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<sst xmlns="http://schemas.openxmlformats.org/spreadsheetml/2006/main" count="1427" uniqueCount="213">
  <si>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</si>
  <si>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</si>
  <si>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</si>
  <si>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</si>
  <si>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</si>
  <si>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</si>
  <si>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</si>
  <si>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</si>
  <si>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</si>
  <si>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</si>
  <si>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</si>
  <si>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</si>
  <si>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</si>
  <si>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</si>
  <si>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</si>
  <si>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</si>
  <si>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SU26230RMFS1</t>
  </si>
  <si>
    <t>bond</t>
  </si>
  <si>
    <t>ОФЗ 26230</t>
  </si>
  <si>
    <t>RUR</t>
  </si>
  <si>
    <t>2039-03-16</t>
  </si>
  <si>
    <t>AMD</t>
  </si>
  <si>
    <t>RU000A10B4K3</t>
  </si>
  <si>
    <t>НорНикБ1P8</t>
  </si>
  <si>
    <t>USD</t>
  </si>
  <si>
    <t>2030-02-23</t>
  </si>
  <si>
    <t>BYN</t>
  </si>
  <si>
    <t>RU000A10B3Z3</t>
  </si>
  <si>
    <t>ЕврХол3P03</t>
  </si>
  <si>
    <t>2027-03-08</t>
  </si>
  <si>
    <t>CAD</t>
  </si>
  <si>
    <t>RU000A10BS68</t>
  </si>
  <si>
    <t>УралСт1Р04</t>
  </si>
  <si>
    <t>2027-11-28</t>
  </si>
  <si>
    <t>CHF</t>
  </si>
  <si>
    <t>RU000A10AUX8</t>
  </si>
  <si>
    <t>НОВАТЭК1Р3</t>
  </si>
  <si>
    <t>2028-02-27</t>
  </si>
  <si>
    <t>CNY</t>
  </si>
  <si>
    <t>SU26240RMFS0</t>
  </si>
  <si>
    <t>ОФЗ 26240</t>
  </si>
  <si>
    <t>2036-07-30</t>
  </si>
  <si>
    <t>EUR</t>
  </si>
  <si>
    <t>RU000A10BTU4</t>
  </si>
  <si>
    <t>НорНик1P12</t>
  </si>
  <si>
    <t>2030-05-24</t>
  </si>
  <si>
    <t>GBP</t>
  </si>
  <si>
    <t>SU26243RMFS4</t>
  </si>
  <si>
    <t>ОФЗ 26243</t>
  </si>
  <si>
    <t>2038-05-19</t>
  </si>
  <si>
    <t>GLD</t>
  </si>
  <si>
    <t>SU26241RMFS8</t>
  </si>
  <si>
    <t>ОФЗ 26241</t>
  </si>
  <si>
    <t>2032-11-17</t>
  </si>
  <si>
    <t>HKD</t>
  </si>
  <si>
    <t>RU000A10AXW4</t>
  </si>
  <si>
    <t>СибурХ1Р03</t>
  </si>
  <si>
    <t>2028-08-02</t>
  </si>
  <si>
    <t>JPY</t>
  </si>
  <si>
    <t>SU26242RMFS6</t>
  </si>
  <si>
    <t>ОФЗ 26242</t>
  </si>
  <si>
    <t>2029-08-29</t>
  </si>
  <si>
    <t>KZT</t>
  </si>
  <si>
    <t>SU26239RMFS2</t>
  </si>
  <si>
    <t>ОФЗ 26239</t>
  </si>
  <si>
    <t>2031-07-23</t>
  </si>
  <si>
    <t>RU000A10B008</t>
  </si>
  <si>
    <t>ЮГК 1P4</t>
  </si>
  <si>
    <t>2027-02-22</t>
  </si>
  <si>
    <t>SLV</t>
  </si>
  <si>
    <t>Сумма по облигациям: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</si>
  <si>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</si>
  <si>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</si>
  <si>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</si>
  <si>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</si>
  <si>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</si>
  <si>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</si>
  <si>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</si>
  <si>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</si>
  <si>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</si>
  <si>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</si>
  <si>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</si>
  <si>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</si>
  <si>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</si>
  <si>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Купон по RU000A10BS68 - УралСт1Р04 9шт. по 85.63 RUR - налог 100 RUR (данные из БД)</t>
  </si>
  <si>
    <t>Купон по RU000A10AUX8 - НОВАТЭК1Р3 8шт. по 63.4 RUR - налог 66 RUR (данные из БД)</t>
  </si>
  <si>
    <t>Купон по RU000A10B3Z3 - ЕврХол3P03 8шт. по 66.82 RUR - налог 69 RUR (данные из БД)</t>
  </si>
  <si>
    <t>Купон по RU000A10BTU4 - НорНик1P12 9шт. по 51.67 RUR - налог 60 RUR (данные из БД)</t>
  </si>
  <si>
    <t>Купон по RU000A10B4K3 - НорНикБ1P8 8шт. по 54.83 RUR - налог 57 RUR (данные из БД)</t>
  </si>
  <si>
    <t>Купон по RU000A10AXW4 - СибурХ1Р03 10шт. по 65.63 RUR - налог 85 RUR (данные из БД)</t>
  </si>
  <si>
    <t>Купон по RU000A10B008 - ЮГК 1P4 16шт. по 72.74 RUR - налог 151 RUR (данные из БД)</t>
  </si>
  <si>
    <t>Купон по SU26230RMFS1 - ОФЗ 26230 94шт. по 38.39 RUR - налог 469 RUR (данные из БД)</t>
  </si>
  <si>
    <t>Купон по RU000A10BS68 - УралСт1Р04 9шт. по 86.03 RUR - налог 101 RUR (данные из БД)</t>
  </si>
  <si>
    <t>Купон по RU000A10AUX8 - НОВАТЭК1Р3 8шт. по 62.79 RUR - налог 65 RUR (данные из БД)</t>
  </si>
  <si>
    <t>Купон по RU000A10B3Z3 - ЕврХол3P03 8шт. по 63.33 RUR - налог 66 RUR (данные из БД)</t>
  </si>
  <si>
    <t>Купон по RU000A10BTU4 - НорНик1P12 9шт. по 52.03 RUR - налог 61 RUR (данные из БД)</t>
  </si>
  <si>
    <t>Купон по RU000A10AXW4 - СибурХ1Р03 10шт. по 62.28 RUR - налог 81 RUR (данные из БД)</t>
  </si>
  <si>
    <t>Купон по RU000A10B4K3 - НорНикБ1P8 8шт. по 52.03 RUR - налог 54 RUR (данные из БД)</t>
  </si>
  <si>
    <t>Купон по RU000A10B008 - ЮГК 1P4 16шт. по 69.44 RUR - налог 144 RUR (данные из БД)</t>
  </si>
  <si>
    <t>Купон по RU000A10BS68 - УралСт1Р04 9шт. по 85.45 RUR - налог 100 RUR (данные из БД)</t>
  </si>
  <si>
    <t>Купон по RU000A10AUX8 - НОВАТЭК1Р3 8шт. по 62.66 RUR - налог 65 RUR (данные из БД)</t>
  </si>
  <si>
    <t>Купон по RU000A10B3Z3 - ЕврХол3P03 8шт. по 63.46 RUR - налог 66 RUR (данные из БД)</t>
  </si>
  <si>
    <t>Купон по RU000A10B4K3 - НорНикБ1P8 8шт. по 53.2 RUR - налог 55 RUR (данные из БД)</t>
  </si>
  <si>
    <t>Купон по RU000A10AXW4 - СибурХ1Р03 10шт. по 64.09 RUR - налог 83 RUR (данные из БД)</t>
  </si>
  <si>
    <t>Купон по RU000A10BTU4 - НорНик1P12 9шт. по 53.2 RUR - налог 62 RUR (данные из БД)</t>
  </si>
  <si>
    <t>Купон по SU26241RMFS8 - ОФЗ 26241 89шт. по 47.37 RUR - налог 548 RUR (данные из БД)</t>
  </si>
  <si>
    <t>Купон по RU000A10B008 - ЮГК 1P4 16шт. по 68.08 RUR - налог 142 RUR (данные из БД)</t>
  </si>
  <si>
    <t>Купон по SU26243RMFS4 - ОФЗ 26243 91шт. по 48.87 RUR - налог 578 RUR (данные из БД)</t>
  </si>
  <si>
    <t>Купон по RU000A10BS68 - УралСт1Р04 9шт. по 79.9 RUR - налог 93 RUR (данные из БД)</t>
  </si>
  <si>
    <t>Купон по RU000A10AUX8 - НОВАТЭК1Р3 8шт. по 58.59 RUR - налог 61 RUR (данные из БД)</t>
  </si>
  <si>
    <t>Купон по RU000A10B3Z3 - ЕврХол3P03 8шт. по 61.89 RUR - налог 64 RUR (данные из БД)</t>
  </si>
  <si>
    <t>Купон по RU000A10AXW4 - СибурХ1Р03 10шт. по 62.99 RUR - налог 82 RUR (данные из БД)</t>
  </si>
  <si>
    <t>Купон по RU000A10BTU4 - НорНик1P12 9шт. по 52.62 RUR - налог 62 RUR (данные из БД)</t>
  </si>
  <si>
    <t>Купон по RU000A10B4K3 - НорНикБ1P8 8шт. по 52.62 RUR - налог 55 RUR (данные из БД)</t>
  </si>
  <si>
    <t>Купон по RU000A10B008 - ЮГК 1P4 16шт. по 67.59 RUR - налог 141 RUR (данные из БД)</t>
  </si>
  <si>
    <t>Купон по RU000A10BS68 - УралСт1Р04 9шт. по 81.55 RUR - налог 95 RUR (данные из БД)</t>
  </si>
  <si>
    <t>Купон по RU000A10AUX8 - НОВАТЭК1Р3 8шт. по 59.63 RUR - налог 62 RUR (данные из БД)</t>
  </si>
  <si>
    <t>Купон по RU000A10B3Z3 - ЕврХол3P03 8шт. по 60.41 RUR - налог 63 RUR (данные из БД)</t>
  </si>
  <si>
    <t>Купон по RU000A10AXW4 - СибурХ1Р03 10шт. по 62.29 RUR - налог 81 RUR (данные из БД)</t>
  </si>
  <si>
    <t>Купон по RU000A10B4K3 - НорНикБ1P8 8шт. по 52.04 RUR - налог 54 RUR (данные из БД)</t>
  </si>
  <si>
    <t>Купон по RU000A10BTU4 - НорНик1P12 9шт. по 52.04 RUR - налог 61 RUR (данные из БД)</t>
  </si>
  <si>
    <t>Купон по SU26239RMFS2 - ОФЗ 26239 108шт. по 34.41 RUR - налог 483 RUR (данные из БД)</t>
  </si>
  <si>
    <t>Купон по RU000A10B008 - ЮГК 1P4 16шт. по 66.13 RUR - налог 138 RUR (данные из БД)</t>
  </si>
  <si>
    <t>Купон по RU000A10BS68 - УралСт1Р04 9шт. по 80.76 RUR - налог 94 RUR (данные из БД)</t>
  </si>
  <si>
    <t>Купон по RU000A10AUX8 - НОВАТЭК1Р3 8шт. по 58.95 RUR - налог 61 RUR (данные из БД)</t>
  </si>
  <si>
    <t>Купон по SU26240RMFS0 - ОФЗ 26240 100шт. по 34.9 RUR - налог 454 RUR (данные из БД)</t>
  </si>
  <si>
    <t>Купон по RU000A10B3Z3 - ЕврХол3P03 8шт. по 60.57 RUR - налог 63 RUR (данные из БД)</t>
  </si>
  <si>
    <t>Купон по RU000A10AXW4 - СибурХ1Р03 10шт. по 60.98 RUR - налог 79 RUR (данные из БД)</t>
  </si>
  <si>
    <t>Купон по RU000A10B4K3 - НорНикБ1P8 8шт. по 50.94 RUR - налог 53 RUR (данные из БД)</t>
  </si>
  <si>
    <t>Купон по RU000A10BTU4 - НорНик1P12 9шт. по 50.94 RUR - налог 60 RUR (данные из БД)</t>
  </si>
  <si>
    <t>Купон по RU000A10B008 - ЮГК 1P4 16шт. по 66.53 RUR - налог 138 RUR (данные из БД)</t>
  </si>
  <si>
    <t>Купон по SU26242RMFS6 - ОФЗ 26242 90шт. по 44.88 RUR - налог 525 RUR (данные из БД)</t>
  </si>
  <si>
    <t>Купон по RU000A10BS68 - УралСт1Р04 9шт. по 82.53 RUR - налог 97 RUR (данные из БД)</t>
  </si>
  <si>
    <t>Купон по RU000A10AUX8 - НОВАТЭК1Р3 8шт. по 60.21 RUR - налог 63 RUR (данные из БД)</t>
  </si>
  <si>
    <t>Купон по RU000A10B3Z3 - ЕврХол3P03 8шт. по 61.67 RUR - налог 64 RUR (данные из БД)</t>
  </si>
  <si>
    <t>Купон по RU000A10BTU4 - НорНик1P12 9шт. по 52.18 RUR - налог 61 RUR (данные из БД)</t>
  </si>
  <si>
    <t>Купон по RU000A10B4K3 - НорНикБ1P8 8шт. по 52.18 RUR - налог 54 RUR (данные из БД)</t>
  </si>
  <si>
    <t>Купон по RU000A10AXW4 - СибурХ1Р03 10шт. по 63.38 RUR - налог 82 RUR (данные из БД)</t>
  </si>
  <si>
    <t>Купон по RU000A10B008 - ЮГК 1P4 16шт. по 70.6 RUR - налог 147 RUR (данные из БД)</t>
  </si>
  <si>
    <t>Купон по RU000A10BS68 - УралСт1Р04 9шт. по 83.72 RUR - налог 98 RUR (данные из БД)</t>
  </si>
  <si>
    <t>Купон по RU000A10AUX8 - НОВАТЭК1Р3 8шт. по 60.62 RUR - налог 63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</si>
  <si>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</si>
  <si>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</si>
  <si>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</si>
  <si>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</si>
  <si>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</si>
  <si>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</si>
  <si>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Купон по RU000A10B008 - ЮГК 1P4 8шт. по 73.84 RUR - налог 77 RUR (данные из БД)</t>
  </si>
  <si>
    <t>Стоимость сейчас</t>
  </si>
  <si>
    <t>Купон по RU000A10B008 - ЮГК 1P4 8шт. по 70.6 RUR - налог 73 RUR (данные из БД)</t>
  </si>
  <si>
    <t>Купон по RU000A10B008 - ЮГК 1P4 8шт. по 68.4 RUR - налог 71 RUR (данные из БД)</t>
  </si>
  <si>
    <t>Полный доход</t>
  </si>
  <si>
    <t>Купон по RU000A10B008 - ЮГК 1P4 8шт. по 68.32 RUR - налог 71 RUR (данные из БД)</t>
  </si>
  <si>
    <t>Купон по RU000A10B008 - ЮГК 1P4 8шт. по 71.2 RUR - налог 74 RUR (данные из БД)</t>
  </si>
  <si>
    <t>Купон по RU000A10B008 - ЮГК 1P4 8шт. по 69.89 RUR - налог 73 RUR (данные из БД)</t>
  </si>
  <si>
    <t>SU26230RMFS1
ОФЗ 26230</t>
  </si>
  <si>
    <t>RU000A10B4K3
НорНикБ1P8</t>
  </si>
  <si>
    <t>RU000A10B3Z3
ЕврХол3P03</t>
  </si>
  <si>
    <t>RU000A10BS68
УралСт1Р04</t>
  </si>
  <si>
    <t>RU000A10AUX8
НОВАТЭК1Р3</t>
  </si>
  <si>
    <t>SU26240RMFS0
ОФЗ 26240</t>
  </si>
  <si>
    <t>RU000A10BTU4
НорНик1P12</t>
  </si>
  <si>
    <t>SU26243RMFS4
ОФЗ 26243</t>
  </si>
  <si>
    <t>SU26241RMFS8
ОФЗ 26241</t>
  </si>
  <si>
    <t>RU000A10AXW4
СибурХ1Р03</t>
  </si>
  <si>
    <t>SU26242RMFS6
ОФЗ 26242</t>
  </si>
  <si>
    <t>SU26239RMFS2
ОФЗ 26239</t>
  </si>
  <si>
    <t>RU000A10B008
ЮГК 1P4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</si>
  <si>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</si>
  <si>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</si>
  <si>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</si>
  <si>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</si>
  <si>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</si>
  <si>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</si>
  <si>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</si>
  <si>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Южуралзолото 001P-04</t>
  </si>
  <si>
    <t>ОФЗ-ПД 26230 16/03/39</t>
  </si>
  <si>
    <t>ОФЗ-ПД 26239 23/07/2031</t>
  </si>
  <si>
    <t>ОФЗ-ПД 26242 29/08/29</t>
  </si>
  <si>
    <t>ЕвразХолдинг Финанс 003P-03</t>
  </si>
  <si>
    <t>НОВАТЭК 001Р-03</t>
  </si>
  <si>
    <t>ГМК Нор.никель БО-001Р-12</t>
  </si>
  <si>
    <t>ГМК Нор.никель БО-001Р-08</t>
  </si>
  <si>
    <t>СИБУР Холдинг 001Р-03</t>
  </si>
  <si>
    <t>Уральская Сталь БО-001Р-04</t>
  </si>
  <si>
    <t>ОФЗ-ПД 26240 30/07/2036</t>
  </si>
  <si>
    <t>ОФЗ-ПД 26241 17/11/32</t>
  </si>
  <si>
    <t>ОФЗ-ПД 26243 19/05/38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</si>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</sst>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94</v>
      </c>
      <c r="F2" s="6" t="n">
        <v>62.718</v>
      </c>
      <c r="G2" s="17" t="n">
        <v>1000</v>
      </c>
      <c r="H2" s="6" t="n">
        <v>2.74</v>
      </c>
      <c r="I2" s="16" t="s">
        <v>20</v>
      </c>
      <c r="J2" s="6" t="s">
        <f>=E2*((F2/100*G2)*Портфель!$Q$13 + H2*Портфель!$Q$13) </f>
      </c>
      <c r="K2" s="9" t="n">
        <v>0.1069</v>
      </c>
      <c r="L2" s="6" t="n">
        <v>657.88</v>
      </c>
      <c r="M2" s="17" t="n">
        <v>-8.7</v>
      </c>
      <c r="N2" s="16"/>
      <c r="O2" s="16" t="s">
        <v>21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24</v>
      </c>
      <c r="E3" s="7" t="n">
        <v>8</v>
      </c>
      <c r="F3" s="6" t="n">
        <v>98.9509</v>
      </c>
      <c r="G3" s="17" t="n">
        <v>100</v>
      </c>
      <c r="H3" s="6" t="n">
        <v>47.72</v>
      </c>
      <c r="I3" s="16" t="s">
        <v>25</v>
      </c>
      <c r="J3" s="6" t="s">
        <f>=E3*((F3/100*G3)*Портфель!$Q$17 + H3*Портфель!$Q$13) </f>
      </c>
      <c r="K3" s="9" t="n">
        <v>-0.0614</v>
      </c>
      <c r="L3" s="6" t="n">
        <v>8282.64</v>
      </c>
      <c r="M3" s="17" t="n">
        <v>-9.01</v>
      </c>
      <c r="N3" s="16"/>
      <c r="O3" s="16" t="s">
        <v>26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27</v>
      </c>
      <c r="B4" s="16" t="s">
        <v>17</v>
      </c>
      <c r="C4" s="16" t="s">
        <v>28</v>
      </c>
      <c r="D4" s="16" t="s">
        <v>24</v>
      </c>
      <c r="E4" s="7" t="n">
        <v>8</v>
      </c>
      <c r="F4" s="6" t="n">
        <v>99.8</v>
      </c>
      <c r="G4" s="17" t="n">
        <v>100</v>
      </c>
      <c r="H4" s="6" t="n">
        <v>3.85</v>
      </c>
      <c r="I4" s="16" t="s">
        <v>29</v>
      </c>
      <c r="J4" s="6" t="s">
        <f>=E4*((F4/100*G4)*Портфель!$Q$17 + H4*Портфель!$Q$13) </f>
      </c>
      <c r="K4" s="9" t="n">
        <v>-0.9825</v>
      </c>
      <c r="L4" s="6" t="n">
        <v>85600.76</v>
      </c>
      <c r="M4" s="17" t="n">
        <v>-9.03</v>
      </c>
      <c r="N4" s="16"/>
      <c r="O4" s="16" t="s">
        <v>30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31</v>
      </c>
      <c r="B5" s="16" t="s">
        <v>17</v>
      </c>
      <c r="C5" s="16" t="s">
        <v>32</v>
      </c>
      <c r="D5" s="16" t="s">
        <v>24</v>
      </c>
      <c r="E5" s="7" t="n">
        <v>9</v>
      </c>
      <c r="F5" s="6" t="n">
        <v>89.2708</v>
      </c>
      <c r="G5" s="17" t="n">
        <v>100</v>
      </c>
      <c r="H5" s="6" t="n">
        <v>18.47</v>
      </c>
      <c r="I5" s="16" t="s">
        <v>33</v>
      </c>
      <c r="J5" s="6" t="s">
        <f>=E5*((F5/100*G5)*Портфель!$Q$17 + H5*Портфель!$Q$13) </f>
      </c>
      <c r="K5" s="9" t="n">
        <v>-0.2004</v>
      </c>
      <c r="L5" s="6" t="n">
        <v>8483.57</v>
      </c>
      <c r="M5" s="17" t="n">
        <v>-9.11</v>
      </c>
      <c r="N5" s="16"/>
      <c r="O5" s="16" t="s">
        <v>34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35</v>
      </c>
      <c r="B6" s="16" t="s">
        <v>17</v>
      </c>
      <c r="C6" s="16" t="s">
        <v>36</v>
      </c>
      <c r="D6" s="16" t="s">
        <v>24</v>
      </c>
      <c r="E6" s="7" t="n">
        <v>8</v>
      </c>
      <c r="F6" s="6" t="n">
        <v>102.3999</v>
      </c>
      <c r="G6" s="17" t="n">
        <v>100</v>
      </c>
      <c r="H6" s="6" t="n">
        <v>11.55</v>
      </c>
      <c r="I6" s="16" t="s">
        <v>37</v>
      </c>
      <c r="J6" s="6" t="s">
        <f>=E6*((F6/100*G6)*Портфель!$Q$17 + H6*Портфель!$Q$13) </f>
      </c>
      <c r="K6" s="9" t="n">
        <v>-0.0944</v>
      </c>
      <c r="L6" s="6" t="n">
        <v>8806.67</v>
      </c>
      <c r="M6" s="17" t="n">
        <v>-9.28</v>
      </c>
      <c r="N6" s="16"/>
      <c r="O6" s="16" t="s">
        <v>38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39</v>
      </c>
      <c r="B7" s="16" t="s">
        <v>17</v>
      </c>
      <c r="C7" s="16" t="s">
        <v>40</v>
      </c>
      <c r="D7" s="16" t="s">
        <v>19</v>
      </c>
      <c r="E7" s="7" t="n">
        <v>100</v>
      </c>
      <c r="F7" s="6" t="n">
        <v>62.235</v>
      </c>
      <c r="G7" s="17" t="n">
        <v>1000</v>
      </c>
      <c r="H7" s="6" t="n">
        <v>11.89</v>
      </c>
      <c r="I7" s="16" t="s">
        <v>41</v>
      </c>
      <c r="J7" s="6" t="s">
        <f>=E7*((F7/100*G7)*Портфель!$Q$13 + H7*Портфель!$Q$13) </f>
      </c>
      <c r="K7" s="9" t="n">
        <v>0.0484</v>
      </c>
      <c r="L7" s="6" t="n">
        <v>646.5</v>
      </c>
      <c r="M7" s="17" t="n">
        <v>-9.32</v>
      </c>
      <c r="N7" s="16"/>
      <c r="O7" s="16" t="s">
        <v>42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43</v>
      </c>
      <c r="B8" s="16" t="s">
        <v>17</v>
      </c>
      <c r="C8" s="16" t="s">
        <v>44</v>
      </c>
      <c r="D8" s="16" t="s">
        <v>24</v>
      </c>
      <c r="E8" s="7" t="n">
        <v>9</v>
      </c>
      <c r="F8" s="6" t="n">
        <v>101.89</v>
      </c>
      <c r="G8" s="17" t="n">
        <v>100</v>
      </c>
      <c r="H8" s="6" t="n">
        <v>49.26</v>
      </c>
      <c r="I8" s="16" t="s">
        <v>45</v>
      </c>
      <c r="J8" s="6" t="s">
        <f>=E8*((F8/100*G8)*Портфель!$Q$17 + H8*Портфель!$Q$13) </f>
      </c>
      <c r="K8" s="9" t="n">
        <v>-0.0398</v>
      </c>
      <c r="L8" s="6" t="n">
        <v>8404.74</v>
      </c>
      <c r="M8" s="17" t="n">
        <v>-10.43</v>
      </c>
      <c r="N8" s="16"/>
      <c r="O8" s="16" t="s">
        <v>46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47</v>
      </c>
      <c r="B9" s="16" t="s">
        <v>17</v>
      </c>
      <c r="C9" s="16" t="s">
        <v>48</v>
      </c>
      <c r="D9" s="16" t="s">
        <v>19</v>
      </c>
      <c r="E9" s="7" t="n">
        <v>91</v>
      </c>
      <c r="F9" s="6" t="n">
        <v>74.873</v>
      </c>
      <c r="G9" s="17" t="n">
        <v>1000</v>
      </c>
      <c r="H9" s="6" t="n">
        <v>35.44</v>
      </c>
      <c r="I9" s="16" t="s">
        <v>49</v>
      </c>
      <c r="J9" s="6" t="s">
        <f>=E9*((F9/100*G9)*Портфель!$Q$13 + H9*Портфель!$Q$13) </f>
      </c>
      <c r="K9" s="9" t="n">
        <v>0.0974</v>
      </c>
      <c r="L9" s="6" t="n">
        <v>783.79</v>
      </c>
      <c r="M9" s="17" t="n">
        <v>-10.48</v>
      </c>
      <c r="N9" s="16"/>
      <c r="O9" s="16" t="s">
        <v>50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51</v>
      </c>
      <c r="B10" s="16" t="s">
        <v>17</v>
      </c>
      <c r="C10" s="16" t="s">
        <v>52</v>
      </c>
      <c r="D10" s="16" t="s">
        <v>19</v>
      </c>
      <c r="E10" s="7" t="n">
        <v>89</v>
      </c>
      <c r="F10" s="6" t="n">
        <v>81.76</v>
      </c>
      <c r="G10" s="17" t="n">
        <v>1000</v>
      </c>
      <c r="H10" s="6" t="n">
        <v>36.18</v>
      </c>
      <c r="I10" s="16" t="s">
        <v>53</v>
      </c>
      <c r="J10" s="6" t="s">
        <f>=E10*((F10/100*G10)*Портфель!$Q$13 + H10*Портфель!$Q$13) </f>
      </c>
      <c r="K10" s="9" t="n">
        <v>0.1286</v>
      </c>
      <c r="L10" s="6" t="n">
        <v>834.92</v>
      </c>
      <c r="M10" s="17" t="n">
        <v>-11.16</v>
      </c>
      <c r="N10" s="16"/>
      <c r="O10" s="16" t="s">
        <v>54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55</v>
      </c>
      <c r="B11" s="16" t="s">
        <v>17</v>
      </c>
      <c r="C11" s="16" t="s">
        <v>56</v>
      </c>
      <c r="D11" s="16" t="s">
        <v>24</v>
      </c>
      <c r="E11" s="7" t="n">
        <v>10</v>
      </c>
      <c r="F11" s="6" t="n">
        <v>103.3</v>
      </c>
      <c r="G11" s="17" t="n">
        <v>100</v>
      </c>
      <c r="H11" s="6" t="n">
        <v>58.5</v>
      </c>
      <c r="I11" s="16" t="s">
        <v>57</v>
      </c>
      <c r="J11" s="6" t="s">
        <f>=E11*((F11/100*G11)*Портфель!$Q$17 + H11*Портфель!$Q$13) </f>
      </c>
      <c r="K11" s="9" t="n">
        <v>-0.109</v>
      </c>
      <c r="L11" s="6" t="n">
        <v>8972.58</v>
      </c>
      <c r="M11" s="17" t="n">
        <v>-11.77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19</v>
      </c>
      <c r="E12" s="7" t="n">
        <v>90</v>
      </c>
      <c r="F12" s="6" t="n">
        <v>89.713</v>
      </c>
      <c r="G12" s="17" t="n">
        <v>1000</v>
      </c>
      <c r="H12" s="6" t="n">
        <v>10.11</v>
      </c>
      <c r="I12" s="16" t="s">
        <v>61</v>
      </c>
      <c r="J12" s="6" t="s">
        <f>=E12*((F12/100*G12)*Портфель!$Q$13 + H12*Портфель!$Q$13) </f>
      </c>
      <c r="K12" s="9" t="n">
        <v>0.1309</v>
      </c>
      <c r="L12" s="6" t="n">
        <v>880.32</v>
      </c>
      <c r="M12" s="17" t="n">
        <v>-11.99</v>
      </c>
      <c r="N12" s="16"/>
      <c r="O12" s="16" t="s">
        <v>62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19</v>
      </c>
      <c r="E13" s="7" t="n">
        <v>108</v>
      </c>
      <c r="F13" s="6" t="n">
        <v>75.748</v>
      </c>
      <c r="G13" s="17" t="n">
        <v>1000</v>
      </c>
      <c r="H13" s="6" t="n">
        <v>14.37</v>
      </c>
      <c r="I13" s="16" t="s">
        <v>65</v>
      </c>
      <c r="J13" s="6" t="s">
        <f>=E13*((F13/100*G13)*Портфель!$Q$13 + H13*Портфель!$Q$13) </f>
      </c>
      <c r="K13" s="9" t="n">
        <v>0.098</v>
      </c>
      <c r="L13" s="6" t="n">
        <v>759.16</v>
      </c>
      <c r="M13" s="17" t="n">
        <v>-12.24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24</v>
      </c>
      <c r="E14" s="7" t="n">
        <v>16</v>
      </c>
      <c r="F14" s="6" t="n">
        <v>99.4989</v>
      </c>
      <c r="G14" s="17" t="n">
        <v>100</v>
      </c>
      <c r="H14" s="6" t="n">
        <v>35.41</v>
      </c>
      <c r="I14" s="16" t="s">
        <v>68</v>
      </c>
      <c r="J14" s="6" t="s">
        <f>=E14*((F14/100*G14)*Портфель!$Q$17 + H14*Портфель!$Q$13) </f>
      </c>
      <c r="K14" s="9" t="n">
        <v>-0.0736</v>
      </c>
      <c r="L14" s="6" t="n">
        <v>8836.2</v>
      </c>
      <c r="M14" s="17" t="n">
        <v>-18.08</v>
      </c>
      <c r="N14" s="16"/>
      <c r="O14" s="16" t="s">
        <v>69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70</v>
      </c>
      <c r="I15" s="4"/>
      <c r="J15" s="5" t="s">
        <f>=SUM(J2:J14)</f>
      </c>
      <c r="K15" s="4"/>
      <c r="L15" s="4"/>
      <c r="M15" s="10" t="s">
        <f>=J15/J18</f>
      </c>
      <c r="N15" s="16"/>
      <c r="O15" s="16" t="s">
        <v>71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72</v>
      </c>
      <c r="D16" s="16" t="s">
        <v>19</v>
      </c>
      <c r="E16" s="7" t="n">
        <v>-1637961.8575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73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74</v>
      </c>
      <c r="I17" s="4"/>
      <c r="J17" s="5" t="s">
        <f>=SUM(J16:J16)</f>
      </c>
      <c r="K17" s="4"/>
      <c r="L17" s="4"/>
      <c r="M17" s="10" t="s">
        <f>=J17/J18</f>
      </c>
      <c r="N17" s="16"/>
      <c r="O17" s="16" t="s">
        <v>24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75</v>
      </c>
      <c r="I18" s="4"/>
      <c r="J18" s="5" t="s">
        <f>=J15+J17</f>
      </c>
      <c r="K18" s="17"/>
      <c r="L18" s="6"/>
      <c r="M18" s="17"/>
      <c r="N18" s="16"/>
      <c r="O18" s="16"/>
      <c r="P18" s="17"/>
      <c r="Q18" s="17"/>
    </row>
  </sheetData>
  <mergeCells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45907</v>
      </c>
      <c r="B2" s="6" t="n">
        <v>-607774.78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45909</v>
      </c>
      <c r="B3" s="6" t="n">
        <v>-670.67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45910</v>
      </c>
      <c r="B4" s="6" t="n">
        <v>-441.2</v>
      </c>
      <c r="C4" s="16" t="s">
        <v>85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45914</v>
      </c>
      <c r="B5" s="6" t="n">
        <v>-465.56</v>
      </c>
      <c r="C5" s="16" t="s">
        <v>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45917</v>
      </c>
      <c r="B6" s="6" t="n">
        <v>-405.03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45917</v>
      </c>
      <c r="B7" s="6" t="n">
        <v>-381.64</v>
      </c>
      <c r="C7" s="16" t="s">
        <v>88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45917</v>
      </c>
      <c r="B8" s="6" t="n">
        <v>-571.3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45930</v>
      </c>
      <c r="B9" s="6" t="n">
        <v>-1012.84</v>
      </c>
      <c r="C9" s="16" t="s">
        <v>90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45931</v>
      </c>
      <c r="B10" s="6" t="n">
        <v>-3139.66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45939</v>
      </c>
      <c r="B11" s="6" t="n">
        <v>-673.27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45940</v>
      </c>
      <c r="B12" s="6" t="n">
        <v>-437.32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45944</v>
      </c>
      <c r="B13" s="6" t="n">
        <v>-440.64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45947</v>
      </c>
      <c r="B14" s="6" t="n">
        <v>-407.27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45947</v>
      </c>
      <c r="B15" s="6" t="n">
        <v>-541.8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45947</v>
      </c>
      <c r="B16" s="6" t="n">
        <v>-362.24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45960</v>
      </c>
      <c r="B17" s="6" t="n">
        <v>-967.04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45969</v>
      </c>
      <c r="B18" s="6" t="n">
        <v>-669.05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45970</v>
      </c>
      <c r="B19" s="6" t="n">
        <v>-436.28</v>
      </c>
      <c r="C19" s="16" t="s">
        <v>100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45974</v>
      </c>
      <c r="B20" s="6" t="n">
        <v>-441.68</v>
      </c>
      <c r="C20" s="16" t="s">
        <v>101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45977</v>
      </c>
      <c r="B21" s="6" t="n">
        <v>-370.6</v>
      </c>
      <c r="C21" s="16" t="s">
        <v>102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45977</v>
      </c>
      <c r="B22" s="6" t="n">
        <v>-557.9</v>
      </c>
      <c r="C22" s="16" t="s">
        <v>103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45977</v>
      </c>
      <c r="B23" s="6" t="n">
        <v>-416.8</v>
      </c>
      <c r="C23" s="16" t="s">
        <v>104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45987</v>
      </c>
      <c r="B24" s="6" t="n">
        <v>-3667.93</v>
      </c>
      <c r="C24" s="16" t="s">
        <v>105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45990</v>
      </c>
      <c r="B25" s="6" t="n">
        <v>-947.28</v>
      </c>
      <c r="C25" s="16" t="s">
        <v>106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45994</v>
      </c>
      <c r="B26" s="6" t="n">
        <v>-3869.17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45999</v>
      </c>
      <c r="B27" s="6" t="n">
        <v>-626.1</v>
      </c>
      <c r="C27" s="16" t="s">
        <v>108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46000</v>
      </c>
      <c r="B28" s="6" t="n">
        <v>-407.72</v>
      </c>
      <c r="C28" s="16" t="s">
        <v>109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46004</v>
      </c>
      <c r="B29" s="6" t="n">
        <v>-431.12</v>
      </c>
      <c r="C29" s="16" t="s">
        <v>110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46007</v>
      </c>
      <c r="B30" s="6" t="n">
        <v>-547.9</v>
      </c>
      <c r="C30" s="16" t="s">
        <v>111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46007</v>
      </c>
      <c r="B31" s="6" t="n">
        <v>-411.58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46007</v>
      </c>
      <c r="B32" s="6" t="n">
        <v>-365.96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46020</v>
      </c>
      <c r="B33" s="6" t="n">
        <v>-940.44</v>
      </c>
      <c r="C33" s="16" t="s">
        <v>114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46029</v>
      </c>
      <c r="B34" s="6" t="n">
        <v>-638.95</v>
      </c>
      <c r="C34" s="16" t="s">
        <v>115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46030</v>
      </c>
      <c r="B35" s="6" t="n">
        <v>-415.04</v>
      </c>
      <c r="C35" s="16" t="s">
        <v>116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46034</v>
      </c>
      <c r="B36" s="6" t="n">
        <v>-420.28</v>
      </c>
      <c r="C36" s="16" t="s">
        <v>117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46037</v>
      </c>
      <c r="B37" s="6" t="n">
        <v>-541.9</v>
      </c>
      <c r="C37" s="16" t="s">
        <v>118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46037</v>
      </c>
      <c r="B38" s="6" t="n">
        <v>-362.32</v>
      </c>
      <c r="C38" s="16" t="s">
        <v>119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46037</v>
      </c>
      <c r="B39" s="6" t="n">
        <v>-407.36</v>
      </c>
      <c r="C39" s="16" t="s">
        <v>120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46050</v>
      </c>
      <c r="B40" s="6" t="n">
        <v>-3233.28</v>
      </c>
      <c r="C40" s="16" t="s">
        <v>121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46050</v>
      </c>
      <c r="B41" s="6" t="n">
        <v>-920.08</v>
      </c>
      <c r="C41" s="16" t="s">
        <v>122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46059</v>
      </c>
      <c r="B42" s="6" t="n">
        <v>-632.84</v>
      </c>
      <c r="C42" s="16" t="s">
        <v>123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46060</v>
      </c>
      <c r="B43" s="6" t="n">
        <v>-410.6</v>
      </c>
      <c r="C43" s="16" t="s">
        <v>124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46064</v>
      </c>
      <c r="B44" s="6" t="n">
        <v>-3036</v>
      </c>
      <c r="C44" s="16" t="s">
        <v>125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46064</v>
      </c>
      <c r="B45" s="6" t="n">
        <v>-421.56</v>
      </c>
      <c r="C45" s="16" t="s">
        <v>126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46067</v>
      </c>
      <c r="B46" s="6" t="n">
        <v>-530.8</v>
      </c>
      <c r="C46" s="16" t="s">
        <v>127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46067</v>
      </c>
      <c r="B47" s="6" t="n">
        <v>-354.52</v>
      </c>
      <c r="C47" s="16" t="s">
        <v>128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46067</v>
      </c>
      <c r="B48" s="6" t="n">
        <v>-398.46</v>
      </c>
      <c r="C48" s="16" t="s">
        <v>129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46080</v>
      </c>
      <c r="B49" s="6" t="n">
        <v>-926.48</v>
      </c>
      <c r="C49" s="16" t="s">
        <v>130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46085</v>
      </c>
      <c r="B50" s="6" t="n">
        <v>-3514.2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46089</v>
      </c>
      <c r="B51" s="6" t="n">
        <v>-645.77</v>
      </c>
      <c r="C51" s="16" t="s">
        <v>132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46090</v>
      </c>
      <c r="B52" s="6" t="n">
        <v>-418.68</v>
      </c>
      <c r="C52" s="16" t="s">
        <v>133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46094</v>
      </c>
      <c r="B53" s="6" t="n">
        <v>-429.36</v>
      </c>
      <c r="C53" s="16" t="s">
        <v>134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46097</v>
      </c>
      <c r="B54" s="6" t="n">
        <v>-408.62</v>
      </c>
      <c r="C54" s="16" t="s">
        <v>135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46097</v>
      </c>
      <c r="B55" s="6" t="n">
        <v>-363.44</v>
      </c>
      <c r="C55" s="16" t="s">
        <v>136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46097</v>
      </c>
      <c r="B56" s="6" t="n">
        <v>-551.8</v>
      </c>
      <c r="C56" s="16" t="s">
        <v>137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46110</v>
      </c>
      <c r="B57" s="6" t="n">
        <v>-982.6</v>
      </c>
      <c r="C57" s="16" t="s">
        <v>138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46113</v>
      </c>
      <c r="B58" s="6" t="n">
        <v>-3139.66</v>
      </c>
      <c r="C58" s="16" t="s">
        <v>91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46119</v>
      </c>
      <c r="B59" s="6" t="n">
        <v>-655.48</v>
      </c>
      <c r="C59" s="16" t="s">
        <v>139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46120</v>
      </c>
      <c r="B60" s="6" t="n">
        <v>-421.96</v>
      </c>
      <c r="C60" s="16" t="s">
        <v>140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2" t="n">
        <v>46123</v>
      </c>
      <c r="B61" s="5" t="n">
        <v>680781.48</v>
      </c>
      <c r="C61" s="14" t="s">
        <v>141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/>
      <c r="B62" s="9" t="s">
        <f>=XIRR(B2:B61,A2:A61)</f>
      </c>
      <c r="C62" s="16" t="s">
        <v>142</v>
      </c>
      <c r="D62" s="16"/>
      <c r="E62" s="16"/>
      <c r="F62" s="7"/>
      <c r="G62" s="2" t="s">
        <v>143</v>
      </c>
      <c r="H62" s="6" t="s">
        <f>=SUM(I2:H61)/365</f>
      </c>
    </row>
    <row collapsed="false" customFormat="false" customHeight="false" hidden="false" ht="12.1" outlineLevel="0" r="63">
      <c r="A63" s="13"/>
      <c r="B63" s="5" t="s">
        <f>=-SUM(B2:B61)</f>
      </c>
      <c r="C63" s="16" t="s">
        <v>144</v>
      </c>
      <c r="D63" s="16"/>
      <c r="E63" s="16"/>
      <c r="F63" s="7"/>
      <c r="G63" s="14" t="s">
        <v>145</v>
      </c>
      <c r="H63" s="9" t="s">
        <f>=B63/H62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45907</v>
      </c>
      <c r="B2" s="6" t="s">
        <f>=61840.72</f>
      </c>
      <c r="C2" s="0" t="s">
        <v>146</v>
      </c>
      <c r="D2" s="11" t="n">
        <v>45907</v>
      </c>
      <c r="E2" s="6" t="s">
        <f>=66261.116688</f>
      </c>
      <c r="F2" s="0" t="s">
        <v>146</v>
      </c>
      <c r="G2" s="11" t="n">
        <v>45907</v>
      </c>
      <c r="H2" s="6" t="s">
        <f>=684806.06</f>
      </c>
      <c r="I2" s="0" t="s">
        <v>146</v>
      </c>
      <c r="J2" s="11" t="n">
        <v>45907</v>
      </c>
      <c r="K2" s="6" t="s">
        <f>=76352.090677</f>
      </c>
      <c r="L2" s="0" t="s">
        <v>146</v>
      </c>
      <c r="M2" s="11" t="n">
        <v>45907</v>
      </c>
      <c r="N2" s="6" t="s">
        <f>=70453.3667</f>
      </c>
      <c r="O2" s="0" t="s">
        <v>146</v>
      </c>
      <c r="P2" s="11" t="n">
        <v>45907</v>
      </c>
      <c r="Q2" s="6" t="s">
        <f>=64650</f>
      </c>
      <c r="R2" s="0" t="s">
        <v>146</v>
      </c>
      <c r="S2" s="11" t="n">
        <v>45907</v>
      </c>
      <c r="T2" s="6" t="s">
        <f>=75642.656688</f>
      </c>
      <c r="U2" s="0" t="s">
        <v>146</v>
      </c>
      <c r="V2" s="11" t="n">
        <v>45907</v>
      </c>
      <c r="W2" s="6" t="s">
        <f>=71324.89</f>
      </c>
      <c r="X2" s="0" t="s">
        <v>146</v>
      </c>
      <c r="Y2" s="11" t="n">
        <v>45907</v>
      </c>
      <c r="Z2" s="6" t="s">
        <f>=74307.88</f>
      </c>
      <c r="AA2" s="0" t="s">
        <v>146</v>
      </c>
      <c r="AB2" s="11" t="n">
        <v>45907</v>
      </c>
      <c r="AC2" s="6" t="s">
        <f>=89725.842248</f>
      </c>
      <c r="AD2" s="0" t="s">
        <v>146</v>
      </c>
      <c r="AE2" s="11" t="n">
        <v>45907</v>
      </c>
      <c r="AF2" s="6" t="s">
        <f>=79228.8</f>
      </c>
      <c r="AG2" s="0" t="s">
        <v>146</v>
      </c>
      <c r="AH2" s="11" t="n">
        <v>45907</v>
      </c>
      <c r="AI2" s="6" t="s">
        <f>=81989.28</f>
      </c>
      <c r="AJ2" s="0" t="s">
        <v>146</v>
      </c>
      <c r="AK2" s="11" t="n">
        <v>45717</v>
      </c>
      <c r="AL2" s="6" t="s">
        <f>=72543.94</f>
      </c>
      <c r="AM2" s="0" t="s">
        <v>146</v>
      </c>
    </row>
    <row collapsed="false" customFormat="false" customHeight="false" hidden="false" ht="12.1" outlineLevel="0" r="3">
      <c r="A3" s="11" t="n">
        <v>45931</v>
      </c>
      <c r="B3" s="6" t="s">
        <f>=-3139.66</f>
      </c>
      <c r="C3" s="0" t="s">
        <v>91</v>
      </c>
      <c r="D3" s="11" t="n">
        <v>45917</v>
      </c>
      <c r="E3" s="6" t="s">
        <f>=-381.64</f>
      </c>
      <c r="F3" s="0" t="s">
        <v>88</v>
      </c>
      <c r="G3" s="11" t="n">
        <v>45914</v>
      </c>
      <c r="H3" s="6" t="s">
        <f>=-465.56</f>
      </c>
      <c r="I3" s="0" t="s">
        <v>86</v>
      </c>
      <c r="J3" s="11" t="n">
        <v>45909</v>
      </c>
      <c r="K3" s="6" t="s">
        <f>=-670.67</f>
      </c>
      <c r="L3" s="0" t="s">
        <v>84</v>
      </c>
      <c r="M3" s="11" t="n">
        <v>45910</v>
      </c>
      <c r="N3" s="6" t="s">
        <f>=-441.2</f>
      </c>
      <c r="O3" s="0" t="s">
        <v>85</v>
      </c>
      <c r="P3" s="11" t="n">
        <v>46064</v>
      </c>
      <c r="Q3" s="6" t="s">
        <f>=-3036</f>
      </c>
      <c r="R3" s="0" t="s">
        <v>125</v>
      </c>
      <c r="S3" s="11" t="n">
        <v>45917</v>
      </c>
      <c r="T3" s="6" t="s">
        <f>=-405.03</f>
      </c>
      <c r="U3" s="0" t="s">
        <v>87</v>
      </c>
      <c r="V3" s="11" t="n">
        <v>45994</v>
      </c>
      <c r="W3" s="6" t="s">
        <f>=-3869.17</f>
      </c>
      <c r="X3" s="0" t="s">
        <v>107</v>
      </c>
      <c r="Y3" s="11" t="n">
        <v>45987</v>
      </c>
      <c r="Z3" s="6" t="s">
        <f>=-3667.93</f>
      </c>
      <c r="AA3" s="0" t="s">
        <v>105</v>
      </c>
      <c r="AB3" s="11" t="n">
        <v>45917</v>
      </c>
      <c r="AC3" s="6" t="s">
        <f>=-571.3</f>
      </c>
      <c r="AD3" s="0" t="s">
        <v>89</v>
      </c>
      <c r="AE3" s="11" t="n">
        <v>46085</v>
      </c>
      <c r="AF3" s="6" t="s">
        <f>=-3514.2</f>
      </c>
      <c r="AG3" s="0" t="s">
        <v>131</v>
      </c>
      <c r="AH3" s="11" t="n">
        <v>46050</v>
      </c>
      <c r="AI3" s="6" t="s">
        <f>=-3233.28</f>
      </c>
      <c r="AJ3" s="0" t="s">
        <v>121</v>
      </c>
      <c r="AK3" s="11" t="n">
        <v>45750</v>
      </c>
      <c r="AL3" s="6" t="s">
        <f>=-513.72</f>
      </c>
      <c r="AM3" s="0" t="s">
        <v>147</v>
      </c>
    </row>
    <row collapsed="false" customFormat="false" customHeight="false" hidden="false" ht="12.1" outlineLevel="0" r="4">
      <c r="A4" s="11" t="n">
        <v>46113</v>
      </c>
      <c r="B4" s="6" t="s">
        <f>=-3139.66</f>
      </c>
      <c r="C4" s="0" t="s">
        <v>91</v>
      </c>
      <c r="D4" s="11" t="n">
        <v>45947</v>
      </c>
      <c r="E4" s="6" t="s">
        <f>=-362.24</f>
      </c>
      <c r="F4" s="0" t="s">
        <v>97</v>
      </c>
      <c r="G4" s="11" t="n">
        <v>45944</v>
      </c>
      <c r="H4" s="6" t="s">
        <f>=-440.64</f>
      </c>
      <c r="I4" s="0" t="s">
        <v>94</v>
      </c>
      <c r="J4" s="11" t="n">
        <v>45939</v>
      </c>
      <c r="K4" s="6" t="s">
        <f>=-673.27</f>
      </c>
      <c r="L4" s="0" t="s">
        <v>92</v>
      </c>
      <c r="M4" s="11" t="n">
        <v>45940</v>
      </c>
      <c r="N4" s="6" t="s">
        <f>=-437.32</f>
      </c>
      <c r="O4" s="0" t="s">
        <v>93</v>
      </c>
      <c r="P4" s="11" t="n">
        <v>46123</v>
      </c>
      <c r="Q4" s="8" t="s">
        <f>=-Портфель!J7</f>
      </c>
      <c r="R4" s="0" t="s">
        <v>148</v>
      </c>
      <c r="S4" s="11" t="n">
        <v>45947</v>
      </c>
      <c r="T4" s="6" t="s">
        <f>=-407.27</f>
      </c>
      <c r="U4" s="0" t="s">
        <v>95</v>
      </c>
      <c r="V4" s="11" t="n">
        <v>46123</v>
      </c>
      <c r="W4" s="8" t="s">
        <f>=-Портфель!J9</f>
      </c>
      <c r="X4" s="0" t="s">
        <v>148</v>
      </c>
      <c r="Y4" s="11" t="n">
        <v>46123</v>
      </c>
      <c r="Z4" s="8" t="s">
        <f>=-Портфель!J10</f>
      </c>
      <c r="AA4" s="0" t="s">
        <v>148</v>
      </c>
      <c r="AB4" s="11" t="n">
        <v>45947</v>
      </c>
      <c r="AC4" s="6" t="s">
        <f>=-541.8</f>
      </c>
      <c r="AD4" s="0" t="s">
        <v>96</v>
      </c>
      <c r="AE4" s="11" t="n">
        <v>46123</v>
      </c>
      <c r="AF4" s="8" t="s">
        <f>=-Портфель!J12</f>
      </c>
      <c r="AG4" s="0" t="s">
        <v>148</v>
      </c>
      <c r="AH4" s="11" t="n">
        <v>46123</v>
      </c>
      <c r="AI4" s="8" t="s">
        <f>=-Портфель!J13</f>
      </c>
      <c r="AJ4" s="0" t="s">
        <v>148</v>
      </c>
      <c r="AK4" s="11" t="n">
        <v>45780</v>
      </c>
      <c r="AL4" s="6" t="s">
        <f>=-491.8</f>
      </c>
      <c r="AM4" s="0" t="s">
        <v>149</v>
      </c>
    </row>
    <row collapsed="false" customFormat="false" customHeight="false" hidden="false" ht="12.1" outlineLevel="0" r="5">
      <c r="A5" s="11" t="n">
        <v>46123</v>
      </c>
      <c r="B5" s="8" t="s">
        <f>=-Портфель!J2</f>
      </c>
      <c r="C5" s="0" t="s">
        <v>148</v>
      </c>
      <c r="D5" s="11" t="n">
        <v>45977</v>
      </c>
      <c r="E5" s="6" t="s">
        <f>=-370.6</f>
      </c>
      <c r="F5" s="0" t="s">
        <v>102</v>
      </c>
      <c r="G5" s="11" t="n">
        <v>45974</v>
      </c>
      <c r="H5" s="6" t="s">
        <f>=-441.68</f>
      </c>
      <c r="I5" s="0" t="s">
        <v>101</v>
      </c>
      <c r="J5" s="11" t="n">
        <v>45969</v>
      </c>
      <c r="K5" s="6" t="s">
        <f>=-669.05</f>
      </c>
      <c r="L5" s="0" t="s">
        <v>99</v>
      </c>
      <c r="M5" s="11" t="n">
        <v>45970</v>
      </c>
      <c r="N5" s="6" t="s">
        <f>=-436.28</f>
      </c>
      <c r="O5" s="0" t="s">
        <v>100</v>
      </c>
      <c r="P5" s="0"/>
      <c r="Q5" s="10" t="s">
        <f>=XIRR(Q2:Q4,P2:P4)</f>
      </c>
      <c r="R5" s="0"/>
      <c r="S5" s="11" t="n">
        <v>45977</v>
      </c>
      <c r="T5" s="6" t="s">
        <f>=-416.8</f>
      </c>
      <c r="U5" s="0" t="s">
        <v>104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11" t="n">
        <v>45977</v>
      </c>
      <c r="AC5" s="6" t="s">
        <f>=-557.9</f>
      </c>
      <c r="AD5" s="0" t="s">
        <v>103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45810</v>
      </c>
      <c r="AL5" s="6" t="s">
        <f>=-476.2</f>
      </c>
      <c r="AM5" s="0" t="s">
        <v>150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46007</v>
      </c>
      <c r="E6" s="6" t="s">
        <f>=-365.96</f>
      </c>
      <c r="F6" s="0" t="s">
        <v>113</v>
      </c>
      <c r="G6" s="11" t="n">
        <v>46004</v>
      </c>
      <c r="H6" s="6" t="s">
        <f>=-431.12</f>
      </c>
      <c r="I6" s="0" t="s">
        <v>110</v>
      </c>
      <c r="J6" s="11" t="n">
        <v>45999</v>
      </c>
      <c r="K6" s="6" t="s">
        <f>=-626.1</f>
      </c>
      <c r="L6" s="0" t="s">
        <v>108</v>
      </c>
      <c r="M6" s="11" t="n">
        <v>46000</v>
      </c>
      <c r="N6" s="6" t="s">
        <f>=-407.72</f>
      </c>
      <c r="O6" s="0" t="s">
        <v>109</v>
      </c>
      <c r="P6" s="0"/>
      <c r="Q6" s="8" t="s">
        <f>=-SUM(Q2:Q4)</f>
      </c>
      <c r="R6" s="0" t="s">
        <v>151</v>
      </c>
      <c r="S6" s="11" t="n">
        <v>46007</v>
      </c>
      <c r="T6" s="6" t="s">
        <f>=-411.58</f>
      </c>
      <c r="U6" s="0" t="s">
        <v>112</v>
      </c>
      <c r="V6" s="0"/>
      <c r="W6" s="8" t="s">
        <f>=-SUM(W2:W4)</f>
      </c>
      <c r="X6" s="0" t="s">
        <v>151</v>
      </c>
      <c r="Y6" s="0"/>
      <c r="Z6" s="8" t="s">
        <f>=-SUM(Z2:Z4)</f>
      </c>
      <c r="AA6" s="0" t="s">
        <v>151</v>
      </c>
      <c r="AB6" s="11" t="n">
        <v>46007</v>
      </c>
      <c r="AC6" s="6" t="s">
        <f>=-547.9</f>
      </c>
      <c r="AD6" s="0" t="s">
        <v>111</v>
      </c>
      <c r="AE6" s="0"/>
      <c r="AF6" s="8" t="s">
        <f>=-SUM(AF2:AF4)</f>
      </c>
      <c r="AG6" s="0" t="s">
        <v>151</v>
      </c>
      <c r="AH6" s="0"/>
      <c r="AI6" s="8" t="s">
        <f>=-SUM(AI2:AI4)</f>
      </c>
      <c r="AJ6" s="0" t="s">
        <v>151</v>
      </c>
      <c r="AK6" s="11" t="n">
        <v>45840</v>
      </c>
      <c r="AL6" s="6" t="s">
        <f>=-475.56</f>
      </c>
      <c r="AM6" s="0" t="s">
        <v>152</v>
      </c>
    </row>
    <row collapsed="false" customFormat="false" customHeight="false" hidden="false" ht="12.1" outlineLevel="0" r="7">
      <c r="A7" s="0"/>
      <c r="B7" s="8" t="s">
        <f>=-SUM(B2:B5)</f>
      </c>
      <c r="C7" s="0" t="s">
        <v>151</v>
      </c>
      <c r="D7" s="11" t="n">
        <v>46037</v>
      </c>
      <c r="E7" s="6" t="s">
        <f>=-362.32</f>
      </c>
      <c r="F7" s="0" t="s">
        <v>119</v>
      </c>
      <c r="G7" s="11" t="n">
        <v>46034</v>
      </c>
      <c r="H7" s="6" t="s">
        <f>=-420.28</f>
      </c>
      <c r="I7" s="0" t="s">
        <v>117</v>
      </c>
      <c r="J7" s="11" t="n">
        <v>46029</v>
      </c>
      <c r="K7" s="6" t="s">
        <f>=-638.95</f>
      </c>
      <c r="L7" s="0" t="s">
        <v>115</v>
      </c>
      <c r="M7" s="11" t="n">
        <v>46030</v>
      </c>
      <c r="N7" s="6" t="s">
        <f>=-415.04</f>
      </c>
      <c r="O7" s="0" t="s">
        <v>116</v>
      </c>
      <c r="P7" s="0"/>
      <c r="Q7" s="0"/>
      <c r="R7" s="0"/>
      <c r="S7" s="11" t="n">
        <v>46037</v>
      </c>
      <c r="T7" s="6" t="s">
        <f>=-407.36</f>
      </c>
      <c r="U7" s="0" t="s">
        <v>120</v>
      </c>
      <c r="V7" s="0"/>
      <c r="W7" s="0"/>
      <c r="X7" s="0"/>
      <c r="Y7" s="0"/>
      <c r="Z7" s="0"/>
      <c r="AA7" s="0"/>
      <c r="AB7" s="11" t="n">
        <v>46037</v>
      </c>
      <c r="AC7" s="6" t="s">
        <f>=-541.9</f>
      </c>
      <c r="AD7" s="0" t="s">
        <v>118</v>
      </c>
      <c r="AE7" s="0"/>
      <c r="AF7" s="0"/>
      <c r="AG7" s="0"/>
      <c r="AH7" s="0"/>
      <c r="AI7" s="0"/>
      <c r="AJ7" s="0"/>
      <c r="AK7" s="11" t="n">
        <v>45870</v>
      </c>
      <c r="AL7" s="6" t="s">
        <f>=-495.6</f>
      </c>
      <c r="AM7" s="0" t="s">
        <v>153</v>
      </c>
    </row>
    <row collapsed="false" customFormat="false" customHeight="false" hidden="false" ht="12.1" outlineLevel="0" r="8">
      <c r="A8" s="0"/>
      <c r="B8" s="0"/>
      <c r="C8" s="0"/>
      <c r="D8" s="11" t="n">
        <v>46067</v>
      </c>
      <c r="E8" s="6" t="s">
        <f>=-354.52</f>
      </c>
      <c r="F8" s="0" t="s">
        <v>128</v>
      </c>
      <c r="G8" s="11" t="n">
        <v>46064</v>
      </c>
      <c r="H8" s="6" t="s">
        <f>=-421.56</f>
      </c>
      <c r="I8" s="0" t="s">
        <v>126</v>
      </c>
      <c r="J8" s="11" t="n">
        <v>46059</v>
      </c>
      <c r="K8" s="6" t="s">
        <f>=-632.84</f>
      </c>
      <c r="L8" s="0" t="s">
        <v>123</v>
      </c>
      <c r="M8" s="11" t="n">
        <v>46060</v>
      </c>
      <c r="N8" s="6" t="s">
        <f>=-410.6</f>
      </c>
      <c r="O8" s="0" t="s">
        <v>124</v>
      </c>
      <c r="P8" s="0"/>
      <c r="Q8" s="0"/>
      <c r="R8" s="0"/>
      <c r="S8" s="11" t="n">
        <v>46067</v>
      </c>
      <c r="T8" s="6" t="s">
        <f>=-398.46</f>
      </c>
      <c r="U8" s="0" t="s">
        <v>129</v>
      </c>
      <c r="V8" s="0"/>
      <c r="W8" s="0"/>
      <c r="X8" s="0"/>
      <c r="Y8" s="0"/>
      <c r="Z8" s="0"/>
      <c r="AA8" s="0"/>
      <c r="AB8" s="11" t="n">
        <v>46067</v>
      </c>
      <c r="AC8" s="6" t="s">
        <f>=-530.8</f>
      </c>
      <c r="AD8" s="0" t="s">
        <v>127</v>
      </c>
      <c r="AE8" s="0"/>
      <c r="AF8" s="0"/>
      <c r="AG8" s="0"/>
      <c r="AH8" s="0"/>
      <c r="AI8" s="0"/>
      <c r="AJ8" s="0"/>
      <c r="AK8" s="11" t="n">
        <v>45900</v>
      </c>
      <c r="AL8" s="6" t="s">
        <f>=-486.12</f>
      </c>
      <c r="AM8" s="0" t="s">
        <v>154</v>
      </c>
    </row>
    <row collapsed="false" customFormat="false" customHeight="false" hidden="false" ht="12.1" outlineLevel="0" r="9">
      <c r="A9" s="0"/>
      <c r="B9" s="0"/>
      <c r="C9" s="0"/>
      <c r="D9" s="11" t="n">
        <v>46097</v>
      </c>
      <c r="E9" s="6" t="s">
        <f>=-363.44</f>
      </c>
      <c r="F9" s="0" t="s">
        <v>136</v>
      </c>
      <c r="G9" s="11" t="n">
        <v>46094</v>
      </c>
      <c r="H9" s="6" t="s">
        <f>=-429.36</f>
      </c>
      <c r="I9" s="0" t="s">
        <v>134</v>
      </c>
      <c r="J9" s="11" t="n">
        <v>46089</v>
      </c>
      <c r="K9" s="6" t="s">
        <f>=-645.77</f>
      </c>
      <c r="L9" s="0" t="s">
        <v>132</v>
      </c>
      <c r="M9" s="11" t="n">
        <v>46090</v>
      </c>
      <c r="N9" s="6" t="s">
        <f>=-418.68</f>
      </c>
      <c r="O9" s="0" t="s">
        <v>133</v>
      </c>
      <c r="P9" s="0"/>
      <c r="Q9" s="0"/>
      <c r="R9" s="0"/>
      <c r="S9" s="11" t="n">
        <v>46097</v>
      </c>
      <c r="T9" s="6" t="s">
        <f>=-408.62</f>
      </c>
      <c r="U9" s="0" t="s">
        <v>135</v>
      </c>
      <c r="V9" s="0"/>
      <c r="W9" s="0"/>
      <c r="X9" s="0"/>
      <c r="Y9" s="0"/>
      <c r="Z9" s="0"/>
      <c r="AA9" s="0"/>
      <c r="AB9" s="11" t="n">
        <v>46097</v>
      </c>
      <c r="AC9" s="6" t="s">
        <f>=-551.8</f>
      </c>
      <c r="AD9" s="0" t="s">
        <v>137</v>
      </c>
      <c r="AE9" s="0"/>
      <c r="AF9" s="0"/>
      <c r="AG9" s="0"/>
      <c r="AH9" s="0"/>
      <c r="AI9" s="0"/>
      <c r="AJ9" s="0"/>
      <c r="AK9" s="11" t="n">
        <v>45907</v>
      </c>
      <c r="AL9" s="6" t="s">
        <f>=68835.214456</f>
      </c>
      <c r="AM9" s="0" t="s">
        <v>146</v>
      </c>
    </row>
    <row collapsed="false" customFormat="false" customHeight="false" hidden="false" ht="12.1" outlineLevel="0" r="10">
      <c r="A10" s="0"/>
      <c r="B10" s="0"/>
      <c r="C10" s="0"/>
      <c r="D10" s="11" t="n">
        <v>46123</v>
      </c>
      <c r="E10" s="8" t="s">
        <f>=-Портфель!J3</f>
      </c>
      <c r="F10" s="0" t="s">
        <v>148</v>
      </c>
      <c r="G10" s="11" t="n">
        <v>46123</v>
      </c>
      <c r="H10" s="8" t="s">
        <f>=-Портфель!J4</f>
      </c>
      <c r="I10" s="0" t="s">
        <v>148</v>
      </c>
      <c r="J10" s="11" t="n">
        <v>46119</v>
      </c>
      <c r="K10" s="6" t="s">
        <f>=-655.48</f>
      </c>
      <c r="L10" s="0" t="s">
        <v>139</v>
      </c>
      <c r="M10" s="11" t="n">
        <v>46120</v>
      </c>
      <c r="N10" s="6" t="s">
        <f>=-421.96</f>
      </c>
      <c r="O10" s="0" t="s">
        <v>140</v>
      </c>
      <c r="P10" s="0"/>
      <c r="Q10" s="0"/>
      <c r="R10" s="0"/>
      <c r="S10" s="11" t="n">
        <v>46123</v>
      </c>
      <c r="T10" s="8" t="s">
        <f>=-Портфель!J8</f>
      </c>
      <c r="U10" s="0" t="s">
        <v>148</v>
      </c>
      <c r="V10" s="0"/>
      <c r="W10" s="0"/>
      <c r="X10" s="0"/>
      <c r="Y10" s="0"/>
      <c r="Z10" s="0"/>
      <c r="AA10" s="0"/>
      <c r="AB10" s="11" t="n">
        <v>46123</v>
      </c>
      <c r="AC10" s="8" t="s">
        <f>=-Портфель!J11</f>
      </c>
      <c r="AD10" s="0" t="s">
        <v>148</v>
      </c>
      <c r="AE10" s="0"/>
      <c r="AF10" s="0"/>
      <c r="AG10" s="0"/>
      <c r="AH10" s="0"/>
      <c r="AI10" s="0"/>
      <c r="AJ10" s="0"/>
      <c r="AK10" s="11" t="n">
        <v>45930</v>
      </c>
      <c r="AL10" s="6" t="s">
        <f>=-1012.84</f>
      </c>
      <c r="AM10" s="0" t="s">
        <v>90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10" t="s">
        <f>=XIRR(H2:H10,G2:G10)</f>
      </c>
      <c r="I11" s="0"/>
      <c r="J11" s="11" t="n">
        <v>46123</v>
      </c>
      <c r="K11" s="8" t="s">
        <f>=-Портфель!J5</f>
      </c>
      <c r="L11" s="0" t="s">
        <v>148</v>
      </c>
      <c r="M11" s="11" t="n">
        <v>46123</v>
      </c>
      <c r="N11" s="8" t="s">
        <f>=-Портфель!J6</f>
      </c>
      <c r="O11" s="0" t="s">
        <v>148</v>
      </c>
      <c r="P11" s="0"/>
      <c r="Q11" s="0"/>
      <c r="R11" s="0"/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0"/>
      <c r="AF11" s="0"/>
      <c r="AG11" s="0"/>
      <c r="AH11" s="0"/>
      <c r="AI11" s="0"/>
      <c r="AJ11" s="0"/>
      <c r="AK11" s="11" t="n">
        <v>45960</v>
      </c>
      <c r="AL11" s="6" t="s">
        <f>=-967.04</f>
      </c>
      <c r="AM11" s="0" t="s">
        <v>98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151</v>
      </c>
      <c r="G12" s="0"/>
      <c r="H12" s="8" t="s">
        <f>=-SUM(H2:H10)</f>
      </c>
      <c r="I12" s="0" t="s">
        <v>151</v>
      </c>
      <c r="J12" s="0"/>
      <c r="K12" s="10" t="s">
        <f>=XIRR(K2:K11,J2:J11)</f>
      </c>
      <c r="L12" s="0"/>
      <c r="M12" s="0"/>
      <c r="N12" s="10" t="s">
        <f>=XIRR(N2:N11,M2:M11)</f>
      </c>
      <c r="O12" s="0"/>
      <c r="P12" s="0"/>
      <c r="Q12" s="0"/>
      <c r="R12" s="0"/>
      <c r="S12" s="0"/>
      <c r="T12" s="8" t="s">
        <f>=-SUM(T2:T10)</f>
      </c>
      <c r="U12" s="0" t="s">
        <v>151</v>
      </c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151</v>
      </c>
      <c r="AE12" s="0"/>
      <c r="AF12" s="0"/>
      <c r="AG12" s="0"/>
      <c r="AH12" s="0"/>
      <c r="AI12" s="0"/>
      <c r="AJ12" s="0"/>
      <c r="AK12" s="11" t="n">
        <v>45990</v>
      </c>
      <c r="AL12" s="6" t="s">
        <f>=-947.28</f>
      </c>
      <c r="AM12" s="0" t="s">
        <v>106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8" t="s">
        <f>=-SUM(K2:K11)</f>
      </c>
      <c r="L13" s="0" t="s">
        <v>151</v>
      </c>
      <c r="M13" s="0"/>
      <c r="N13" s="8" t="s">
        <f>=-SUM(N2:N11)</f>
      </c>
      <c r="O13" s="0" t="s">
        <v>151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46020</v>
      </c>
      <c r="AL13" s="6" t="s">
        <f>=-940.44</f>
      </c>
      <c r="AM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46050</v>
      </c>
      <c r="AL14" s="6" t="s">
        <f>=-920.08</f>
      </c>
      <c r="AM14" s="0" t="s">
        <v>122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46080</v>
      </c>
      <c r="AL15" s="6" t="s">
        <f>=-926.48</f>
      </c>
      <c r="AM15" s="0" t="s">
        <v>130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46110</v>
      </c>
      <c r="AL16" s="6" t="s">
        <f>=-982.6</f>
      </c>
      <c r="AM16" s="0" t="s">
        <v>138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46123</v>
      </c>
      <c r="AL17" s="8" t="s">
        <f>=-Портфель!J14</f>
      </c>
      <c r="AM17" s="0" t="s">
        <v>148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10" t="s">
        <f>=XIRR(AL2:AL17,AK2:AK17)</f>
      </c>
      <c r="AM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8" t="s">
        <f>=-SUM(AL2:AL17)</f>
      </c>
      <c r="AM19" s="0" t="s">
        <v>151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155</v>
      </c>
      <c r="C1" s="0"/>
      <c r="D1" s="0"/>
      <c r="E1" s="3" t="s">
        <v>156</v>
      </c>
      <c r="F1" s="0"/>
      <c r="G1" s="0"/>
      <c r="H1" s="3" t="s">
        <v>157</v>
      </c>
      <c r="I1" s="0"/>
      <c r="J1" s="0"/>
      <c r="K1" s="3" t="s">
        <v>158</v>
      </c>
      <c r="L1" s="0"/>
      <c r="M1" s="0"/>
      <c r="N1" s="3" t="s">
        <v>159</v>
      </c>
      <c r="O1" s="0"/>
      <c r="P1" s="0"/>
      <c r="Q1" s="3" t="s">
        <v>160</v>
      </c>
      <c r="R1" s="0"/>
      <c r="S1" s="0"/>
      <c r="T1" s="3" t="s">
        <v>161</v>
      </c>
      <c r="U1" s="0"/>
      <c r="V1" s="0"/>
      <c r="W1" s="3" t="s">
        <v>162</v>
      </c>
      <c r="X1" s="0"/>
      <c r="Y1" s="0"/>
      <c r="Z1" s="3" t="s">
        <v>163</v>
      </c>
      <c r="AA1" s="0"/>
      <c r="AB1" s="0"/>
      <c r="AC1" s="3" t="s">
        <v>164</v>
      </c>
      <c r="AD1" s="0"/>
      <c r="AE1" s="0"/>
      <c r="AF1" s="3" t="s">
        <v>165</v>
      </c>
      <c r="AG1" s="0"/>
      <c r="AH1" s="0"/>
      <c r="AI1" s="3" t="s">
        <v>166</v>
      </c>
      <c r="AJ1" s="0"/>
      <c r="AK1" s="0"/>
      <c r="AL1" s="3" t="s">
        <v>167</v>
      </c>
      <c r="AM1" s="0"/>
    </row>
    <row collapsed="false" customFormat="false" customHeight="false" hidden="false" ht="12.1" outlineLevel="0" r="2">
      <c r="A2" s="11" t="n">
        <v>45907</v>
      </c>
      <c r="B2" s="6" t="n">
        <v>94</v>
      </c>
      <c r="C2" s="6" t="n">
        <v>61840.72</v>
      </c>
      <c r="D2" s="11" t="n">
        <v>45907</v>
      </c>
      <c r="E2" s="6" t="n">
        <v>8</v>
      </c>
      <c r="F2" s="6" t="n">
        <v>66261.116688</v>
      </c>
      <c r="G2" s="11" t="n">
        <v>45907</v>
      </c>
      <c r="H2" s="6" t="n">
        <v>8</v>
      </c>
      <c r="I2" s="6" t="n">
        <v>684806.06</v>
      </c>
      <c r="J2" s="11" t="n">
        <v>45907</v>
      </c>
      <c r="K2" s="6" t="n">
        <v>9</v>
      </c>
      <c r="L2" s="6" t="n">
        <v>76352.090677</v>
      </c>
      <c r="M2" s="11" t="n">
        <v>45907</v>
      </c>
      <c r="N2" s="6" t="n">
        <v>8</v>
      </c>
      <c r="O2" s="6" t="n">
        <v>70453.3667</v>
      </c>
      <c r="P2" s="11" t="n">
        <v>45907</v>
      </c>
      <c r="Q2" s="6" t="n">
        <v>100</v>
      </c>
      <c r="R2" s="6" t="n">
        <v>64650</v>
      </c>
      <c r="S2" s="11" t="n">
        <v>45907</v>
      </c>
      <c r="T2" s="6" t="n">
        <v>9</v>
      </c>
      <c r="U2" s="6" t="n">
        <v>75642.656688</v>
      </c>
      <c r="V2" s="11" t="n">
        <v>45907</v>
      </c>
      <c r="W2" s="6" t="n">
        <v>91</v>
      </c>
      <c r="X2" s="6" t="n">
        <v>71324.89</v>
      </c>
      <c r="Y2" s="11" t="n">
        <v>45907</v>
      </c>
      <c r="Z2" s="6" t="n">
        <v>89</v>
      </c>
      <c r="AA2" s="6" t="n">
        <v>74307.88</v>
      </c>
      <c r="AB2" s="11" t="n">
        <v>45907</v>
      </c>
      <c r="AC2" s="6" t="n">
        <v>10</v>
      </c>
      <c r="AD2" s="6" t="n">
        <v>89725.842248</v>
      </c>
      <c r="AE2" s="11" t="n">
        <v>45907</v>
      </c>
      <c r="AF2" s="6" t="n">
        <v>90</v>
      </c>
      <c r="AG2" s="6" t="n">
        <v>79228.8</v>
      </c>
      <c r="AH2" s="11" t="n">
        <v>45907</v>
      </c>
      <c r="AI2" s="6" t="n">
        <v>108</v>
      </c>
      <c r="AJ2" s="6" t="n">
        <v>81989.28</v>
      </c>
      <c r="AK2" s="11" t="n">
        <v>45717</v>
      </c>
      <c r="AL2" s="6" t="n">
        <v>8</v>
      </c>
      <c r="AM2" s="6" t="n">
        <v>72543.94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45750</v>
      </c>
      <c r="AL3" s="6" t="n">
        <v>8</v>
      </c>
      <c r="AM3" s="6" t="n">
        <v>68835.214456</v>
      </c>
    </row>
    <row collapsed="false" customFormat="false" customHeight="false" hidden="false" ht="12.1" outlineLevel="0" r="4">
      <c r="A4" s="0"/>
      <c r="B4" s="6" t="n">
        <v>62.718</v>
      </c>
      <c r="C4" s="0" t="s">
        <v>168</v>
      </c>
      <c r="D4" s="0"/>
      <c r="E4" s="6" t="n">
        <v>98.9509</v>
      </c>
      <c r="F4" s="0" t="s">
        <v>168</v>
      </c>
      <c r="G4" s="0"/>
      <c r="H4" s="6" t="n">
        <v>99.8</v>
      </c>
      <c r="I4" s="0" t="s">
        <v>168</v>
      </c>
      <c r="J4" s="0"/>
      <c r="K4" s="6" t="n">
        <v>89.2708</v>
      </c>
      <c r="L4" s="0" t="s">
        <v>168</v>
      </c>
      <c r="M4" s="0"/>
      <c r="N4" s="6" t="n">
        <v>102.3999</v>
      </c>
      <c r="O4" s="0" t="s">
        <v>168</v>
      </c>
      <c r="P4" s="0"/>
      <c r="Q4" s="6" t="n">
        <v>62.235</v>
      </c>
      <c r="R4" s="0" t="s">
        <v>168</v>
      </c>
      <c r="S4" s="0"/>
      <c r="T4" s="6" t="n">
        <v>101.89</v>
      </c>
      <c r="U4" s="0" t="s">
        <v>168</v>
      </c>
      <c r="V4" s="0"/>
      <c r="W4" s="6" t="n">
        <v>74.873</v>
      </c>
      <c r="X4" s="0" t="s">
        <v>168</v>
      </c>
      <c r="Y4" s="0"/>
      <c r="Z4" s="6" t="n">
        <v>81.76</v>
      </c>
      <c r="AA4" s="0" t="s">
        <v>168</v>
      </c>
      <c r="AB4" s="0"/>
      <c r="AC4" s="6" t="n">
        <v>103.3</v>
      </c>
      <c r="AD4" s="0" t="s">
        <v>168</v>
      </c>
      <c r="AE4" s="0"/>
      <c r="AF4" s="6" t="n">
        <v>89.713</v>
      </c>
      <c r="AG4" s="0" t="s">
        <v>168</v>
      </c>
      <c r="AH4" s="0"/>
      <c r="AI4" s="6" t="n">
        <v>75.748</v>
      </c>
      <c r="AJ4" s="0" t="s">
        <v>168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6" t="n">
        <v>94</v>
      </c>
      <c r="C5" s="0" t="s">
        <v>169</v>
      </c>
      <c r="D5" s="0"/>
      <c r="E5" s="6" t="n">
        <v>8</v>
      </c>
      <c r="F5" s="0" t="s">
        <v>169</v>
      </c>
      <c r="G5" s="0"/>
      <c r="H5" s="6" t="n">
        <v>8</v>
      </c>
      <c r="I5" s="0" t="s">
        <v>169</v>
      </c>
      <c r="J5" s="0"/>
      <c r="K5" s="6" t="n">
        <v>9</v>
      </c>
      <c r="L5" s="0" t="s">
        <v>169</v>
      </c>
      <c r="M5" s="0"/>
      <c r="N5" s="6" t="n">
        <v>8</v>
      </c>
      <c r="O5" s="0" t="s">
        <v>169</v>
      </c>
      <c r="P5" s="0"/>
      <c r="Q5" s="6" t="n">
        <v>100</v>
      </c>
      <c r="R5" s="0" t="s">
        <v>169</v>
      </c>
      <c r="S5" s="0"/>
      <c r="T5" s="6" t="n">
        <v>9</v>
      </c>
      <c r="U5" s="0" t="s">
        <v>169</v>
      </c>
      <c r="V5" s="0"/>
      <c r="W5" s="6" t="n">
        <v>91</v>
      </c>
      <c r="X5" s="0" t="s">
        <v>169</v>
      </c>
      <c r="Y5" s="0"/>
      <c r="Z5" s="6" t="n">
        <v>89</v>
      </c>
      <c r="AA5" s="0" t="s">
        <v>169</v>
      </c>
      <c r="AB5" s="0"/>
      <c r="AC5" s="6" t="n">
        <v>10</v>
      </c>
      <c r="AD5" s="0" t="s">
        <v>169</v>
      </c>
      <c r="AE5" s="0"/>
      <c r="AF5" s="6" t="n">
        <v>90</v>
      </c>
      <c r="AG5" s="0" t="s">
        <v>169</v>
      </c>
      <c r="AH5" s="0"/>
      <c r="AI5" s="6" t="n">
        <v>108</v>
      </c>
      <c r="AJ5" s="0" t="s">
        <v>169</v>
      </c>
      <c r="AK5" s="0"/>
      <c r="AL5" s="6" t="n">
        <v>99.4989</v>
      </c>
      <c r="AM5" s="0" t="s">
        <v>168</v>
      </c>
    </row>
    <row collapsed="false" customFormat="false" customHeight="false" hidden="false" ht="12.1" outlineLevel="0" r="6">
      <c r="A6" s="0"/>
      <c r="B6" s="6" t="s">
        <f>=Портфель!G2*Портфель!$Q$13</f>
      </c>
      <c r="C6" s="0" t="s">
        <v>6</v>
      </c>
      <c r="D6" s="0"/>
      <c r="E6" s="6" t="s">
        <f>=Портфель!G3*Портфель!$Q$17</f>
      </c>
      <c r="F6" s="0" t="s">
        <v>6</v>
      </c>
      <c r="G6" s="0"/>
      <c r="H6" s="6" t="s">
        <f>=Портфель!G4*Портфель!$Q$17</f>
      </c>
      <c r="I6" s="0" t="s">
        <v>6</v>
      </c>
      <c r="J6" s="0"/>
      <c r="K6" s="6" t="s">
        <f>=Портфель!G5*Портфель!$Q$17</f>
      </c>
      <c r="L6" s="0" t="s">
        <v>6</v>
      </c>
      <c r="M6" s="0"/>
      <c r="N6" s="6" t="s">
        <f>=Портфель!G6*Портфель!$Q$17</f>
      </c>
      <c r="O6" s="0" t="s">
        <v>6</v>
      </c>
      <c r="P6" s="0"/>
      <c r="Q6" s="6" t="s">
        <f>=Портфель!G7*Портфель!$Q$13</f>
      </c>
      <c r="R6" s="0" t="s">
        <v>6</v>
      </c>
      <c r="S6" s="0"/>
      <c r="T6" s="6" t="s">
        <f>=Портфель!G8*Портфель!$Q$17</f>
      </c>
      <c r="U6" s="0" t="s">
        <v>6</v>
      </c>
      <c r="V6" s="0"/>
      <c r="W6" s="6" t="s">
        <f>=Портфель!G9*Портфель!$Q$13</f>
      </c>
      <c r="X6" s="0" t="s">
        <v>6</v>
      </c>
      <c r="Y6" s="0"/>
      <c r="Z6" s="6" t="s">
        <f>=Портфель!G10*Портфель!$Q$13</f>
      </c>
      <c r="AA6" s="0" t="s">
        <v>6</v>
      </c>
      <c r="AB6" s="0"/>
      <c r="AC6" s="6" t="s">
        <f>=Портфель!G11*Портфель!$Q$17</f>
      </c>
      <c r="AD6" s="0" t="s">
        <v>6</v>
      </c>
      <c r="AE6" s="0"/>
      <c r="AF6" s="6" t="s">
        <f>=Портфель!G12*Портфель!$Q$13</f>
      </c>
      <c r="AG6" s="0" t="s">
        <v>6</v>
      </c>
      <c r="AH6" s="0"/>
      <c r="AI6" s="6" t="s">
        <f>=Портфель!G13*Портфель!$Q$13</f>
      </c>
      <c r="AJ6" s="0" t="s">
        <v>6</v>
      </c>
      <c r="AK6" s="0"/>
      <c r="AL6" s="6" t="n">
        <v>16</v>
      </c>
      <c r="AM6" s="0" t="s">
        <v>169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  <c r="M7" s="0"/>
      <c r="N7" s="6" t="s">
        <f>=Портфель!H6*Портфель!$Q$13</f>
      </c>
      <c r="O7" s="0" t="s">
        <v>7</v>
      </c>
      <c r="P7" s="0"/>
      <c r="Q7" s="6" t="s">
        <f>=Портфель!H7*Портфель!$Q$13</f>
      </c>
      <c r="R7" s="0" t="s">
        <v>7</v>
      </c>
      <c r="S7" s="0"/>
      <c r="T7" s="6" t="s">
        <f>=Портфель!H8*Портфель!$Q$13</f>
      </c>
      <c r="U7" s="0" t="s">
        <v>7</v>
      </c>
      <c r="V7" s="0"/>
      <c r="W7" s="6" t="s">
        <f>=Портфель!H9*Портфель!$Q$13</f>
      </c>
      <c r="X7" s="0" t="s">
        <v>7</v>
      </c>
      <c r="Y7" s="0"/>
      <c r="Z7" s="6" t="s">
        <f>=Портфель!H10*Портфель!$Q$13</f>
      </c>
      <c r="AA7" s="0" t="s">
        <v>7</v>
      </c>
      <c r="AB7" s="0"/>
      <c r="AC7" s="6" t="s">
        <f>=Портфель!H11*Портфель!$Q$13</f>
      </c>
      <c r="AD7" s="0" t="s">
        <v>7</v>
      </c>
      <c r="AE7" s="0"/>
      <c r="AF7" s="6" t="s">
        <f>=Портфель!H12*Портфель!$Q$13</f>
      </c>
      <c r="AG7" s="0" t="s">
        <v>7</v>
      </c>
      <c r="AH7" s="0"/>
      <c r="AI7" s="6" t="s">
        <f>=Портфель!H13*Портфель!$Q$13</f>
      </c>
      <c r="AJ7" s="0" t="s">
        <v>7</v>
      </c>
      <c r="AK7" s="0"/>
      <c r="AL7" s="6" t="s">
        <f>=Портфель!G14*Портфель!$Q$17</f>
      </c>
      <c r="AM7" s="0" t="s">
        <v>6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170</v>
      </c>
      <c r="D8" s="0"/>
      <c r="E8" s="5" t="s">
        <f>=E5*(E6*E4/100-E3+E7)</f>
      </c>
      <c r="F8" s="0" t="s">
        <v>170</v>
      </c>
      <c r="G8" s="0"/>
      <c r="H8" s="5" t="s">
        <f>=H5*(H6*H4/100-H3+H7)</f>
      </c>
      <c r="I8" s="0" t="s">
        <v>170</v>
      </c>
      <c r="J8" s="0"/>
      <c r="K8" s="5" t="s">
        <f>=K5*(K6*K4/100-K3+K7)</f>
      </c>
      <c r="L8" s="0" t="s">
        <v>170</v>
      </c>
      <c r="M8" s="0"/>
      <c r="N8" s="5" t="s">
        <f>=N5*(N6*N4/100-N3+N7)</f>
      </c>
      <c r="O8" s="0" t="s">
        <v>170</v>
      </c>
      <c r="P8" s="0"/>
      <c r="Q8" s="5" t="s">
        <f>=Q5*(Q6*Q4/100-Q3+Q7)</f>
      </c>
      <c r="R8" s="0" t="s">
        <v>170</v>
      </c>
      <c r="S8" s="0"/>
      <c r="T8" s="5" t="s">
        <f>=T5*(T6*T4/100-T3+T7)</f>
      </c>
      <c r="U8" s="0" t="s">
        <v>170</v>
      </c>
      <c r="V8" s="0"/>
      <c r="W8" s="5" t="s">
        <f>=W5*(W6*W4/100-W3+W7)</f>
      </c>
      <c r="X8" s="0" t="s">
        <v>170</v>
      </c>
      <c r="Y8" s="0"/>
      <c r="Z8" s="5" t="s">
        <f>=Z5*(Z6*Z4/100-Z3+Z7)</f>
      </c>
      <c r="AA8" s="0" t="s">
        <v>170</v>
      </c>
      <c r="AB8" s="0"/>
      <c r="AC8" s="5" t="s">
        <f>=AC5*(AC6*AC4/100-AC3+AC7)</f>
      </c>
      <c r="AD8" s="0" t="s">
        <v>170</v>
      </c>
      <c r="AE8" s="0"/>
      <c r="AF8" s="5" t="s">
        <f>=AF5*(AF6*AF4/100-AF3+AF7)</f>
      </c>
      <c r="AG8" s="0" t="s">
        <v>170</v>
      </c>
      <c r="AH8" s="0"/>
      <c r="AI8" s="5" t="s">
        <f>=AI5*(AI6*AI4/100-AI3+AI7)</f>
      </c>
      <c r="AJ8" s="0" t="s">
        <v>170</v>
      </c>
      <c r="AK8" s="0"/>
      <c r="AL8" s="6" t="s">
        <f>=Портфель!H14*Портфель!$Q$13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171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172</v>
      </c>
      <c r="L1" s="18" t="s">
        <v>173</v>
      </c>
      <c r="M1" s="18" t="s">
        <v>19</v>
      </c>
      <c r="N1" s="18" t="s">
        <v>174</v>
      </c>
    </row>
    <row collapsed="false" customFormat="false" customHeight="false" hidden="false" ht="12.1" outlineLevel="0" r="2">
      <c r="A2" s="20" t="n">
        <v>45717.7125</v>
      </c>
      <c r="B2" s="16" t="s">
        <v>66</v>
      </c>
      <c r="C2" s="16" t="s">
        <v>175</v>
      </c>
      <c r="D2" s="16" t="s">
        <v>146</v>
      </c>
      <c r="E2" s="16" t="s">
        <v>17</v>
      </c>
      <c r="F2" s="16" t="s">
        <v>19</v>
      </c>
      <c r="G2" s="7" t="n">
        <v>8</v>
      </c>
      <c r="H2" s="6" t="n">
        <v>102.7185</v>
      </c>
      <c r="I2" s="6" t="n">
        <v>-72524.85</v>
      </c>
      <c r="J2" s="6" t="n">
        <v>-19.09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45907.497916667</v>
      </c>
      <c r="B3" s="16" t="s">
        <v>16</v>
      </c>
      <c r="C3" s="16" t="s">
        <v>176</v>
      </c>
      <c r="D3" s="16" t="s">
        <v>146</v>
      </c>
      <c r="E3" s="16" t="s">
        <v>17</v>
      </c>
      <c r="F3" s="16" t="s">
        <v>19</v>
      </c>
      <c r="G3" s="7" t="n">
        <v>94</v>
      </c>
      <c r="H3" s="6" t="n">
        <v>65.788</v>
      </c>
      <c r="I3" s="6" t="n">
        <v>-61840.72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45907.497916667</v>
      </c>
      <c r="B4" s="16" t="s">
        <v>63</v>
      </c>
      <c r="C4" s="16" t="s">
        <v>177</v>
      </c>
      <c r="D4" s="16" t="s">
        <v>146</v>
      </c>
      <c r="E4" s="16" t="s">
        <v>17</v>
      </c>
      <c r="F4" s="16" t="s">
        <v>19</v>
      </c>
      <c r="G4" s="7" t="n">
        <v>108</v>
      </c>
      <c r="H4" s="6" t="n">
        <v>75.916</v>
      </c>
      <c r="I4" s="6" t="n">
        <v>-81989.28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45907.497916667</v>
      </c>
      <c r="B5" s="16" t="s">
        <v>59</v>
      </c>
      <c r="C5" s="16" t="s">
        <v>178</v>
      </c>
      <c r="D5" s="16" t="s">
        <v>146</v>
      </c>
      <c r="E5" s="16" t="s">
        <v>17</v>
      </c>
      <c r="F5" s="16" t="s">
        <v>19</v>
      </c>
      <c r="G5" s="7" t="n">
        <v>90</v>
      </c>
      <c r="H5" s="6" t="n">
        <v>88.032</v>
      </c>
      <c r="I5" s="6" t="n">
        <v>-79228.8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45907.497916667</v>
      </c>
      <c r="B6" s="16" t="s">
        <v>27</v>
      </c>
      <c r="C6" s="16" t="s">
        <v>179</v>
      </c>
      <c r="D6" s="16" t="s">
        <v>146</v>
      </c>
      <c r="E6" s="16" t="s">
        <v>17</v>
      </c>
      <c r="F6" s="16" t="s">
        <v>19</v>
      </c>
      <c r="G6" s="7" t="n">
        <v>8</v>
      </c>
      <c r="H6" s="6" t="n">
        <v>104.96</v>
      </c>
      <c r="I6" s="6" t="n">
        <v>-684806.06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45907.497916667</v>
      </c>
      <c r="B7" s="16" t="s">
        <v>35</v>
      </c>
      <c r="C7" s="16" t="s">
        <v>180</v>
      </c>
      <c r="D7" s="16" t="s">
        <v>146</v>
      </c>
      <c r="E7" s="16" t="s">
        <v>17</v>
      </c>
      <c r="F7" s="16" t="s">
        <v>19</v>
      </c>
      <c r="G7" s="7" t="n">
        <v>8</v>
      </c>
      <c r="H7" s="6" t="n">
        <v>107.8899</v>
      </c>
      <c r="I7" s="6" t="n">
        <v>-70392.2</v>
      </c>
      <c r="J7" s="6" t="n">
        <v>-61.1667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45907.497916667</v>
      </c>
      <c r="B8" s="16" t="s">
        <v>43</v>
      </c>
      <c r="C8" s="16" t="s">
        <v>181</v>
      </c>
      <c r="D8" s="16" t="s">
        <v>146</v>
      </c>
      <c r="E8" s="16" t="s">
        <v>17</v>
      </c>
      <c r="F8" s="16" t="s">
        <v>19</v>
      </c>
      <c r="G8" s="7" t="n">
        <v>9</v>
      </c>
      <c r="H8" s="6" t="n">
        <v>103.002</v>
      </c>
      <c r="I8" s="6" t="n">
        <v>-75603.51</v>
      </c>
      <c r="J8" s="6" t="n">
        <v>-39.146688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45907.497916667</v>
      </c>
      <c r="B9" s="16" t="s">
        <v>22</v>
      </c>
      <c r="C9" s="16" t="s">
        <v>182</v>
      </c>
      <c r="D9" s="16" t="s">
        <v>146</v>
      </c>
      <c r="E9" s="16" t="s">
        <v>17</v>
      </c>
      <c r="F9" s="16" t="s">
        <v>19</v>
      </c>
      <c r="G9" s="7" t="n">
        <v>8</v>
      </c>
      <c r="H9" s="6" t="n">
        <v>101.4982</v>
      </c>
      <c r="I9" s="6" t="n">
        <v>-66221.97</v>
      </c>
      <c r="J9" s="6" t="n">
        <v>-39.146688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45907.497916667</v>
      </c>
      <c r="B10" s="16" t="s">
        <v>55</v>
      </c>
      <c r="C10" s="16" t="s">
        <v>183</v>
      </c>
      <c r="D10" s="16" t="s">
        <v>146</v>
      </c>
      <c r="E10" s="16" t="s">
        <v>17</v>
      </c>
      <c r="F10" s="16" t="s">
        <v>19</v>
      </c>
      <c r="G10" s="7" t="n">
        <v>10</v>
      </c>
      <c r="H10" s="6" t="n">
        <v>109.96</v>
      </c>
      <c r="I10" s="6" t="n">
        <v>-89678.54</v>
      </c>
      <c r="J10" s="6" t="n">
        <v>-47.302248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45907.497916667</v>
      </c>
      <c r="B11" s="16" t="s">
        <v>31</v>
      </c>
      <c r="C11" s="16" t="s">
        <v>184</v>
      </c>
      <c r="D11" s="16" t="s">
        <v>146</v>
      </c>
      <c r="E11" s="16" t="s">
        <v>17</v>
      </c>
      <c r="F11" s="16" t="s">
        <v>19</v>
      </c>
      <c r="G11" s="7" t="n">
        <v>9</v>
      </c>
      <c r="H11" s="6" t="n">
        <v>103.91</v>
      </c>
      <c r="I11" s="6" t="n">
        <v>-76269.98</v>
      </c>
      <c r="J11" s="6" t="n">
        <v>-82.110677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45907.497916667</v>
      </c>
      <c r="B12" s="16" t="s">
        <v>66</v>
      </c>
      <c r="C12" s="16" t="s">
        <v>175</v>
      </c>
      <c r="D12" s="16" t="s">
        <v>146</v>
      </c>
      <c r="E12" s="16" t="s">
        <v>17</v>
      </c>
      <c r="F12" s="16" t="s">
        <v>19</v>
      </c>
      <c r="G12" s="7" t="n">
        <v>8</v>
      </c>
      <c r="H12" s="6" t="n">
        <v>105.471</v>
      </c>
      <c r="I12" s="6" t="n">
        <v>-68814.01</v>
      </c>
      <c r="J12" s="6" t="n">
        <v>-21.204456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45907.497916667</v>
      </c>
      <c r="B13" s="16" t="s">
        <v>39</v>
      </c>
      <c r="C13" s="16" t="s">
        <v>185</v>
      </c>
      <c r="D13" s="16" t="s">
        <v>146</v>
      </c>
      <c r="E13" s="16" t="s">
        <v>17</v>
      </c>
      <c r="F13" s="16" t="s">
        <v>19</v>
      </c>
      <c r="G13" s="7" t="n">
        <v>100</v>
      </c>
      <c r="H13" s="6" t="n">
        <v>64.65</v>
      </c>
      <c r="I13" s="6" t="n">
        <v>-64650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45907.497916667</v>
      </c>
      <c r="B14" s="16" t="s">
        <v>51</v>
      </c>
      <c r="C14" s="16" t="s">
        <v>186</v>
      </c>
      <c r="D14" s="16" t="s">
        <v>146</v>
      </c>
      <c r="E14" s="16" t="s">
        <v>17</v>
      </c>
      <c r="F14" s="16" t="s">
        <v>19</v>
      </c>
      <c r="G14" s="7" t="n">
        <v>89</v>
      </c>
      <c r="H14" s="6" t="n">
        <v>83.492</v>
      </c>
      <c r="I14" s="6" t="n">
        <v>-74307.88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45907.497916667</v>
      </c>
      <c r="B15" s="16" t="s">
        <v>47</v>
      </c>
      <c r="C15" s="16" t="s">
        <v>187</v>
      </c>
      <c r="D15" s="16" t="s">
        <v>146</v>
      </c>
      <c r="E15" s="16" t="s">
        <v>17</v>
      </c>
      <c r="F15" s="16" t="s">
        <v>19</v>
      </c>
      <c r="G15" s="7" t="n">
        <v>91</v>
      </c>
      <c r="H15" s="6" t="n">
        <v>78.379</v>
      </c>
      <c r="I15" s="6" t="n">
        <v>-71324.89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 t="s">
        <v>188</v>
      </c>
      <c r="M16" s="5" t="s">
        <f>=SUM(M2:M15)</f>
      </c>
      <c r="N16" s="4"/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76</v>
      </c>
      <c r="B1" s="22" t="s">
        <v>189</v>
      </c>
      <c r="C1" s="22" t="s">
        <v>0</v>
      </c>
      <c r="D1" s="22" t="s">
        <v>2</v>
      </c>
      <c r="E1" s="22" t="s">
        <v>6</v>
      </c>
      <c r="F1" s="22" t="s">
        <v>190</v>
      </c>
      <c r="G1" s="22" t="s">
        <v>191</v>
      </c>
      <c r="H1" s="22" t="s">
        <v>192</v>
      </c>
      <c r="I1" s="22" t="s">
        <v>193</v>
      </c>
      <c r="J1" s="22" t="s">
        <v>194</v>
      </c>
    </row>
    <row collapsed="false" customFormat="false" customHeight="false" hidden="false" ht="12.1" outlineLevel="0" r="2">
      <c r="A2" s="21" t="n">
        <v>45749</v>
      </c>
      <c r="B2" s="16" t="s">
        <v>195</v>
      </c>
      <c r="C2" s="16" t="s">
        <v>66</v>
      </c>
      <c r="D2" s="16" t="s">
        <v>67</v>
      </c>
      <c r="E2" s="6" t="n">
        <v>100</v>
      </c>
      <c r="F2" s="7" t="n">
        <v>8</v>
      </c>
      <c r="G2" s="6" t="n">
        <v>73.84</v>
      </c>
      <c r="H2" s="6" t="n">
        <v>77</v>
      </c>
      <c r="I2" s="6" t="n">
        <v>590.72</v>
      </c>
      <c r="J2" s="6" t="n">
        <v>513.72</v>
      </c>
    </row>
    <row collapsed="false" customFormat="false" customHeight="false" hidden="false" ht="12.1" outlineLevel="0" r="3">
      <c r="A3" s="21" t="n">
        <v>45779</v>
      </c>
      <c r="B3" s="16" t="s">
        <v>195</v>
      </c>
      <c r="C3" s="16" t="s">
        <v>66</v>
      </c>
      <c r="D3" s="16" t="s">
        <v>67</v>
      </c>
      <c r="E3" s="6" t="n">
        <v>100</v>
      </c>
      <c r="F3" s="7" t="n">
        <v>8</v>
      </c>
      <c r="G3" s="6" t="n">
        <v>70.6</v>
      </c>
      <c r="H3" s="6" t="n">
        <v>73</v>
      </c>
      <c r="I3" s="6" t="n">
        <v>564.8</v>
      </c>
      <c r="J3" s="6" t="n">
        <v>491.8</v>
      </c>
    </row>
    <row collapsed="false" customFormat="false" customHeight="false" hidden="false" ht="12.1" outlineLevel="0" r="4">
      <c r="A4" s="21" t="n">
        <v>45809</v>
      </c>
      <c r="B4" s="16" t="s">
        <v>195</v>
      </c>
      <c r="C4" s="16" t="s">
        <v>66</v>
      </c>
      <c r="D4" s="16" t="s">
        <v>67</v>
      </c>
      <c r="E4" s="6" t="n">
        <v>100</v>
      </c>
      <c r="F4" s="7" t="n">
        <v>8</v>
      </c>
      <c r="G4" s="6" t="n">
        <v>68.4</v>
      </c>
      <c r="H4" s="6" t="n">
        <v>71</v>
      </c>
      <c r="I4" s="6" t="n">
        <v>547.2</v>
      </c>
      <c r="J4" s="6" t="n">
        <v>476.2</v>
      </c>
    </row>
    <row collapsed="false" customFormat="false" customHeight="false" hidden="false" ht="12.1" outlineLevel="0" r="5">
      <c r="A5" s="21" t="n">
        <v>45839</v>
      </c>
      <c r="B5" s="16" t="s">
        <v>195</v>
      </c>
      <c r="C5" s="16" t="s">
        <v>66</v>
      </c>
      <c r="D5" s="16" t="s">
        <v>67</v>
      </c>
      <c r="E5" s="6" t="n">
        <v>100</v>
      </c>
      <c r="F5" s="7" t="n">
        <v>8</v>
      </c>
      <c r="G5" s="6" t="n">
        <v>68.32</v>
      </c>
      <c r="H5" s="6" t="n">
        <v>71</v>
      </c>
      <c r="I5" s="6" t="n">
        <v>546.56</v>
      </c>
      <c r="J5" s="6" t="n">
        <v>475.56</v>
      </c>
    </row>
    <row collapsed="false" customFormat="false" customHeight="false" hidden="false" ht="12.1" outlineLevel="0" r="6">
      <c r="A6" s="21" t="n">
        <v>45869</v>
      </c>
      <c r="B6" s="16" t="s">
        <v>195</v>
      </c>
      <c r="C6" s="16" t="s">
        <v>66</v>
      </c>
      <c r="D6" s="16" t="s">
        <v>67</v>
      </c>
      <c r="E6" s="6" t="n">
        <v>100</v>
      </c>
      <c r="F6" s="7" t="n">
        <v>8</v>
      </c>
      <c r="G6" s="6" t="n">
        <v>71.2</v>
      </c>
      <c r="H6" s="6" t="n">
        <v>74</v>
      </c>
      <c r="I6" s="6" t="n">
        <v>569.6</v>
      </c>
      <c r="J6" s="6" t="n">
        <v>495.6</v>
      </c>
    </row>
    <row collapsed="false" customFormat="false" customHeight="false" hidden="false" ht="12.1" outlineLevel="0" r="7">
      <c r="A7" s="21" t="n">
        <v>45899</v>
      </c>
      <c r="B7" s="16" t="s">
        <v>195</v>
      </c>
      <c r="C7" s="16" t="s">
        <v>66</v>
      </c>
      <c r="D7" s="16" t="s">
        <v>67</v>
      </c>
      <c r="E7" s="6" t="n">
        <v>100</v>
      </c>
      <c r="F7" s="7" t="n">
        <v>8</v>
      </c>
      <c r="G7" s="6" t="n">
        <v>69.89</v>
      </c>
      <c r="H7" s="6" t="n">
        <v>73</v>
      </c>
      <c r="I7" s="6" t="n">
        <v>559.12</v>
      </c>
      <c r="J7" s="6" t="n">
        <v>486.12</v>
      </c>
    </row>
    <row collapsed="false" customFormat="false" customHeight="false" hidden="false" ht="12.1" outlineLevel="0" r="8">
      <c r="A8" s="21" t="n">
        <v>45908</v>
      </c>
      <c r="B8" s="16" t="s">
        <v>195</v>
      </c>
      <c r="C8" s="16" t="s">
        <v>31</v>
      </c>
      <c r="D8" s="16" t="s">
        <v>32</v>
      </c>
      <c r="E8" s="6" t="n">
        <v>100</v>
      </c>
      <c r="F8" s="7" t="n">
        <v>9</v>
      </c>
      <c r="G8" s="6" t="n">
        <v>85.63</v>
      </c>
      <c r="H8" s="6" t="n">
        <v>100</v>
      </c>
      <c r="I8" s="6" t="n">
        <v>770.67</v>
      </c>
      <c r="J8" s="6" t="n">
        <v>670.67</v>
      </c>
    </row>
    <row collapsed="false" customFormat="false" customHeight="false" hidden="false" ht="12.1" outlineLevel="0" r="9">
      <c r="A9" s="21" t="n">
        <v>45909</v>
      </c>
      <c r="B9" s="16" t="s">
        <v>195</v>
      </c>
      <c r="C9" s="16" t="s">
        <v>35</v>
      </c>
      <c r="D9" s="16" t="s">
        <v>36</v>
      </c>
      <c r="E9" s="6" t="n">
        <v>100</v>
      </c>
      <c r="F9" s="7" t="n">
        <v>8</v>
      </c>
      <c r="G9" s="6" t="n">
        <v>63.4</v>
      </c>
      <c r="H9" s="6" t="n">
        <v>66</v>
      </c>
      <c r="I9" s="6" t="n">
        <v>507.2</v>
      </c>
      <c r="J9" s="6" t="n">
        <v>441.2</v>
      </c>
    </row>
    <row collapsed="false" customFormat="false" customHeight="false" hidden="false" ht="12.1" outlineLevel="0" r="10">
      <c r="A10" s="21" t="n">
        <v>45913</v>
      </c>
      <c r="B10" s="16" t="s">
        <v>195</v>
      </c>
      <c r="C10" s="16" t="s">
        <v>27</v>
      </c>
      <c r="D10" s="16" t="s">
        <v>28</v>
      </c>
      <c r="E10" s="6" t="n">
        <v>100</v>
      </c>
      <c r="F10" s="7" t="n">
        <v>8</v>
      </c>
      <c r="G10" s="6" t="n">
        <v>66.82</v>
      </c>
      <c r="H10" s="6" t="n">
        <v>69</v>
      </c>
      <c r="I10" s="6" t="n">
        <v>534.56</v>
      </c>
      <c r="J10" s="6" t="n">
        <v>465.56</v>
      </c>
    </row>
    <row collapsed="false" customFormat="false" customHeight="false" hidden="false" ht="12.1" outlineLevel="0" r="11">
      <c r="A11" s="21" t="n">
        <v>45916</v>
      </c>
      <c r="B11" s="16" t="s">
        <v>195</v>
      </c>
      <c r="C11" s="16" t="s">
        <v>43</v>
      </c>
      <c r="D11" s="16" t="s">
        <v>44</v>
      </c>
      <c r="E11" s="6" t="n">
        <v>100</v>
      </c>
      <c r="F11" s="7" t="n">
        <v>9</v>
      </c>
      <c r="G11" s="6" t="n">
        <v>51.67</v>
      </c>
      <c r="H11" s="6" t="n">
        <v>60</v>
      </c>
      <c r="I11" s="6" t="n">
        <v>465.03</v>
      </c>
      <c r="J11" s="6" t="n">
        <v>405.03</v>
      </c>
    </row>
    <row collapsed="false" customFormat="false" customHeight="false" hidden="false" ht="12.1" outlineLevel="0" r="12">
      <c r="A12" s="21" t="n">
        <v>45916</v>
      </c>
      <c r="B12" s="16" t="s">
        <v>195</v>
      </c>
      <c r="C12" s="16" t="s">
        <v>22</v>
      </c>
      <c r="D12" s="16" t="s">
        <v>23</v>
      </c>
      <c r="E12" s="6" t="n">
        <v>100</v>
      </c>
      <c r="F12" s="7" t="n">
        <v>8</v>
      </c>
      <c r="G12" s="6" t="n">
        <v>54.83</v>
      </c>
      <c r="H12" s="6" t="n">
        <v>57</v>
      </c>
      <c r="I12" s="6" t="n">
        <v>438.64</v>
      </c>
      <c r="J12" s="6" t="n">
        <v>381.64</v>
      </c>
    </row>
    <row collapsed="false" customFormat="false" customHeight="false" hidden="false" ht="12.1" outlineLevel="0" r="13">
      <c r="A13" s="21" t="n">
        <v>45916</v>
      </c>
      <c r="B13" s="16" t="s">
        <v>195</v>
      </c>
      <c r="C13" s="16" t="s">
        <v>55</v>
      </c>
      <c r="D13" s="16" t="s">
        <v>56</v>
      </c>
      <c r="E13" s="6" t="n">
        <v>100</v>
      </c>
      <c r="F13" s="7" t="n">
        <v>10</v>
      </c>
      <c r="G13" s="6" t="n">
        <v>65.63</v>
      </c>
      <c r="H13" s="6" t="n">
        <v>85</v>
      </c>
      <c r="I13" s="6" t="n">
        <v>656.3</v>
      </c>
      <c r="J13" s="6" t="n">
        <v>571.3</v>
      </c>
    </row>
    <row collapsed="false" customFormat="false" customHeight="false" hidden="false" ht="12.1" outlineLevel="0" r="14">
      <c r="A14" s="21" t="n">
        <v>45929</v>
      </c>
      <c r="B14" s="16" t="s">
        <v>195</v>
      </c>
      <c r="C14" s="16" t="s">
        <v>66</v>
      </c>
      <c r="D14" s="16" t="s">
        <v>67</v>
      </c>
      <c r="E14" s="6" t="n">
        <v>100</v>
      </c>
      <c r="F14" s="7" t="n">
        <v>16</v>
      </c>
      <c r="G14" s="6" t="n">
        <v>72.74</v>
      </c>
      <c r="H14" s="6" t="n">
        <v>151</v>
      </c>
      <c r="I14" s="6" t="n">
        <v>1163.84</v>
      </c>
      <c r="J14" s="6" t="n">
        <v>1012.84</v>
      </c>
    </row>
    <row collapsed="false" customFormat="false" customHeight="false" hidden="false" ht="12.1" outlineLevel="0" r="15">
      <c r="A15" s="21" t="n">
        <v>45930</v>
      </c>
      <c r="B15" s="16" t="s">
        <v>195</v>
      </c>
      <c r="C15" s="16" t="s">
        <v>16</v>
      </c>
      <c r="D15" s="16" t="s">
        <v>18</v>
      </c>
      <c r="E15" s="6" t="n">
        <v>1000</v>
      </c>
      <c r="F15" s="7" t="n">
        <v>94</v>
      </c>
      <c r="G15" s="6" t="n">
        <v>38.39</v>
      </c>
      <c r="H15" s="6" t="n">
        <v>469</v>
      </c>
      <c r="I15" s="6" t="n">
        <v>3608.66</v>
      </c>
      <c r="J15" s="6" t="n">
        <v>3139.66</v>
      </c>
    </row>
    <row collapsed="false" customFormat="false" customHeight="false" hidden="false" ht="12.1" outlineLevel="0" r="16">
      <c r="A16" s="21" t="n">
        <v>45938</v>
      </c>
      <c r="B16" s="16" t="s">
        <v>195</v>
      </c>
      <c r="C16" s="16" t="s">
        <v>31</v>
      </c>
      <c r="D16" s="16" t="s">
        <v>32</v>
      </c>
      <c r="E16" s="6" t="n">
        <v>100</v>
      </c>
      <c r="F16" s="7" t="n">
        <v>9</v>
      </c>
      <c r="G16" s="6" t="n">
        <v>86.03</v>
      </c>
      <c r="H16" s="6" t="n">
        <v>101</v>
      </c>
      <c r="I16" s="6" t="n">
        <v>774.27</v>
      </c>
      <c r="J16" s="6" t="n">
        <v>673.27</v>
      </c>
    </row>
    <row collapsed="false" customFormat="false" customHeight="false" hidden="false" ht="12.1" outlineLevel="0" r="17">
      <c r="A17" s="21" t="n">
        <v>45939</v>
      </c>
      <c r="B17" s="16" t="s">
        <v>195</v>
      </c>
      <c r="C17" s="16" t="s">
        <v>35</v>
      </c>
      <c r="D17" s="16" t="s">
        <v>36</v>
      </c>
      <c r="E17" s="6" t="n">
        <v>100</v>
      </c>
      <c r="F17" s="7" t="n">
        <v>8</v>
      </c>
      <c r="G17" s="6" t="n">
        <v>62.79</v>
      </c>
      <c r="H17" s="6" t="n">
        <v>65</v>
      </c>
      <c r="I17" s="6" t="n">
        <v>502.32</v>
      </c>
      <c r="J17" s="6" t="n">
        <v>437.32</v>
      </c>
    </row>
    <row collapsed="false" customFormat="false" customHeight="false" hidden="false" ht="12.1" outlineLevel="0" r="18">
      <c r="A18" s="21" t="n">
        <v>45943</v>
      </c>
      <c r="B18" s="16" t="s">
        <v>195</v>
      </c>
      <c r="C18" s="16" t="s">
        <v>27</v>
      </c>
      <c r="D18" s="16" t="s">
        <v>28</v>
      </c>
      <c r="E18" s="6" t="n">
        <v>100</v>
      </c>
      <c r="F18" s="7" t="n">
        <v>8</v>
      </c>
      <c r="G18" s="6" t="n">
        <v>63.33</v>
      </c>
      <c r="H18" s="6" t="n">
        <v>66</v>
      </c>
      <c r="I18" s="6" t="n">
        <v>506.64</v>
      </c>
      <c r="J18" s="6" t="n">
        <v>440.64</v>
      </c>
    </row>
    <row collapsed="false" customFormat="false" customHeight="false" hidden="false" ht="12.1" outlineLevel="0" r="19">
      <c r="A19" s="21" t="n">
        <v>45946</v>
      </c>
      <c r="B19" s="16" t="s">
        <v>195</v>
      </c>
      <c r="C19" s="16" t="s">
        <v>43</v>
      </c>
      <c r="D19" s="16" t="s">
        <v>44</v>
      </c>
      <c r="E19" s="6" t="n">
        <v>100</v>
      </c>
      <c r="F19" s="7" t="n">
        <v>9</v>
      </c>
      <c r="G19" s="6" t="n">
        <v>52.03</v>
      </c>
      <c r="H19" s="6" t="n">
        <v>61</v>
      </c>
      <c r="I19" s="6" t="n">
        <v>468.27</v>
      </c>
      <c r="J19" s="6" t="n">
        <v>407.27</v>
      </c>
    </row>
    <row collapsed="false" customFormat="false" customHeight="false" hidden="false" ht="12.1" outlineLevel="0" r="20">
      <c r="A20" s="21" t="n">
        <v>45946</v>
      </c>
      <c r="B20" s="16" t="s">
        <v>195</v>
      </c>
      <c r="C20" s="16" t="s">
        <v>55</v>
      </c>
      <c r="D20" s="16" t="s">
        <v>56</v>
      </c>
      <c r="E20" s="6" t="n">
        <v>100</v>
      </c>
      <c r="F20" s="7" t="n">
        <v>10</v>
      </c>
      <c r="G20" s="6" t="n">
        <v>62.28</v>
      </c>
      <c r="H20" s="6" t="n">
        <v>81</v>
      </c>
      <c r="I20" s="6" t="n">
        <v>622.8</v>
      </c>
      <c r="J20" s="6" t="n">
        <v>541.8</v>
      </c>
    </row>
    <row collapsed="false" customFormat="false" customHeight="false" hidden="false" ht="12.1" outlineLevel="0" r="21">
      <c r="A21" s="21" t="n">
        <v>45946</v>
      </c>
      <c r="B21" s="16" t="s">
        <v>195</v>
      </c>
      <c r="C21" s="16" t="s">
        <v>22</v>
      </c>
      <c r="D21" s="16" t="s">
        <v>23</v>
      </c>
      <c r="E21" s="6" t="n">
        <v>100</v>
      </c>
      <c r="F21" s="7" t="n">
        <v>8</v>
      </c>
      <c r="G21" s="6" t="n">
        <v>52.03</v>
      </c>
      <c r="H21" s="6" t="n">
        <v>54</v>
      </c>
      <c r="I21" s="6" t="n">
        <v>416.24</v>
      </c>
      <c r="J21" s="6" t="n">
        <v>362.24</v>
      </c>
    </row>
    <row collapsed="false" customFormat="false" customHeight="false" hidden="false" ht="12.1" outlineLevel="0" r="22">
      <c r="A22" s="21" t="n">
        <v>45959</v>
      </c>
      <c r="B22" s="16" t="s">
        <v>195</v>
      </c>
      <c r="C22" s="16" t="s">
        <v>66</v>
      </c>
      <c r="D22" s="16" t="s">
        <v>67</v>
      </c>
      <c r="E22" s="6" t="n">
        <v>100</v>
      </c>
      <c r="F22" s="7" t="n">
        <v>16</v>
      </c>
      <c r="G22" s="6" t="n">
        <v>69.44</v>
      </c>
      <c r="H22" s="6" t="n">
        <v>144</v>
      </c>
      <c r="I22" s="6" t="n">
        <v>1111.04</v>
      </c>
      <c r="J22" s="6" t="n">
        <v>967.04</v>
      </c>
    </row>
    <row collapsed="false" customFormat="false" customHeight="false" hidden="false" ht="12.1" outlineLevel="0" r="23">
      <c r="A23" s="21" t="n">
        <v>45968</v>
      </c>
      <c r="B23" s="16" t="s">
        <v>195</v>
      </c>
      <c r="C23" s="16" t="s">
        <v>31</v>
      </c>
      <c r="D23" s="16" t="s">
        <v>32</v>
      </c>
      <c r="E23" s="6" t="n">
        <v>100</v>
      </c>
      <c r="F23" s="7" t="n">
        <v>9</v>
      </c>
      <c r="G23" s="6" t="n">
        <v>85.45</v>
      </c>
      <c r="H23" s="6" t="n">
        <v>100</v>
      </c>
      <c r="I23" s="6" t="n">
        <v>769.05</v>
      </c>
      <c r="J23" s="6" t="n">
        <v>669.05</v>
      </c>
    </row>
    <row collapsed="false" customFormat="false" customHeight="false" hidden="false" ht="12.1" outlineLevel="0" r="24">
      <c r="A24" s="21" t="n">
        <v>45969</v>
      </c>
      <c r="B24" s="16" t="s">
        <v>195</v>
      </c>
      <c r="C24" s="16" t="s">
        <v>35</v>
      </c>
      <c r="D24" s="16" t="s">
        <v>36</v>
      </c>
      <c r="E24" s="6" t="n">
        <v>100</v>
      </c>
      <c r="F24" s="7" t="n">
        <v>8</v>
      </c>
      <c r="G24" s="6" t="n">
        <v>62.66</v>
      </c>
      <c r="H24" s="6" t="n">
        <v>65</v>
      </c>
      <c r="I24" s="6" t="n">
        <v>501.28</v>
      </c>
      <c r="J24" s="6" t="n">
        <v>436.28</v>
      </c>
    </row>
    <row collapsed="false" customFormat="false" customHeight="false" hidden="false" ht="12.1" outlineLevel="0" r="25">
      <c r="A25" s="21" t="n">
        <v>45973</v>
      </c>
      <c r="B25" s="16" t="s">
        <v>195</v>
      </c>
      <c r="C25" s="16" t="s">
        <v>27</v>
      </c>
      <c r="D25" s="16" t="s">
        <v>28</v>
      </c>
      <c r="E25" s="6" t="n">
        <v>100</v>
      </c>
      <c r="F25" s="7" t="n">
        <v>8</v>
      </c>
      <c r="G25" s="6" t="n">
        <v>63.46</v>
      </c>
      <c r="H25" s="6" t="n">
        <v>66</v>
      </c>
      <c r="I25" s="6" t="n">
        <v>507.68</v>
      </c>
      <c r="J25" s="6" t="n">
        <v>441.68</v>
      </c>
    </row>
    <row collapsed="false" customFormat="false" customHeight="false" hidden="false" ht="12.1" outlineLevel="0" r="26">
      <c r="A26" s="21" t="n">
        <v>45976</v>
      </c>
      <c r="B26" s="16" t="s">
        <v>195</v>
      </c>
      <c r="C26" s="16" t="s">
        <v>22</v>
      </c>
      <c r="D26" s="16" t="s">
        <v>23</v>
      </c>
      <c r="E26" s="6" t="n">
        <v>100</v>
      </c>
      <c r="F26" s="7" t="n">
        <v>8</v>
      </c>
      <c r="G26" s="6" t="n">
        <v>53.2</v>
      </c>
      <c r="H26" s="6" t="n">
        <v>55</v>
      </c>
      <c r="I26" s="6" t="n">
        <v>425.6</v>
      </c>
      <c r="J26" s="6" t="n">
        <v>370.6</v>
      </c>
    </row>
    <row collapsed="false" customFormat="false" customHeight="false" hidden="false" ht="12.1" outlineLevel="0" r="27">
      <c r="A27" s="21" t="n">
        <v>45976</v>
      </c>
      <c r="B27" s="16" t="s">
        <v>195</v>
      </c>
      <c r="C27" s="16" t="s">
        <v>55</v>
      </c>
      <c r="D27" s="16" t="s">
        <v>56</v>
      </c>
      <c r="E27" s="6" t="n">
        <v>100</v>
      </c>
      <c r="F27" s="7" t="n">
        <v>10</v>
      </c>
      <c r="G27" s="6" t="n">
        <v>64.09</v>
      </c>
      <c r="H27" s="6" t="n">
        <v>83</v>
      </c>
      <c r="I27" s="6" t="n">
        <v>640.9</v>
      </c>
      <c r="J27" s="6" t="n">
        <v>557.9</v>
      </c>
    </row>
    <row collapsed="false" customFormat="false" customHeight="false" hidden="false" ht="12.1" outlineLevel="0" r="28">
      <c r="A28" s="21" t="n">
        <v>45976</v>
      </c>
      <c r="B28" s="16" t="s">
        <v>195</v>
      </c>
      <c r="C28" s="16" t="s">
        <v>43</v>
      </c>
      <c r="D28" s="16" t="s">
        <v>44</v>
      </c>
      <c r="E28" s="6" t="n">
        <v>100</v>
      </c>
      <c r="F28" s="7" t="n">
        <v>9</v>
      </c>
      <c r="G28" s="6" t="n">
        <v>53.2</v>
      </c>
      <c r="H28" s="6" t="n">
        <v>62</v>
      </c>
      <c r="I28" s="6" t="n">
        <v>478.8</v>
      </c>
      <c r="J28" s="6" t="n">
        <v>416.8</v>
      </c>
    </row>
    <row collapsed="false" customFormat="false" customHeight="false" hidden="false" ht="12.1" outlineLevel="0" r="29">
      <c r="A29" s="21" t="n">
        <v>45986</v>
      </c>
      <c r="B29" s="16" t="s">
        <v>195</v>
      </c>
      <c r="C29" s="16" t="s">
        <v>51</v>
      </c>
      <c r="D29" s="16" t="s">
        <v>52</v>
      </c>
      <c r="E29" s="6" t="n">
        <v>1000</v>
      </c>
      <c r="F29" s="7" t="n">
        <v>89</v>
      </c>
      <c r="G29" s="6" t="n">
        <v>47.37</v>
      </c>
      <c r="H29" s="6" t="n">
        <v>548</v>
      </c>
      <c r="I29" s="6" t="n">
        <v>4215.93</v>
      </c>
      <c r="J29" s="6" t="n">
        <v>3667.93</v>
      </c>
    </row>
    <row collapsed="false" customFormat="false" customHeight="false" hidden="false" ht="12.1" outlineLevel="0" r="30">
      <c r="A30" s="21" t="n">
        <v>45989</v>
      </c>
      <c r="B30" s="16" t="s">
        <v>195</v>
      </c>
      <c r="C30" s="16" t="s">
        <v>66</v>
      </c>
      <c r="D30" s="16" t="s">
        <v>67</v>
      </c>
      <c r="E30" s="6" t="n">
        <v>100</v>
      </c>
      <c r="F30" s="7" t="n">
        <v>16</v>
      </c>
      <c r="G30" s="6" t="n">
        <v>68.08</v>
      </c>
      <c r="H30" s="6" t="n">
        <v>142</v>
      </c>
      <c r="I30" s="6" t="n">
        <v>1089.28</v>
      </c>
      <c r="J30" s="6" t="n">
        <v>947.28</v>
      </c>
    </row>
    <row collapsed="false" customFormat="false" customHeight="false" hidden="false" ht="12.1" outlineLevel="0" r="31">
      <c r="A31" s="21" t="n">
        <v>45993</v>
      </c>
      <c r="B31" s="16" t="s">
        <v>195</v>
      </c>
      <c r="C31" s="16" t="s">
        <v>47</v>
      </c>
      <c r="D31" s="16" t="s">
        <v>48</v>
      </c>
      <c r="E31" s="6" t="n">
        <v>1000</v>
      </c>
      <c r="F31" s="7" t="n">
        <v>91</v>
      </c>
      <c r="G31" s="6" t="n">
        <v>48.87</v>
      </c>
      <c r="H31" s="6" t="n">
        <v>578</v>
      </c>
      <c r="I31" s="6" t="n">
        <v>4447.17</v>
      </c>
      <c r="J31" s="6" t="n">
        <v>3869.17</v>
      </c>
    </row>
    <row collapsed="false" customFormat="false" customHeight="false" hidden="false" ht="12.1" outlineLevel="0" r="32">
      <c r="A32" s="21" t="n">
        <v>45998</v>
      </c>
      <c r="B32" s="16" t="s">
        <v>195</v>
      </c>
      <c r="C32" s="16" t="s">
        <v>31</v>
      </c>
      <c r="D32" s="16" t="s">
        <v>32</v>
      </c>
      <c r="E32" s="6" t="n">
        <v>100</v>
      </c>
      <c r="F32" s="7" t="n">
        <v>9</v>
      </c>
      <c r="G32" s="6" t="n">
        <v>79.9</v>
      </c>
      <c r="H32" s="6" t="n">
        <v>93</v>
      </c>
      <c r="I32" s="6" t="n">
        <v>719.1</v>
      </c>
      <c r="J32" s="6" t="n">
        <v>626.1</v>
      </c>
    </row>
    <row collapsed="false" customFormat="false" customHeight="false" hidden="false" ht="12.1" outlineLevel="0" r="33">
      <c r="A33" s="21" t="n">
        <v>45999</v>
      </c>
      <c r="B33" s="16" t="s">
        <v>195</v>
      </c>
      <c r="C33" s="16" t="s">
        <v>35</v>
      </c>
      <c r="D33" s="16" t="s">
        <v>36</v>
      </c>
      <c r="E33" s="6" t="n">
        <v>100</v>
      </c>
      <c r="F33" s="7" t="n">
        <v>8</v>
      </c>
      <c r="G33" s="6" t="n">
        <v>58.59</v>
      </c>
      <c r="H33" s="6" t="n">
        <v>61</v>
      </c>
      <c r="I33" s="6" t="n">
        <v>468.72</v>
      </c>
      <c r="J33" s="6" t="n">
        <v>407.72</v>
      </c>
    </row>
    <row collapsed="false" customFormat="false" customHeight="false" hidden="false" ht="12.1" outlineLevel="0" r="34">
      <c r="A34" s="21" t="n">
        <v>46003</v>
      </c>
      <c r="B34" s="16" t="s">
        <v>195</v>
      </c>
      <c r="C34" s="16" t="s">
        <v>27</v>
      </c>
      <c r="D34" s="16" t="s">
        <v>28</v>
      </c>
      <c r="E34" s="6" t="n">
        <v>100</v>
      </c>
      <c r="F34" s="7" t="n">
        <v>8</v>
      </c>
      <c r="G34" s="6" t="n">
        <v>61.89</v>
      </c>
      <c r="H34" s="6" t="n">
        <v>64</v>
      </c>
      <c r="I34" s="6" t="n">
        <v>495.12</v>
      </c>
      <c r="J34" s="6" t="n">
        <v>431.12</v>
      </c>
    </row>
    <row collapsed="false" customFormat="false" customHeight="false" hidden="false" ht="12.1" outlineLevel="0" r="35">
      <c r="A35" s="21" t="n">
        <v>46006</v>
      </c>
      <c r="B35" s="16" t="s">
        <v>195</v>
      </c>
      <c r="C35" s="16" t="s">
        <v>55</v>
      </c>
      <c r="D35" s="16" t="s">
        <v>56</v>
      </c>
      <c r="E35" s="6" t="n">
        <v>100</v>
      </c>
      <c r="F35" s="7" t="n">
        <v>10</v>
      </c>
      <c r="G35" s="6" t="n">
        <v>62.99</v>
      </c>
      <c r="H35" s="6" t="n">
        <v>82</v>
      </c>
      <c r="I35" s="6" t="n">
        <v>629.9</v>
      </c>
      <c r="J35" s="6" t="n">
        <v>547.9</v>
      </c>
    </row>
    <row collapsed="false" customFormat="false" customHeight="false" hidden="false" ht="12.1" outlineLevel="0" r="36">
      <c r="A36" s="21" t="n">
        <v>46006</v>
      </c>
      <c r="B36" s="16" t="s">
        <v>195</v>
      </c>
      <c r="C36" s="16" t="s">
        <v>43</v>
      </c>
      <c r="D36" s="16" t="s">
        <v>44</v>
      </c>
      <c r="E36" s="6" t="n">
        <v>100</v>
      </c>
      <c r="F36" s="7" t="n">
        <v>9</v>
      </c>
      <c r="G36" s="6" t="n">
        <v>52.62</v>
      </c>
      <c r="H36" s="6" t="n">
        <v>62</v>
      </c>
      <c r="I36" s="6" t="n">
        <v>473.58</v>
      </c>
      <c r="J36" s="6" t="n">
        <v>411.58</v>
      </c>
    </row>
    <row collapsed="false" customFormat="false" customHeight="false" hidden="false" ht="12.1" outlineLevel="0" r="37">
      <c r="A37" s="21" t="n">
        <v>46006</v>
      </c>
      <c r="B37" s="16" t="s">
        <v>195</v>
      </c>
      <c r="C37" s="16" t="s">
        <v>22</v>
      </c>
      <c r="D37" s="16" t="s">
        <v>23</v>
      </c>
      <c r="E37" s="6" t="n">
        <v>100</v>
      </c>
      <c r="F37" s="7" t="n">
        <v>8</v>
      </c>
      <c r="G37" s="6" t="n">
        <v>52.62</v>
      </c>
      <c r="H37" s="6" t="n">
        <v>55</v>
      </c>
      <c r="I37" s="6" t="n">
        <v>420.96</v>
      </c>
      <c r="J37" s="6" t="n">
        <v>365.96</v>
      </c>
    </row>
    <row collapsed="false" customFormat="false" customHeight="false" hidden="false" ht="12.1" outlineLevel="0" r="38">
      <c r="A38" s="21" t="n">
        <v>46019</v>
      </c>
      <c r="B38" s="16" t="s">
        <v>195</v>
      </c>
      <c r="C38" s="16" t="s">
        <v>66</v>
      </c>
      <c r="D38" s="16" t="s">
        <v>67</v>
      </c>
      <c r="E38" s="6" t="n">
        <v>100</v>
      </c>
      <c r="F38" s="7" t="n">
        <v>16</v>
      </c>
      <c r="G38" s="6" t="n">
        <v>67.59</v>
      </c>
      <c r="H38" s="6" t="n">
        <v>141</v>
      </c>
      <c r="I38" s="6" t="n">
        <v>1081.44</v>
      </c>
      <c r="J38" s="6" t="n">
        <v>940.44</v>
      </c>
    </row>
    <row collapsed="false" customFormat="false" customHeight="false" hidden="false" ht="12.1" outlineLevel="0" r="39">
      <c r="A39" s="21" t="n">
        <v>46028</v>
      </c>
      <c r="B39" s="16" t="s">
        <v>195</v>
      </c>
      <c r="C39" s="16" t="s">
        <v>31</v>
      </c>
      <c r="D39" s="16" t="s">
        <v>32</v>
      </c>
      <c r="E39" s="6" t="n">
        <v>100</v>
      </c>
      <c r="F39" s="7" t="n">
        <v>9</v>
      </c>
      <c r="G39" s="6" t="n">
        <v>81.55</v>
      </c>
      <c r="H39" s="6" t="n">
        <v>95</v>
      </c>
      <c r="I39" s="6" t="n">
        <v>733.95</v>
      </c>
      <c r="J39" s="6" t="n">
        <v>638.95</v>
      </c>
    </row>
    <row collapsed="false" customFormat="false" customHeight="false" hidden="false" ht="12.1" outlineLevel="0" r="40">
      <c r="A40" s="21" t="n">
        <v>46029</v>
      </c>
      <c r="B40" s="16" t="s">
        <v>195</v>
      </c>
      <c r="C40" s="16" t="s">
        <v>35</v>
      </c>
      <c r="D40" s="16" t="s">
        <v>36</v>
      </c>
      <c r="E40" s="6" t="n">
        <v>100</v>
      </c>
      <c r="F40" s="7" t="n">
        <v>8</v>
      </c>
      <c r="G40" s="6" t="n">
        <v>59.63</v>
      </c>
      <c r="H40" s="6" t="n">
        <v>62</v>
      </c>
      <c r="I40" s="6" t="n">
        <v>477.04</v>
      </c>
      <c r="J40" s="6" t="n">
        <v>415.04</v>
      </c>
    </row>
    <row collapsed="false" customFormat="false" customHeight="false" hidden="false" ht="12.1" outlineLevel="0" r="41">
      <c r="A41" s="21" t="n">
        <v>46033</v>
      </c>
      <c r="B41" s="16" t="s">
        <v>195</v>
      </c>
      <c r="C41" s="16" t="s">
        <v>27</v>
      </c>
      <c r="D41" s="16" t="s">
        <v>28</v>
      </c>
      <c r="E41" s="6" t="n">
        <v>100</v>
      </c>
      <c r="F41" s="7" t="n">
        <v>8</v>
      </c>
      <c r="G41" s="6" t="n">
        <v>60.41</v>
      </c>
      <c r="H41" s="6" t="n">
        <v>63</v>
      </c>
      <c r="I41" s="6" t="n">
        <v>483.28</v>
      </c>
      <c r="J41" s="6" t="n">
        <v>420.28</v>
      </c>
    </row>
    <row collapsed="false" customFormat="false" customHeight="false" hidden="false" ht="12.1" outlineLevel="0" r="42">
      <c r="A42" s="21" t="n">
        <v>46036</v>
      </c>
      <c r="B42" s="16" t="s">
        <v>195</v>
      </c>
      <c r="C42" s="16" t="s">
        <v>55</v>
      </c>
      <c r="D42" s="16" t="s">
        <v>56</v>
      </c>
      <c r="E42" s="6" t="n">
        <v>100</v>
      </c>
      <c r="F42" s="7" t="n">
        <v>10</v>
      </c>
      <c r="G42" s="6" t="n">
        <v>62.29</v>
      </c>
      <c r="H42" s="6" t="n">
        <v>81</v>
      </c>
      <c r="I42" s="6" t="n">
        <v>622.9</v>
      </c>
      <c r="J42" s="6" t="n">
        <v>541.9</v>
      </c>
    </row>
    <row collapsed="false" customFormat="false" customHeight="false" hidden="false" ht="12.1" outlineLevel="0" r="43">
      <c r="A43" s="21" t="n">
        <v>46036</v>
      </c>
      <c r="B43" s="16" t="s">
        <v>195</v>
      </c>
      <c r="C43" s="16" t="s">
        <v>22</v>
      </c>
      <c r="D43" s="16" t="s">
        <v>23</v>
      </c>
      <c r="E43" s="6" t="n">
        <v>100</v>
      </c>
      <c r="F43" s="7" t="n">
        <v>8</v>
      </c>
      <c r="G43" s="6" t="n">
        <v>52.04</v>
      </c>
      <c r="H43" s="6" t="n">
        <v>54</v>
      </c>
      <c r="I43" s="6" t="n">
        <v>416.32</v>
      </c>
      <c r="J43" s="6" t="n">
        <v>362.32</v>
      </c>
    </row>
    <row collapsed="false" customFormat="false" customHeight="false" hidden="false" ht="12.1" outlineLevel="0" r="44">
      <c r="A44" s="21" t="n">
        <v>46036</v>
      </c>
      <c r="B44" s="16" t="s">
        <v>195</v>
      </c>
      <c r="C44" s="16" t="s">
        <v>43</v>
      </c>
      <c r="D44" s="16" t="s">
        <v>44</v>
      </c>
      <c r="E44" s="6" t="n">
        <v>100</v>
      </c>
      <c r="F44" s="7" t="n">
        <v>9</v>
      </c>
      <c r="G44" s="6" t="n">
        <v>52.04</v>
      </c>
      <c r="H44" s="6" t="n">
        <v>61</v>
      </c>
      <c r="I44" s="6" t="n">
        <v>468.36</v>
      </c>
      <c r="J44" s="6" t="n">
        <v>407.36</v>
      </c>
    </row>
    <row collapsed="false" customFormat="false" customHeight="false" hidden="false" ht="12.1" outlineLevel="0" r="45">
      <c r="A45" s="21" t="n">
        <v>46049</v>
      </c>
      <c r="B45" s="16" t="s">
        <v>195</v>
      </c>
      <c r="C45" s="16" t="s">
        <v>63</v>
      </c>
      <c r="D45" s="16" t="s">
        <v>64</v>
      </c>
      <c r="E45" s="6" t="n">
        <v>1000</v>
      </c>
      <c r="F45" s="7" t="n">
        <v>108</v>
      </c>
      <c r="G45" s="6" t="n">
        <v>34.41</v>
      </c>
      <c r="H45" s="6" t="n">
        <v>483</v>
      </c>
      <c r="I45" s="6" t="n">
        <v>3716.28</v>
      </c>
      <c r="J45" s="6" t="n">
        <v>3233.28</v>
      </c>
    </row>
    <row collapsed="false" customFormat="false" customHeight="false" hidden="false" ht="12.1" outlineLevel="0" r="46">
      <c r="A46" s="21" t="n">
        <v>46049</v>
      </c>
      <c r="B46" s="16" t="s">
        <v>195</v>
      </c>
      <c r="C46" s="16" t="s">
        <v>66</v>
      </c>
      <c r="D46" s="16" t="s">
        <v>67</v>
      </c>
      <c r="E46" s="6" t="n">
        <v>100</v>
      </c>
      <c r="F46" s="7" t="n">
        <v>16</v>
      </c>
      <c r="G46" s="6" t="n">
        <v>66.13</v>
      </c>
      <c r="H46" s="6" t="n">
        <v>138</v>
      </c>
      <c r="I46" s="6" t="n">
        <v>1058.08</v>
      </c>
      <c r="J46" s="6" t="n">
        <v>920.08</v>
      </c>
    </row>
    <row collapsed="false" customFormat="false" customHeight="false" hidden="false" ht="12.1" outlineLevel="0" r="47">
      <c r="A47" s="21" t="n">
        <v>46058</v>
      </c>
      <c r="B47" s="16" t="s">
        <v>195</v>
      </c>
      <c r="C47" s="16" t="s">
        <v>31</v>
      </c>
      <c r="D47" s="16" t="s">
        <v>32</v>
      </c>
      <c r="E47" s="6" t="n">
        <v>100</v>
      </c>
      <c r="F47" s="7" t="n">
        <v>9</v>
      </c>
      <c r="G47" s="6" t="n">
        <v>80.76</v>
      </c>
      <c r="H47" s="6" t="n">
        <v>94</v>
      </c>
      <c r="I47" s="6" t="n">
        <v>726.84</v>
      </c>
      <c r="J47" s="6" t="n">
        <v>632.84</v>
      </c>
    </row>
    <row collapsed="false" customFormat="false" customHeight="false" hidden="false" ht="12.1" outlineLevel="0" r="48">
      <c r="A48" s="21" t="n">
        <v>46059</v>
      </c>
      <c r="B48" s="16" t="s">
        <v>195</v>
      </c>
      <c r="C48" s="16" t="s">
        <v>35</v>
      </c>
      <c r="D48" s="16" t="s">
        <v>36</v>
      </c>
      <c r="E48" s="6" t="n">
        <v>100</v>
      </c>
      <c r="F48" s="7" t="n">
        <v>8</v>
      </c>
      <c r="G48" s="6" t="n">
        <v>58.95</v>
      </c>
      <c r="H48" s="6" t="n">
        <v>61</v>
      </c>
      <c r="I48" s="6" t="n">
        <v>471.6</v>
      </c>
      <c r="J48" s="6" t="n">
        <v>410.6</v>
      </c>
    </row>
    <row collapsed="false" customFormat="false" customHeight="false" hidden="false" ht="12.1" outlineLevel="0" r="49">
      <c r="A49" s="21" t="n">
        <v>46063</v>
      </c>
      <c r="B49" s="16" t="s">
        <v>195</v>
      </c>
      <c r="C49" s="16" t="s">
        <v>39</v>
      </c>
      <c r="D49" s="16" t="s">
        <v>40</v>
      </c>
      <c r="E49" s="6" t="n">
        <v>1000</v>
      </c>
      <c r="F49" s="7" t="n">
        <v>100</v>
      </c>
      <c r="G49" s="6" t="n">
        <v>34.9</v>
      </c>
      <c r="H49" s="6" t="n">
        <v>454</v>
      </c>
      <c r="I49" s="6" t="n">
        <v>3490</v>
      </c>
      <c r="J49" s="6" t="n">
        <v>3036</v>
      </c>
    </row>
    <row collapsed="false" customFormat="false" customHeight="false" hidden="false" ht="12.1" outlineLevel="0" r="50">
      <c r="A50" s="21" t="n">
        <v>46063</v>
      </c>
      <c r="B50" s="16" t="s">
        <v>195</v>
      </c>
      <c r="C50" s="16" t="s">
        <v>27</v>
      </c>
      <c r="D50" s="16" t="s">
        <v>28</v>
      </c>
      <c r="E50" s="6" t="n">
        <v>100</v>
      </c>
      <c r="F50" s="7" t="n">
        <v>8</v>
      </c>
      <c r="G50" s="6" t="n">
        <v>60.57</v>
      </c>
      <c r="H50" s="6" t="n">
        <v>63</v>
      </c>
      <c r="I50" s="6" t="n">
        <v>484.56</v>
      </c>
      <c r="J50" s="6" t="n">
        <v>421.56</v>
      </c>
    </row>
    <row collapsed="false" customFormat="false" customHeight="false" hidden="false" ht="12.1" outlineLevel="0" r="51">
      <c r="A51" s="21" t="n">
        <v>46066</v>
      </c>
      <c r="B51" s="16" t="s">
        <v>195</v>
      </c>
      <c r="C51" s="16" t="s">
        <v>43</v>
      </c>
      <c r="D51" s="16" t="s">
        <v>44</v>
      </c>
      <c r="E51" s="6" t="n">
        <v>100</v>
      </c>
      <c r="F51" s="7" t="n">
        <v>9</v>
      </c>
      <c r="G51" s="6" t="n">
        <v>50.94</v>
      </c>
      <c r="H51" s="6" t="n">
        <v>60</v>
      </c>
      <c r="I51" s="6" t="n">
        <v>458.46</v>
      </c>
      <c r="J51" s="6" t="n">
        <v>398.46</v>
      </c>
    </row>
    <row collapsed="false" customFormat="false" customHeight="false" hidden="false" ht="12.1" outlineLevel="0" r="52">
      <c r="A52" s="21" t="n">
        <v>46066</v>
      </c>
      <c r="B52" s="16" t="s">
        <v>195</v>
      </c>
      <c r="C52" s="16" t="s">
        <v>55</v>
      </c>
      <c r="D52" s="16" t="s">
        <v>56</v>
      </c>
      <c r="E52" s="6" t="n">
        <v>100</v>
      </c>
      <c r="F52" s="7" t="n">
        <v>10</v>
      </c>
      <c r="G52" s="6" t="n">
        <v>60.98</v>
      </c>
      <c r="H52" s="6" t="n">
        <v>79</v>
      </c>
      <c r="I52" s="6" t="n">
        <v>609.8</v>
      </c>
      <c r="J52" s="6" t="n">
        <v>530.8</v>
      </c>
    </row>
    <row collapsed="false" customFormat="false" customHeight="false" hidden="false" ht="12.1" outlineLevel="0" r="53">
      <c r="A53" s="21" t="n">
        <v>46066</v>
      </c>
      <c r="B53" s="16" t="s">
        <v>195</v>
      </c>
      <c r="C53" s="16" t="s">
        <v>22</v>
      </c>
      <c r="D53" s="16" t="s">
        <v>23</v>
      </c>
      <c r="E53" s="6" t="n">
        <v>100</v>
      </c>
      <c r="F53" s="7" t="n">
        <v>8</v>
      </c>
      <c r="G53" s="6" t="n">
        <v>50.94</v>
      </c>
      <c r="H53" s="6" t="n">
        <v>53</v>
      </c>
      <c r="I53" s="6" t="n">
        <v>407.52</v>
      </c>
      <c r="J53" s="6" t="n">
        <v>354.52</v>
      </c>
    </row>
    <row collapsed="false" customFormat="false" customHeight="false" hidden="false" ht="12.1" outlineLevel="0" r="54">
      <c r="A54" s="21" t="n">
        <v>46079</v>
      </c>
      <c r="B54" s="16" t="s">
        <v>195</v>
      </c>
      <c r="C54" s="16" t="s">
        <v>66</v>
      </c>
      <c r="D54" s="16" t="s">
        <v>67</v>
      </c>
      <c r="E54" s="6" t="n">
        <v>100</v>
      </c>
      <c r="F54" s="7" t="n">
        <v>16</v>
      </c>
      <c r="G54" s="6" t="n">
        <v>66.53</v>
      </c>
      <c r="H54" s="6" t="n">
        <v>138</v>
      </c>
      <c r="I54" s="6" t="n">
        <v>1064.48</v>
      </c>
      <c r="J54" s="6" t="n">
        <v>926.48</v>
      </c>
    </row>
    <row collapsed="false" customFormat="false" customHeight="false" hidden="false" ht="12.1" outlineLevel="0" r="55">
      <c r="A55" s="21" t="n">
        <v>46084</v>
      </c>
      <c r="B55" s="16" t="s">
        <v>195</v>
      </c>
      <c r="C55" s="16" t="s">
        <v>59</v>
      </c>
      <c r="D55" s="16" t="s">
        <v>60</v>
      </c>
      <c r="E55" s="6" t="n">
        <v>1000</v>
      </c>
      <c r="F55" s="7" t="n">
        <v>90</v>
      </c>
      <c r="G55" s="6" t="n">
        <v>44.88</v>
      </c>
      <c r="H55" s="6" t="n">
        <v>525</v>
      </c>
      <c r="I55" s="6" t="n">
        <v>4039.2</v>
      </c>
      <c r="J55" s="6" t="n">
        <v>3514.2</v>
      </c>
    </row>
    <row collapsed="false" customFormat="false" customHeight="false" hidden="false" ht="12.1" outlineLevel="0" r="56">
      <c r="A56" s="21" t="n">
        <v>46088</v>
      </c>
      <c r="B56" s="16" t="s">
        <v>195</v>
      </c>
      <c r="C56" s="16" t="s">
        <v>31</v>
      </c>
      <c r="D56" s="16" t="s">
        <v>32</v>
      </c>
      <c r="E56" s="6" t="n">
        <v>100</v>
      </c>
      <c r="F56" s="7" t="n">
        <v>9</v>
      </c>
      <c r="G56" s="6" t="n">
        <v>82.53</v>
      </c>
      <c r="H56" s="6" t="n">
        <v>97</v>
      </c>
      <c r="I56" s="6" t="n">
        <v>742.77</v>
      </c>
      <c r="J56" s="6" t="n">
        <v>645.77</v>
      </c>
    </row>
    <row collapsed="false" customFormat="false" customHeight="false" hidden="false" ht="12.1" outlineLevel="0" r="57">
      <c r="A57" s="21" t="n">
        <v>46089</v>
      </c>
      <c r="B57" s="16" t="s">
        <v>195</v>
      </c>
      <c r="C57" s="16" t="s">
        <v>35</v>
      </c>
      <c r="D57" s="16" t="s">
        <v>36</v>
      </c>
      <c r="E57" s="6" t="n">
        <v>100</v>
      </c>
      <c r="F57" s="7" t="n">
        <v>8</v>
      </c>
      <c r="G57" s="6" t="n">
        <v>60.21</v>
      </c>
      <c r="H57" s="6" t="n">
        <v>63</v>
      </c>
      <c r="I57" s="6" t="n">
        <v>481.68</v>
      </c>
      <c r="J57" s="6" t="n">
        <v>418.68</v>
      </c>
    </row>
    <row collapsed="false" customFormat="false" customHeight="false" hidden="false" ht="12.1" outlineLevel="0" r="58">
      <c r="A58" s="21" t="n">
        <v>46093</v>
      </c>
      <c r="B58" s="16" t="s">
        <v>195</v>
      </c>
      <c r="C58" s="16" t="s">
        <v>27</v>
      </c>
      <c r="D58" s="16" t="s">
        <v>28</v>
      </c>
      <c r="E58" s="6" t="n">
        <v>100</v>
      </c>
      <c r="F58" s="7" t="n">
        <v>8</v>
      </c>
      <c r="G58" s="6" t="n">
        <v>61.67</v>
      </c>
      <c r="H58" s="6" t="n">
        <v>64</v>
      </c>
      <c r="I58" s="6" t="n">
        <v>493.36</v>
      </c>
      <c r="J58" s="6" t="n">
        <v>429.36</v>
      </c>
    </row>
    <row collapsed="false" customFormat="false" customHeight="false" hidden="false" ht="12.1" outlineLevel="0" r="59">
      <c r="A59" s="21" t="n">
        <v>46096</v>
      </c>
      <c r="B59" s="16" t="s">
        <v>195</v>
      </c>
      <c r="C59" s="16" t="s">
        <v>43</v>
      </c>
      <c r="D59" s="16" t="s">
        <v>44</v>
      </c>
      <c r="E59" s="6" t="n">
        <v>100</v>
      </c>
      <c r="F59" s="7" t="n">
        <v>9</v>
      </c>
      <c r="G59" s="6" t="n">
        <v>52.18</v>
      </c>
      <c r="H59" s="6" t="n">
        <v>61</v>
      </c>
      <c r="I59" s="6" t="n">
        <v>469.62</v>
      </c>
      <c r="J59" s="6" t="n">
        <v>408.62</v>
      </c>
    </row>
    <row collapsed="false" customFormat="false" customHeight="false" hidden="false" ht="12.1" outlineLevel="0" r="60">
      <c r="A60" s="21" t="n">
        <v>46096</v>
      </c>
      <c r="B60" s="16" t="s">
        <v>195</v>
      </c>
      <c r="C60" s="16" t="s">
        <v>22</v>
      </c>
      <c r="D60" s="16" t="s">
        <v>23</v>
      </c>
      <c r="E60" s="6" t="n">
        <v>100</v>
      </c>
      <c r="F60" s="7" t="n">
        <v>8</v>
      </c>
      <c r="G60" s="6" t="n">
        <v>52.18</v>
      </c>
      <c r="H60" s="6" t="n">
        <v>54</v>
      </c>
      <c r="I60" s="6" t="n">
        <v>417.44</v>
      </c>
      <c r="J60" s="6" t="n">
        <v>363.44</v>
      </c>
    </row>
    <row collapsed="false" customFormat="false" customHeight="false" hidden="false" ht="12.1" outlineLevel="0" r="61">
      <c r="A61" s="21" t="n">
        <v>46096</v>
      </c>
      <c r="B61" s="16" t="s">
        <v>195</v>
      </c>
      <c r="C61" s="16" t="s">
        <v>55</v>
      </c>
      <c r="D61" s="16" t="s">
        <v>56</v>
      </c>
      <c r="E61" s="6" t="n">
        <v>100</v>
      </c>
      <c r="F61" s="7" t="n">
        <v>10</v>
      </c>
      <c r="G61" s="6" t="n">
        <v>63.38</v>
      </c>
      <c r="H61" s="6" t="n">
        <v>82</v>
      </c>
      <c r="I61" s="6" t="n">
        <v>633.8</v>
      </c>
      <c r="J61" s="6" t="n">
        <v>551.8</v>
      </c>
    </row>
    <row collapsed="false" customFormat="false" customHeight="false" hidden="false" ht="12.1" outlineLevel="0" r="62">
      <c r="A62" s="21" t="n">
        <v>46109</v>
      </c>
      <c r="B62" s="16" t="s">
        <v>195</v>
      </c>
      <c r="C62" s="16" t="s">
        <v>66</v>
      </c>
      <c r="D62" s="16" t="s">
        <v>67</v>
      </c>
      <c r="E62" s="6" t="n">
        <v>100</v>
      </c>
      <c r="F62" s="7" t="n">
        <v>16</v>
      </c>
      <c r="G62" s="6" t="n">
        <v>70.6</v>
      </c>
      <c r="H62" s="6" t="n">
        <v>147</v>
      </c>
      <c r="I62" s="6" t="n">
        <v>1129.6</v>
      </c>
      <c r="J62" s="6" t="n">
        <v>982.6</v>
      </c>
    </row>
    <row collapsed="false" customFormat="false" customHeight="false" hidden="false" ht="12.1" outlineLevel="0" r="63">
      <c r="A63" s="21" t="n">
        <v>46112</v>
      </c>
      <c r="B63" s="16" t="s">
        <v>195</v>
      </c>
      <c r="C63" s="16" t="s">
        <v>16</v>
      </c>
      <c r="D63" s="16" t="s">
        <v>18</v>
      </c>
      <c r="E63" s="6" t="n">
        <v>1000</v>
      </c>
      <c r="F63" s="7" t="n">
        <v>94</v>
      </c>
      <c r="G63" s="6" t="n">
        <v>38.39</v>
      </c>
      <c r="H63" s="6" t="n">
        <v>469</v>
      </c>
      <c r="I63" s="6" t="n">
        <v>3608.66</v>
      </c>
      <c r="J63" s="6" t="n">
        <v>3139.66</v>
      </c>
    </row>
    <row collapsed="false" customFormat="false" customHeight="false" hidden="false" ht="12.1" outlineLevel="0" r="64">
      <c r="A64" s="21" t="n">
        <v>46118</v>
      </c>
      <c r="B64" s="16" t="s">
        <v>195</v>
      </c>
      <c r="C64" s="16" t="s">
        <v>31</v>
      </c>
      <c r="D64" s="16" t="s">
        <v>32</v>
      </c>
      <c r="E64" s="6" t="n">
        <v>100</v>
      </c>
      <c r="F64" s="7" t="n">
        <v>9</v>
      </c>
      <c r="G64" s="6" t="n">
        <v>83.72</v>
      </c>
      <c r="H64" s="6" t="n">
        <v>98</v>
      </c>
      <c r="I64" s="6" t="n">
        <v>753.48</v>
      </c>
      <c r="J64" s="6" t="n">
        <v>655.48</v>
      </c>
    </row>
    <row collapsed="false" customFormat="false" customHeight="false" hidden="false" ht="12.1" outlineLevel="0" r="65">
      <c r="A65" s="21" t="n">
        <v>46119</v>
      </c>
      <c r="B65" s="16" t="s">
        <v>195</v>
      </c>
      <c r="C65" s="16" t="s">
        <v>35</v>
      </c>
      <c r="D65" s="16" t="s">
        <v>36</v>
      </c>
      <c r="E65" s="6" t="n">
        <v>100</v>
      </c>
      <c r="F65" s="7" t="n">
        <v>8</v>
      </c>
      <c r="G65" s="6" t="n">
        <v>60.62</v>
      </c>
      <c r="H65" s="6" t="n">
        <v>63</v>
      </c>
      <c r="I65" s="6" t="n">
        <v>484.96</v>
      </c>
      <c r="J65" s="6" t="n">
        <v>421.96</v>
      </c>
    </row>
    <row collapsed="false" customFormat="false" customHeight="false" hidden="false" ht="12.1" outlineLevel="0" r="66">
      <c r="A66" s="21"/>
      <c r="B66" s="16"/>
      <c r="C66" s="16"/>
      <c r="D66" s="16"/>
      <c r="E66" s="6"/>
      <c r="F66" s="7"/>
      <c r="G66" s="6"/>
      <c r="H66" s="6"/>
      <c r="I66" s="6"/>
      <c r="J66" s="6"/>
    </row>
    <row collapsed="false" customFormat="false" customHeight="false" hidden="false" ht="12.1" outlineLevel="0" r="67">
      <c r="A67" s="21" t="n">
        <v>46123</v>
      </c>
      <c r="B67" s="16" t="s">
        <v>195</v>
      </c>
      <c r="C67" s="16" t="s">
        <v>27</v>
      </c>
      <c r="D67" s="16" t="s">
        <v>28</v>
      </c>
      <c r="E67" s="6" t="n">
        <v>100</v>
      </c>
      <c r="F67" s="7" t="n">
        <v>8</v>
      </c>
      <c r="G67" s="6" t="n">
        <v>60.04</v>
      </c>
      <c r="H67" s="6" t="n">
        <v>62</v>
      </c>
      <c r="I67" s="6" t="n">
        <v>480.32</v>
      </c>
      <c r="J67" s="6" t="n">
        <v>418.32</v>
      </c>
    </row>
    <row collapsed="false" customFormat="false" customHeight="false" hidden="false" ht="12.1" outlineLevel="0" r="68">
      <c r="A68" s="21" t="n">
        <v>46126</v>
      </c>
      <c r="B68" s="16" t="s">
        <v>195</v>
      </c>
      <c r="C68" s="16" t="s">
        <v>22</v>
      </c>
      <c r="D68" s="16" t="s">
        <v>23</v>
      </c>
      <c r="E68" s="6" t="n">
        <v>100</v>
      </c>
      <c r="F68" s="7" t="n">
        <v>8</v>
      </c>
      <c r="G68" s="6" t="n">
        <v>49.26</v>
      </c>
      <c r="H68" s="6" t="n">
        <v>51</v>
      </c>
      <c r="I68" s="6" t="n">
        <v>394.08</v>
      </c>
      <c r="J68" s="6" t="n">
        <v>343.08</v>
      </c>
    </row>
    <row collapsed="false" customFormat="false" customHeight="false" hidden="false" ht="12.1" outlineLevel="0" r="69">
      <c r="A69" s="21" t="n">
        <v>46126</v>
      </c>
      <c r="B69" s="16" t="s">
        <v>195</v>
      </c>
      <c r="C69" s="16" t="s">
        <v>55</v>
      </c>
      <c r="D69" s="16" t="s">
        <v>56</v>
      </c>
      <c r="E69" s="6" t="n">
        <v>100</v>
      </c>
      <c r="F69" s="7" t="n">
        <v>10</v>
      </c>
      <c r="G69" s="6" t="n">
        <v>60.81</v>
      </c>
      <c r="H69" s="6" t="n">
        <v>79</v>
      </c>
      <c r="I69" s="6" t="n">
        <v>608.1</v>
      </c>
      <c r="J69" s="6" t="n">
        <v>529.1</v>
      </c>
    </row>
    <row collapsed="false" customFormat="false" customHeight="false" hidden="false" ht="12.1" outlineLevel="0" r="70">
      <c r="A70" s="21" t="n">
        <v>46126</v>
      </c>
      <c r="B70" s="16" t="s">
        <v>195</v>
      </c>
      <c r="C70" s="16" t="s">
        <v>43</v>
      </c>
      <c r="D70" s="16" t="s">
        <v>44</v>
      </c>
      <c r="E70" s="6" t="n">
        <v>100</v>
      </c>
      <c r="F70" s="7" t="n">
        <v>9</v>
      </c>
      <c r="G70" s="6" t="n">
        <v>50.8</v>
      </c>
      <c r="H70" s="6" t="n">
        <v>59</v>
      </c>
      <c r="I70" s="6" t="n">
        <v>457.2</v>
      </c>
      <c r="J70" s="6" t="n">
        <v>398.2</v>
      </c>
    </row>
    <row collapsed="false" customFormat="false" customHeight="false" hidden="false" ht="12.1" outlineLevel="0" r="71">
      <c r="A71" s="21" t="n">
        <v>46139</v>
      </c>
      <c r="B71" s="16" t="s">
        <v>195</v>
      </c>
      <c r="C71" s="16" t="s">
        <v>66</v>
      </c>
      <c r="D71" s="16" t="s">
        <v>67</v>
      </c>
      <c r="E71" s="6" t="n">
        <v>100</v>
      </c>
      <c r="F71" s="7" t="n">
        <v>16</v>
      </c>
      <c r="G71" s="6" t="n">
        <v>66.97</v>
      </c>
      <c r="H71" s="6" t="n">
        <v>139</v>
      </c>
      <c r="I71" s="6" t="n">
        <v>1071.52</v>
      </c>
      <c r="J71" s="6" t="n">
        <v>932.52</v>
      </c>
    </row>
    <row collapsed="false" customFormat="false" customHeight="false" hidden="false" ht="12.1" outlineLevel="0" r="72">
      <c r="A72" s="21" t="n">
        <v>46148</v>
      </c>
      <c r="B72" s="16" t="s">
        <v>195</v>
      </c>
      <c r="C72" s="16" t="s">
        <v>31</v>
      </c>
      <c r="D72" s="16" t="s">
        <v>32</v>
      </c>
      <c r="E72" s="6" t="n">
        <v>100</v>
      </c>
      <c r="F72" s="7" t="n">
        <v>9</v>
      </c>
      <c r="G72" s="6" t="n">
        <v>80.82</v>
      </c>
      <c r="H72" s="6" t="n">
        <v>95</v>
      </c>
      <c r="I72" s="6" t="n">
        <v>727.38</v>
      </c>
      <c r="J72" s="6" t="n">
        <v>632.38</v>
      </c>
    </row>
    <row collapsed="false" customFormat="false" customHeight="false" hidden="false" ht="12.1" outlineLevel="0" r="73">
      <c r="A73" s="21" t="n">
        <v>46149</v>
      </c>
      <c r="B73" s="16" t="s">
        <v>195</v>
      </c>
      <c r="C73" s="16" t="s">
        <v>35</v>
      </c>
      <c r="D73" s="16" t="s">
        <v>36</v>
      </c>
      <c r="E73" s="6" t="n">
        <v>100</v>
      </c>
      <c r="F73" s="7" t="n">
        <v>8</v>
      </c>
      <c r="G73" s="6" t="n">
        <v>59.27</v>
      </c>
      <c r="H73" s="6" t="n">
        <v>62</v>
      </c>
      <c r="I73" s="6" t="n">
        <v>474.16</v>
      </c>
      <c r="J73" s="6" t="n">
        <v>412.16</v>
      </c>
    </row>
    <row collapsed="false" customFormat="false" customHeight="false" hidden="false" ht="12.1" outlineLevel="0" r="74">
      <c r="A74" s="21" t="n">
        <v>46153</v>
      </c>
      <c r="B74" s="16" t="s">
        <v>195</v>
      </c>
      <c r="C74" s="16" t="s">
        <v>27</v>
      </c>
      <c r="D74" s="16" t="s">
        <v>28</v>
      </c>
      <c r="E74" s="6" t="n">
        <v>100</v>
      </c>
      <c r="F74" s="7" t="n">
        <v>8</v>
      </c>
      <c r="G74" s="6" t="n">
        <v>60.04</v>
      </c>
      <c r="H74" s="6" t="n">
        <v>62</v>
      </c>
      <c r="I74" s="6" t="n">
        <v>480.32</v>
      </c>
      <c r="J74" s="6" t="n">
        <v>418.32</v>
      </c>
    </row>
    <row collapsed="false" customFormat="false" customHeight="false" hidden="false" ht="12.1" outlineLevel="0" r="75">
      <c r="A75" s="21" t="n">
        <v>46156</v>
      </c>
      <c r="B75" s="16" t="s">
        <v>195</v>
      </c>
      <c r="C75" s="16" t="s">
        <v>43</v>
      </c>
      <c r="D75" s="16" t="s">
        <v>44</v>
      </c>
      <c r="E75" s="6" t="n">
        <v>100</v>
      </c>
      <c r="F75" s="7" t="n">
        <v>9</v>
      </c>
      <c r="G75" s="6" t="n">
        <v>50.8</v>
      </c>
      <c r="H75" s="6" t="n">
        <v>59</v>
      </c>
      <c r="I75" s="6" t="n">
        <v>457.2</v>
      </c>
      <c r="J75" s="6" t="n">
        <v>398.2</v>
      </c>
    </row>
    <row collapsed="false" customFormat="false" customHeight="false" hidden="false" ht="12.1" outlineLevel="0" r="76">
      <c r="A76" s="21" t="n">
        <v>46156</v>
      </c>
      <c r="B76" s="16" t="s">
        <v>195</v>
      </c>
      <c r="C76" s="16" t="s">
        <v>22</v>
      </c>
      <c r="D76" s="16" t="s">
        <v>23</v>
      </c>
      <c r="E76" s="6" t="n">
        <v>100</v>
      </c>
      <c r="F76" s="7" t="n">
        <v>8</v>
      </c>
      <c r="G76" s="6" t="n">
        <v>49.26</v>
      </c>
      <c r="H76" s="6" t="n">
        <v>51</v>
      </c>
      <c r="I76" s="6" t="n">
        <v>394.08</v>
      </c>
      <c r="J76" s="6" t="n">
        <v>343.08</v>
      </c>
    </row>
    <row collapsed="false" customFormat="false" customHeight="false" hidden="false" ht="12.1" outlineLevel="0" r="77">
      <c r="A77" s="21" t="n">
        <v>46156</v>
      </c>
      <c r="B77" s="16" t="s">
        <v>195</v>
      </c>
      <c r="C77" s="16" t="s">
        <v>55</v>
      </c>
      <c r="D77" s="16" t="s">
        <v>56</v>
      </c>
      <c r="E77" s="6" t="n">
        <v>100</v>
      </c>
      <c r="F77" s="7" t="n">
        <v>10</v>
      </c>
      <c r="G77" s="6" t="n">
        <v>60.81</v>
      </c>
      <c r="H77" s="6" t="n">
        <v>79</v>
      </c>
      <c r="I77" s="6" t="n">
        <v>608.1</v>
      </c>
      <c r="J77" s="6" t="n">
        <v>529.1</v>
      </c>
    </row>
    <row collapsed="false" customFormat="false" customHeight="false" hidden="false" ht="12.1" outlineLevel="0" r="78">
      <c r="A78" s="21" t="n">
        <v>46168</v>
      </c>
      <c r="B78" s="16" t="s">
        <v>195</v>
      </c>
      <c r="C78" s="16" t="s">
        <v>51</v>
      </c>
      <c r="D78" s="16" t="s">
        <v>52</v>
      </c>
      <c r="E78" s="6" t="n">
        <v>1000</v>
      </c>
      <c r="F78" s="7" t="n">
        <v>89</v>
      </c>
      <c r="G78" s="6" t="n">
        <v>47.37</v>
      </c>
      <c r="H78" s="6" t="n">
        <v>548</v>
      </c>
      <c r="I78" s="6" t="n">
        <v>4215.93</v>
      </c>
      <c r="J78" s="6" t="n">
        <v>3667.93</v>
      </c>
    </row>
    <row collapsed="false" customFormat="false" customHeight="false" hidden="false" ht="12.1" outlineLevel="0" r="79">
      <c r="A79" s="21" t="n">
        <v>46169</v>
      </c>
      <c r="B79" s="16" t="s">
        <v>195</v>
      </c>
      <c r="C79" s="16" t="s">
        <v>66</v>
      </c>
      <c r="D79" s="16" t="s">
        <v>67</v>
      </c>
      <c r="E79" s="6" t="n">
        <v>100</v>
      </c>
      <c r="F79" s="7" t="n">
        <v>16</v>
      </c>
      <c r="G79" s="6" t="n">
        <v>66.97</v>
      </c>
      <c r="H79" s="6" t="n">
        <v>139</v>
      </c>
      <c r="I79" s="6" t="n">
        <v>1071.52</v>
      </c>
      <c r="J79" s="6" t="n">
        <v>932.52</v>
      </c>
    </row>
    <row collapsed="false" customFormat="false" customHeight="false" hidden="false" ht="12.1" outlineLevel="0" r="80">
      <c r="A80" s="21" t="n">
        <v>46175</v>
      </c>
      <c r="B80" s="16" t="s">
        <v>195</v>
      </c>
      <c r="C80" s="16" t="s">
        <v>47</v>
      </c>
      <c r="D80" s="16" t="s">
        <v>48</v>
      </c>
      <c r="E80" s="6" t="n">
        <v>1000</v>
      </c>
      <c r="F80" s="7" t="n">
        <v>91</v>
      </c>
      <c r="G80" s="6" t="n">
        <v>48.87</v>
      </c>
      <c r="H80" s="6" t="n">
        <v>578</v>
      </c>
      <c r="I80" s="6" t="n">
        <v>4447.17</v>
      </c>
      <c r="J80" s="6" t="n">
        <v>3869.17</v>
      </c>
    </row>
    <row collapsed="false" customFormat="false" customHeight="false" hidden="false" ht="12.1" outlineLevel="0" r="81">
      <c r="A81" s="21" t="n">
        <v>46178</v>
      </c>
      <c r="B81" s="16" t="s">
        <v>195</v>
      </c>
      <c r="C81" s="16" t="s">
        <v>31</v>
      </c>
      <c r="D81" s="16" t="s">
        <v>32</v>
      </c>
      <c r="E81" s="6" t="n">
        <v>100</v>
      </c>
      <c r="F81" s="7" t="n">
        <v>9</v>
      </c>
      <c r="G81" s="6" t="n">
        <v>80.82</v>
      </c>
      <c r="H81" s="6" t="n">
        <v>95</v>
      </c>
      <c r="I81" s="6" t="n">
        <v>727.38</v>
      </c>
      <c r="J81" s="6" t="n">
        <v>632.38</v>
      </c>
    </row>
    <row collapsed="false" customFormat="false" customHeight="false" hidden="false" ht="12.1" outlineLevel="0" r="82">
      <c r="A82" s="21" t="n">
        <v>46179</v>
      </c>
      <c r="B82" s="16" t="s">
        <v>195</v>
      </c>
      <c r="C82" s="16" t="s">
        <v>35</v>
      </c>
      <c r="D82" s="16" t="s">
        <v>36</v>
      </c>
      <c r="E82" s="6" t="n">
        <v>100</v>
      </c>
      <c r="F82" s="7" t="n">
        <v>8</v>
      </c>
      <c r="G82" s="6" t="n">
        <v>59.27</v>
      </c>
      <c r="H82" s="6" t="n">
        <v>62</v>
      </c>
      <c r="I82" s="6" t="n">
        <v>474.16</v>
      </c>
      <c r="J82" s="6" t="n">
        <v>412.16</v>
      </c>
    </row>
    <row collapsed="false" customFormat="false" customHeight="false" hidden="false" ht="12.1" outlineLevel="0" r="83">
      <c r="A83" s="21" t="n">
        <v>46183</v>
      </c>
      <c r="B83" s="16" t="s">
        <v>195</v>
      </c>
      <c r="C83" s="16" t="s">
        <v>27</v>
      </c>
      <c r="D83" s="16" t="s">
        <v>28</v>
      </c>
      <c r="E83" s="6" t="n">
        <v>100</v>
      </c>
      <c r="F83" s="7" t="n">
        <v>8</v>
      </c>
      <c r="G83" s="6" t="n">
        <v>60.04</v>
      </c>
      <c r="H83" s="6" t="n">
        <v>62</v>
      </c>
      <c r="I83" s="6" t="n">
        <v>480.32</v>
      </c>
      <c r="J83" s="6" t="n">
        <v>418.32</v>
      </c>
    </row>
    <row collapsed="false" customFormat="false" customHeight="false" hidden="false" ht="12.1" outlineLevel="0" r="84">
      <c r="A84" s="21" t="n">
        <v>46186</v>
      </c>
      <c r="B84" s="16" t="s">
        <v>195</v>
      </c>
      <c r="C84" s="16" t="s">
        <v>22</v>
      </c>
      <c r="D84" s="16" t="s">
        <v>23</v>
      </c>
      <c r="E84" s="6" t="n">
        <v>100</v>
      </c>
      <c r="F84" s="7" t="n">
        <v>8</v>
      </c>
      <c r="G84" s="6" t="n">
        <v>49.26</v>
      </c>
      <c r="H84" s="6" t="n">
        <v>51</v>
      </c>
      <c r="I84" s="6" t="n">
        <v>394.08</v>
      </c>
      <c r="J84" s="6" t="n">
        <v>343.08</v>
      </c>
    </row>
    <row collapsed="false" customFormat="false" customHeight="false" hidden="false" ht="12.1" outlineLevel="0" r="85">
      <c r="A85" s="21" t="n">
        <v>46186</v>
      </c>
      <c r="B85" s="16" t="s">
        <v>195</v>
      </c>
      <c r="C85" s="16" t="s">
        <v>55</v>
      </c>
      <c r="D85" s="16" t="s">
        <v>56</v>
      </c>
      <c r="E85" s="6" t="n">
        <v>100</v>
      </c>
      <c r="F85" s="7" t="n">
        <v>10</v>
      </c>
      <c r="G85" s="6" t="n">
        <v>60.81</v>
      </c>
      <c r="H85" s="6" t="n">
        <v>79</v>
      </c>
      <c r="I85" s="6" t="n">
        <v>608.1</v>
      </c>
      <c r="J85" s="6" t="n">
        <v>529.1</v>
      </c>
    </row>
    <row collapsed="false" customFormat="false" customHeight="false" hidden="false" ht="12.1" outlineLevel="0" r="86">
      <c r="A86" s="21" t="n">
        <v>46186</v>
      </c>
      <c r="B86" s="16" t="s">
        <v>195</v>
      </c>
      <c r="C86" s="16" t="s">
        <v>43</v>
      </c>
      <c r="D86" s="16" t="s">
        <v>44</v>
      </c>
      <c r="E86" s="6" t="n">
        <v>100</v>
      </c>
      <c r="F86" s="7" t="n">
        <v>9</v>
      </c>
      <c r="G86" s="6" t="n">
        <v>50.8</v>
      </c>
      <c r="H86" s="6" t="n">
        <v>59</v>
      </c>
      <c r="I86" s="6" t="n">
        <v>457.2</v>
      </c>
      <c r="J86" s="6" t="n">
        <v>398.2</v>
      </c>
    </row>
    <row collapsed="false" customFormat="false" customHeight="false" hidden="false" ht="12.1" outlineLevel="0" r="87">
      <c r="A87" s="21" t="n">
        <v>46199</v>
      </c>
      <c r="B87" s="16" t="s">
        <v>195</v>
      </c>
      <c r="C87" s="16" t="s">
        <v>66</v>
      </c>
      <c r="D87" s="16" t="s">
        <v>67</v>
      </c>
      <c r="E87" s="6" t="n">
        <v>100</v>
      </c>
      <c r="F87" s="7" t="n">
        <v>16</v>
      </c>
      <c r="G87" s="6" t="n">
        <v>66.97</v>
      </c>
      <c r="H87" s="6" t="n">
        <v>139</v>
      </c>
      <c r="I87" s="6" t="n">
        <v>1071.52</v>
      </c>
      <c r="J87" s="6" t="n">
        <v>932.52</v>
      </c>
    </row>
    <row collapsed="false" customFormat="false" customHeight="false" hidden="false" ht="12.1" outlineLevel="0" r="88">
      <c r="A88" s="21" t="n">
        <v>46208</v>
      </c>
      <c r="B88" s="16" t="s">
        <v>195</v>
      </c>
      <c r="C88" s="16" t="s">
        <v>31</v>
      </c>
      <c r="D88" s="16" t="s">
        <v>32</v>
      </c>
      <c r="E88" s="6" t="n">
        <v>100</v>
      </c>
      <c r="F88" s="7" t="n">
        <v>9</v>
      </c>
      <c r="G88" s="6" t="n">
        <v>80.82</v>
      </c>
      <c r="H88" s="6" t="n">
        <v>95</v>
      </c>
      <c r="I88" s="6" t="n">
        <v>727.38</v>
      </c>
      <c r="J88" s="6" t="n">
        <v>632.38</v>
      </c>
    </row>
    <row collapsed="false" customFormat="false" customHeight="false" hidden="false" ht="12.1" outlineLevel="0" r="89">
      <c r="A89" s="21" t="n">
        <v>46209</v>
      </c>
      <c r="B89" s="16" t="s">
        <v>195</v>
      </c>
      <c r="C89" s="16" t="s">
        <v>35</v>
      </c>
      <c r="D89" s="16" t="s">
        <v>36</v>
      </c>
      <c r="E89" s="6" t="n">
        <v>100</v>
      </c>
      <c r="F89" s="7" t="n">
        <v>8</v>
      </c>
      <c r="G89" s="6" t="n">
        <v>59.27</v>
      </c>
      <c r="H89" s="6" t="n">
        <v>62</v>
      </c>
      <c r="I89" s="6" t="n">
        <v>474.16</v>
      </c>
      <c r="J89" s="6" t="n">
        <v>412.16</v>
      </c>
    </row>
    <row collapsed="false" customFormat="false" customHeight="false" hidden="false" ht="12.1" outlineLevel="0" r="90">
      <c r="A90" s="21" t="n">
        <v>46213</v>
      </c>
      <c r="B90" s="16" t="s">
        <v>195</v>
      </c>
      <c r="C90" s="16" t="s">
        <v>27</v>
      </c>
      <c r="D90" s="16" t="s">
        <v>28</v>
      </c>
      <c r="E90" s="6" t="n">
        <v>100</v>
      </c>
      <c r="F90" s="7" t="n">
        <v>8</v>
      </c>
      <c r="G90" s="6" t="n">
        <v>60.04</v>
      </c>
      <c r="H90" s="6" t="n">
        <v>62</v>
      </c>
      <c r="I90" s="6" t="n">
        <v>480.32</v>
      </c>
      <c r="J90" s="6" t="n">
        <v>418.32</v>
      </c>
    </row>
    <row collapsed="false" customFormat="false" customHeight="false" hidden="false" ht="12.1" outlineLevel="0" r="91">
      <c r="A91" s="21" t="n">
        <v>46216</v>
      </c>
      <c r="B91" s="16" t="s">
        <v>195</v>
      </c>
      <c r="C91" s="16" t="s">
        <v>22</v>
      </c>
      <c r="D91" s="16" t="s">
        <v>23</v>
      </c>
      <c r="E91" s="6" t="n">
        <v>100</v>
      </c>
      <c r="F91" s="7" t="n">
        <v>8</v>
      </c>
      <c r="G91" s="6" t="n">
        <v>49.26</v>
      </c>
      <c r="H91" s="6" t="n">
        <v>51</v>
      </c>
      <c r="I91" s="6" t="n">
        <v>394.08</v>
      </c>
      <c r="J91" s="6" t="n">
        <v>343.08</v>
      </c>
    </row>
    <row collapsed="false" customFormat="false" customHeight="false" hidden="false" ht="12.1" outlineLevel="0" r="92">
      <c r="A92" s="21" t="n">
        <v>46216</v>
      </c>
      <c r="B92" s="16" t="s">
        <v>195</v>
      </c>
      <c r="C92" s="16" t="s">
        <v>55</v>
      </c>
      <c r="D92" s="16" t="s">
        <v>56</v>
      </c>
      <c r="E92" s="6" t="n">
        <v>100</v>
      </c>
      <c r="F92" s="7" t="n">
        <v>10</v>
      </c>
      <c r="G92" s="6" t="n">
        <v>60.81</v>
      </c>
      <c r="H92" s="6" t="n">
        <v>79</v>
      </c>
      <c r="I92" s="6" t="n">
        <v>608.1</v>
      </c>
      <c r="J92" s="6" t="n">
        <v>529.1</v>
      </c>
    </row>
    <row collapsed="false" customFormat="false" customHeight="false" hidden="false" ht="12.1" outlineLevel="0" r="93">
      <c r="A93" s="21" t="n">
        <v>46216</v>
      </c>
      <c r="B93" s="16" t="s">
        <v>195</v>
      </c>
      <c r="C93" s="16" t="s">
        <v>43</v>
      </c>
      <c r="D93" s="16" t="s">
        <v>44</v>
      </c>
      <c r="E93" s="6" t="n">
        <v>100</v>
      </c>
      <c r="F93" s="7" t="n">
        <v>9</v>
      </c>
      <c r="G93" s="6" t="n">
        <v>50.8</v>
      </c>
      <c r="H93" s="6" t="n">
        <v>59</v>
      </c>
      <c r="I93" s="6" t="n">
        <v>457.2</v>
      </c>
      <c r="J93" s="6" t="n">
        <v>398.2</v>
      </c>
    </row>
    <row collapsed="false" customFormat="false" customHeight="false" hidden="false" ht="12.1" outlineLevel="0" r="94">
      <c r="A94" s="21" t="n">
        <v>46229</v>
      </c>
      <c r="B94" s="16" t="s">
        <v>195</v>
      </c>
      <c r="C94" s="16" t="s">
        <v>66</v>
      </c>
      <c r="D94" s="16" t="s">
        <v>67</v>
      </c>
      <c r="E94" s="6" t="n">
        <v>100</v>
      </c>
      <c r="F94" s="7" t="n">
        <v>16</v>
      </c>
      <c r="G94" s="6" t="n">
        <v>66.97</v>
      </c>
      <c r="H94" s="6" t="n">
        <v>139</v>
      </c>
      <c r="I94" s="6" t="n">
        <v>1071.52</v>
      </c>
      <c r="J94" s="6" t="n">
        <v>932.52</v>
      </c>
    </row>
    <row collapsed="false" customFormat="false" customHeight="false" hidden="false" ht="12.1" outlineLevel="0" r="95">
      <c r="A95" s="21" t="n">
        <v>46231</v>
      </c>
      <c r="B95" s="16" t="s">
        <v>195</v>
      </c>
      <c r="C95" s="16" t="s">
        <v>63</v>
      </c>
      <c r="D95" s="16" t="s">
        <v>64</v>
      </c>
      <c r="E95" s="6" t="n">
        <v>1000</v>
      </c>
      <c r="F95" s="7" t="n">
        <v>108</v>
      </c>
      <c r="G95" s="6" t="n">
        <v>34.41</v>
      </c>
      <c r="H95" s="6" t="n">
        <v>483</v>
      </c>
      <c r="I95" s="6" t="n">
        <v>3716.28</v>
      </c>
      <c r="J95" s="6" t="n">
        <v>3233.28</v>
      </c>
    </row>
    <row collapsed="false" customFormat="false" customHeight="false" hidden="false" ht="12.1" outlineLevel="0" r="96">
      <c r="A96" s="21" t="n">
        <v>46238</v>
      </c>
      <c r="B96" s="16" t="s">
        <v>195</v>
      </c>
      <c r="C96" s="16" t="s">
        <v>31</v>
      </c>
      <c r="D96" s="16" t="s">
        <v>32</v>
      </c>
      <c r="E96" s="6" t="n">
        <v>100</v>
      </c>
      <c r="F96" s="7" t="n">
        <v>9</v>
      </c>
      <c r="G96" s="6" t="n">
        <v>80.82</v>
      </c>
      <c r="H96" s="6" t="n">
        <v>95</v>
      </c>
      <c r="I96" s="6" t="n">
        <v>727.38</v>
      </c>
      <c r="J96" s="6" t="n">
        <v>632.38</v>
      </c>
    </row>
    <row collapsed="false" customFormat="false" customHeight="false" hidden="false" ht="12.1" outlineLevel="0" r="97">
      <c r="A97" s="21" t="n">
        <v>46239</v>
      </c>
      <c r="B97" s="16" t="s">
        <v>195</v>
      </c>
      <c r="C97" s="16" t="s">
        <v>35</v>
      </c>
      <c r="D97" s="16" t="s">
        <v>36</v>
      </c>
      <c r="E97" s="6" t="n">
        <v>100</v>
      </c>
      <c r="F97" s="7" t="n">
        <v>8</v>
      </c>
      <c r="G97" s="6" t="n">
        <v>59.27</v>
      </c>
      <c r="H97" s="6" t="n">
        <v>62</v>
      </c>
      <c r="I97" s="6" t="n">
        <v>474.16</v>
      </c>
      <c r="J97" s="6" t="n">
        <v>412.16</v>
      </c>
    </row>
    <row collapsed="false" customFormat="false" customHeight="false" hidden="false" ht="12.1" outlineLevel="0" r="98">
      <c r="A98" s="21" t="n">
        <v>46243</v>
      </c>
      <c r="B98" s="16" t="s">
        <v>195</v>
      </c>
      <c r="C98" s="16" t="s">
        <v>27</v>
      </c>
      <c r="D98" s="16" t="s">
        <v>28</v>
      </c>
      <c r="E98" s="6" t="n">
        <v>100</v>
      </c>
      <c r="F98" s="7" t="n">
        <v>8</v>
      </c>
      <c r="G98" s="6" t="n">
        <v>60.04</v>
      </c>
      <c r="H98" s="6" t="n">
        <v>62</v>
      </c>
      <c r="I98" s="6" t="n">
        <v>480.32</v>
      </c>
      <c r="J98" s="6" t="n">
        <v>418.32</v>
      </c>
    </row>
    <row collapsed="false" customFormat="false" customHeight="false" hidden="false" ht="12.1" outlineLevel="0" r="99">
      <c r="A99" s="21" t="n">
        <v>46245</v>
      </c>
      <c r="B99" s="16" t="s">
        <v>195</v>
      </c>
      <c r="C99" s="16" t="s">
        <v>39</v>
      </c>
      <c r="D99" s="16" t="s">
        <v>40</v>
      </c>
      <c r="E99" s="6" t="n">
        <v>1000</v>
      </c>
      <c r="F99" s="7" t="n">
        <v>100</v>
      </c>
      <c r="G99" s="6" t="n">
        <v>34.9</v>
      </c>
      <c r="H99" s="6" t="n">
        <v>454</v>
      </c>
      <c r="I99" s="6" t="n">
        <v>3490</v>
      </c>
      <c r="J99" s="6" t="n">
        <v>3036</v>
      </c>
    </row>
    <row collapsed="false" customFormat="false" customHeight="false" hidden="false" ht="12.1" outlineLevel="0" r="100">
      <c r="A100" s="21" t="n">
        <v>46246</v>
      </c>
      <c r="B100" s="16" t="s">
        <v>195</v>
      </c>
      <c r="C100" s="16" t="s">
        <v>55</v>
      </c>
      <c r="D100" s="16" t="s">
        <v>56</v>
      </c>
      <c r="E100" s="6" t="n">
        <v>100</v>
      </c>
      <c r="F100" s="7" t="n">
        <v>10</v>
      </c>
      <c r="G100" s="6" t="n">
        <v>60.81</v>
      </c>
      <c r="H100" s="6" t="n">
        <v>79</v>
      </c>
      <c r="I100" s="6" t="n">
        <v>608.1</v>
      </c>
      <c r="J100" s="6" t="n">
        <v>529.1</v>
      </c>
    </row>
    <row collapsed="false" customFormat="false" customHeight="false" hidden="false" ht="12.1" outlineLevel="0" r="101">
      <c r="A101" s="21" t="n">
        <v>46246</v>
      </c>
      <c r="B101" s="16" t="s">
        <v>195</v>
      </c>
      <c r="C101" s="16" t="s">
        <v>22</v>
      </c>
      <c r="D101" s="16" t="s">
        <v>23</v>
      </c>
      <c r="E101" s="6" t="n">
        <v>100</v>
      </c>
      <c r="F101" s="7" t="n">
        <v>8</v>
      </c>
      <c r="G101" s="6" t="n">
        <v>49.26</v>
      </c>
      <c r="H101" s="6" t="n">
        <v>51</v>
      </c>
      <c r="I101" s="6" t="n">
        <v>394.08</v>
      </c>
      <c r="J101" s="6" t="n">
        <v>343.08</v>
      </c>
    </row>
    <row collapsed="false" customFormat="false" customHeight="false" hidden="false" ht="12.1" outlineLevel="0" r="102">
      <c r="A102" s="21" t="n">
        <v>46246</v>
      </c>
      <c r="B102" s="16" t="s">
        <v>195</v>
      </c>
      <c r="C102" s="16" t="s">
        <v>43</v>
      </c>
      <c r="D102" s="16" t="s">
        <v>44</v>
      </c>
      <c r="E102" s="6" t="n">
        <v>100</v>
      </c>
      <c r="F102" s="7" t="n">
        <v>9</v>
      </c>
      <c r="G102" s="6" t="n">
        <v>50.8</v>
      </c>
      <c r="H102" s="6" t="n">
        <v>59</v>
      </c>
      <c r="I102" s="6" t="n">
        <v>457.2</v>
      </c>
      <c r="J102" s="6" t="n">
        <v>398.2</v>
      </c>
    </row>
    <row collapsed="false" customFormat="false" customHeight="false" hidden="false" ht="12.1" outlineLevel="0" r="103">
      <c r="A103" s="21" t="n">
        <v>46259</v>
      </c>
      <c r="B103" s="16" t="s">
        <v>195</v>
      </c>
      <c r="C103" s="16" t="s">
        <v>66</v>
      </c>
      <c r="D103" s="16" t="s">
        <v>67</v>
      </c>
      <c r="E103" s="6" t="n">
        <v>100</v>
      </c>
      <c r="F103" s="7" t="n">
        <v>16</v>
      </c>
      <c r="G103" s="6" t="n">
        <v>66.97</v>
      </c>
      <c r="H103" s="6" t="n">
        <v>139</v>
      </c>
      <c r="I103" s="6" t="n">
        <v>1071.52</v>
      </c>
      <c r="J103" s="6" t="n">
        <v>932.52</v>
      </c>
    </row>
    <row collapsed="false" customFormat="false" customHeight="false" hidden="false" ht="12.1" outlineLevel="0" r="104">
      <c r="A104" s="21" t="n">
        <v>46266</v>
      </c>
      <c r="B104" s="16" t="s">
        <v>195</v>
      </c>
      <c r="C104" s="16" t="s">
        <v>59</v>
      </c>
      <c r="D104" s="16" t="s">
        <v>60</v>
      </c>
      <c r="E104" s="6" t="n">
        <v>1000</v>
      </c>
      <c r="F104" s="7" t="n">
        <v>90</v>
      </c>
      <c r="G104" s="6" t="n">
        <v>44.88</v>
      </c>
      <c r="H104" s="6" t="n">
        <v>525</v>
      </c>
      <c r="I104" s="6" t="n">
        <v>4039.2</v>
      </c>
      <c r="J104" s="6" t="n">
        <v>3514.2</v>
      </c>
    </row>
    <row collapsed="false" customFormat="false" customHeight="false" hidden="false" ht="12.1" outlineLevel="0" r="105">
      <c r="A105" s="21" t="n">
        <v>46268</v>
      </c>
      <c r="B105" s="16" t="s">
        <v>195</v>
      </c>
      <c r="C105" s="16" t="s">
        <v>31</v>
      </c>
      <c r="D105" s="16" t="s">
        <v>32</v>
      </c>
      <c r="E105" s="6" t="n">
        <v>100</v>
      </c>
      <c r="F105" s="7" t="n">
        <v>9</v>
      </c>
      <c r="G105" s="6" t="n">
        <v>80.82</v>
      </c>
      <c r="H105" s="6" t="n">
        <v>95</v>
      </c>
      <c r="I105" s="6" t="n">
        <v>727.38</v>
      </c>
      <c r="J105" s="6" t="n">
        <v>632.38</v>
      </c>
    </row>
    <row collapsed="false" customFormat="false" customHeight="false" hidden="false" ht="12.1" outlineLevel="0" r="106">
      <c r="A106" s="21" t="n">
        <v>46269</v>
      </c>
      <c r="B106" s="16" t="s">
        <v>195</v>
      </c>
      <c r="C106" s="16" t="s">
        <v>35</v>
      </c>
      <c r="D106" s="16" t="s">
        <v>36</v>
      </c>
      <c r="E106" s="6" t="n">
        <v>100</v>
      </c>
      <c r="F106" s="7" t="n">
        <v>8</v>
      </c>
      <c r="G106" s="6" t="n">
        <v>59.27</v>
      </c>
      <c r="H106" s="6" t="n">
        <v>62</v>
      </c>
      <c r="I106" s="6" t="n">
        <v>474.16</v>
      </c>
      <c r="J106" s="6" t="n">
        <v>412.16</v>
      </c>
    </row>
    <row collapsed="false" customFormat="false" customHeight="false" hidden="false" ht="12.1" outlineLevel="0" r="107">
      <c r="A107" s="21" t="n">
        <v>46273</v>
      </c>
      <c r="B107" s="16" t="s">
        <v>195</v>
      </c>
      <c r="C107" s="16" t="s">
        <v>27</v>
      </c>
      <c r="D107" s="16" t="s">
        <v>28</v>
      </c>
      <c r="E107" s="6" t="n">
        <v>100</v>
      </c>
      <c r="F107" s="7" t="n">
        <v>8</v>
      </c>
      <c r="G107" s="6" t="n">
        <v>60.04</v>
      </c>
      <c r="H107" s="6" t="n">
        <v>62</v>
      </c>
      <c r="I107" s="6" t="n">
        <v>480.32</v>
      </c>
      <c r="J107" s="6" t="n">
        <v>418.32</v>
      </c>
    </row>
    <row collapsed="false" customFormat="false" customHeight="false" hidden="false" ht="12.1" outlineLevel="0" r="108">
      <c r="A108" s="21" t="n">
        <v>46276</v>
      </c>
      <c r="B108" s="16" t="s">
        <v>195</v>
      </c>
      <c r="C108" s="16" t="s">
        <v>22</v>
      </c>
      <c r="D108" s="16" t="s">
        <v>23</v>
      </c>
      <c r="E108" s="6" t="n">
        <v>100</v>
      </c>
      <c r="F108" s="7" t="n">
        <v>8</v>
      </c>
      <c r="G108" s="6" t="n">
        <v>49.26</v>
      </c>
      <c r="H108" s="6" t="n">
        <v>51</v>
      </c>
      <c r="I108" s="6" t="n">
        <v>394.08</v>
      </c>
      <c r="J108" s="6" t="n">
        <v>343.08</v>
      </c>
    </row>
    <row collapsed="false" customFormat="false" customHeight="false" hidden="false" ht="12.1" outlineLevel="0" r="109">
      <c r="A109" s="21" t="n">
        <v>46276</v>
      </c>
      <c r="B109" s="16" t="s">
        <v>195</v>
      </c>
      <c r="C109" s="16" t="s">
        <v>55</v>
      </c>
      <c r="D109" s="16" t="s">
        <v>56</v>
      </c>
      <c r="E109" s="6" t="n">
        <v>100</v>
      </c>
      <c r="F109" s="7" t="n">
        <v>10</v>
      </c>
      <c r="G109" s="6" t="n">
        <v>60.81</v>
      </c>
      <c r="H109" s="6" t="n">
        <v>79</v>
      </c>
      <c r="I109" s="6" t="n">
        <v>608.1</v>
      </c>
      <c r="J109" s="6" t="n">
        <v>529.1</v>
      </c>
    </row>
    <row collapsed="false" customFormat="false" customHeight="false" hidden="false" ht="12.1" outlineLevel="0" r="110">
      <c r="A110" s="21" t="n">
        <v>46289</v>
      </c>
      <c r="B110" s="16" t="s">
        <v>195</v>
      </c>
      <c r="C110" s="16" t="s">
        <v>66</v>
      </c>
      <c r="D110" s="16" t="s">
        <v>67</v>
      </c>
      <c r="E110" s="6" t="n">
        <v>100</v>
      </c>
      <c r="F110" s="7" t="n">
        <v>16</v>
      </c>
      <c r="G110" s="6" t="n">
        <v>66.97</v>
      </c>
      <c r="H110" s="6" t="n">
        <v>139</v>
      </c>
      <c r="I110" s="6" t="n">
        <v>1071.52</v>
      </c>
      <c r="J110" s="6" t="n">
        <v>932.52</v>
      </c>
    </row>
    <row collapsed="false" customFormat="false" customHeight="false" hidden="false" ht="12.1" outlineLevel="0" r="111">
      <c r="A111" s="21" t="n">
        <v>46294</v>
      </c>
      <c r="B111" s="16" t="s">
        <v>195</v>
      </c>
      <c r="C111" s="16" t="s">
        <v>16</v>
      </c>
      <c r="D111" s="16" t="s">
        <v>18</v>
      </c>
      <c r="E111" s="6" t="n">
        <v>1000</v>
      </c>
      <c r="F111" s="7" t="n">
        <v>94</v>
      </c>
      <c r="G111" s="6" t="n">
        <v>38.39</v>
      </c>
      <c r="H111" s="6" t="n">
        <v>469</v>
      </c>
      <c r="I111" s="6" t="n">
        <v>3608.66</v>
      </c>
      <c r="J111" s="6" t="n">
        <v>3139.66</v>
      </c>
    </row>
    <row collapsed="false" customFormat="false" customHeight="false" hidden="false" ht="12.1" outlineLevel="0" r="112">
      <c r="A112" s="21" t="n">
        <v>46298</v>
      </c>
      <c r="B112" s="16" t="s">
        <v>195</v>
      </c>
      <c r="C112" s="16" t="s">
        <v>31</v>
      </c>
      <c r="D112" s="16" t="s">
        <v>32</v>
      </c>
      <c r="E112" s="6" t="n">
        <v>100</v>
      </c>
      <c r="F112" s="7" t="n">
        <v>9</v>
      </c>
      <c r="G112" s="6" t="n">
        <v>80.82</v>
      </c>
      <c r="H112" s="6" t="n">
        <v>95</v>
      </c>
      <c r="I112" s="6" t="n">
        <v>727.38</v>
      </c>
      <c r="J112" s="6" t="n">
        <v>632.38</v>
      </c>
    </row>
    <row collapsed="false" customFormat="false" customHeight="false" hidden="false" ht="12.1" outlineLevel="0" r="113">
      <c r="A113" s="21" t="n">
        <v>46299</v>
      </c>
      <c r="B113" s="16" t="s">
        <v>195</v>
      </c>
      <c r="C113" s="16" t="s">
        <v>35</v>
      </c>
      <c r="D113" s="16" t="s">
        <v>36</v>
      </c>
      <c r="E113" s="6" t="n">
        <v>100</v>
      </c>
      <c r="F113" s="7" t="n">
        <v>8</v>
      </c>
      <c r="G113" s="6" t="n">
        <v>59.27</v>
      </c>
      <c r="H113" s="6" t="n">
        <v>62</v>
      </c>
      <c r="I113" s="6" t="n">
        <v>474.16</v>
      </c>
      <c r="J113" s="6" t="n">
        <v>412.16</v>
      </c>
    </row>
    <row collapsed="false" customFormat="false" customHeight="false" hidden="false" ht="12.1" outlineLevel="0" r="114">
      <c r="A114" s="21" t="n">
        <v>46303</v>
      </c>
      <c r="B114" s="16" t="s">
        <v>195</v>
      </c>
      <c r="C114" s="16" t="s">
        <v>27</v>
      </c>
      <c r="D114" s="16" t="s">
        <v>28</v>
      </c>
      <c r="E114" s="6" t="n">
        <v>100</v>
      </c>
      <c r="F114" s="7" t="n">
        <v>8</v>
      </c>
      <c r="G114" s="6" t="n">
        <v>60.04</v>
      </c>
      <c r="H114" s="6" t="n">
        <v>62</v>
      </c>
      <c r="I114" s="6" t="n">
        <v>480.32</v>
      </c>
      <c r="J114" s="6" t="n">
        <v>418.32</v>
      </c>
    </row>
    <row collapsed="false" customFormat="false" customHeight="false" hidden="false" ht="12.1" outlineLevel="0" r="115">
      <c r="A115" s="21" t="n">
        <v>46306</v>
      </c>
      <c r="B115" s="16" t="s">
        <v>195</v>
      </c>
      <c r="C115" s="16" t="s">
        <v>22</v>
      </c>
      <c r="D115" s="16" t="s">
        <v>23</v>
      </c>
      <c r="E115" s="6" t="n">
        <v>100</v>
      </c>
      <c r="F115" s="7" t="n">
        <v>8</v>
      </c>
      <c r="G115" s="6" t="n">
        <v>49.26</v>
      </c>
      <c r="H115" s="6" t="n">
        <v>51</v>
      </c>
      <c r="I115" s="6" t="n">
        <v>394.08</v>
      </c>
      <c r="J115" s="6" t="n">
        <v>343.08</v>
      </c>
    </row>
    <row collapsed="false" customFormat="false" customHeight="false" hidden="false" ht="12.1" outlineLevel="0" r="116">
      <c r="A116" s="21" t="n">
        <v>46306</v>
      </c>
      <c r="B116" s="16" t="s">
        <v>195</v>
      </c>
      <c r="C116" s="16" t="s">
        <v>55</v>
      </c>
      <c r="D116" s="16" t="s">
        <v>56</v>
      </c>
      <c r="E116" s="6" t="n">
        <v>100</v>
      </c>
      <c r="F116" s="7" t="n">
        <v>10</v>
      </c>
      <c r="G116" s="6" t="n">
        <v>60.81</v>
      </c>
      <c r="H116" s="6" t="n">
        <v>79</v>
      </c>
      <c r="I116" s="6" t="n">
        <v>608.1</v>
      </c>
      <c r="J116" s="6" t="n">
        <v>529.1</v>
      </c>
    </row>
    <row collapsed="false" customFormat="false" customHeight="false" hidden="false" ht="12.1" outlineLevel="0" r="117">
      <c r="A117" s="21" t="n">
        <v>46319</v>
      </c>
      <c r="B117" s="16" t="s">
        <v>195</v>
      </c>
      <c r="C117" s="16" t="s">
        <v>66</v>
      </c>
      <c r="D117" s="16" t="s">
        <v>67</v>
      </c>
      <c r="E117" s="6" t="n">
        <v>100</v>
      </c>
      <c r="F117" s="7" t="n">
        <v>16</v>
      </c>
      <c r="G117" s="6" t="n">
        <v>66.97</v>
      </c>
      <c r="H117" s="6" t="n">
        <v>139</v>
      </c>
      <c r="I117" s="6" t="n">
        <v>1071.52</v>
      </c>
      <c r="J117" s="6" t="n">
        <v>932.52</v>
      </c>
    </row>
    <row collapsed="false" customFormat="false" customHeight="false" hidden="false" ht="12.1" outlineLevel="0" r="118">
      <c r="A118" s="21" t="n">
        <v>46328</v>
      </c>
      <c r="B118" s="16" t="s">
        <v>195</v>
      </c>
      <c r="C118" s="16" t="s">
        <v>31</v>
      </c>
      <c r="D118" s="16" t="s">
        <v>32</v>
      </c>
      <c r="E118" s="6" t="n">
        <v>100</v>
      </c>
      <c r="F118" s="7" t="n">
        <v>9</v>
      </c>
      <c r="G118" s="6" t="n">
        <v>80.82</v>
      </c>
      <c r="H118" s="6" t="n">
        <v>95</v>
      </c>
      <c r="I118" s="6" t="n">
        <v>727.38</v>
      </c>
      <c r="J118" s="6" t="n">
        <v>632.38</v>
      </c>
    </row>
    <row collapsed="false" customFormat="false" customHeight="false" hidden="false" ht="12.1" outlineLevel="0" r="119">
      <c r="A119" s="21" t="n">
        <v>46329</v>
      </c>
      <c r="B119" s="16" t="s">
        <v>195</v>
      </c>
      <c r="C119" s="16" t="s">
        <v>35</v>
      </c>
      <c r="D119" s="16" t="s">
        <v>36</v>
      </c>
      <c r="E119" s="6" t="n">
        <v>100</v>
      </c>
      <c r="F119" s="7" t="n">
        <v>8</v>
      </c>
      <c r="G119" s="6" t="n">
        <v>59.27</v>
      </c>
      <c r="H119" s="6" t="n">
        <v>62</v>
      </c>
      <c r="I119" s="6" t="n">
        <v>474.16</v>
      </c>
      <c r="J119" s="6" t="n">
        <v>412.16</v>
      </c>
    </row>
    <row collapsed="false" customFormat="false" customHeight="false" hidden="false" ht="12.1" outlineLevel="0" r="120">
      <c r="A120" s="21" t="n">
        <v>46333</v>
      </c>
      <c r="B120" s="16" t="s">
        <v>195</v>
      </c>
      <c r="C120" s="16" t="s">
        <v>27</v>
      </c>
      <c r="D120" s="16" t="s">
        <v>28</v>
      </c>
      <c r="E120" s="6" t="n">
        <v>100</v>
      </c>
      <c r="F120" s="7" t="n">
        <v>8</v>
      </c>
      <c r="G120" s="6" t="n">
        <v>60.04</v>
      </c>
      <c r="H120" s="6" t="n">
        <v>62</v>
      </c>
      <c r="I120" s="6" t="n">
        <v>480.32</v>
      </c>
      <c r="J120" s="6" t="n">
        <v>418.32</v>
      </c>
    </row>
    <row collapsed="false" customFormat="false" customHeight="false" hidden="false" ht="12.1" outlineLevel="0" r="121">
      <c r="A121" s="21" t="n">
        <v>46336</v>
      </c>
      <c r="B121" s="16" t="s">
        <v>195</v>
      </c>
      <c r="C121" s="16" t="s">
        <v>55</v>
      </c>
      <c r="D121" s="16" t="s">
        <v>56</v>
      </c>
      <c r="E121" s="6" t="n">
        <v>100</v>
      </c>
      <c r="F121" s="7" t="n">
        <v>10</v>
      </c>
      <c r="G121" s="6" t="n">
        <v>60.81</v>
      </c>
      <c r="H121" s="6" t="n">
        <v>79</v>
      </c>
      <c r="I121" s="6" t="n">
        <v>608.1</v>
      </c>
      <c r="J121" s="6" t="n">
        <v>529.1</v>
      </c>
    </row>
    <row collapsed="false" customFormat="false" customHeight="false" hidden="false" ht="12.1" outlineLevel="0" r="122">
      <c r="A122" s="21" t="n">
        <v>46336</v>
      </c>
      <c r="B122" s="16" t="s">
        <v>195</v>
      </c>
      <c r="C122" s="16" t="s">
        <v>22</v>
      </c>
      <c r="D122" s="16" t="s">
        <v>23</v>
      </c>
      <c r="E122" s="6" t="n">
        <v>100</v>
      </c>
      <c r="F122" s="7" t="n">
        <v>8</v>
      </c>
      <c r="G122" s="6" t="n">
        <v>49.26</v>
      </c>
      <c r="H122" s="6" t="n">
        <v>51</v>
      </c>
      <c r="I122" s="6" t="n">
        <v>394.08</v>
      </c>
      <c r="J122" s="6" t="n">
        <v>343.08</v>
      </c>
    </row>
    <row collapsed="false" customFormat="false" customHeight="false" hidden="false" ht="12.1" outlineLevel="0" r="123">
      <c r="A123" s="21" t="n">
        <v>46349</v>
      </c>
      <c r="B123" s="16" t="s">
        <v>195</v>
      </c>
      <c r="C123" s="16" t="s">
        <v>66</v>
      </c>
      <c r="D123" s="16" t="s">
        <v>67</v>
      </c>
      <c r="E123" s="6" t="n">
        <v>100</v>
      </c>
      <c r="F123" s="7" t="n">
        <v>16</v>
      </c>
      <c r="G123" s="6" t="n">
        <v>66.97</v>
      </c>
      <c r="H123" s="6" t="n">
        <v>139</v>
      </c>
      <c r="I123" s="6" t="n">
        <v>1071.52</v>
      </c>
      <c r="J123" s="6" t="n">
        <v>932.52</v>
      </c>
    </row>
    <row collapsed="false" customFormat="false" customHeight="false" hidden="false" ht="12.1" outlineLevel="0" r="124">
      <c r="A124" s="21" t="n">
        <v>46350</v>
      </c>
      <c r="B124" s="16" t="s">
        <v>195</v>
      </c>
      <c r="C124" s="16" t="s">
        <v>51</v>
      </c>
      <c r="D124" s="16" t="s">
        <v>52</v>
      </c>
      <c r="E124" s="6" t="n">
        <v>1000</v>
      </c>
      <c r="F124" s="7" t="n">
        <v>89</v>
      </c>
      <c r="G124" s="6" t="n">
        <v>47.37</v>
      </c>
      <c r="H124" s="6" t="n">
        <v>548</v>
      </c>
      <c r="I124" s="6" t="n">
        <v>4215.93</v>
      </c>
      <c r="J124" s="6" t="n">
        <v>3667.93</v>
      </c>
    </row>
    <row collapsed="false" customFormat="false" customHeight="false" hidden="false" ht="12.1" outlineLevel="0" r="125">
      <c r="A125" s="21" t="n">
        <v>46357</v>
      </c>
      <c r="B125" s="16" t="s">
        <v>195</v>
      </c>
      <c r="C125" s="16" t="s">
        <v>47</v>
      </c>
      <c r="D125" s="16" t="s">
        <v>48</v>
      </c>
      <c r="E125" s="6" t="n">
        <v>1000</v>
      </c>
      <c r="F125" s="7" t="n">
        <v>91</v>
      </c>
      <c r="G125" s="6" t="n">
        <v>48.87</v>
      </c>
      <c r="H125" s="6" t="n">
        <v>578</v>
      </c>
      <c r="I125" s="6" t="n">
        <v>4447.17</v>
      </c>
      <c r="J125" s="6" t="n">
        <v>3869.17</v>
      </c>
    </row>
    <row collapsed="false" customFormat="false" customHeight="false" hidden="false" ht="12.1" outlineLevel="0" r="126">
      <c r="A126" s="21" t="n">
        <v>46358</v>
      </c>
      <c r="B126" s="16" t="s">
        <v>195</v>
      </c>
      <c r="C126" s="16" t="s">
        <v>31</v>
      </c>
      <c r="D126" s="16" t="s">
        <v>32</v>
      </c>
      <c r="E126" s="6" t="n">
        <v>100</v>
      </c>
      <c r="F126" s="7" t="n">
        <v>9</v>
      </c>
      <c r="G126" s="6" t="n">
        <v>80.82</v>
      </c>
      <c r="H126" s="6" t="n">
        <v>95</v>
      </c>
      <c r="I126" s="6" t="n">
        <v>727.38</v>
      </c>
      <c r="J126" s="6" t="n">
        <v>632.38</v>
      </c>
    </row>
    <row collapsed="false" customFormat="false" customHeight="false" hidden="false" ht="12.1" outlineLevel="0" r="127">
      <c r="A127" s="21" t="n">
        <v>46359</v>
      </c>
      <c r="B127" s="16" t="s">
        <v>195</v>
      </c>
      <c r="C127" s="16" t="s">
        <v>35</v>
      </c>
      <c r="D127" s="16" t="s">
        <v>36</v>
      </c>
      <c r="E127" s="6" t="n">
        <v>100</v>
      </c>
      <c r="F127" s="7" t="n">
        <v>8</v>
      </c>
      <c r="G127" s="6" t="n">
        <v>59.27</v>
      </c>
      <c r="H127" s="6" t="n">
        <v>62</v>
      </c>
      <c r="I127" s="6" t="n">
        <v>474.16</v>
      </c>
      <c r="J127" s="6" t="n">
        <v>412.16</v>
      </c>
    </row>
    <row collapsed="false" customFormat="false" customHeight="false" hidden="false" ht="12.1" outlineLevel="0" r="128">
      <c r="A128" s="21" t="n">
        <v>46363</v>
      </c>
      <c r="B128" s="16" t="s">
        <v>195</v>
      </c>
      <c r="C128" s="16" t="s">
        <v>27</v>
      </c>
      <c r="D128" s="16" t="s">
        <v>28</v>
      </c>
      <c r="E128" s="6" t="n">
        <v>100</v>
      </c>
      <c r="F128" s="7" t="n">
        <v>8</v>
      </c>
      <c r="G128" s="6" t="n">
        <v>60.04</v>
      </c>
      <c r="H128" s="6" t="n">
        <v>62</v>
      </c>
      <c r="I128" s="6" t="n">
        <v>480.32</v>
      </c>
      <c r="J128" s="6" t="n">
        <v>418.32</v>
      </c>
    </row>
    <row collapsed="false" customFormat="false" customHeight="false" hidden="false" ht="12.1" outlineLevel="0" r="129">
      <c r="A129" s="21" t="n">
        <v>46366</v>
      </c>
      <c r="B129" s="16" t="s">
        <v>195</v>
      </c>
      <c r="C129" s="16" t="s">
        <v>22</v>
      </c>
      <c r="D129" s="16" t="s">
        <v>23</v>
      </c>
      <c r="E129" s="6" t="n">
        <v>100</v>
      </c>
      <c r="F129" s="7" t="n">
        <v>8</v>
      </c>
      <c r="G129" s="6" t="n">
        <v>49.26</v>
      </c>
      <c r="H129" s="6" t="n">
        <v>51</v>
      </c>
      <c r="I129" s="6" t="n">
        <v>394.08</v>
      </c>
      <c r="J129" s="6" t="n">
        <v>343.08</v>
      </c>
    </row>
    <row collapsed="false" customFormat="false" customHeight="false" hidden="false" ht="12.1" outlineLevel="0" r="130">
      <c r="A130" s="21" t="n">
        <v>46366</v>
      </c>
      <c r="B130" s="16" t="s">
        <v>195</v>
      </c>
      <c r="C130" s="16" t="s">
        <v>55</v>
      </c>
      <c r="D130" s="16" t="s">
        <v>56</v>
      </c>
      <c r="E130" s="6" t="n">
        <v>100</v>
      </c>
      <c r="F130" s="7" t="n">
        <v>10</v>
      </c>
      <c r="G130" s="6" t="n">
        <v>60.81</v>
      </c>
      <c r="H130" s="6" t="n">
        <v>79</v>
      </c>
      <c r="I130" s="6" t="n">
        <v>608.1</v>
      </c>
      <c r="J130" s="6" t="n">
        <v>529.1</v>
      </c>
    </row>
    <row collapsed="false" customFormat="false" customHeight="false" hidden="false" ht="12.1" outlineLevel="0" r="131">
      <c r="A131" s="21" t="n">
        <v>46379</v>
      </c>
      <c r="B131" s="16" t="s">
        <v>195</v>
      </c>
      <c r="C131" s="16" t="s">
        <v>66</v>
      </c>
      <c r="D131" s="16" t="s">
        <v>67</v>
      </c>
      <c r="E131" s="6" t="n">
        <v>100</v>
      </c>
      <c r="F131" s="7" t="n">
        <v>16</v>
      </c>
      <c r="G131" s="6" t="n">
        <v>66.97</v>
      </c>
      <c r="H131" s="6" t="n">
        <v>139</v>
      </c>
      <c r="I131" s="6" t="n">
        <v>1071.52</v>
      </c>
      <c r="J131" s="6" t="n">
        <v>932.52</v>
      </c>
    </row>
    <row collapsed="false" customFormat="false" customHeight="false" hidden="false" ht="12.1" outlineLevel="0" r="132">
      <c r="A132" s="21" t="n">
        <v>46388</v>
      </c>
      <c r="B132" s="16" t="s">
        <v>195</v>
      </c>
      <c r="C132" s="16" t="s">
        <v>31</v>
      </c>
      <c r="D132" s="16" t="s">
        <v>32</v>
      </c>
      <c r="E132" s="6" t="n">
        <v>100</v>
      </c>
      <c r="F132" s="7" t="n">
        <v>9</v>
      </c>
      <c r="G132" s="6" t="n">
        <v>80.82</v>
      </c>
      <c r="H132" s="6" t="n">
        <v>95</v>
      </c>
      <c r="I132" s="6" t="n">
        <v>727.38</v>
      </c>
      <c r="J132" s="6" t="n">
        <v>632.38</v>
      </c>
    </row>
    <row collapsed="false" customFormat="false" customHeight="false" hidden="false" ht="12.1" outlineLevel="0" r="133">
      <c r="A133" s="21" t="n">
        <v>46389</v>
      </c>
      <c r="B133" s="16" t="s">
        <v>195</v>
      </c>
      <c r="C133" s="16" t="s">
        <v>35</v>
      </c>
      <c r="D133" s="16" t="s">
        <v>36</v>
      </c>
      <c r="E133" s="6" t="n">
        <v>100</v>
      </c>
      <c r="F133" s="7" t="n">
        <v>8</v>
      </c>
      <c r="G133" s="6" t="n">
        <v>59.27</v>
      </c>
      <c r="H133" s="6" t="n">
        <v>62</v>
      </c>
      <c r="I133" s="6" t="n">
        <v>474.16</v>
      </c>
      <c r="J133" s="6" t="n">
        <v>412.16</v>
      </c>
    </row>
    <row collapsed="false" customFormat="false" customHeight="false" hidden="false" ht="12.1" outlineLevel="0" r="134">
      <c r="A134" s="21" t="n">
        <v>46393</v>
      </c>
      <c r="B134" s="16" t="s">
        <v>195</v>
      </c>
      <c r="C134" s="16" t="s">
        <v>27</v>
      </c>
      <c r="D134" s="16" t="s">
        <v>28</v>
      </c>
      <c r="E134" s="6" t="n">
        <v>100</v>
      </c>
      <c r="F134" s="7" t="n">
        <v>8</v>
      </c>
      <c r="G134" s="6" t="n">
        <v>60.04</v>
      </c>
      <c r="H134" s="6" t="n">
        <v>62</v>
      </c>
      <c r="I134" s="6" t="n">
        <v>480.32</v>
      </c>
      <c r="J134" s="6" t="n">
        <v>418.32</v>
      </c>
    </row>
    <row collapsed="false" customFormat="false" customHeight="false" hidden="false" ht="12.1" outlineLevel="0" r="135">
      <c r="A135" s="21" t="n">
        <v>46396</v>
      </c>
      <c r="B135" s="16" t="s">
        <v>195</v>
      </c>
      <c r="C135" s="16" t="s">
        <v>55</v>
      </c>
      <c r="D135" s="16" t="s">
        <v>56</v>
      </c>
      <c r="E135" s="6" t="n">
        <v>100</v>
      </c>
      <c r="F135" s="7" t="n">
        <v>10</v>
      </c>
      <c r="G135" s="6" t="n">
        <v>60.81</v>
      </c>
      <c r="H135" s="6" t="n">
        <v>79</v>
      </c>
      <c r="I135" s="6" t="n">
        <v>608.1</v>
      </c>
      <c r="J135" s="6" t="n">
        <v>529.1</v>
      </c>
    </row>
    <row collapsed="false" customFormat="false" customHeight="false" hidden="false" ht="12.1" outlineLevel="0" r="136">
      <c r="A136" s="21" t="n">
        <v>46396</v>
      </c>
      <c r="B136" s="16" t="s">
        <v>195</v>
      </c>
      <c r="C136" s="16" t="s">
        <v>22</v>
      </c>
      <c r="D136" s="16" t="s">
        <v>23</v>
      </c>
      <c r="E136" s="6" t="n">
        <v>100</v>
      </c>
      <c r="F136" s="7" t="n">
        <v>8</v>
      </c>
      <c r="G136" s="6" t="n">
        <v>49.26</v>
      </c>
      <c r="H136" s="6" t="n">
        <v>51</v>
      </c>
      <c r="I136" s="6" t="n">
        <v>394.08</v>
      </c>
      <c r="J136" s="6" t="n">
        <v>343.08</v>
      </c>
    </row>
    <row collapsed="false" customFormat="false" customHeight="false" hidden="false" ht="12.1" outlineLevel="0" r="137">
      <c r="A137" s="21" t="n">
        <v>46409</v>
      </c>
      <c r="B137" s="16" t="s">
        <v>195</v>
      </c>
      <c r="C137" s="16" t="s">
        <v>66</v>
      </c>
      <c r="D137" s="16" t="s">
        <v>67</v>
      </c>
      <c r="E137" s="6" t="n">
        <v>100</v>
      </c>
      <c r="F137" s="7" t="n">
        <v>16</v>
      </c>
      <c r="G137" s="6" t="n">
        <v>66.97</v>
      </c>
      <c r="H137" s="6" t="n">
        <v>139</v>
      </c>
      <c r="I137" s="6" t="n">
        <v>1071.52</v>
      </c>
      <c r="J137" s="6" t="n">
        <v>932.52</v>
      </c>
    </row>
    <row collapsed="false" customFormat="false" customHeight="false" hidden="false" ht="12.1" outlineLevel="0" r="138">
      <c r="A138" s="21" t="n">
        <v>46413</v>
      </c>
      <c r="B138" s="16" t="s">
        <v>195</v>
      </c>
      <c r="C138" s="16" t="s">
        <v>63</v>
      </c>
      <c r="D138" s="16" t="s">
        <v>64</v>
      </c>
      <c r="E138" s="6" t="n">
        <v>1000</v>
      </c>
      <c r="F138" s="7" t="n">
        <v>108</v>
      </c>
      <c r="G138" s="6" t="n">
        <v>34.41</v>
      </c>
      <c r="H138" s="6" t="n">
        <v>483</v>
      </c>
      <c r="I138" s="6" t="n">
        <v>3716.28</v>
      </c>
      <c r="J138" s="6" t="n">
        <v>3233.28</v>
      </c>
    </row>
    <row collapsed="false" customFormat="false" customHeight="false" hidden="false" ht="12.1" outlineLevel="0" r="139">
      <c r="A139" s="21" t="n">
        <v>46418</v>
      </c>
      <c r="B139" s="16" t="s">
        <v>195</v>
      </c>
      <c r="C139" s="16" t="s">
        <v>31</v>
      </c>
      <c r="D139" s="16" t="s">
        <v>32</v>
      </c>
      <c r="E139" s="6" t="n">
        <v>100</v>
      </c>
      <c r="F139" s="7" t="n">
        <v>9</v>
      </c>
      <c r="G139" s="6" t="n">
        <v>80.82</v>
      </c>
      <c r="H139" s="6" t="n">
        <v>95</v>
      </c>
      <c r="I139" s="6" t="n">
        <v>727.38</v>
      </c>
      <c r="J139" s="6" t="n">
        <v>632.38</v>
      </c>
    </row>
    <row collapsed="false" customFormat="false" customHeight="false" hidden="false" ht="12.1" outlineLevel="0" r="140">
      <c r="A140" s="21" t="n">
        <v>46419</v>
      </c>
      <c r="B140" s="16" t="s">
        <v>195</v>
      </c>
      <c r="C140" s="16" t="s">
        <v>35</v>
      </c>
      <c r="D140" s="16" t="s">
        <v>36</v>
      </c>
      <c r="E140" s="6" t="n">
        <v>100</v>
      </c>
      <c r="F140" s="7" t="n">
        <v>8</v>
      </c>
      <c r="G140" s="6" t="n">
        <v>59.27</v>
      </c>
      <c r="H140" s="6" t="n">
        <v>62</v>
      </c>
      <c r="I140" s="6" t="n">
        <v>474.16</v>
      </c>
      <c r="J140" s="6" t="n">
        <v>412.16</v>
      </c>
    </row>
    <row collapsed="false" customFormat="false" customHeight="false" hidden="false" ht="12.1" outlineLevel="0" r="141">
      <c r="A141" s="21" t="n">
        <v>46423</v>
      </c>
      <c r="B141" s="16" t="s">
        <v>195</v>
      </c>
      <c r="C141" s="16" t="s">
        <v>27</v>
      </c>
      <c r="D141" s="16" t="s">
        <v>28</v>
      </c>
      <c r="E141" s="6" t="n">
        <v>100</v>
      </c>
      <c r="F141" s="7" t="n">
        <v>8</v>
      </c>
      <c r="G141" s="6" t="n">
        <v>60.04</v>
      </c>
      <c r="H141" s="6" t="n">
        <v>62</v>
      </c>
      <c r="I141" s="6" t="n">
        <v>480.32</v>
      </c>
      <c r="J141" s="6" t="n">
        <v>418.32</v>
      </c>
    </row>
    <row collapsed="false" customFormat="false" customHeight="false" hidden="false" ht="12.1" outlineLevel="0" r="142">
      <c r="A142" s="21" t="n">
        <v>46426</v>
      </c>
      <c r="B142" s="16" t="s">
        <v>195</v>
      </c>
      <c r="C142" s="16" t="s">
        <v>22</v>
      </c>
      <c r="D142" s="16" t="s">
        <v>23</v>
      </c>
      <c r="E142" s="6" t="n">
        <v>100</v>
      </c>
      <c r="F142" s="7" t="n">
        <v>8</v>
      </c>
      <c r="G142" s="6" t="n">
        <v>49.26</v>
      </c>
      <c r="H142" s="6" t="n">
        <v>51</v>
      </c>
      <c r="I142" s="6" t="n">
        <v>394.08</v>
      </c>
      <c r="J142" s="6" t="n">
        <v>343.08</v>
      </c>
    </row>
    <row collapsed="false" customFormat="false" customHeight="false" hidden="false" ht="12.1" outlineLevel="0" r="143">
      <c r="A143" s="21" t="n">
        <v>46426</v>
      </c>
      <c r="B143" s="16" t="s">
        <v>195</v>
      </c>
      <c r="C143" s="16" t="s">
        <v>55</v>
      </c>
      <c r="D143" s="16" t="s">
        <v>56</v>
      </c>
      <c r="E143" s="6" t="n">
        <v>100</v>
      </c>
      <c r="F143" s="7" t="n">
        <v>10</v>
      </c>
      <c r="G143" s="6" t="n">
        <v>60.81</v>
      </c>
      <c r="H143" s="6" t="n">
        <v>79</v>
      </c>
      <c r="I143" s="6" t="n">
        <v>608.1</v>
      </c>
      <c r="J143" s="6" t="n">
        <v>529.1</v>
      </c>
    </row>
    <row collapsed="false" customFormat="false" customHeight="false" hidden="false" ht="12.1" outlineLevel="0" r="144">
      <c r="A144" s="21" t="n">
        <v>46427</v>
      </c>
      <c r="B144" s="16" t="s">
        <v>195</v>
      </c>
      <c r="C144" s="16" t="s">
        <v>39</v>
      </c>
      <c r="D144" s="16" t="s">
        <v>40</v>
      </c>
      <c r="E144" s="6" t="n">
        <v>1000</v>
      </c>
      <c r="F144" s="7" t="n">
        <v>100</v>
      </c>
      <c r="G144" s="6" t="n">
        <v>34.9</v>
      </c>
      <c r="H144" s="6" t="n">
        <v>454</v>
      </c>
      <c r="I144" s="6" t="n">
        <v>3490</v>
      </c>
      <c r="J144" s="6" t="n">
        <v>3036</v>
      </c>
    </row>
    <row collapsed="false" customFormat="false" customHeight="false" hidden="false" ht="12.1" outlineLevel="0" r="145">
      <c r="A145" s="21" t="n">
        <v>46439</v>
      </c>
      <c r="B145" s="16" t="s">
        <v>195</v>
      </c>
      <c r="C145" s="16" t="s">
        <v>66</v>
      </c>
      <c r="D145" s="16" t="s">
        <v>67</v>
      </c>
      <c r="E145" s="6" t="n">
        <v>100</v>
      </c>
      <c r="F145" s="7" t="n">
        <v>16</v>
      </c>
      <c r="G145" s="6" t="n">
        <v>66.97</v>
      </c>
      <c r="H145" s="6" t="n">
        <v>139</v>
      </c>
      <c r="I145" s="6" t="n">
        <v>1071.52</v>
      </c>
      <c r="J145" s="6" t="n">
        <v>932.52</v>
      </c>
    </row>
    <row collapsed="false" customFormat="false" customHeight="false" hidden="false" ht="12.1" outlineLevel="0" r="146">
      <c r="A146" s="21" t="n">
        <v>46448</v>
      </c>
      <c r="B146" s="16" t="s">
        <v>195</v>
      </c>
      <c r="C146" s="16" t="s">
        <v>31</v>
      </c>
      <c r="D146" s="16" t="s">
        <v>32</v>
      </c>
      <c r="E146" s="6" t="n">
        <v>100</v>
      </c>
      <c r="F146" s="7" t="n">
        <v>9</v>
      </c>
      <c r="G146" s="6" t="n">
        <v>80.82</v>
      </c>
      <c r="H146" s="6" t="n">
        <v>95</v>
      </c>
      <c r="I146" s="6" t="n">
        <v>727.38</v>
      </c>
      <c r="J146" s="6" t="n">
        <v>632.38</v>
      </c>
    </row>
    <row collapsed="false" customFormat="false" customHeight="false" hidden="false" ht="12.1" outlineLevel="0" r="147">
      <c r="A147" s="21" t="n">
        <v>46448</v>
      </c>
      <c r="B147" s="16" t="s">
        <v>195</v>
      </c>
      <c r="C147" s="16" t="s">
        <v>59</v>
      </c>
      <c r="D147" s="16" t="s">
        <v>60</v>
      </c>
      <c r="E147" s="6" t="n">
        <v>1000</v>
      </c>
      <c r="F147" s="7" t="n">
        <v>90</v>
      </c>
      <c r="G147" s="6" t="n">
        <v>44.88</v>
      </c>
      <c r="H147" s="6" t="n">
        <v>525</v>
      </c>
      <c r="I147" s="6" t="n">
        <v>4039.2</v>
      </c>
      <c r="J147" s="6" t="n">
        <v>3514.2</v>
      </c>
    </row>
    <row collapsed="false" customFormat="false" customHeight="false" hidden="false" ht="12.1" outlineLevel="0" r="148">
      <c r="A148" s="21" t="n">
        <v>46449</v>
      </c>
      <c r="B148" s="16" t="s">
        <v>195</v>
      </c>
      <c r="C148" s="16" t="s">
        <v>35</v>
      </c>
      <c r="D148" s="16" t="s">
        <v>36</v>
      </c>
      <c r="E148" s="6" t="n">
        <v>100</v>
      </c>
      <c r="F148" s="7" t="n">
        <v>8</v>
      </c>
      <c r="G148" s="6" t="n">
        <v>59.27</v>
      </c>
      <c r="H148" s="6" t="n">
        <v>62</v>
      </c>
      <c r="I148" s="6" t="n">
        <v>474.16</v>
      </c>
      <c r="J148" s="6" t="n">
        <v>412.16</v>
      </c>
    </row>
    <row collapsed="false" customFormat="false" customHeight="false" hidden="false" ht="12.1" outlineLevel="0" r="149">
      <c r="A149" s="21" t="n">
        <v>46453</v>
      </c>
      <c r="B149" s="16" t="s">
        <v>195</v>
      </c>
      <c r="C149" s="16" t="s">
        <v>27</v>
      </c>
      <c r="D149" s="16" t="s">
        <v>28</v>
      </c>
      <c r="E149" s="6" t="n">
        <v>100</v>
      </c>
      <c r="F149" s="7" t="n">
        <v>8</v>
      </c>
      <c r="G149" s="6" t="n">
        <v>60.04</v>
      </c>
      <c r="H149" s="6" t="n">
        <v>62</v>
      </c>
      <c r="I149" s="6" t="n">
        <v>480.32</v>
      </c>
      <c r="J149" s="6" t="n">
        <v>418.32</v>
      </c>
    </row>
    <row collapsed="false" customFormat="false" customHeight="false" hidden="false" ht="12.1" outlineLevel="0" r="150">
      <c r="A150" s="21" t="n">
        <v>46456</v>
      </c>
      <c r="B150" s="16" t="s">
        <v>195</v>
      </c>
      <c r="C150" s="16" t="s">
        <v>22</v>
      </c>
      <c r="D150" s="16" t="s">
        <v>23</v>
      </c>
      <c r="E150" s="6" t="n">
        <v>100</v>
      </c>
      <c r="F150" s="7" t="n">
        <v>8</v>
      </c>
      <c r="G150" s="6" t="n">
        <v>49.26</v>
      </c>
      <c r="H150" s="6" t="n">
        <v>51</v>
      </c>
      <c r="I150" s="6" t="n">
        <v>394.08</v>
      </c>
      <c r="J150" s="6" t="n">
        <v>343.08</v>
      </c>
    </row>
    <row collapsed="false" customFormat="false" customHeight="false" hidden="false" ht="12.1" outlineLevel="0" r="151">
      <c r="A151" s="21" t="n">
        <v>46456</v>
      </c>
      <c r="B151" s="16" t="s">
        <v>195</v>
      </c>
      <c r="C151" s="16" t="s">
        <v>55</v>
      </c>
      <c r="D151" s="16" t="s">
        <v>56</v>
      </c>
      <c r="E151" s="6" t="n">
        <v>100</v>
      </c>
      <c r="F151" s="7" t="n">
        <v>10</v>
      </c>
      <c r="G151" s="6" t="n">
        <v>60.81</v>
      </c>
      <c r="H151" s="6" t="n">
        <v>79</v>
      </c>
      <c r="I151" s="6" t="n">
        <v>608.1</v>
      </c>
      <c r="J151" s="6" t="n">
        <v>529.1</v>
      </c>
    </row>
    <row collapsed="false" customFormat="false" customHeight="false" hidden="false" ht="12.1" outlineLevel="0" r="152">
      <c r="A152" s="21" t="n">
        <v>46476</v>
      </c>
      <c r="B152" s="16" t="s">
        <v>195</v>
      </c>
      <c r="C152" s="16" t="s">
        <v>16</v>
      </c>
      <c r="D152" s="16" t="s">
        <v>18</v>
      </c>
      <c r="E152" s="6" t="n">
        <v>1000</v>
      </c>
      <c r="F152" s="7" t="n">
        <v>94</v>
      </c>
      <c r="G152" s="6" t="n">
        <v>38.39</v>
      </c>
      <c r="H152" s="6" t="n">
        <v>469</v>
      </c>
      <c r="I152" s="6" t="n">
        <v>3608.66</v>
      </c>
      <c r="J152" s="6" t="n">
        <v>3139.66</v>
      </c>
    </row>
    <row collapsed="false" customFormat="false" customHeight="false" hidden="false" ht="12.1" outlineLevel="0" r="153">
      <c r="A153" s="21" t="n">
        <v>46478</v>
      </c>
      <c r="B153" s="16" t="s">
        <v>195</v>
      </c>
      <c r="C153" s="16" t="s">
        <v>31</v>
      </c>
      <c r="D153" s="16" t="s">
        <v>32</v>
      </c>
      <c r="E153" s="6" t="n">
        <v>100</v>
      </c>
      <c r="F153" s="7" t="n">
        <v>9</v>
      </c>
      <c r="G153" s="6" t="n">
        <v>80.82</v>
      </c>
      <c r="H153" s="6" t="n">
        <v>95</v>
      </c>
      <c r="I153" s="6" t="n">
        <v>727.38</v>
      </c>
      <c r="J153" s="6" t="n">
        <v>632.38</v>
      </c>
    </row>
    <row collapsed="false" customFormat="false" customHeight="false" hidden="false" ht="12.1" outlineLevel="0" r="154">
      <c r="A154" s="21" t="n">
        <v>46479</v>
      </c>
      <c r="B154" s="16" t="s">
        <v>195</v>
      </c>
      <c r="C154" s="16" t="s">
        <v>35</v>
      </c>
      <c r="D154" s="16" t="s">
        <v>36</v>
      </c>
      <c r="E154" s="6" t="n">
        <v>100</v>
      </c>
      <c r="F154" s="7" t="n">
        <v>8</v>
      </c>
      <c r="G154" s="6" t="n">
        <v>59.27</v>
      </c>
      <c r="H154" s="6" t="n">
        <v>62</v>
      </c>
      <c r="I154" s="6" t="n">
        <v>474.16</v>
      </c>
      <c r="J154" s="6" t="n">
        <v>412.16</v>
      </c>
    </row>
    <row collapsed="false" customFormat="false" customHeight="false" hidden="false" ht="12.1" outlineLevel="0" r="155">
      <c r="A155" s="21" t="n">
        <v>46486</v>
      </c>
      <c r="B155" s="16" t="s">
        <v>195</v>
      </c>
      <c r="C155" s="16" t="s">
        <v>22</v>
      </c>
      <c r="D155" s="16" t="s">
        <v>23</v>
      </c>
      <c r="E155" s="6" t="n">
        <v>100</v>
      </c>
      <c r="F155" s="7" t="n">
        <v>8</v>
      </c>
      <c r="G155" s="6" t="n">
        <v>53.76</v>
      </c>
      <c r="H155" s="6" t="n">
        <v>56</v>
      </c>
      <c r="I155" s="6" t="n">
        <v>430.08</v>
      </c>
      <c r="J155" s="6" t="n">
        <v>374.08</v>
      </c>
    </row>
    <row collapsed="false" customFormat="false" customHeight="false" hidden="false" ht="12.1" outlineLevel="0" r="156">
      <c r="A156" s="21" t="n">
        <v>46486</v>
      </c>
      <c r="B156" s="16" t="s">
        <v>195</v>
      </c>
      <c r="C156" s="16" t="s">
        <v>55</v>
      </c>
      <c r="D156" s="16" t="s">
        <v>56</v>
      </c>
      <c r="E156" s="6" t="n">
        <v>100</v>
      </c>
      <c r="F156" s="7" t="n">
        <v>10</v>
      </c>
      <c r="G156" s="6" t="n">
        <v>60.81</v>
      </c>
      <c r="H156" s="6" t="n">
        <v>79</v>
      </c>
      <c r="I156" s="6" t="n">
        <v>608.1</v>
      </c>
      <c r="J156" s="6" t="n">
        <v>529.1</v>
      </c>
    </row>
    <row collapsed="false" customFormat="false" customHeight="false" hidden="false" ht="12.1" outlineLevel="0" r="157">
      <c r="A157" s="21" t="n">
        <v>46508</v>
      </c>
      <c r="B157" s="16" t="s">
        <v>195</v>
      </c>
      <c r="C157" s="16" t="s">
        <v>31</v>
      </c>
      <c r="D157" s="16" t="s">
        <v>32</v>
      </c>
      <c r="E157" s="6" t="n">
        <v>100</v>
      </c>
      <c r="F157" s="7" t="n">
        <v>9</v>
      </c>
      <c r="G157" s="6" t="n">
        <v>80.82</v>
      </c>
      <c r="H157" s="6" t="n">
        <v>95</v>
      </c>
      <c r="I157" s="6" t="n">
        <v>727.38</v>
      </c>
      <c r="J157" s="6" t="n">
        <v>632.38</v>
      </c>
    </row>
    <row collapsed="false" customFormat="false" customHeight="false" hidden="false" ht="12.1" outlineLevel="0" r="158">
      <c r="A158" s="21" t="n">
        <v>46509</v>
      </c>
      <c r="B158" s="16" t="s">
        <v>195</v>
      </c>
      <c r="C158" s="16" t="s">
        <v>35</v>
      </c>
      <c r="D158" s="16" t="s">
        <v>36</v>
      </c>
      <c r="E158" s="6" t="n">
        <v>100</v>
      </c>
      <c r="F158" s="7" t="n">
        <v>8</v>
      </c>
      <c r="G158" s="6" t="n">
        <v>59.27</v>
      </c>
      <c r="H158" s="6" t="n">
        <v>62</v>
      </c>
      <c r="I158" s="6" t="n">
        <v>474.16</v>
      </c>
      <c r="J158" s="6" t="n">
        <v>412.16</v>
      </c>
    </row>
    <row collapsed="false" customFormat="false" customHeight="false" hidden="false" ht="12.1" outlineLevel="0" r="159">
      <c r="A159" s="21" t="n">
        <v>46516</v>
      </c>
      <c r="B159" s="16" t="s">
        <v>195</v>
      </c>
      <c r="C159" s="16" t="s">
        <v>22</v>
      </c>
      <c r="D159" s="16" t="s">
        <v>23</v>
      </c>
      <c r="E159" s="6" t="n">
        <v>100</v>
      </c>
      <c r="F159" s="7" t="n">
        <v>8</v>
      </c>
      <c r="G159" s="6" t="n">
        <v>53.76</v>
      </c>
      <c r="H159" s="6" t="n">
        <v>56</v>
      </c>
      <c r="I159" s="6" t="n">
        <v>430.08</v>
      </c>
      <c r="J159" s="6" t="n">
        <v>374.08</v>
      </c>
    </row>
    <row collapsed="false" customFormat="false" customHeight="false" hidden="false" ht="12.1" outlineLevel="0" r="160">
      <c r="A160" s="21" t="n">
        <v>46516</v>
      </c>
      <c r="B160" s="16" t="s">
        <v>195</v>
      </c>
      <c r="C160" s="16" t="s">
        <v>55</v>
      </c>
      <c r="D160" s="16" t="s">
        <v>56</v>
      </c>
      <c r="E160" s="6" t="n">
        <v>100</v>
      </c>
      <c r="F160" s="7" t="n">
        <v>10</v>
      </c>
      <c r="G160" s="6" t="n">
        <v>60.81</v>
      </c>
      <c r="H160" s="6" t="n">
        <v>79</v>
      </c>
      <c r="I160" s="6" t="n">
        <v>608.1</v>
      </c>
      <c r="J160" s="6" t="n">
        <v>529.1</v>
      </c>
    </row>
    <row collapsed="false" customFormat="false" customHeight="false" hidden="false" ht="12.1" outlineLevel="0" r="161">
      <c r="A161" s="21" t="n">
        <v>46532</v>
      </c>
      <c r="B161" s="16" t="s">
        <v>195</v>
      </c>
      <c r="C161" s="16" t="s">
        <v>51</v>
      </c>
      <c r="D161" s="16" t="s">
        <v>52</v>
      </c>
      <c r="E161" s="6" t="n">
        <v>1000</v>
      </c>
      <c r="F161" s="7" t="n">
        <v>89</v>
      </c>
      <c r="G161" s="6" t="n">
        <v>47.37</v>
      </c>
      <c r="H161" s="6" t="n">
        <v>548</v>
      </c>
      <c r="I161" s="6" t="n">
        <v>4215.93</v>
      </c>
      <c r="J161" s="6" t="n">
        <v>3667.93</v>
      </c>
    </row>
    <row collapsed="false" customFormat="false" customHeight="false" hidden="false" ht="12.1" outlineLevel="0" r="162">
      <c r="A162" s="21" t="n">
        <v>46538</v>
      </c>
      <c r="B162" s="16" t="s">
        <v>195</v>
      </c>
      <c r="C162" s="16" t="s">
        <v>31</v>
      </c>
      <c r="D162" s="16" t="s">
        <v>32</v>
      </c>
      <c r="E162" s="6" t="n">
        <v>100</v>
      </c>
      <c r="F162" s="7" t="n">
        <v>9</v>
      </c>
      <c r="G162" s="6" t="n">
        <v>80.82</v>
      </c>
      <c r="H162" s="6" t="n">
        <v>95</v>
      </c>
      <c r="I162" s="6" t="n">
        <v>727.38</v>
      </c>
      <c r="J162" s="6" t="n">
        <v>632.38</v>
      </c>
    </row>
    <row collapsed="false" customFormat="false" customHeight="false" hidden="false" ht="12.1" outlineLevel="0" r="163">
      <c r="A163" s="21" t="n">
        <v>46539</v>
      </c>
      <c r="B163" s="16" t="s">
        <v>195</v>
      </c>
      <c r="C163" s="16" t="s">
        <v>47</v>
      </c>
      <c r="D163" s="16" t="s">
        <v>48</v>
      </c>
      <c r="E163" s="6" t="n">
        <v>1000</v>
      </c>
      <c r="F163" s="7" t="n">
        <v>91</v>
      </c>
      <c r="G163" s="6" t="n">
        <v>48.87</v>
      </c>
      <c r="H163" s="6" t="n">
        <v>578</v>
      </c>
      <c r="I163" s="6" t="n">
        <v>4447.17</v>
      </c>
      <c r="J163" s="6" t="n">
        <v>3869.17</v>
      </c>
    </row>
    <row collapsed="false" customFormat="false" customHeight="false" hidden="false" ht="12.1" outlineLevel="0" r="164">
      <c r="A164" s="21" t="n">
        <v>46539</v>
      </c>
      <c r="B164" s="16" t="s">
        <v>195</v>
      </c>
      <c r="C164" s="16" t="s">
        <v>35</v>
      </c>
      <c r="D164" s="16" t="s">
        <v>36</v>
      </c>
      <c r="E164" s="6" t="n">
        <v>100</v>
      </c>
      <c r="F164" s="7" t="n">
        <v>8</v>
      </c>
      <c r="G164" s="6" t="n">
        <v>59.27</v>
      </c>
      <c r="H164" s="6" t="n">
        <v>62</v>
      </c>
      <c r="I164" s="6" t="n">
        <v>474.16</v>
      </c>
      <c r="J164" s="6" t="n">
        <v>412.16</v>
      </c>
    </row>
    <row collapsed="false" customFormat="false" customHeight="false" hidden="false" ht="12.1" outlineLevel="0" r="165">
      <c r="A165" s="21" t="n">
        <v>46546</v>
      </c>
      <c r="B165" s="16" t="s">
        <v>195</v>
      </c>
      <c r="C165" s="16" t="s">
        <v>55</v>
      </c>
      <c r="D165" s="16" t="s">
        <v>56</v>
      </c>
      <c r="E165" s="6" t="n">
        <v>100</v>
      </c>
      <c r="F165" s="7" t="n">
        <v>10</v>
      </c>
      <c r="G165" s="6" t="n">
        <v>60.81</v>
      </c>
      <c r="H165" s="6" t="n">
        <v>79</v>
      </c>
      <c r="I165" s="6" t="n">
        <v>608.1</v>
      </c>
      <c r="J165" s="6" t="n">
        <v>529.1</v>
      </c>
    </row>
    <row collapsed="false" customFormat="false" customHeight="false" hidden="false" ht="12.1" outlineLevel="0" r="166">
      <c r="A166" s="21" t="n">
        <v>46546</v>
      </c>
      <c r="B166" s="16" t="s">
        <v>195</v>
      </c>
      <c r="C166" s="16" t="s">
        <v>22</v>
      </c>
      <c r="D166" s="16" t="s">
        <v>23</v>
      </c>
      <c r="E166" s="6" t="n">
        <v>100</v>
      </c>
      <c r="F166" s="7" t="n">
        <v>8</v>
      </c>
      <c r="G166" s="6" t="n">
        <v>53.76</v>
      </c>
      <c r="H166" s="6" t="n">
        <v>56</v>
      </c>
      <c r="I166" s="6" t="n">
        <v>430.08</v>
      </c>
      <c r="J166" s="6" t="n">
        <v>374.08</v>
      </c>
    </row>
    <row collapsed="false" customFormat="false" customHeight="false" hidden="false" ht="12.1" outlineLevel="0" r="167">
      <c r="A167" s="21" t="n">
        <v>46568</v>
      </c>
      <c r="B167" s="16" t="s">
        <v>195</v>
      </c>
      <c r="C167" s="16" t="s">
        <v>31</v>
      </c>
      <c r="D167" s="16" t="s">
        <v>32</v>
      </c>
      <c r="E167" s="6" t="n">
        <v>100</v>
      </c>
      <c r="F167" s="7" t="n">
        <v>9</v>
      </c>
      <c r="G167" s="6" t="n">
        <v>80.82</v>
      </c>
      <c r="H167" s="6" t="n">
        <v>95</v>
      </c>
      <c r="I167" s="6" t="n">
        <v>727.38</v>
      </c>
      <c r="J167" s="6" t="n">
        <v>632.38</v>
      </c>
    </row>
    <row collapsed="false" customFormat="false" customHeight="false" hidden="false" ht="12.1" outlineLevel="0" r="168">
      <c r="A168" s="21" t="n">
        <v>46569</v>
      </c>
      <c r="B168" s="16" t="s">
        <v>195</v>
      </c>
      <c r="C168" s="16" t="s">
        <v>35</v>
      </c>
      <c r="D168" s="16" t="s">
        <v>36</v>
      </c>
      <c r="E168" s="6" t="n">
        <v>100</v>
      </c>
      <c r="F168" s="7" t="n">
        <v>8</v>
      </c>
      <c r="G168" s="6" t="n">
        <v>59.27</v>
      </c>
      <c r="H168" s="6" t="n">
        <v>62</v>
      </c>
      <c r="I168" s="6" t="n">
        <v>474.16</v>
      </c>
      <c r="J168" s="6" t="n">
        <v>412.16</v>
      </c>
    </row>
    <row collapsed="false" customFormat="false" customHeight="false" hidden="false" ht="12.1" outlineLevel="0" r="169">
      <c r="A169" s="21" t="n">
        <v>46576</v>
      </c>
      <c r="B169" s="16" t="s">
        <v>195</v>
      </c>
      <c r="C169" s="16" t="s">
        <v>55</v>
      </c>
      <c r="D169" s="16" t="s">
        <v>56</v>
      </c>
      <c r="E169" s="6" t="n">
        <v>100</v>
      </c>
      <c r="F169" s="7" t="n">
        <v>10</v>
      </c>
      <c r="G169" s="6" t="n">
        <v>60.81</v>
      </c>
      <c r="H169" s="6" t="n">
        <v>79</v>
      </c>
      <c r="I169" s="6" t="n">
        <v>608.1</v>
      </c>
      <c r="J169" s="6" t="n">
        <v>529.1</v>
      </c>
    </row>
    <row collapsed="false" customFormat="false" customHeight="false" hidden="false" ht="12.1" outlineLevel="0" r="170">
      <c r="A170" s="21" t="n">
        <v>46576</v>
      </c>
      <c r="B170" s="16" t="s">
        <v>195</v>
      </c>
      <c r="C170" s="16" t="s">
        <v>22</v>
      </c>
      <c r="D170" s="16" t="s">
        <v>23</v>
      </c>
      <c r="E170" s="6" t="n">
        <v>100</v>
      </c>
      <c r="F170" s="7" t="n">
        <v>8</v>
      </c>
      <c r="G170" s="6" t="n">
        <v>53.76</v>
      </c>
      <c r="H170" s="6" t="n">
        <v>56</v>
      </c>
      <c r="I170" s="6" t="n">
        <v>430.08</v>
      </c>
      <c r="J170" s="6" t="n">
        <v>374.08</v>
      </c>
    </row>
    <row collapsed="false" customFormat="false" customHeight="false" hidden="false" ht="12.1" outlineLevel="0" r="171">
      <c r="A171" s="21" t="n">
        <v>46595</v>
      </c>
      <c r="B171" s="16" t="s">
        <v>195</v>
      </c>
      <c r="C171" s="16" t="s">
        <v>63</v>
      </c>
      <c r="D171" s="16" t="s">
        <v>64</v>
      </c>
      <c r="E171" s="6" t="n">
        <v>1000</v>
      </c>
      <c r="F171" s="7" t="n">
        <v>108</v>
      </c>
      <c r="G171" s="6" t="n">
        <v>34.41</v>
      </c>
      <c r="H171" s="6" t="n">
        <v>483</v>
      </c>
      <c r="I171" s="6" t="n">
        <v>3716.28</v>
      </c>
      <c r="J171" s="6" t="n">
        <v>3233.28</v>
      </c>
    </row>
    <row collapsed="false" customFormat="false" customHeight="false" hidden="false" ht="12.1" outlineLevel="0" r="172">
      <c r="A172" s="21" t="n">
        <v>46598</v>
      </c>
      <c r="B172" s="16" t="s">
        <v>195</v>
      </c>
      <c r="C172" s="16" t="s">
        <v>31</v>
      </c>
      <c r="D172" s="16" t="s">
        <v>32</v>
      </c>
      <c r="E172" s="6" t="n">
        <v>100</v>
      </c>
      <c r="F172" s="7" t="n">
        <v>9</v>
      </c>
      <c r="G172" s="6" t="n">
        <v>80.82</v>
      </c>
      <c r="H172" s="6" t="n">
        <v>95</v>
      </c>
      <c r="I172" s="6" t="n">
        <v>727.38</v>
      </c>
      <c r="J172" s="6" t="n">
        <v>632.38</v>
      </c>
    </row>
    <row collapsed="false" customFormat="false" customHeight="false" hidden="false" ht="12.1" outlineLevel="0" r="173">
      <c r="A173" s="21" t="n">
        <v>46599</v>
      </c>
      <c r="B173" s="16" t="s">
        <v>195</v>
      </c>
      <c r="C173" s="16" t="s">
        <v>35</v>
      </c>
      <c r="D173" s="16" t="s">
        <v>36</v>
      </c>
      <c r="E173" s="6" t="n">
        <v>100</v>
      </c>
      <c r="F173" s="7" t="n">
        <v>8</v>
      </c>
      <c r="G173" s="6" t="n">
        <v>59.27</v>
      </c>
      <c r="H173" s="6" t="n">
        <v>62</v>
      </c>
      <c r="I173" s="6" t="n">
        <v>474.16</v>
      </c>
      <c r="J173" s="6" t="n">
        <v>412.16</v>
      </c>
    </row>
    <row collapsed="false" customFormat="false" customHeight="false" hidden="false" ht="12.1" outlineLevel="0" r="174">
      <c r="A174" s="21" t="n">
        <v>46606</v>
      </c>
      <c r="B174" s="16" t="s">
        <v>195</v>
      </c>
      <c r="C174" s="16" t="s">
        <v>22</v>
      </c>
      <c r="D174" s="16" t="s">
        <v>23</v>
      </c>
      <c r="E174" s="6" t="n">
        <v>100</v>
      </c>
      <c r="F174" s="7" t="n">
        <v>8</v>
      </c>
      <c r="G174" s="6" t="n">
        <v>53.76</v>
      </c>
      <c r="H174" s="6" t="n">
        <v>56</v>
      </c>
      <c r="I174" s="6" t="n">
        <v>430.08</v>
      </c>
      <c r="J174" s="6" t="n">
        <v>374.08</v>
      </c>
    </row>
    <row collapsed="false" customFormat="false" customHeight="false" hidden="false" ht="12.1" outlineLevel="0" r="175">
      <c r="A175" s="21" t="n">
        <v>46606</v>
      </c>
      <c r="B175" s="16" t="s">
        <v>195</v>
      </c>
      <c r="C175" s="16" t="s">
        <v>55</v>
      </c>
      <c r="D175" s="16" t="s">
        <v>56</v>
      </c>
      <c r="E175" s="6" t="n">
        <v>100</v>
      </c>
      <c r="F175" s="7" t="n">
        <v>10</v>
      </c>
      <c r="G175" s="6" t="n">
        <v>60.81</v>
      </c>
      <c r="H175" s="6" t="n">
        <v>79</v>
      </c>
      <c r="I175" s="6" t="n">
        <v>608.1</v>
      </c>
      <c r="J175" s="6" t="n">
        <v>529.1</v>
      </c>
    </row>
    <row collapsed="false" customFormat="false" customHeight="false" hidden="false" ht="12.1" outlineLevel="0" r="176">
      <c r="A176" s="21" t="n">
        <v>46609</v>
      </c>
      <c r="B176" s="16" t="s">
        <v>195</v>
      </c>
      <c r="C176" s="16" t="s">
        <v>39</v>
      </c>
      <c r="D176" s="16" t="s">
        <v>40</v>
      </c>
      <c r="E176" s="6" t="n">
        <v>1000</v>
      </c>
      <c r="F176" s="7" t="n">
        <v>100</v>
      </c>
      <c r="G176" s="6" t="n">
        <v>34.9</v>
      </c>
      <c r="H176" s="6" t="n">
        <v>454</v>
      </c>
      <c r="I176" s="6" t="n">
        <v>3490</v>
      </c>
      <c r="J176" s="6" t="n">
        <v>3036</v>
      </c>
    </row>
    <row collapsed="false" customFormat="false" customHeight="false" hidden="false" ht="12.1" outlineLevel="0" r="177">
      <c r="A177" s="21" t="n">
        <v>46628</v>
      </c>
      <c r="B177" s="16" t="s">
        <v>195</v>
      </c>
      <c r="C177" s="16" t="s">
        <v>31</v>
      </c>
      <c r="D177" s="16" t="s">
        <v>32</v>
      </c>
      <c r="E177" s="6" t="n">
        <v>100</v>
      </c>
      <c r="F177" s="7" t="n">
        <v>9</v>
      </c>
      <c r="G177" s="6" t="n">
        <v>80.82</v>
      </c>
      <c r="H177" s="6" t="n">
        <v>95</v>
      </c>
      <c r="I177" s="6" t="n">
        <v>727.38</v>
      </c>
      <c r="J177" s="6" t="n">
        <v>632.38</v>
      </c>
    </row>
    <row collapsed="false" customFormat="false" customHeight="false" hidden="false" ht="12.1" outlineLevel="0" r="178">
      <c r="A178" s="21" t="n">
        <v>46629</v>
      </c>
      <c r="B178" s="16" t="s">
        <v>195</v>
      </c>
      <c r="C178" s="16" t="s">
        <v>35</v>
      </c>
      <c r="D178" s="16" t="s">
        <v>36</v>
      </c>
      <c r="E178" s="6" t="n">
        <v>100</v>
      </c>
      <c r="F178" s="7" t="n">
        <v>8</v>
      </c>
      <c r="G178" s="6" t="n">
        <v>59.27</v>
      </c>
      <c r="H178" s="6" t="n">
        <v>62</v>
      </c>
      <c r="I178" s="6" t="n">
        <v>474.16</v>
      </c>
      <c r="J178" s="6" t="n">
        <v>412.16</v>
      </c>
    </row>
    <row collapsed="false" customFormat="false" customHeight="false" hidden="false" ht="12.1" outlineLevel="0" r="179">
      <c r="A179" s="21" t="n">
        <v>46630</v>
      </c>
      <c r="B179" s="16" t="s">
        <v>195</v>
      </c>
      <c r="C179" s="16" t="s">
        <v>59</v>
      </c>
      <c r="D179" s="16" t="s">
        <v>60</v>
      </c>
      <c r="E179" s="6" t="n">
        <v>1000</v>
      </c>
      <c r="F179" s="7" t="n">
        <v>90</v>
      </c>
      <c r="G179" s="6" t="n">
        <v>44.88</v>
      </c>
      <c r="H179" s="6" t="n">
        <v>525</v>
      </c>
      <c r="I179" s="6" t="n">
        <v>4039.2</v>
      </c>
      <c r="J179" s="6" t="n">
        <v>3514.2</v>
      </c>
    </row>
    <row collapsed="false" customFormat="false" customHeight="false" hidden="false" ht="12.1" outlineLevel="0" r="180">
      <c r="A180" s="21" t="n">
        <v>46636</v>
      </c>
      <c r="B180" s="16" t="s">
        <v>195</v>
      </c>
      <c r="C180" s="16" t="s">
        <v>22</v>
      </c>
      <c r="D180" s="16" t="s">
        <v>23</v>
      </c>
      <c r="E180" s="6" t="n">
        <v>100</v>
      </c>
      <c r="F180" s="7" t="n">
        <v>8</v>
      </c>
      <c r="G180" s="6" t="n">
        <v>53.76</v>
      </c>
      <c r="H180" s="6" t="n">
        <v>56</v>
      </c>
      <c r="I180" s="6" t="n">
        <v>430.08</v>
      </c>
      <c r="J180" s="6" t="n">
        <v>374.08</v>
      </c>
    </row>
    <row collapsed="false" customFormat="false" customHeight="false" hidden="false" ht="12.1" outlineLevel="0" r="181">
      <c r="A181" s="21" t="n">
        <v>46636</v>
      </c>
      <c r="B181" s="16" t="s">
        <v>195</v>
      </c>
      <c r="C181" s="16" t="s">
        <v>55</v>
      </c>
      <c r="D181" s="16" t="s">
        <v>56</v>
      </c>
      <c r="E181" s="6" t="n">
        <v>100</v>
      </c>
      <c r="F181" s="7" t="n">
        <v>10</v>
      </c>
      <c r="G181" s="6" t="n">
        <v>60.81</v>
      </c>
      <c r="H181" s="6" t="n">
        <v>79</v>
      </c>
      <c r="I181" s="6" t="n">
        <v>608.1</v>
      </c>
      <c r="J181" s="6" t="n">
        <v>529.1</v>
      </c>
    </row>
    <row collapsed="false" customFormat="false" customHeight="false" hidden="false" ht="12.1" outlineLevel="0" r="182">
      <c r="A182" s="21" t="n">
        <v>46658</v>
      </c>
      <c r="B182" s="16" t="s">
        <v>195</v>
      </c>
      <c r="C182" s="16" t="s">
        <v>31</v>
      </c>
      <c r="D182" s="16" t="s">
        <v>32</v>
      </c>
      <c r="E182" s="6" t="n">
        <v>100</v>
      </c>
      <c r="F182" s="7" t="n">
        <v>9</v>
      </c>
      <c r="G182" s="6" t="n">
        <v>80.82</v>
      </c>
      <c r="H182" s="6" t="n">
        <v>95</v>
      </c>
      <c r="I182" s="6" t="n">
        <v>727.38</v>
      </c>
      <c r="J182" s="6" t="n">
        <v>632.38</v>
      </c>
    </row>
    <row collapsed="false" customFormat="false" customHeight="false" hidden="false" ht="12.1" outlineLevel="0" r="183">
      <c r="A183" s="21" t="n">
        <v>46658</v>
      </c>
      <c r="B183" s="16" t="s">
        <v>195</v>
      </c>
      <c r="C183" s="16" t="s">
        <v>16</v>
      </c>
      <c r="D183" s="16" t="s">
        <v>18</v>
      </c>
      <c r="E183" s="6" t="n">
        <v>1000</v>
      </c>
      <c r="F183" s="7" t="n">
        <v>94</v>
      </c>
      <c r="G183" s="6" t="n">
        <v>38.39</v>
      </c>
      <c r="H183" s="6" t="n">
        <v>469</v>
      </c>
      <c r="I183" s="6" t="n">
        <v>3608.66</v>
      </c>
      <c r="J183" s="6" t="n">
        <v>3139.66</v>
      </c>
    </row>
    <row collapsed="false" customFormat="false" customHeight="false" hidden="false" ht="12.1" outlineLevel="0" r="184">
      <c r="A184" s="21" t="n">
        <v>46659</v>
      </c>
      <c r="B184" s="16" t="s">
        <v>195</v>
      </c>
      <c r="C184" s="16" t="s">
        <v>35</v>
      </c>
      <c r="D184" s="16" t="s">
        <v>36</v>
      </c>
      <c r="E184" s="6" t="n">
        <v>100</v>
      </c>
      <c r="F184" s="7" t="n">
        <v>8</v>
      </c>
      <c r="G184" s="6" t="n">
        <v>59.27</v>
      </c>
      <c r="H184" s="6" t="n">
        <v>62</v>
      </c>
      <c r="I184" s="6" t="n">
        <v>474.16</v>
      </c>
      <c r="J184" s="6" t="n">
        <v>412.16</v>
      </c>
    </row>
    <row collapsed="false" customFormat="false" customHeight="false" hidden="false" ht="12.1" outlineLevel="0" r="185">
      <c r="A185" s="21" t="n">
        <v>46666</v>
      </c>
      <c r="B185" s="16" t="s">
        <v>195</v>
      </c>
      <c r="C185" s="16" t="s">
        <v>55</v>
      </c>
      <c r="D185" s="16" t="s">
        <v>56</v>
      </c>
      <c r="E185" s="6" t="n">
        <v>100</v>
      </c>
      <c r="F185" s="7" t="n">
        <v>10</v>
      </c>
      <c r="G185" s="6" t="n">
        <v>60.81</v>
      </c>
      <c r="H185" s="6" t="n">
        <v>79</v>
      </c>
      <c r="I185" s="6" t="n">
        <v>608.1</v>
      </c>
      <c r="J185" s="6" t="n">
        <v>529.1</v>
      </c>
    </row>
    <row collapsed="false" customFormat="false" customHeight="false" hidden="false" ht="12.1" outlineLevel="0" r="186">
      <c r="A186" s="21" t="n">
        <v>46666</v>
      </c>
      <c r="B186" s="16" t="s">
        <v>195</v>
      </c>
      <c r="C186" s="16" t="s">
        <v>22</v>
      </c>
      <c r="D186" s="16" t="s">
        <v>23</v>
      </c>
      <c r="E186" s="6" t="n">
        <v>100</v>
      </c>
      <c r="F186" s="7" t="n">
        <v>8</v>
      </c>
      <c r="G186" s="6" t="n">
        <v>53.76</v>
      </c>
      <c r="H186" s="6" t="n">
        <v>56</v>
      </c>
      <c r="I186" s="6" t="n">
        <v>430.08</v>
      </c>
      <c r="J186" s="6" t="n">
        <v>374.08</v>
      </c>
    </row>
    <row collapsed="false" customFormat="false" customHeight="false" hidden="false" ht="12.1" outlineLevel="0" r="187">
      <c r="A187" s="21" t="n">
        <v>46688</v>
      </c>
      <c r="B187" s="16" t="s">
        <v>195</v>
      </c>
      <c r="C187" s="16" t="s">
        <v>31</v>
      </c>
      <c r="D187" s="16" t="s">
        <v>32</v>
      </c>
      <c r="E187" s="6" t="n">
        <v>100</v>
      </c>
      <c r="F187" s="7" t="n">
        <v>9</v>
      </c>
      <c r="G187" s="6" t="n">
        <v>80.82</v>
      </c>
      <c r="H187" s="6" t="n">
        <v>95</v>
      </c>
      <c r="I187" s="6" t="n">
        <v>727.38</v>
      </c>
      <c r="J187" s="6" t="n">
        <v>632.38</v>
      </c>
    </row>
    <row collapsed="false" customFormat="false" customHeight="false" hidden="false" ht="12.1" outlineLevel="0" r="188">
      <c r="A188" s="21" t="n">
        <v>46689</v>
      </c>
      <c r="B188" s="16" t="s">
        <v>195</v>
      </c>
      <c r="C188" s="16" t="s">
        <v>35</v>
      </c>
      <c r="D188" s="16" t="s">
        <v>36</v>
      </c>
      <c r="E188" s="6" t="n">
        <v>100</v>
      </c>
      <c r="F188" s="7" t="n">
        <v>8</v>
      </c>
      <c r="G188" s="6" t="n">
        <v>59.27</v>
      </c>
      <c r="H188" s="6" t="n">
        <v>62</v>
      </c>
      <c r="I188" s="6" t="n">
        <v>474.16</v>
      </c>
      <c r="J188" s="6" t="n">
        <v>412.16</v>
      </c>
    </row>
    <row collapsed="false" customFormat="false" customHeight="false" hidden="false" ht="12.1" outlineLevel="0" r="189">
      <c r="A189" s="21" t="n">
        <v>46696</v>
      </c>
      <c r="B189" s="16" t="s">
        <v>195</v>
      </c>
      <c r="C189" s="16" t="s">
        <v>22</v>
      </c>
      <c r="D189" s="16" t="s">
        <v>23</v>
      </c>
      <c r="E189" s="6" t="n">
        <v>100</v>
      </c>
      <c r="F189" s="7" t="n">
        <v>8</v>
      </c>
      <c r="G189" s="6" t="n">
        <v>53.76</v>
      </c>
      <c r="H189" s="6" t="n">
        <v>56</v>
      </c>
      <c r="I189" s="6" t="n">
        <v>430.08</v>
      </c>
      <c r="J189" s="6" t="n">
        <v>374.08</v>
      </c>
    </row>
    <row collapsed="false" customFormat="false" customHeight="false" hidden="false" ht="12.1" outlineLevel="0" r="190">
      <c r="A190" s="21" t="n">
        <v>46696</v>
      </c>
      <c r="B190" s="16" t="s">
        <v>195</v>
      </c>
      <c r="C190" s="16" t="s">
        <v>55</v>
      </c>
      <c r="D190" s="16" t="s">
        <v>56</v>
      </c>
      <c r="E190" s="6" t="n">
        <v>100</v>
      </c>
      <c r="F190" s="7" t="n">
        <v>10</v>
      </c>
      <c r="G190" s="6" t="n">
        <v>60.81</v>
      </c>
      <c r="H190" s="6" t="n">
        <v>79</v>
      </c>
      <c r="I190" s="6" t="n">
        <v>608.1</v>
      </c>
      <c r="J190" s="6" t="n">
        <v>529.1</v>
      </c>
    </row>
    <row collapsed="false" customFormat="false" customHeight="false" hidden="false" ht="12.1" outlineLevel="0" r="191">
      <c r="A191" s="21" t="n">
        <v>46714</v>
      </c>
      <c r="B191" s="16" t="s">
        <v>195</v>
      </c>
      <c r="C191" s="16" t="s">
        <v>51</v>
      </c>
      <c r="D191" s="16" t="s">
        <v>52</v>
      </c>
      <c r="E191" s="6" t="n">
        <v>1000</v>
      </c>
      <c r="F191" s="7" t="n">
        <v>89</v>
      </c>
      <c r="G191" s="6" t="n">
        <v>47.37</v>
      </c>
      <c r="H191" s="6" t="n">
        <v>548</v>
      </c>
      <c r="I191" s="6" t="n">
        <v>4215.93</v>
      </c>
      <c r="J191" s="6" t="n">
        <v>3667.93</v>
      </c>
    </row>
    <row collapsed="false" customFormat="false" customHeight="false" hidden="false" ht="12.1" outlineLevel="0" r="192">
      <c r="A192" s="21" t="n">
        <v>46718</v>
      </c>
      <c r="B192" s="16" t="s">
        <v>195</v>
      </c>
      <c r="C192" s="16" t="s">
        <v>31</v>
      </c>
      <c r="D192" s="16" t="s">
        <v>32</v>
      </c>
      <c r="E192" s="6" t="n">
        <v>100</v>
      </c>
      <c r="F192" s="7" t="n">
        <v>9</v>
      </c>
      <c r="G192" s="6" t="n">
        <v>80.82</v>
      </c>
      <c r="H192" s="6" t="n">
        <v>95</v>
      </c>
      <c r="I192" s="6" t="n">
        <v>727.38</v>
      </c>
      <c r="J192" s="6" t="n">
        <v>632.38</v>
      </c>
    </row>
    <row collapsed="false" customFormat="false" customHeight="false" hidden="false" ht="12.1" outlineLevel="0" r="193">
      <c r="A193" s="21" t="n">
        <v>46719</v>
      </c>
      <c r="B193" s="16" t="s">
        <v>195</v>
      </c>
      <c r="C193" s="16" t="s">
        <v>35</v>
      </c>
      <c r="D193" s="16" t="s">
        <v>36</v>
      </c>
      <c r="E193" s="6" t="n">
        <v>100</v>
      </c>
      <c r="F193" s="7" t="n">
        <v>8</v>
      </c>
      <c r="G193" s="6" t="n">
        <v>59.27</v>
      </c>
      <c r="H193" s="6" t="n">
        <v>62</v>
      </c>
      <c r="I193" s="6" t="n">
        <v>474.16</v>
      </c>
      <c r="J193" s="6" t="n">
        <v>412.16</v>
      </c>
    </row>
    <row collapsed="false" customFormat="false" customHeight="false" hidden="false" ht="12.1" outlineLevel="0" r="194">
      <c r="A194" s="21" t="n">
        <v>46721</v>
      </c>
      <c r="B194" s="16" t="s">
        <v>195</v>
      </c>
      <c r="C194" s="16" t="s">
        <v>47</v>
      </c>
      <c r="D194" s="16" t="s">
        <v>48</v>
      </c>
      <c r="E194" s="6" t="n">
        <v>1000</v>
      </c>
      <c r="F194" s="7" t="n">
        <v>91</v>
      </c>
      <c r="G194" s="6" t="n">
        <v>48.87</v>
      </c>
      <c r="H194" s="6" t="n">
        <v>578</v>
      </c>
      <c r="I194" s="6" t="n">
        <v>4447.17</v>
      </c>
      <c r="J194" s="6" t="n">
        <v>3869.17</v>
      </c>
    </row>
    <row collapsed="false" customFormat="false" customHeight="false" hidden="false" ht="12.1" outlineLevel="0" r="195">
      <c r="A195" s="21" t="n">
        <v>46726</v>
      </c>
      <c r="B195" s="16" t="s">
        <v>195</v>
      </c>
      <c r="C195" s="16" t="s">
        <v>22</v>
      </c>
      <c r="D195" s="16" t="s">
        <v>23</v>
      </c>
      <c r="E195" s="6" t="n">
        <v>100</v>
      </c>
      <c r="F195" s="7" t="n">
        <v>8</v>
      </c>
      <c r="G195" s="6" t="n">
        <v>53.76</v>
      </c>
      <c r="H195" s="6" t="n">
        <v>56</v>
      </c>
      <c r="I195" s="6" t="n">
        <v>430.08</v>
      </c>
      <c r="J195" s="6" t="n">
        <v>374.08</v>
      </c>
    </row>
    <row collapsed="false" customFormat="false" customHeight="false" hidden="false" ht="12.1" outlineLevel="0" r="196">
      <c r="A196" s="21" t="n">
        <v>46726</v>
      </c>
      <c r="B196" s="16" t="s">
        <v>195</v>
      </c>
      <c r="C196" s="16" t="s">
        <v>55</v>
      </c>
      <c r="D196" s="16" t="s">
        <v>56</v>
      </c>
      <c r="E196" s="6" t="n">
        <v>100</v>
      </c>
      <c r="F196" s="7" t="n">
        <v>10</v>
      </c>
      <c r="G196" s="6" t="n">
        <v>60.81</v>
      </c>
      <c r="H196" s="6" t="n">
        <v>79</v>
      </c>
      <c r="I196" s="6" t="n">
        <v>608.1</v>
      </c>
      <c r="J196" s="6" t="n">
        <v>529.1</v>
      </c>
    </row>
    <row collapsed="false" customFormat="false" customHeight="false" hidden="false" ht="12.1" outlineLevel="0" r="197">
      <c r="A197" s="21" t="n">
        <v>46749</v>
      </c>
      <c r="B197" s="16" t="s">
        <v>195</v>
      </c>
      <c r="C197" s="16" t="s">
        <v>35</v>
      </c>
      <c r="D197" s="16" t="s">
        <v>36</v>
      </c>
      <c r="E197" s="6" t="n">
        <v>100</v>
      </c>
      <c r="F197" s="7" t="n">
        <v>8</v>
      </c>
      <c r="G197" s="6" t="n">
        <v>59.27</v>
      </c>
      <c r="H197" s="6" t="n">
        <v>62</v>
      </c>
      <c r="I197" s="6" t="n">
        <v>474.16</v>
      </c>
      <c r="J197" s="6" t="n">
        <v>412.16</v>
      </c>
    </row>
    <row collapsed="false" customFormat="false" customHeight="false" hidden="false" ht="12.1" outlineLevel="0" r="198">
      <c r="A198" s="21" t="n">
        <v>46756</v>
      </c>
      <c r="B198" s="16" t="s">
        <v>195</v>
      </c>
      <c r="C198" s="16" t="s">
        <v>55</v>
      </c>
      <c r="D198" s="16" t="s">
        <v>56</v>
      </c>
      <c r="E198" s="6" t="n">
        <v>100</v>
      </c>
      <c r="F198" s="7" t="n">
        <v>10</v>
      </c>
      <c r="G198" s="6" t="n">
        <v>60.81</v>
      </c>
      <c r="H198" s="6" t="n">
        <v>79</v>
      </c>
      <c r="I198" s="6" t="n">
        <v>608.1</v>
      </c>
      <c r="J198" s="6" t="n">
        <v>529.1</v>
      </c>
    </row>
    <row collapsed="false" customFormat="false" customHeight="false" hidden="false" ht="12.1" outlineLevel="0" r="199">
      <c r="A199" s="21" t="n">
        <v>46756</v>
      </c>
      <c r="B199" s="16" t="s">
        <v>195</v>
      </c>
      <c r="C199" s="16" t="s">
        <v>22</v>
      </c>
      <c r="D199" s="16" t="s">
        <v>23</v>
      </c>
      <c r="E199" s="6" t="n">
        <v>100</v>
      </c>
      <c r="F199" s="7" t="n">
        <v>8</v>
      </c>
      <c r="G199" s="6" t="n">
        <v>53.76</v>
      </c>
      <c r="H199" s="6" t="n">
        <v>56</v>
      </c>
      <c r="I199" s="6" t="n">
        <v>430.08</v>
      </c>
      <c r="J199" s="6" t="n">
        <v>374.08</v>
      </c>
    </row>
    <row collapsed="false" customFormat="false" customHeight="false" hidden="false" ht="12.1" outlineLevel="0" r="200">
      <c r="A200" s="21" t="n">
        <v>46777</v>
      </c>
      <c r="B200" s="16" t="s">
        <v>195</v>
      </c>
      <c r="C200" s="16" t="s">
        <v>63</v>
      </c>
      <c r="D200" s="16" t="s">
        <v>64</v>
      </c>
      <c r="E200" s="6" t="n">
        <v>1000</v>
      </c>
      <c r="F200" s="7" t="n">
        <v>108</v>
      </c>
      <c r="G200" s="6" t="n">
        <v>34.41</v>
      </c>
      <c r="H200" s="6" t="n">
        <v>483</v>
      </c>
      <c r="I200" s="6" t="n">
        <v>3716.28</v>
      </c>
      <c r="J200" s="6" t="n">
        <v>3233.28</v>
      </c>
    </row>
    <row collapsed="false" customFormat="false" customHeight="false" hidden="false" ht="12.1" outlineLevel="0" r="201">
      <c r="A201" s="21" t="n">
        <v>46779</v>
      </c>
      <c r="B201" s="16" t="s">
        <v>195</v>
      </c>
      <c r="C201" s="16" t="s">
        <v>35</v>
      </c>
      <c r="D201" s="16" t="s">
        <v>36</v>
      </c>
      <c r="E201" s="6" t="n">
        <v>100</v>
      </c>
      <c r="F201" s="7" t="n">
        <v>8</v>
      </c>
      <c r="G201" s="6" t="n">
        <v>59.27</v>
      </c>
      <c r="H201" s="6" t="n">
        <v>62</v>
      </c>
      <c r="I201" s="6" t="n">
        <v>474.16</v>
      </c>
      <c r="J201" s="6" t="n">
        <v>412.16</v>
      </c>
    </row>
    <row collapsed="false" customFormat="false" customHeight="false" hidden="false" ht="12.1" outlineLevel="0" r="202">
      <c r="A202" s="21" t="n">
        <v>46786</v>
      </c>
      <c r="B202" s="16" t="s">
        <v>195</v>
      </c>
      <c r="C202" s="16" t="s">
        <v>55</v>
      </c>
      <c r="D202" s="16" t="s">
        <v>56</v>
      </c>
      <c r="E202" s="6" t="n">
        <v>100</v>
      </c>
      <c r="F202" s="7" t="n">
        <v>10</v>
      </c>
      <c r="G202" s="6" t="n">
        <v>60.81</v>
      </c>
      <c r="H202" s="6" t="n">
        <v>79</v>
      </c>
      <c r="I202" s="6" t="n">
        <v>608.1</v>
      </c>
      <c r="J202" s="6" t="n">
        <v>529.1</v>
      </c>
    </row>
    <row collapsed="false" customFormat="false" customHeight="false" hidden="false" ht="12.1" outlineLevel="0" r="203">
      <c r="A203" s="21" t="n">
        <v>46786</v>
      </c>
      <c r="B203" s="16" t="s">
        <v>195</v>
      </c>
      <c r="C203" s="16" t="s">
        <v>22</v>
      </c>
      <c r="D203" s="16" t="s">
        <v>23</v>
      </c>
      <c r="E203" s="6" t="n">
        <v>100</v>
      </c>
      <c r="F203" s="7" t="n">
        <v>8</v>
      </c>
      <c r="G203" s="6" t="n">
        <v>53.76</v>
      </c>
      <c r="H203" s="6" t="n">
        <v>56</v>
      </c>
      <c r="I203" s="6" t="n">
        <v>430.08</v>
      </c>
      <c r="J203" s="6" t="n">
        <v>374.08</v>
      </c>
    </row>
    <row collapsed="false" customFormat="false" customHeight="false" hidden="false" ht="12.1" outlineLevel="0" r="204">
      <c r="A204" s="21" t="n">
        <v>46791</v>
      </c>
      <c r="B204" s="16" t="s">
        <v>195</v>
      </c>
      <c r="C204" s="16" t="s">
        <v>39</v>
      </c>
      <c r="D204" s="16" t="s">
        <v>40</v>
      </c>
      <c r="E204" s="6" t="n">
        <v>1000</v>
      </c>
      <c r="F204" s="7" t="n">
        <v>100</v>
      </c>
      <c r="G204" s="6" t="n">
        <v>34.9</v>
      </c>
      <c r="H204" s="6" t="n">
        <v>454</v>
      </c>
      <c r="I204" s="6" t="n">
        <v>3490</v>
      </c>
      <c r="J204" s="6" t="n">
        <v>3036</v>
      </c>
    </row>
    <row collapsed="false" customFormat="false" customHeight="false" hidden="false" ht="12.1" outlineLevel="0" r="205">
      <c r="A205" s="21" t="n">
        <v>46809</v>
      </c>
      <c r="B205" s="16" t="s">
        <v>195</v>
      </c>
      <c r="C205" s="16" t="s">
        <v>35</v>
      </c>
      <c r="D205" s="16" t="s">
        <v>36</v>
      </c>
      <c r="E205" s="6" t="n">
        <v>100</v>
      </c>
      <c r="F205" s="7" t="n">
        <v>8</v>
      </c>
      <c r="G205" s="6" t="n">
        <v>59.27</v>
      </c>
      <c r="H205" s="6" t="n">
        <v>62</v>
      </c>
      <c r="I205" s="6" t="n">
        <v>474.16</v>
      </c>
      <c r="J205" s="6" t="n">
        <v>412.16</v>
      </c>
    </row>
    <row collapsed="false" customFormat="false" customHeight="false" hidden="false" ht="12.1" outlineLevel="0" r="206">
      <c r="A206" s="21" t="n">
        <v>46812</v>
      </c>
      <c r="B206" s="16" t="s">
        <v>195</v>
      </c>
      <c r="C206" s="16" t="s">
        <v>59</v>
      </c>
      <c r="D206" s="16" t="s">
        <v>60</v>
      </c>
      <c r="E206" s="6" t="n">
        <v>1000</v>
      </c>
      <c r="F206" s="7" t="n">
        <v>90</v>
      </c>
      <c r="G206" s="6" t="n">
        <v>44.88</v>
      </c>
      <c r="H206" s="6" t="n">
        <v>525</v>
      </c>
      <c r="I206" s="6" t="n">
        <v>4039.2</v>
      </c>
      <c r="J206" s="6" t="n">
        <v>3514.2</v>
      </c>
    </row>
    <row collapsed="false" customFormat="false" customHeight="false" hidden="false" ht="12.1" outlineLevel="0" r="207">
      <c r="A207" s="21" t="n">
        <v>46816</v>
      </c>
      <c r="B207" s="16" t="s">
        <v>195</v>
      </c>
      <c r="C207" s="16" t="s">
        <v>55</v>
      </c>
      <c r="D207" s="16" t="s">
        <v>56</v>
      </c>
      <c r="E207" s="6" t="n">
        <v>100</v>
      </c>
      <c r="F207" s="7" t="n">
        <v>10</v>
      </c>
      <c r="G207" s="6" t="n">
        <v>60.81</v>
      </c>
      <c r="H207" s="6" t="n">
        <v>79</v>
      </c>
      <c r="I207" s="6" t="n">
        <v>608.1</v>
      </c>
      <c r="J207" s="6" t="n">
        <v>529.1</v>
      </c>
    </row>
    <row collapsed="false" customFormat="false" customHeight="false" hidden="false" ht="12.1" outlineLevel="0" r="208">
      <c r="A208" s="21" t="n">
        <v>46816</v>
      </c>
      <c r="B208" s="16" t="s">
        <v>195</v>
      </c>
      <c r="C208" s="16" t="s">
        <v>22</v>
      </c>
      <c r="D208" s="16" t="s">
        <v>23</v>
      </c>
      <c r="E208" s="6" t="n">
        <v>100</v>
      </c>
      <c r="F208" s="7" t="n">
        <v>8</v>
      </c>
      <c r="G208" s="6" t="n">
        <v>53.76</v>
      </c>
      <c r="H208" s="6" t="n">
        <v>56</v>
      </c>
      <c r="I208" s="6" t="n">
        <v>430.08</v>
      </c>
      <c r="J208" s="6" t="n">
        <v>374.08</v>
      </c>
    </row>
    <row collapsed="false" customFormat="false" customHeight="false" hidden="false" ht="12.1" outlineLevel="0" r="209">
      <c r="A209" s="21" t="n">
        <v>46840</v>
      </c>
      <c r="B209" s="16" t="s">
        <v>195</v>
      </c>
      <c r="C209" s="16" t="s">
        <v>16</v>
      </c>
      <c r="D209" s="16" t="s">
        <v>18</v>
      </c>
      <c r="E209" s="6" t="n">
        <v>1000</v>
      </c>
      <c r="F209" s="7" t="n">
        <v>94</v>
      </c>
      <c r="G209" s="6" t="n">
        <v>38.39</v>
      </c>
      <c r="H209" s="6" t="n">
        <v>469</v>
      </c>
      <c r="I209" s="6" t="n">
        <v>3608.66</v>
      </c>
      <c r="J209" s="6" t="n">
        <v>3139.66</v>
      </c>
    </row>
    <row collapsed="false" customFormat="false" customHeight="false" hidden="false" ht="12.1" outlineLevel="0" r="210">
      <c r="A210" s="21" t="n">
        <v>46846</v>
      </c>
      <c r="B210" s="16" t="s">
        <v>195</v>
      </c>
      <c r="C210" s="16" t="s">
        <v>55</v>
      </c>
      <c r="D210" s="16" t="s">
        <v>56</v>
      </c>
      <c r="E210" s="6" t="n">
        <v>100</v>
      </c>
      <c r="F210" s="7" t="n">
        <v>10</v>
      </c>
      <c r="G210" s="6" t="n">
        <v>60.81</v>
      </c>
      <c r="H210" s="6" t="n">
        <v>79</v>
      </c>
      <c r="I210" s="6" t="n">
        <v>608.1</v>
      </c>
      <c r="J210" s="6" t="n">
        <v>529.1</v>
      </c>
    </row>
    <row collapsed="false" customFormat="false" customHeight="false" hidden="false" ht="12.1" outlineLevel="0" r="211">
      <c r="A211" s="21" t="n">
        <v>46846</v>
      </c>
      <c r="B211" s="16" t="s">
        <v>195</v>
      </c>
      <c r="C211" s="16" t="s">
        <v>22</v>
      </c>
      <c r="D211" s="16" t="s">
        <v>23</v>
      </c>
      <c r="E211" s="6" t="n">
        <v>100</v>
      </c>
      <c r="F211" s="7" t="n">
        <v>8</v>
      </c>
      <c r="G211" s="6" t="n">
        <v>53.76</v>
      </c>
      <c r="H211" s="6" t="n">
        <v>56</v>
      </c>
      <c r="I211" s="6" t="n">
        <v>430.08</v>
      </c>
      <c r="J211" s="6" t="n">
        <v>374.08</v>
      </c>
    </row>
    <row collapsed="false" customFormat="false" customHeight="false" hidden="false" ht="12.1" outlineLevel="0" r="212">
      <c r="A212" s="21" t="n">
        <v>46876</v>
      </c>
      <c r="B212" s="16" t="s">
        <v>195</v>
      </c>
      <c r="C212" s="16" t="s">
        <v>55</v>
      </c>
      <c r="D212" s="16" t="s">
        <v>56</v>
      </c>
      <c r="E212" s="6" t="n">
        <v>100</v>
      </c>
      <c r="F212" s="7" t="n">
        <v>10</v>
      </c>
      <c r="G212" s="6" t="n">
        <v>60.81</v>
      </c>
      <c r="H212" s="6" t="n">
        <v>79</v>
      </c>
      <c r="I212" s="6" t="n">
        <v>608.1</v>
      </c>
      <c r="J212" s="6" t="n">
        <v>529.1</v>
      </c>
    </row>
    <row collapsed="false" customFormat="false" customHeight="false" hidden="false" ht="12.1" outlineLevel="0" r="213">
      <c r="A213" s="21" t="n">
        <v>46896</v>
      </c>
      <c r="B213" s="16" t="s">
        <v>195</v>
      </c>
      <c r="C213" s="16" t="s">
        <v>51</v>
      </c>
      <c r="D213" s="16" t="s">
        <v>52</v>
      </c>
      <c r="E213" s="6" t="n">
        <v>1000</v>
      </c>
      <c r="F213" s="7" t="n">
        <v>89</v>
      </c>
      <c r="G213" s="6" t="n">
        <v>47.37</v>
      </c>
      <c r="H213" s="6" t="n">
        <v>548</v>
      </c>
      <c r="I213" s="6" t="n">
        <v>4215.93</v>
      </c>
      <c r="J213" s="6" t="n">
        <v>3667.93</v>
      </c>
    </row>
    <row collapsed="false" customFormat="false" customHeight="false" hidden="false" ht="12.1" outlineLevel="0" r="214">
      <c r="A214" s="21" t="n">
        <v>46903</v>
      </c>
      <c r="B214" s="16" t="s">
        <v>195</v>
      </c>
      <c r="C214" s="16" t="s">
        <v>47</v>
      </c>
      <c r="D214" s="16" t="s">
        <v>48</v>
      </c>
      <c r="E214" s="6" t="n">
        <v>1000</v>
      </c>
      <c r="F214" s="7" t="n">
        <v>91</v>
      </c>
      <c r="G214" s="6" t="n">
        <v>48.87</v>
      </c>
      <c r="H214" s="6" t="n">
        <v>578</v>
      </c>
      <c r="I214" s="6" t="n">
        <v>4447.17</v>
      </c>
      <c r="J214" s="6" t="n">
        <v>3869.17</v>
      </c>
    </row>
    <row collapsed="false" customFormat="false" customHeight="false" hidden="false" ht="12.1" outlineLevel="0" r="215">
      <c r="A215" s="21" t="n">
        <v>46906</v>
      </c>
      <c r="B215" s="16" t="s">
        <v>195</v>
      </c>
      <c r="C215" s="16" t="s">
        <v>55</v>
      </c>
      <c r="D215" s="16" t="s">
        <v>56</v>
      </c>
      <c r="E215" s="6" t="n">
        <v>100</v>
      </c>
      <c r="F215" s="7" t="n">
        <v>10</v>
      </c>
      <c r="G215" s="6" t="n">
        <v>60.81</v>
      </c>
      <c r="H215" s="6" t="n">
        <v>79</v>
      </c>
      <c r="I215" s="6" t="n">
        <v>608.1</v>
      </c>
      <c r="J215" s="6" t="n">
        <v>529.1</v>
      </c>
    </row>
    <row collapsed="false" customFormat="false" customHeight="false" hidden="false" ht="12.1" outlineLevel="0" r="216">
      <c r="A216" s="21" t="n">
        <v>46936</v>
      </c>
      <c r="B216" s="16" t="s">
        <v>195</v>
      </c>
      <c r="C216" s="16" t="s">
        <v>55</v>
      </c>
      <c r="D216" s="16" t="s">
        <v>56</v>
      </c>
      <c r="E216" s="6" t="n">
        <v>100</v>
      </c>
      <c r="F216" s="7" t="n">
        <v>10</v>
      </c>
      <c r="G216" s="6" t="n">
        <v>60.81</v>
      </c>
      <c r="H216" s="6" t="n">
        <v>79</v>
      </c>
      <c r="I216" s="6" t="n">
        <v>608.1</v>
      </c>
      <c r="J216" s="6" t="n">
        <v>529.1</v>
      </c>
    </row>
    <row collapsed="false" customFormat="false" customHeight="false" hidden="false" ht="12.1" outlineLevel="0" r="217">
      <c r="A217" s="21" t="n">
        <v>46959</v>
      </c>
      <c r="B217" s="16" t="s">
        <v>195</v>
      </c>
      <c r="C217" s="16" t="s">
        <v>63</v>
      </c>
      <c r="D217" s="16" t="s">
        <v>64</v>
      </c>
      <c r="E217" s="6" t="n">
        <v>1000</v>
      </c>
      <c r="F217" s="7" t="n">
        <v>108</v>
      </c>
      <c r="G217" s="6" t="n">
        <v>34.41</v>
      </c>
      <c r="H217" s="6" t="n">
        <v>483</v>
      </c>
      <c r="I217" s="6" t="n">
        <v>3716.28</v>
      </c>
      <c r="J217" s="6" t="n">
        <v>3233.28</v>
      </c>
    </row>
    <row collapsed="false" customFormat="false" customHeight="false" hidden="false" ht="12.1" outlineLevel="0" r="218">
      <c r="A218" s="21" t="n">
        <v>46966</v>
      </c>
      <c r="B218" s="16" t="s">
        <v>195</v>
      </c>
      <c r="C218" s="16" t="s">
        <v>55</v>
      </c>
      <c r="D218" s="16" t="s">
        <v>56</v>
      </c>
      <c r="E218" s="6" t="n">
        <v>100</v>
      </c>
      <c r="F218" s="7" t="n">
        <v>10</v>
      </c>
      <c r="G218" s="6" t="n">
        <v>60.81</v>
      </c>
      <c r="H218" s="6" t="n">
        <v>79</v>
      </c>
      <c r="I218" s="6" t="n">
        <v>608.1</v>
      </c>
      <c r="J218" s="6" t="n">
        <v>529.1</v>
      </c>
    </row>
    <row collapsed="false" customFormat="false" customHeight="false" hidden="false" ht="12.1" outlineLevel="0" r="219">
      <c r="A219" s="21" t="n">
        <v>46973</v>
      </c>
      <c r="B219" s="16" t="s">
        <v>195</v>
      </c>
      <c r="C219" s="16" t="s">
        <v>39</v>
      </c>
      <c r="D219" s="16" t="s">
        <v>40</v>
      </c>
      <c r="E219" s="6" t="n">
        <v>1000</v>
      </c>
      <c r="F219" s="7" t="n">
        <v>100</v>
      </c>
      <c r="G219" s="6" t="n">
        <v>34.9</v>
      </c>
      <c r="H219" s="6" t="n">
        <v>454</v>
      </c>
      <c r="I219" s="6" t="n">
        <v>3490</v>
      </c>
      <c r="J219" s="6" t="n">
        <v>3036</v>
      </c>
    </row>
    <row collapsed="false" customFormat="false" customHeight="false" hidden="false" ht="12.1" outlineLevel="0" r="220">
      <c r="A220" s="21" t="n">
        <v>46994</v>
      </c>
      <c r="B220" s="16" t="s">
        <v>195</v>
      </c>
      <c r="C220" s="16" t="s">
        <v>59</v>
      </c>
      <c r="D220" s="16" t="s">
        <v>60</v>
      </c>
      <c r="E220" s="6" t="n">
        <v>1000</v>
      </c>
      <c r="F220" s="7" t="n">
        <v>90</v>
      </c>
      <c r="G220" s="6" t="n">
        <v>44.88</v>
      </c>
      <c r="H220" s="6" t="n">
        <v>525</v>
      </c>
      <c r="I220" s="6" t="n">
        <v>4039.2</v>
      </c>
      <c r="J220" s="6" t="n">
        <v>3514.2</v>
      </c>
    </row>
    <row collapsed="false" customFormat="false" customHeight="false" hidden="false" ht="12.1" outlineLevel="0" r="221">
      <c r="A221" s="21" t="n">
        <v>47022</v>
      </c>
      <c r="B221" s="16" t="s">
        <v>195</v>
      </c>
      <c r="C221" s="16" t="s">
        <v>16</v>
      </c>
      <c r="D221" s="16" t="s">
        <v>18</v>
      </c>
      <c r="E221" s="6" t="n">
        <v>1000</v>
      </c>
      <c r="F221" s="7" t="n">
        <v>94</v>
      </c>
      <c r="G221" s="6" t="n">
        <v>38.39</v>
      </c>
      <c r="H221" s="6" t="n">
        <v>469</v>
      </c>
      <c r="I221" s="6" t="n">
        <v>3608.66</v>
      </c>
      <c r="J221" s="6" t="n">
        <v>3139.66</v>
      </c>
    </row>
    <row collapsed="false" customFormat="false" customHeight="false" hidden="false" ht="12.1" outlineLevel="0" r="222">
      <c r="A222" s="21" t="n">
        <v>47078</v>
      </c>
      <c r="B222" s="16" t="s">
        <v>195</v>
      </c>
      <c r="C222" s="16" t="s">
        <v>51</v>
      </c>
      <c r="D222" s="16" t="s">
        <v>52</v>
      </c>
      <c r="E222" s="6" t="n">
        <v>1000</v>
      </c>
      <c r="F222" s="7" t="n">
        <v>89</v>
      </c>
      <c r="G222" s="6" t="n">
        <v>47.37</v>
      </c>
      <c r="H222" s="6" t="n">
        <v>548</v>
      </c>
      <c r="I222" s="6" t="n">
        <v>4215.93</v>
      </c>
      <c r="J222" s="6" t="n">
        <v>3667.93</v>
      </c>
    </row>
    <row collapsed="false" customFormat="false" customHeight="false" hidden="false" ht="12.1" outlineLevel="0" r="223">
      <c r="A223" s="21" t="n">
        <v>47085</v>
      </c>
      <c r="B223" s="16" t="s">
        <v>195</v>
      </c>
      <c r="C223" s="16" t="s">
        <v>47</v>
      </c>
      <c r="D223" s="16" t="s">
        <v>48</v>
      </c>
      <c r="E223" s="6" t="n">
        <v>1000</v>
      </c>
      <c r="F223" s="7" t="n">
        <v>91</v>
      </c>
      <c r="G223" s="6" t="n">
        <v>48.87</v>
      </c>
      <c r="H223" s="6" t="n">
        <v>578</v>
      </c>
      <c r="I223" s="6" t="n">
        <v>4447.17</v>
      </c>
      <c r="J223" s="6" t="n">
        <v>3869.17</v>
      </c>
    </row>
    <row collapsed="false" customFormat="false" customHeight="false" hidden="false" ht="12.1" outlineLevel="0" r="224">
      <c r="A224" s="21" t="n">
        <v>47141</v>
      </c>
      <c r="B224" s="16" t="s">
        <v>195</v>
      </c>
      <c r="C224" s="16" t="s">
        <v>63</v>
      </c>
      <c r="D224" s="16" t="s">
        <v>64</v>
      </c>
      <c r="E224" s="6" t="n">
        <v>1000</v>
      </c>
      <c r="F224" s="7" t="n">
        <v>108</v>
      </c>
      <c r="G224" s="6" t="n">
        <v>34.41</v>
      </c>
      <c r="H224" s="6" t="n">
        <v>483</v>
      </c>
      <c r="I224" s="6" t="n">
        <v>3716.28</v>
      </c>
      <c r="J224" s="6" t="n">
        <v>3233.28</v>
      </c>
    </row>
    <row collapsed="false" customFormat="false" customHeight="false" hidden="false" ht="12.1" outlineLevel="0" r="225">
      <c r="A225" s="21" t="n">
        <v>47155</v>
      </c>
      <c r="B225" s="16" t="s">
        <v>195</v>
      </c>
      <c r="C225" s="16" t="s">
        <v>39</v>
      </c>
      <c r="D225" s="16" t="s">
        <v>40</v>
      </c>
      <c r="E225" s="6" t="n">
        <v>1000</v>
      </c>
      <c r="F225" s="7" t="n">
        <v>100</v>
      </c>
      <c r="G225" s="6" t="n">
        <v>34.9</v>
      </c>
      <c r="H225" s="6" t="n">
        <v>454</v>
      </c>
      <c r="I225" s="6" t="n">
        <v>3490</v>
      </c>
      <c r="J225" s="6" t="n">
        <v>3036</v>
      </c>
    </row>
    <row collapsed="false" customFormat="false" customHeight="false" hidden="false" ht="12.1" outlineLevel="0" r="226">
      <c r="A226" s="21" t="n">
        <v>47176</v>
      </c>
      <c r="B226" s="16" t="s">
        <v>195</v>
      </c>
      <c r="C226" s="16" t="s">
        <v>59</v>
      </c>
      <c r="D226" s="16" t="s">
        <v>60</v>
      </c>
      <c r="E226" s="6" t="n">
        <v>1000</v>
      </c>
      <c r="F226" s="7" t="n">
        <v>90</v>
      </c>
      <c r="G226" s="6" t="n">
        <v>44.88</v>
      </c>
      <c r="H226" s="6" t="n">
        <v>525</v>
      </c>
      <c r="I226" s="6" t="n">
        <v>4039.2</v>
      </c>
      <c r="J226" s="6" t="n">
        <v>3514.2</v>
      </c>
    </row>
    <row collapsed="false" customFormat="false" customHeight="false" hidden="false" ht="12.1" outlineLevel="0" r="227">
      <c r="A227" s="21" t="n">
        <v>47204</v>
      </c>
      <c r="B227" s="16" t="s">
        <v>195</v>
      </c>
      <c r="C227" s="16" t="s">
        <v>16</v>
      </c>
      <c r="D227" s="16" t="s">
        <v>18</v>
      </c>
      <c r="E227" s="6" t="n">
        <v>1000</v>
      </c>
      <c r="F227" s="7" t="n">
        <v>94</v>
      </c>
      <c r="G227" s="6" t="n">
        <v>38.39</v>
      </c>
      <c r="H227" s="6" t="n">
        <v>469</v>
      </c>
      <c r="I227" s="6" t="n">
        <v>3608.66</v>
      </c>
      <c r="J227" s="6" t="n">
        <v>3139.66</v>
      </c>
    </row>
    <row collapsed="false" customFormat="false" customHeight="false" hidden="false" ht="12.1" outlineLevel="0" r="228">
      <c r="A228" s="21" t="n">
        <v>47260</v>
      </c>
      <c r="B228" s="16" t="s">
        <v>195</v>
      </c>
      <c r="C228" s="16" t="s">
        <v>51</v>
      </c>
      <c r="D228" s="16" t="s">
        <v>52</v>
      </c>
      <c r="E228" s="6" t="n">
        <v>1000</v>
      </c>
      <c r="F228" s="7" t="n">
        <v>89</v>
      </c>
      <c r="G228" s="6" t="n">
        <v>47.37</v>
      </c>
      <c r="H228" s="6" t="n">
        <v>548</v>
      </c>
      <c r="I228" s="6" t="n">
        <v>4215.93</v>
      </c>
      <c r="J228" s="6" t="n">
        <v>3667.93</v>
      </c>
    </row>
    <row collapsed="false" customFormat="false" customHeight="false" hidden="false" ht="12.1" outlineLevel="0" r="229">
      <c r="A229" s="21" t="n">
        <v>47267</v>
      </c>
      <c r="B229" s="16" t="s">
        <v>195</v>
      </c>
      <c r="C229" s="16" t="s">
        <v>47</v>
      </c>
      <c r="D229" s="16" t="s">
        <v>48</v>
      </c>
      <c r="E229" s="6" t="n">
        <v>1000</v>
      </c>
      <c r="F229" s="7" t="n">
        <v>91</v>
      </c>
      <c r="G229" s="6" t="n">
        <v>48.87</v>
      </c>
      <c r="H229" s="6" t="n">
        <v>578</v>
      </c>
      <c r="I229" s="6" t="n">
        <v>4447.17</v>
      </c>
      <c r="J229" s="6" t="n">
        <v>3869.17</v>
      </c>
    </row>
    <row collapsed="false" customFormat="false" customHeight="false" hidden="false" ht="12.1" outlineLevel="0" r="230">
      <c r="A230" s="21" t="n">
        <v>47323</v>
      </c>
      <c r="B230" s="16" t="s">
        <v>195</v>
      </c>
      <c r="C230" s="16" t="s">
        <v>63</v>
      </c>
      <c r="D230" s="16" t="s">
        <v>64</v>
      </c>
      <c r="E230" s="6" t="n">
        <v>1000</v>
      </c>
      <c r="F230" s="7" t="n">
        <v>108</v>
      </c>
      <c r="G230" s="6" t="n">
        <v>34.41</v>
      </c>
      <c r="H230" s="6" t="n">
        <v>483</v>
      </c>
      <c r="I230" s="6" t="n">
        <v>3716.28</v>
      </c>
      <c r="J230" s="6" t="n">
        <v>3233.28</v>
      </c>
    </row>
    <row collapsed="false" customFormat="false" customHeight="false" hidden="false" ht="12.1" outlineLevel="0" r="231">
      <c r="A231" s="21" t="n">
        <v>47337</v>
      </c>
      <c r="B231" s="16" t="s">
        <v>195</v>
      </c>
      <c r="C231" s="16" t="s">
        <v>39</v>
      </c>
      <c r="D231" s="16" t="s">
        <v>40</v>
      </c>
      <c r="E231" s="6" t="n">
        <v>1000</v>
      </c>
      <c r="F231" s="7" t="n">
        <v>100</v>
      </c>
      <c r="G231" s="6" t="n">
        <v>34.9</v>
      </c>
      <c r="H231" s="6" t="n">
        <v>454</v>
      </c>
      <c r="I231" s="6" t="n">
        <v>3490</v>
      </c>
      <c r="J231" s="6" t="n">
        <v>3036</v>
      </c>
    </row>
    <row collapsed="false" customFormat="false" customHeight="false" hidden="false" ht="12.1" outlineLevel="0" r="232">
      <c r="A232" s="21" t="n">
        <v>47358</v>
      </c>
      <c r="B232" s="16" t="s">
        <v>195</v>
      </c>
      <c r="C232" s="16" t="s">
        <v>59</v>
      </c>
      <c r="D232" s="16" t="s">
        <v>60</v>
      </c>
      <c r="E232" s="6" t="n">
        <v>1000</v>
      </c>
      <c r="F232" s="7" t="n">
        <v>90</v>
      </c>
      <c r="G232" s="6" t="n">
        <v>44.88</v>
      </c>
      <c r="H232" s="6" t="n">
        <v>525</v>
      </c>
      <c r="I232" s="6" t="n">
        <v>4039.2</v>
      </c>
      <c r="J232" s="6" t="n">
        <v>3514.2</v>
      </c>
    </row>
    <row collapsed="false" customFormat="false" customHeight="false" hidden="false" ht="12.1" outlineLevel="0" r="233">
      <c r="A233" s="21" t="n">
        <v>47386</v>
      </c>
      <c r="B233" s="16" t="s">
        <v>195</v>
      </c>
      <c r="C233" s="16" t="s">
        <v>16</v>
      </c>
      <c r="D233" s="16" t="s">
        <v>18</v>
      </c>
      <c r="E233" s="6" t="n">
        <v>1000</v>
      </c>
      <c r="F233" s="7" t="n">
        <v>94</v>
      </c>
      <c r="G233" s="6" t="n">
        <v>38.39</v>
      </c>
      <c r="H233" s="6" t="n">
        <v>469</v>
      </c>
      <c r="I233" s="6" t="n">
        <v>3608.66</v>
      </c>
      <c r="J233" s="6" t="n">
        <v>3139.66</v>
      </c>
    </row>
    <row collapsed="false" customFormat="false" customHeight="false" hidden="false" ht="12.1" outlineLevel="0" r="234">
      <c r="A234" s="21" t="n">
        <v>47442</v>
      </c>
      <c r="B234" s="16" t="s">
        <v>195</v>
      </c>
      <c r="C234" s="16" t="s">
        <v>51</v>
      </c>
      <c r="D234" s="16" t="s">
        <v>52</v>
      </c>
      <c r="E234" s="6" t="n">
        <v>1000</v>
      </c>
      <c r="F234" s="7" t="n">
        <v>89</v>
      </c>
      <c r="G234" s="6" t="n">
        <v>47.37</v>
      </c>
      <c r="H234" s="6" t="n">
        <v>548</v>
      </c>
      <c r="I234" s="6" t="n">
        <v>4215.93</v>
      </c>
      <c r="J234" s="6" t="n">
        <v>3667.93</v>
      </c>
    </row>
    <row collapsed="false" customFormat="false" customHeight="false" hidden="false" ht="12.1" outlineLevel="0" r="235">
      <c r="A235" s="21" t="n">
        <v>47449</v>
      </c>
      <c r="B235" s="16" t="s">
        <v>195</v>
      </c>
      <c r="C235" s="16" t="s">
        <v>47</v>
      </c>
      <c r="D235" s="16" t="s">
        <v>48</v>
      </c>
      <c r="E235" s="6" t="n">
        <v>1000</v>
      </c>
      <c r="F235" s="7" t="n">
        <v>91</v>
      </c>
      <c r="G235" s="6" t="n">
        <v>48.87</v>
      </c>
      <c r="H235" s="6" t="n">
        <v>578</v>
      </c>
      <c r="I235" s="6" t="n">
        <v>4447.17</v>
      </c>
      <c r="J235" s="6" t="n">
        <v>3869.17</v>
      </c>
    </row>
    <row collapsed="false" customFormat="false" customHeight="false" hidden="false" ht="12.1" outlineLevel="0" r="236">
      <c r="A236" s="21" t="n">
        <v>47505</v>
      </c>
      <c r="B236" s="16" t="s">
        <v>195</v>
      </c>
      <c r="C236" s="16" t="s">
        <v>63</v>
      </c>
      <c r="D236" s="16" t="s">
        <v>64</v>
      </c>
      <c r="E236" s="6" t="n">
        <v>1000</v>
      </c>
      <c r="F236" s="7" t="n">
        <v>108</v>
      </c>
      <c r="G236" s="6" t="n">
        <v>34.41</v>
      </c>
      <c r="H236" s="6" t="n">
        <v>483</v>
      </c>
      <c r="I236" s="6" t="n">
        <v>3716.28</v>
      </c>
      <c r="J236" s="6" t="n">
        <v>3233.28</v>
      </c>
    </row>
    <row collapsed="false" customFormat="false" customHeight="false" hidden="false" ht="12.1" outlineLevel="0" r="237">
      <c r="A237" s="21" t="n">
        <v>47519</v>
      </c>
      <c r="B237" s="16" t="s">
        <v>195</v>
      </c>
      <c r="C237" s="16" t="s">
        <v>39</v>
      </c>
      <c r="D237" s="16" t="s">
        <v>40</v>
      </c>
      <c r="E237" s="6" t="n">
        <v>1000</v>
      </c>
      <c r="F237" s="7" t="n">
        <v>100</v>
      </c>
      <c r="G237" s="6" t="n">
        <v>34.9</v>
      </c>
      <c r="H237" s="6" t="n">
        <v>454</v>
      </c>
      <c r="I237" s="6" t="n">
        <v>3490</v>
      </c>
      <c r="J237" s="6" t="n">
        <v>3036</v>
      </c>
    </row>
    <row collapsed="false" customFormat="false" customHeight="false" hidden="false" ht="12.1" outlineLevel="0" r="238">
      <c r="A238" s="21" t="n">
        <v>47568</v>
      </c>
      <c r="B238" s="16" t="s">
        <v>195</v>
      </c>
      <c r="C238" s="16" t="s">
        <v>16</v>
      </c>
      <c r="D238" s="16" t="s">
        <v>18</v>
      </c>
      <c r="E238" s="6" t="n">
        <v>1000</v>
      </c>
      <c r="F238" s="7" t="n">
        <v>94</v>
      </c>
      <c r="G238" s="6" t="n">
        <v>38.39</v>
      </c>
      <c r="H238" s="6" t="n">
        <v>469</v>
      </c>
      <c r="I238" s="6" t="n">
        <v>3608.66</v>
      </c>
      <c r="J238" s="6" t="n">
        <v>3139.66</v>
      </c>
    </row>
    <row collapsed="false" customFormat="false" customHeight="false" hidden="false" ht="12.1" outlineLevel="0" r="239">
      <c r="A239" s="21" t="n">
        <v>47624</v>
      </c>
      <c r="B239" s="16" t="s">
        <v>195</v>
      </c>
      <c r="C239" s="16" t="s">
        <v>51</v>
      </c>
      <c r="D239" s="16" t="s">
        <v>52</v>
      </c>
      <c r="E239" s="6" t="n">
        <v>1000</v>
      </c>
      <c r="F239" s="7" t="n">
        <v>89</v>
      </c>
      <c r="G239" s="6" t="n">
        <v>47.37</v>
      </c>
      <c r="H239" s="6" t="n">
        <v>548</v>
      </c>
      <c r="I239" s="6" t="n">
        <v>4215.93</v>
      </c>
      <c r="J239" s="6" t="n">
        <v>3667.93</v>
      </c>
    </row>
    <row collapsed="false" customFormat="false" customHeight="false" hidden="false" ht="12.1" outlineLevel="0" r="240">
      <c r="A240" s="21" t="n">
        <v>47631</v>
      </c>
      <c r="B240" s="16" t="s">
        <v>195</v>
      </c>
      <c r="C240" s="16" t="s">
        <v>47</v>
      </c>
      <c r="D240" s="16" t="s">
        <v>48</v>
      </c>
      <c r="E240" s="6" t="n">
        <v>1000</v>
      </c>
      <c r="F240" s="7" t="n">
        <v>91</v>
      </c>
      <c r="G240" s="6" t="n">
        <v>48.87</v>
      </c>
      <c r="H240" s="6" t="n">
        <v>578</v>
      </c>
      <c r="I240" s="6" t="n">
        <v>4447.17</v>
      </c>
      <c r="J240" s="6" t="n">
        <v>3869.17</v>
      </c>
    </row>
    <row collapsed="false" customFormat="false" customHeight="false" hidden="false" ht="12.1" outlineLevel="0" r="241">
      <c r="A241" s="21" t="n">
        <v>47687</v>
      </c>
      <c r="B241" s="16" t="s">
        <v>195</v>
      </c>
      <c r="C241" s="16" t="s">
        <v>63</v>
      </c>
      <c r="D241" s="16" t="s">
        <v>64</v>
      </c>
      <c r="E241" s="6" t="n">
        <v>1000</v>
      </c>
      <c r="F241" s="7" t="n">
        <v>108</v>
      </c>
      <c r="G241" s="6" t="n">
        <v>34.41</v>
      </c>
      <c r="H241" s="6" t="n">
        <v>483</v>
      </c>
      <c r="I241" s="6" t="n">
        <v>3716.28</v>
      </c>
      <c r="J241" s="6" t="n">
        <v>3233.28</v>
      </c>
    </row>
    <row collapsed="false" customFormat="false" customHeight="false" hidden="false" ht="12.1" outlineLevel="0" r="242">
      <c r="A242" s="21" t="n">
        <v>47701</v>
      </c>
      <c r="B242" s="16" t="s">
        <v>195</v>
      </c>
      <c r="C242" s="16" t="s">
        <v>39</v>
      </c>
      <c r="D242" s="16" t="s">
        <v>40</v>
      </c>
      <c r="E242" s="6" t="n">
        <v>1000</v>
      </c>
      <c r="F242" s="7" t="n">
        <v>100</v>
      </c>
      <c r="G242" s="6" t="n">
        <v>34.9</v>
      </c>
      <c r="H242" s="6" t="n">
        <v>454</v>
      </c>
      <c r="I242" s="6" t="n">
        <v>3490</v>
      </c>
      <c r="J242" s="6" t="n">
        <v>3036</v>
      </c>
    </row>
    <row collapsed="false" customFormat="false" customHeight="false" hidden="false" ht="12.1" outlineLevel="0" r="243">
      <c r="A243" s="21" t="n">
        <v>47750</v>
      </c>
      <c r="B243" s="16" t="s">
        <v>195</v>
      </c>
      <c r="C243" s="16" t="s">
        <v>16</v>
      </c>
      <c r="D243" s="16" t="s">
        <v>18</v>
      </c>
      <c r="E243" s="6" t="n">
        <v>1000</v>
      </c>
      <c r="F243" s="7" t="n">
        <v>94</v>
      </c>
      <c r="G243" s="6" t="n">
        <v>38.39</v>
      </c>
      <c r="H243" s="6" t="n">
        <v>469</v>
      </c>
      <c r="I243" s="6" t="n">
        <v>3608.66</v>
      </c>
      <c r="J243" s="6" t="n">
        <v>3139.66</v>
      </c>
    </row>
    <row collapsed="false" customFormat="false" customHeight="false" hidden="false" ht="12.1" outlineLevel="0" r="244">
      <c r="A244" s="21" t="n">
        <v>47806</v>
      </c>
      <c r="B244" s="16" t="s">
        <v>195</v>
      </c>
      <c r="C244" s="16" t="s">
        <v>51</v>
      </c>
      <c r="D244" s="16" t="s">
        <v>52</v>
      </c>
      <c r="E244" s="6" t="n">
        <v>1000</v>
      </c>
      <c r="F244" s="7" t="n">
        <v>89</v>
      </c>
      <c r="G244" s="6" t="n">
        <v>47.37</v>
      </c>
      <c r="H244" s="6" t="n">
        <v>548</v>
      </c>
      <c r="I244" s="6" t="n">
        <v>4215.93</v>
      </c>
      <c r="J244" s="6" t="n">
        <v>3667.93</v>
      </c>
    </row>
    <row collapsed="false" customFormat="false" customHeight="false" hidden="false" ht="12.1" outlineLevel="0" r="245">
      <c r="A245" s="21" t="n">
        <v>47813</v>
      </c>
      <c r="B245" s="16" t="s">
        <v>195</v>
      </c>
      <c r="C245" s="16" t="s">
        <v>47</v>
      </c>
      <c r="D245" s="16" t="s">
        <v>48</v>
      </c>
      <c r="E245" s="6" t="n">
        <v>1000</v>
      </c>
      <c r="F245" s="7" t="n">
        <v>91</v>
      </c>
      <c r="G245" s="6" t="n">
        <v>48.87</v>
      </c>
      <c r="H245" s="6" t="n">
        <v>578</v>
      </c>
      <c r="I245" s="6" t="n">
        <v>4447.17</v>
      </c>
      <c r="J245" s="6" t="n">
        <v>3869.17</v>
      </c>
    </row>
    <row collapsed="false" customFormat="false" customHeight="false" hidden="false" ht="12.1" outlineLevel="0" r="246">
      <c r="A246" s="21" t="n">
        <v>47869</v>
      </c>
      <c r="B246" s="16" t="s">
        <v>195</v>
      </c>
      <c r="C246" s="16" t="s">
        <v>63</v>
      </c>
      <c r="D246" s="16" t="s">
        <v>64</v>
      </c>
      <c r="E246" s="6" t="n">
        <v>1000</v>
      </c>
      <c r="F246" s="7" t="n">
        <v>108</v>
      </c>
      <c r="G246" s="6" t="n">
        <v>34.41</v>
      </c>
      <c r="H246" s="6" t="n">
        <v>483</v>
      </c>
      <c r="I246" s="6" t="n">
        <v>3716.28</v>
      </c>
      <c r="J246" s="6" t="n">
        <v>3233.28</v>
      </c>
    </row>
    <row collapsed="false" customFormat="false" customHeight="false" hidden="false" ht="12.1" outlineLevel="0" r="247">
      <c r="A247" s="21" t="n">
        <v>47883</v>
      </c>
      <c r="B247" s="16" t="s">
        <v>195</v>
      </c>
      <c r="C247" s="16" t="s">
        <v>39</v>
      </c>
      <c r="D247" s="16" t="s">
        <v>40</v>
      </c>
      <c r="E247" s="6" t="n">
        <v>1000</v>
      </c>
      <c r="F247" s="7" t="n">
        <v>100</v>
      </c>
      <c r="G247" s="6" t="n">
        <v>34.9</v>
      </c>
      <c r="H247" s="6" t="n">
        <v>454</v>
      </c>
      <c r="I247" s="6" t="n">
        <v>3490</v>
      </c>
      <c r="J247" s="6" t="n">
        <v>3036</v>
      </c>
    </row>
    <row collapsed="false" customFormat="false" customHeight="false" hidden="false" ht="12.1" outlineLevel="0" r="248">
      <c r="A248" s="21" t="n">
        <v>47932</v>
      </c>
      <c r="B248" s="16" t="s">
        <v>195</v>
      </c>
      <c r="C248" s="16" t="s">
        <v>16</v>
      </c>
      <c r="D248" s="16" t="s">
        <v>18</v>
      </c>
      <c r="E248" s="6" t="n">
        <v>1000</v>
      </c>
      <c r="F248" s="7" t="n">
        <v>94</v>
      </c>
      <c r="G248" s="6" t="n">
        <v>38.39</v>
      </c>
      <c r="H248" s="6" t="n">
        <v>469</v>
      </c>
      <c r="I248" s="6" t="n">
        <v>3608.66</v>
      </c>
      <c r="J248" s="6" t="n">
        <v>3139.66</v>
      </c>
    </row>
    <row collapsed="false" customFormat="false" customHeight="false" hidden="false" ht="12.1" outlineLevel="0" r="249">
      <c r="A249" s="21" t="n">
        <v>47988</v>
      </c>
      <c r="B249" s="16" t="s">
        <v>195</v>
      </c>
      <c r="C249" s="16" t="s">
        <v>51</v>
      </c>
      <c r="D249" s="16" t="s">
        <v>52</v>
      </c>
      <c r="E249" s="6" t="n">
        <v>1000</v>
      </c>
      <c r="F249" s="7" t="n">
        <v>89</v>
      </c>
      <c r="G249" s="6" t="n">
        <v>47.37</v>
      </c>
      <c r="H249" s="6" t="n">
        <v>548</v>
      </c>
      <c r="I249" s="6" t="n">
        <v>4215.93</v>
      </c>
      <c r="J249" s="6" t="n">
        <v>3667.93</v>
      </c>
    </row>
    <row collapsed="false" customFormat="false" customHeight="false" hidden="false" ht="12.1" outlineLevel="0" r="250">
      <c r="A250" s="21" t="n">
        <v>47995</v>
      </c>
      <c r="B250" s="16" t="s">
        <v>195</v>
      </c>
      <c r="C250" s="16" t="s">
        <v>47</v>
      </c>
      <c r="D250" s="16" t="s">
        <v>48</v>
      </c>
      <c r="E250" s="6" t="n">
        <v>1000</v>
      </c>
      <c r="F250" s="7" t="n">
        <v>91</v>
      </c>
      <c r="G250" s="6" t="n">
        <v>48.87</v>
      </c>
      <c r="H250" s="6" t="n">
        <v>578</v>
      </c>
      <c r="I250" s="6" t="n">
        <v>4447.17</v>
      </c>
      <c r="J250" s="6" t="n">
        <v>3869.17</v>
      </c>
    </row>
    <row collapsed="false" customFormat="false" customHeight="false" hidden="false" ht="12.1" outlineLevel="0" r="251">
      <c r="A251" s="21" t="n">
        <v>48051</v>
      </c>
      <c r="B251" s="16" t="s">
        <v>195</v>
      </c>
      <c r="C251" s="16" t="s">
        <v>63</v>
      </c>
      <c r="D251" s="16" t="s">
        <v>64</v>
      </c>
      <c r="E251" s="6" t="n">
        <v>1000</v>
      </c>
      <c r="F251" s="7" t="n">
        <v>108</v>
      </c>
      <c r="G251" s="6" t="n">
        <v>34.41</v>
      </c>
      <c r="H251" s="6" t="n">
        <v>483</v>
      </c>
      <c r="I251" s="6" t="n">
        <v>3716.28</v>
      </c>
      <c r="J251" s="6" t="n">
        <v>3233.28</v>
      </c>
    </row>
    <row collapsed="false" customFormat="false" customHeight="false" hidden="false" ht="12.1" outlineLevel="0" r="252">
      <c r="A252" s="21" t="n">
        <v>48065</v>
      </c>
      <c r="B252" s="16" t="s">
        <v>195</v>
      </c>
      <c r="C252" s="16" t="s">
        <v>39</v>
      </c>
      <c r="D252" s="16" t="s">
        <v>40</v>
      </c>
      <c r="E252" s="6" t="n">
        <v>1000</v>
      </c>
      <c r="F252" s="7" t="n">
        <v>100</v>
      </c>
      <c r="G252" s="6" t="n">
        <v>34.9</v>
      </c>
      <c r="H252" s="6" t="n">
        <v>454</v>
      </c>
      <c r="I252" s="6" t="n">
        <v>3490</v>
      </c>
      <c r="J252" s="6" t="n">
        <v>3036</v>
      </c>
    </row>
    <row collapsed="false" customFormat="false" customHeight="false" hidden="false" ht="12.1" outlineLevel="0" r="253">
      <c r="A253" s="21" t="n">
        <v>48114</v>
      </c>
      <c r="B253" s="16" t="s">
        <v>195</v>
      </c>
      <c r="C253" s="16" t="s">
        <v>16</v>
      </c>
      <c r="D253" s="16" t="s">
        <v>18</v>
      </c>
      <c r="E253" s="6" t="n">
        <v>1000</v>
      </c>
      <c r="F253" s="7" t="n">
        <v>94</v>
      </c>
      <c r="G253" s="6" t="n">
        <v>38.39</v>
      </c>
      <c r="H253" s="6" t="n">
        <v>469</v>
      </c>
      <c r="I253" s="6" t="n">
        <v>3608.66</v>
      </c>
      <c r="J253" s="6" t="n">
        <v>3139.66</v>
      </c>
    </row>
    <row collapsed="false" customFormat="false" customHeight="false" hidden="false" ht="12.1" outlineLevel="0" r="254">
      <c r="A254" s="21" t="n">
        <v>48170</v>
      </c>
      <c r="B254" s="16" t="s">
        <v>195</v>
      </c>
      <c r="C254" s="16" t="s">
        <v>51</v>
      </c>
      <c r="D254" s="16" t="s">
        <v>52</v>
      </c>
      <c r="E254" s="6" t="n">
        <v>1000</v>
      </c>
      <c r="F254" s="7" t="n">
        <v>89</v>
      </c>
      <c r="G254" s="6" t="n">
        <v>47.37</v>
      </c>
      <c r="H254" s="6" t="n">
        <v>548</v>
      </c>
      <c r="I254" s="6" t="n">
        <v>4215.93</v>
      </c>
      <c r="J254" s="6" t="n">
        <v>3667.93</v>
      </c>
    </row>
    <row collapsed="false" customFormat="false" customHeight="false" hidden="false" ht="12.1" outlineLevel="0" r="255">
      <c r="A255" s="21" t="n">
        <v>48177</v>
      </c>
      <c r="B255" s="16" t="s">
        <v>195</v>
      </c>
      <c r="C255" s="16" t="s">
        <v>47</v>
      </c>
      <c r="D255" s="16" t="s">
        <v>48</v>
      </c>
      <c r="E255" s="6" t="n">
        <v>1000</v>
      </c>
      <c r="F255" s="7" t="n">
        <v>91</v>
      </c>
      <c r="G255" s="6" t="n">
        <v>48.87</v>
      </c>
      <c r="H255" s="6" t="n">
        <v>578</v>
      </c>
      <c r="I255" s="6" t="n">
        <v>4447.17</v>
      </c>
      <c r="J255" s="6" t="n">
        <v>3869.17</v>
      </c>
    </row>
    <row collapsed="false" customFormat="false" customHeight="false" hidden="false" ht="12.1" outlineLevel="0" r="256">
      <c r="A256" s="21" t="n">
        <v>48247</v>
      </c>
      <c r="B256" s="16" t="s">
        <v>195</v>
      </c>
      <c r="C256" s="16" t="s">
        <v>39</v>
      </c>
      <c r="D256" s="16" t="s">
        <v>40</v>
      </c>
      <c r="E256" s="6" t="n">
        <v>1000</v>
      </c>
      <c r="F256" s="7" t="n">
        <v>100</v>
      </c>
      <c r="G256" s="6" t="n">
        <v>34.9</v>
      </c>
      <c r="H256" s="6" t="n">
        <v>454</v>
      </c>
      <c r="I256" s="6" t="n">
        <v>3490</v>
      </c>
      <c r="J256" s="6" t="n">
        <v>3036</v>
      </c>
    </row>
    <row collapsed="false" customFormat="false" customHeight="false" hidden="false" ht="12.1" outlineLevel="0" r="257">
      <c r="A257" s="21" t="n">
        <v>48296</v>
      </c>
      <c r="B257" s="16" t="s">
        <v>195</v>
      </c>
      <c r="C257" s="16" t="s">
        <v>16</v>
      </c>
      <c r="D257" s="16" t="s">
        <v>18</v>
      </c>
      <c r="E257" s="6" t="n">
        <v>1000</v>
      </c>
      <c r="F257" s="7" t="n">
        <v>94</v>
      </c>
      <c r="G257" s="6" t="n">
        <v>38.39</v>
      </c>
      <c r="H257" s="6" t="n">
        <v>469</v>
      </c>
      <c r="I257" s="6" t="n">
        <v>3608.66</v>
      </c>
      <c r="J257" s="6" t="n">
        <v>3139.66</v>
      </c>
    </row>
    <row collapsed="false" customFormat="false" customHeight="false" hidden="false" ht="12.1" outlineLevel="0" r="258">
      <c r="A258" s="21" t="n">
        <v>48352</v>
      </c>
      <c r="B258" s="16" t="s">
        <v>195</v>
      </c>
      <c r="C258" s="16" t="s">
        <v>51</v>
      </c>
      <c r="D258" s="16" t="s">
        <v>52</v>
      </c>
      <c r="E258" s="6" t="n">
        <v>1000</v>
      </c>
      <c r="F258" s="7" t="n">
        <v>89</v>
      </c>
      <c r="G258" s="6" t="n">
        <v>47.37</v>
      </c>
      <c r="H258" s="6" t="n">
        <v>548</v>
      </c>
      <c r="I258" s="6" t="n">
        <v>4215.93</v>
      </c>
      <c r="J258" s="6" t="n">
        <v>3667.93</v>
      </c>
    </row>
    <row collapsed="false" customFormat="false" customHeight="false" hidden="false" ht="12.1" outlineLevel="0" r="259">
      <c r="A259" s="21" t="n">
        <v>48359</v>
      </c>
      <c r="B259" s="16" t="s">
        <v>195</v>
      </c>
      <c r="C259" s="16" t="s">
        <v>47</v>
      </c>
      <c r="D259" s="16" t="s">
        <v>48</v>
      </c>
      <c r="E259" s="6" t="n">
        <v>1000</v>
      </c>
      <c r="F259" s="7" t="n">
        <v>91</v>
      </c>
      <c r="G259" s="6" t="n">
        <v>48.87</v>
      </c>
      <c r="H259" s="6" t="n">
        <v>578</v>
      </c>
      <c r="I259" s="6" t="n">
        <v>4447.17</v>
      </c>
      <c r="J259" s="6" t="n">
        <v>3869.17</v>
      </c>
    </row>
    <row collapsed="false" customFormat="false" customHeight="false" hidden="false" ht="12.1" outlineLevel="0" r="260">
      <c r="A260" s="21" t="n">
        <v>48429</v>
      </c>
      <c r="B260" s="16" t="s">
        <v>195</v>
      </c>
      <c r="C260" s="16" t="s">
        <v>39</v>
      </c>
      <c r="D260" s="16" t="s">
        <v>40</v>
      </c>
      <c r="E260" s="6" t="n">
        <v>1000</v>
      </c>
      <c r="F260" s="7" t="n">
        <v>100</v>
      </c>
      <c r="G260" s="6" t="n">
        <v>34.9</v>
      </c>
      <c r="H260" s="6" t="n">
        <v>454</v>
      </c>
      <c r="I260" s="6" t="n">
        <v>3490</v>
      </c>
      <c r="J260" s="6" t="n">
        <v>3036</v>
      </c>
    </row>
    <row collapsed="false" customFormat="false" customHeight="false" hidden="false" ht="12.1" outlineLevel="0" r="261">
      <c r="A261" s="21" t="n">
        <v>48478</v>
      </c>
      <c r="B261" s="16" t="s">
        <v>195</v>
      </c>
      <c r="C261" s="16" t="s">
        <v>16</v>
      </c>
      <c r="D261" s="16" t="s">
        <v>18</v>
      </c>
      <c r="E261" s="6" t="n">
        <v>1000</v>
      </c>
      <c r="F261" s="7" t="n">
        <v>94</v>
      </c>
      <c r="G261" s="6" t="n">
        <v>38.39</v>
      </c>
      <c r="H261" s="6" t="n">
        <v>469</v>
      </c>
      <c r="I261" s="6" t="n">
        <v>3608.66</v>
      </c>
      <c r="J261" s="6" t="n">
        <v>3139.66</v>
      </c>
    </row>
    <row collapsed="false" customFormat="false" customHeight="false" hidden="false" ht="12.1" outlineLevel="0" r="262">
      <c r="A262" s="21" t="n">
        <v>48534</v>
      </c>
      <c r="B262" s="16" t="s">
        <v>195</v>
      </c>
      <c r="C262" s="16" t="s">
        <v>51</v>
      </c>
      <c r="D262" s="16" t="s">
        <v>52</v>
      </c>
      <c r="E262" s="6" t="n">
        <v>1000</v>
      </c>
      <c r="F262" s="7" t="n">
        <v>89</v>
      </c>
      <c r="G262" s="6" t="n">
        <v>47.37</v>
      </c>
      <c r="H262" s="6" t="n">
        <v>548</v>
      </c>
      <c r="I262" s="6" t="n">
        <v>4215.93</v>
      </c>
      <c r="J262" s="6" t="n">
        <v>3667.93</v>
      </c>
    </row>
    <row collapsed="false" customFormat="false" customHeight="false" hidden="false" ht="12.1" outlineLevel="0" r="263">
      <c r="A263" s="21" t="n">
        <v>48541</v>
      </c>
      <c r="B263" s="16" t="s">
        <v>195</v>
      </c>
      <c r="C263" s="16" t="s">
        <v>47</v>
      </c>
      <c r="D263" s="16" t="s">
        <v>48</v>
      </c>
      <c r="E263" s="6" t="n">
        <v>1000</v>
      </c>
      <c r="F263" s="7" t="n">
        <v>91</v>
      </c>
      <c r="G263" s="6" t="n">
        <v>48.87</v>
      </c>
      <c r="H263" s="6" t="n">
        <v>578</v>
      </c>
      <c r="I263" s="6" t="n">
        <v>4447.17</v>
      </c>
      <c r="J263" s="6" t="n">
        <v>3869.17</v>
      </c>
    </row>
    <row collapsed="false" customFormat="false" customHeight="false" hidden="false" ht="12.1" outlineLevel="0" r="264">
      <c r="A264" s="21" t="n">
        <v>48611</v>
      </c>
      <c r="B264" s="16" t="s">
        <v>195</v>
      </c>
      <c r="C264" s="16" t="s">
        <v>39</v>
      </c>
      <c r="D264" s="16" t="s">
        <v>40</v>
      </c>
      <c r="E264" s="6" t="n">
        <v>1000</v>
      </c>
      <c r="F264" s="7" t="n">
        <v>100</v>
      </c>
      <c r="G264" s="6" t="n">
        <v>34.9</v>
      </c>
      <c r="H264" s="6" t="n">
        <v>454</v>
      </c>
      <c r="I264" s="6" t="n">
        <v>3490</v>
      </c>
      <c r="J264" s="6" t="n">
        <v>3036</v>
      </c>
    </row>
    <row collapsed="false" customFormat="false" customHeight="false" hidden="false" ht="12.1" outlineLevel="0" r="265">
      <c r="A265" s="21" t="n">
        <v>48660</v>
      </c>
      <c r="B265" s="16" t="s">
        <v>195</v>
      </c>
      <c r="C265" s="16" t="s">
        <v>16</v>
      </c>
      <c r="D265" s="16" t="s">
        <v>18</v>
      </c>
      <c r="E265" s="6" t="n">
        <v>1000</v>
      </c>
      <c r="F265" s="7" t="n">
        <v>94</v>
      </c>
      <c r="G265" s="6" t="n">
        <v>38.39</v>
      </c>
      <c r="H265" s="6" t="n">
        <v>469</v>
      </c>
      <c r="I265" s="6" t="n">
        <v>3608.66</v>
      </c>
      <c r="J265" s="6" t="n">
        <v>3139.66</v>
      </c>
    </row>
    <row collapsed="false" customFormat="false" customHeight="false" hidden="false" ht="12.1" outlineLevel="0" r="266">
      <c r="A266" s="21" t="n">
        <v>48723</v>
      </c>
      <c r="B266" s="16" t="s">
        <v>195</v>
      </c>
      <c r="C266" s="16" t="s">
        <v>47</v>
      </c>
      <c r="D266" s="16" t="s">
        <v>48</v>
      </c>
      <c r="E266" s="6" t="n">
        <v>1000</v>
      </c>
      <c r="F266" s="7" t="n">
        <v>91</v>
      </c>
      <c r="G266" s="6" t="n">
        <v>48.87</v>
      </c>
      <c r="H266" s="6" t="n">
        <v>578</v>
      </c>
      <c r="I266" s="6" t="n">
        <v>4447.17</v>
      </c>
      <c r="J266" s="6" t="n">
        <v>3869.17</v>
      </c>
    </row>
    <row collapsed="false" customFormat="false" customHeight="false" hidden="false" ht="12.1" outlineLevel="0" r="267">
      <c r="A267" s="21" t="n">
        <v>48793</v>
      </c>
      <c r="B267" s="16" t="s">
        <v>195</v>
      </c>
      <c r="C267" s="16" t="s">
        <v>39</v>
      </c>
      <c r="D267" s="16" t="s">
        <v>40</v>
      </c>
      <c r="E267" s="6" t="n">
        <v>1000</v>
      </c>
      <c r="F267" s="7" t="n">
        <v>100</v>
      </c>
      <c r="G267" s="6" t="n">
        <v>34.9</v>
      </c>
      <c r="H267" s="6" t="n">
        <v>454</v>
      </c>
      <c r="I267" s="6" t="n">
        <v>3490</v>
      </c>
      <c r="J267" s="6" t="n">
        <v>3036</v>
      </c>
    </row>
    <row collapsed="false" customFormat="false" customHeight="false" hidden="false" ht="12.1" outlineLevel="0" r="268">
      <c r="A268" s="21" t="n">
        <v>48842</v>
      </c>
      <c r="B268" s="16" t="s">
        <v>195</v>
      </c>
      <c r="C268" s="16" t="s">
        <v>16</v>
      </c>
      <c r="D268" s="16" t="s">
        <v>18</v>
      </c>
      <c r="E268" s="6" t="n">
        <v>1000</v>
      </c>
      <c r="F268" s="7" t="n">
        <v>94</v>
      </c>
      <c r="G268" s="6" t="n">
        <v>38.39</v>
      </c>
      <c r="H268" s="6" t="n">
        <v>469</v>
      </c>
      <c r="I268" s="6" t="n">
        <v>3608.66</v>
      </c>
      <c r="J268" s="6" t="n">
        <v>3139.66</v>
      </c>
    </row>
    <row collapsed="false" customFormat="false" customHeight="false" hidden="false" ht="12.1" outlineLevel="0" r="269">
      <c r="A269" s="21" t="n">
        <v>48905</v>
      </c>
      <c r="B269" s="16" t="s">
        <v>195</v>
      </c>
      <c r="C269" s="16" t="s">
        <v>47</v>
      </c>
      <c r="D269" s="16" t="s">
        <v>48</v>
      </c>
      <c r="E269" s="6" t="n">
        <v>1000</v>
      </c>
      <c r="F269" s="7" t="n">
        <v>91</v>
      </c>
      <c r="G269" s="6" t="n">
        <v>48.87</v>
      </c>
      <c r="H269" s="6" t="n">
        <v>578</v>
      </c>
      <c r="I269" s="6" t="n">
        <v>4447.17</v>
      </c>
      <c r="J269" s="6" t="n">
        <v>3869.17</v>
      </c>
    </row>
    <row collapsed="false" customFormat="false" customHeight="false" hidden="false" ht="12.1" outlineLevel="0" r="270">
      <c r="A270" s="21" t="n">
        <v>48975</v>
      </c>
      <c r="B270" s="16" t="s">
        <v>195</v>
      </c>
      <c r="C270" s="16" t="s">
        <v>39</v>
      </c>
      <c r="D270" s="16" t="s">
        <v>40</v>
      </c>
      <c r="E270" s="6" t="n">
        <v>1000</v>
      </c>
      <c r="F270" s="7" t="n">
        <v>100</v>
      </c>
      <c r="G270" s="6" t="n">
        <v>34.9</v>
      </c>
      <c r="H270" s="6" t="n">
        <v>454</v>
      </c>
      <c r="I270" s="6" t="n">
        <v>3490</v>
      </c>
      <c r="J270" s="6" t="n">
        <v>3036</v>
      </c>
    </row>
    <row collapsed="false" customFormat="false" customHeight="false" hidden="false" ht="12.1" outlineLevel="0" r="271">
      <c r="A271" s="21" t="n">
        <v>49024</v>
      </c>
      <c r="B271" s="16" t="s">
        <v>195</v>
      </c>
      <c r="C271" s="16" t="s">
        <v>16</v>
      </c>
      <c r="D271" s="16" t="s">
        <v>18</v>
      </c>
      <c r="E271" s="6" t="n">
        <v>1000</v>
      </c>
      <c r="F271" s="7" t="n">
        <v>94</v>
      </c>
      <c r="G271" s="6" t="n">
        <v>38.39</v>
      </c>
      <c r="H271" s="6" t="n">
        <v>469</v>
      </c>
      <c r="I271" s="6" t="n">
        <v>3608.66</v>
      </c>
      <c r="J271" s="6" t="n">
        <v>3139.66</v>
      </c>
    </row>
    <row collapsed="false" customFormat="false" customHeight="false" hidden="false" ht="12.1" outlineLevel="0" r="272">
      <c r="A272" s="21" t="n">
        <v>49087</v>
      </c>
      <c r="B272" s="16" t="s">
        <v>195</v>
      </c>
      <c r="C272" s="16" t="s">
        <v>47</v>
      </c>
      <c r="D272" s="16" t="s">
        <v>48</v>
      </c>
      <c r="E272" s="6" t="n">
        <v>1000</v>
      </c>
      <c r="F272" s="7" t="n">
        <v>91</v>
      </c>
      <c r="G272" s="6" t="n">
        <v>48.87</v>
      </c>
      <c r="H272" s="6" t="n">
        <v>578</v>
      </c>
      <c r="I272" s="6" t="n">
        <v>4447.17</v>
      </c>
      <c r="J272" s="6" t="n">
        <v>3869.17</v>
      </c>
    </row>
    <row collapsed="false" customFormat="false" customHeight="false" hidden="false" ht="12.1" outlineLevel="0" r="273">
      <c r="A273" s="21" t="n">
        <v>49157</v>
      </c>
      <c r="B273" s="16" t="s">
        <v>195</v>
      </c>
      <c r="C273" s="16" t="s">
        <v>39</v>
      </c>
      <c r="D273" s="16" t="s">
        <v>40</v>
      </c>
      <c r="E273" s="6" t="n">
        <v>1000</v>
      </c>
      <c r="F273" s="7" t="n">
        <v>100</v>
      </c>
      <c r="G273" s="6" t="n">
        <v>34.9</v>
      </c>
      <c r="H273" s="6" t="n">
        <v>454</v>
      </c>
      <c r="I273" s="6" t="n">
        <v>3490</v>
      </c>
      <c r="J273" s="6" t="n">
        <v>3036</v>
      </c>
    </row>
    <row collapsed="false" customFormat="false" customHeight="false" hidden="false" ht="12.1" outlineLevel="0" r="274">
      <c r="A274" s="21" t="n">
        <v>49206</v>
      </c>
      <c r="B274" s="16" t="s">
        <v>195</v>
      </c>
      <c r="C274" s="16" t="s">
        <v>16</v>
      </c>
      <c r="D274" s="16" t="s">
        <v>18</v>
      </c>
      <c r="E274" s="6" t="n">
        <v>1000</v>
      </c>
      <c r="F274" s="7" t="n">
        <v>94</v>
      </c>
      <c r="G274" s="6" t="n">
        <v>38.39</v>
      </c>
      <c r="H274" s="6" t="n">
        <v>469</v>
      </c>
      <c r="I274" s="6" t="n">
        <v>3608.66</v>
      </c>
      <c r="J274" s="6" t="n">
        <v>3139.66</v>
      </c>
    </row>
    <row collapsed="false" customFormat="false" customHeight="false" hidden="false" ht="12.1" outlineLevel="0" r="275">
      <c r="A275" s="21" t="n">
        <v>49269</v>
      </c>
      <c r="B275" s="16" t="s">
        <v>195</v>
      </c>
      <c r="C275" s="16" t="s">
        <v>47</v>
      </c>
      <c r="D275" s="16" t="s">
        <v>48</v>
      </c>
      <c r="E275" s="6" t="n">
        <v>1000</v>
      </c>
      <c r="F275" s="7" t="n">
        <v>91</v>
      </c>
      <c r="G275" s="6" t="n">
        <v>48.87</v>
      </c>
      <c r="H275" s="6" t="n">
        <v>578</v>
      </c>
      <c r="I275" s="6" t="n">
        <v>4447.17</v>
      </c>
      <c r="J275" s="6" t="n">
        <v>3869.17</v>
      </c>
    </row>
    <row collapsed="false" customFormat="false" customHeight="false" hidden="false" ht="12.1" outlineLevel="0" r="276">
      <c r="A276" s="21" t="n">
        <v>49339</v>
      </c>
      <c r="B276" s="16" t="s">
        <v>195</v>
      </c>
      <c r="C276" s="16" t="s">
        <v>39</v>
      </c>
      <c r="D276" s="16" t="s">
        <v>40</v>
      </c>
      <c r="E276" s="6" t="n">
        <v>1000</v>
      </c>
      <c r="F276" s="7" t="n">
        <v>100</v>
      </c>
      <c r="G276" s="6" t="n">
        <v>34.9</v>
      </c>
      <c r="H276" s="6" t="n">
        <v>454</v>
      </c>
      <c r="I276" s="6" t="n">
        <v>3490</v>
      </c>
      <c r="J276" s="6" t="n">
        <v>3036</v>
      </c>
    </row>
    <row collapsed="false" customFormat="false" customHeight="false" hidden="false" ht="12.1" outlineLevel="0" r="277">
      <c r="A277" s="21" t="n">
        <v>49388</v>
      </c>
      <c r="B277" s="16" t="s">
        <v>195</v>
      </c>
      <c r="C277" s="16" t="s">
        <v>16</v>
      </c>
      <c r="D277" s="16" t="s">
        <v>18</v>
      </c>
      <c r="E277" s="6" t="n">
        <v>1000</v>
      </c>
      <c r="F277" s="7" t="n">
        <v>94</v>
      </c>
      <c r="G277" s="6" t="n">
        <v>38.39</v>
      </c>
      <c r="H277" s="6" t="n">
        <v>469</v>
      </c>
      <c r="I277" s="6" t="n">
        <v>3608.66</v>
      </c>
      <c r="J277" s="6" t="n">
        <v>3139.66</v>
      </c>
    </row>
    <row collapsed="false" customFormat="false" customHeight="false" hidden="false" ht="12.1" outlineLevel="0" r="278">
      <c r="A278" s="21" t="n">
        <v>49451</v>
      </c>
      <c r="B278" s="16" t="s">
        <v>195</v>
      </c>
      <c r="C278" s="16" t="s">
        <v>47</v>
      </c>
      <c r="D278" s="16" t="s">
        <v>48</v>
      </c>
      <c r="E278" s="6" t="n">
        <v>1000</v>
      </c>
      <c r="F278" s="7" t="n">
        <v>91</v>
      </c>
      <c r="G278" s="6" t="n">
        <v>48.87</v>
      </c>
      <c r="H278" s="6" t="n">
        <v>578</v>
      </c>
      <c r="I278" s="6" t="n">
        <v>4447.17</v>
      </c>
      <c r="J278" s="6" t="n">
        <v>3869.17</v>
      </c>
    </row>
    <row collapsed="false" customFormat="false" customHeight="false" hidden="false" ht="12.1" outlineLevel="0" r="279">
      <c r="A279" s="21" t="n">
        <v>49521</v>
      </c>
      <c r="B279" s="16" t="s">
        <v>195</v>
      </c>
      <c r="C279" s="16" t="s">
        <v>39</v>
      </c>
      <c r="D279" s="16" t="s">
        <v>40</v>
      </c>
      <c r="E279" s="6" t="n">
        <v>1000</v>
      </c>
      <c r="F279" s="7" t="n">
        <v>100</v>
      </c>
      <c r="G279" s="6" t="n">
        <v>34.9</v>
      </c>
      <c r="H279" s="6" t="n">
        <v>454</v>
      </c>
      <c r="I279" s="6" t="n">
        <v>3490</v>
      </c>
      <c r="J279" s="6" t="n">
        <v>3036</v>
      </c>
    </row>
    <row collapsed="false" customFormat="false" customHeight="false" hidden="false" ht="12.1" outlineLevel="0" r="280">
      <c r="A280" s="21" t="n">
        <v>49570</v>
      </c>
      <c r="B280" s="16" t="s">
        <v>195</v>
      </c>
      <c r="C280" s="16" t="s">
        <v>16</v>
      </c>
      <c r="D280" s="16" t="s">
        <v>18</v>
      </c>
      <c r="E280" s="6" t="n">
        <v>1000</v>
      </c>
      <c r="F280" s="7" t="n">
        <v>94</v>
      </c>
      <c r="G280" s="6" t="n">
        <v>38.39</v>
      </c>
      <c r="H280" s="6" t="n">
        <v>469</v>
      </c>
      <c r="I280" s="6" t="n">
        <v>3608.66</v>
      </c>
      <c r="J280" s="6" t="n">
        <v>3139.66</v>
      </c>
    </row>
    <row collapsed="false" customFormat="false" customHeight="false" hidden="false" ht="12.1" outlineLevel="0" r="281">
      <c r="A281" s="21" t="n">
        <v>49633</v>
      </c>
      <c r="B281" s="16" t="s">
        <v>195</v>
      </c>
      <c r="C281" s="16" t="s">
        <v>47</v>
      </c>
      <c r="D281" s="16" t="s">
        <v>48</v>
      </c>
      <c r="E281" s="6" t="n">
        <v>1000</v>
      </c>
      <c r="F281" s="7" t="n">
        <v>91</v>
      </c>
      <c r="G281" s="6" t="n">
        <v>48.87</v>
      </c>
      <c r="H281" s="6" t="n">
        <v>578</v>
      </c>
      <c r="I281" s="6" t="n">
        <v>4447.17</v>
      </c>
      <c r="J281" s="6" t="n">
        <v>3869.17</v>
      </c>
    </row>
    <row collapsed="false" customFormat="false" customHeight="false" hidden="false" ht="12.1" outlineLevel="0" r="282">
      <c r="A282" s="21" t="n">
        <v>49703</v>
      </c>
      <c r="B282" s="16" t="s">
        <v>195</v>
      </c>
      <c r="C282" s="16" t="s">
        <v>39</v>
      </c>
      <c r="D282" s="16" t="s">
        <v>40</v>
      </c>
      <c r="E282" s="6" t="n">
        <v>1000</v>
      </c>
      <c r="F282" s="7" t="n">
        <v>100</v>
      </c>
      <c r="G282" s="6" t="n">
        <v>34.9</v>
      </c>
      <c r="H282" s="6" t="n">
        <v>454</v>
      </c>
      <c r="I282" s="6" t="n">
        <v>3490</v>
      </c>
      <c r="J282" s="6" t="n">
        <v>3036</v>
      </c>
    </row>
    <row collapsed="false" customFormat="false" customHeight="false" hidden="false" ht="12.1" outlineLevel="0" r="283">
      <c r="A283" s="21" t="n">
        <v>49752</v>
      </c>
      <c r="B283" s="16" t="s">
        <v>195</v>
      </c>
      <c r="C283" s="16" t="s">
        <v>16</v>
      </c>
      <c r="D283" s="16" t="s">
        <v>18</v>
      </c>
      <c r="E283" s="6" t="n">
        <v>1000</v>
      </c>
      <c r="F283" s="7" t="n">
        <v>94</v>
      </c>
      <c r="G283" s="6" t="n">
        <v>38.39</v>
      </c>
      <c r="H283" s="6" t="n">
        <v>469</v>
      </c>
      <c r="I283" s="6" t="n">
        <v>3608.66</v>
      </c>
      <c r="J283" s="6" t="n">
        <v>3139.66</v>
      </c>
    </row>
    <row collapsed="false" customFormat="false" customHeight="false" hidden="false" ht="12.1" outlineLevel="0" r="284">
      <c r="A284" s="21" t="n">
        <v>49815</v>
      </c>
      <c r="B284" s="16" t="s">
        <v>195</v>
      </c>
      <c r="C284" s="16" t="s">
        <v>47</v>
      </c>
      <c r="D284" s="16" t="s">
        <v>48</v>
      </c>
      <c r="E284" s="6" t="n">
        <v>1000</v>
      </c>
      <c r="F284" s="7" t="n">
        <v>91</v>
      </c>
      <c r="G284" s="6" t="n">
        <v>48.87</v>
      </c>
      <c r="H284" s="6" t="n">
        <v>578</v>
      </c>
      <c r="I284" s="6" t="n">
        <v>4447.17</v>
      </c>
      <c r="J284" s="6" t="n">
        <v>3869.17</v>
      </c>
    </row>
    <row collapsed="false" customFormat="false" customHeight="false" hidden="false" ht="12.1" outlineLevel="0" r="285">
      <c r="A285" s="21" t="n">
        <v>49885</v>
      </c>
      <c r="B285" s="16" t="s">
        <v>195</v>
      </c>
      <c r="C285" s="16" t="s">
        <v>39</v>
      </c>
      <c r="D285" s="16" t="s">
        <v>40</v>
      </c>
      <c r="E285" s="6" t="n">
        <v>1000</v>
      </c>
      <c r="F285" s="7" t="n">
        <v>100</v>
      </c>
      <c r="G285" s="6" t="n">
        <v>34.9</v>
      </c>
      <c r="H285" s="6" t="n">
        <v>454</v>
      </c>
      <c r="I285" s="6" t="n">
        <v>3490</v>
      </c>
      <c r="J285" s="6" t="n">
        <v>3036</v>
      </c>
    </row>
    <row collapsed="false" customFormat="false" customHeight="false" hidden="false" ht="12.1" outlineLevel="0" r="286">
      <c r="A286" s="21" t="n">
        <v>49934</v>
      </c>
      <c r="B286" s="16" t="s">
        <v>195</v>
      </c>
      <c r="C286" s="16" t="s">
        <v>16</v>
      </c>
      <c r="D286" s="16" t="s">
        <v>18</v>
      </c>
      <c r="E286" s="6" t="n">
        <v>1000</v>
      </c>
      <c r="F286" s="7" t="n">
        <v>94</v>
      </c>
      <c r="G286" s="6" t="n">
        <v>38.39</v>
      </c>
      <c r="H286" s="6" t="n">
        <v>469</v>
      </c>
      <c r="I286" s="6" t="n">
        <v>3608.66</v>
      </c>
      <c r="J286" s="6" t="n">
        <v>3139.66</v>
      </c>
    </row>
    <row collapsed="false" customFormat="false" customHeight="false" hidden="false" ht="12.1" outlineLevel="0" r="287">
      <c r="A287" s="21" t="n">
        <v>49997</v>
      </c>
      <c r="B287" s="16" t="s">
        <v>195</v>
      </c>
      <c r="C287" s="16" t="s">
        <v>47</v>
      </c>
      <c r="D287" s="16" t="s">
        <v>48</v>
      </c>
      <c r="E287" s="6" t="n">
        <v>1000</v>
      </c>
      <c r="F287" s="7" t="n">
        <v>91</v>
      </c>
      <c r="G287" s="6" t="n">
        <v>48.87</v>
      </c>
      <c r="H287" s="6" t="n">
        <v>578</v>
      </c>
      <c r="I287" s="6" t="n">
        <v>4447.17</v>
      </c>
      <c r="J287" s="6" t="n">
        <v>3869.17</v>
      </c>
    </row>
    <row collapsed="false" customFormat="false" customHeight="false" hidden="false" ht="12.1" outlineLevel="0" r="288">
      <c r="A288" s="21" t="n">
        <v>50116</v>
      </c>
      <c r="B288" s="16" t="s">
        <v>195</v>
      </c>
      <c r="C288" s="16" t="s">
        <v>16</v>
      </c>
      <c r="D288" s="16" t="s">
        <v>18</v>
      </c>
      <c r="E288" s="6" t="n">
        <v>1000</v>
      </c>
      <c r="F288" s="7" t="n">
        <v>94</v>
      </c>
      <c r="G288" s="6" t="n">
        <v>38.39</v>
      </c>
      <c r="H288" s="6" t="n">
        <v>469</v>
      </c>
      <c r="I288" s="6" t="n">
        <v>3608.66</v>
      </c>
      <c r="J288" s="6" t="n">
        <v>3139.66</v>
      </c>
    </row>
    <row collapsed="false" customFormat="false" customHeight="false" hidden="false" ht="12.1" outlineLevel="0" r="289">
      <c r="A289" s="21" t="n">
        <v>50179</v>
      </c>
      <c r="B289" s="16" t="s">
        <v>195</v>
      </c>
      <c r="C289" s="16" t="s">
        <v>47</v>
      </c>
      <c r="D289" s="16" t="s">
        <v>48</v>
      </c>
      <c r="E289" s="6" t="n">
        <v>1000</v>
      </c>
      <c r="F289" s="7" t="n">
        <v>91</v>
      </c>
      <c r="G289" s="6" t="n">
        <v>48.87</v>
      </c>
      <c r="H289" s="6" t="n">
        <v>578</v>
      </c>
      <c r="I289" s="6" t="n">
        <v>4447.17</v>
      </c>
      <c r="J289" s="6" t="n">
        <v>3869.17</v>
      </c>
    </row>
    <row collapsed="false" customFormat="false" customHeight="false" hidden="false" ht="12.1" outlineLevel="0" r="290">
      <c r="A290" s="21" t="n">
        <v>50298</v>
      </c>
      <c r="B290" s="16" t="s">
        <v>195</v>
      </c>
      <c r="C290" s="16" t="s">
        <v>16</v>
      </c>
      <c r="D290" s="16" t="s">
        <v>18</v>
      </c>
      <c r="E290" s="6" t="n">
        <v>1000</v>
      </c>
      <c r="F290" s="7" t="n">
        <v>94</v>
      </c>
      <c r="G290" s="6" t="n">
        <v>38.39</v>
      </c>
      <c r="H290" s="6" t="n">
        <v>469</v>
      </c>
      <c r="I290" s="6" t="n">
        <v>3608.66</v>
      </c>
      <c r="J290" s="6" t="n">
        <v>3139.66</v>
      </c>
    </row>
    <row collapsed="false" customFormat="false" customHeight="false" hidden="false" ht="12.1" outlineLevel="0" r="291">
      <c r="A291" s="21" t="n">
        <v>50361</v>
      </c>
      <c r="B291" s="16" t="s">
        <v>195</v>
      </c>
      <c r="C291" s="16" t="s">
        <v>47</v>
      </c>
      <c r="D291" s="16" t="s">
        <v>48</v>
      </c>
      <c r="E291" s="6" t="n">
        <v>1000</v>
      </c>
      <c r="F291" s="7" t="n">
        <v>91</v>
      </c>
      <c r="G291" s="6" t="n">
        <v>48.87</v>
      </c>
      <c r="H291" s="6" t="n">
        <v>578</v>
      </c>
      <c r="I291" s="6" t="n">
        <v>4447.17</v>
      </c>
      <c r="J291" s="6" t="n">
        <v>3869.17</v>
      </c>
    </row>
    <row collapsed="false" customFormat="false" customHeight="false" hidden="false" ht="12.1" outlineLevel="0" r="292">
      <c r="A292" s="21" t="n">
        <v>50480</v>
      </c>
      <c r="B292" s="16" t="s">
        <v>195</v>
      </c>
      <c r="C292" s="16" t="s">
        <v>16</v>
      </c>
      <c r="D292" s="16" t="s">
        <v>18</v>
      </c>
      <c r="E292" s="6" t="n">
        <v>1000</v>
      </c>
      <c r="F292" s="7" t="n">
        <v>94</v>
      </c>
      <c r="G292" s="6" t="n">
        <v>38.39</v>
      </c>
      <c r="H292" s="6" t="n">
        <v>469</v>
      </c>
      <c r="I292" s="6" t="n">
        <v>3608.66</v>
      </c>
      <c r="J292" s="6" t="n">
        <v>3139.66</v>
      </c>
    </row>
    <row collapsed="false" customFormat="false" customHeight="false" hidden="false" ht="12.1" outlineLevel="0" r="293">
      <c r="A293" s="21" t="n">
        <v>50543</v>
      </c>
      <c r="B293" s="16" t="s">
        <v>195</v>
      </c>
      <c r="C293" s="16" t="s">
        <v>47</v>
      </c>
      <c r="D293" s="16" t="s">
        <v>48</v>
      </c>
      <c r="E293" s="6" t="n">
        <v>1000</v>
      </c>
      <c r="F293" s="7" t="n">
        <v>91</v>
      </c>
      <c r="G293" s="6" t="n">
        <v>48.87</v>
      </c>
      <c r="H293" s="6" t="n">
        <v>578</v>
      </c>
      <c r="I293" s="6" t="n">
        <v>4447.17</v>
      </c>
      <c r="J293" s="6" t="n">
        <v>3869.17</v>
      </c>
    </row>
    <row collapsed="false" customFormat="false" customHeight="false" hidden="false" ht="12.1" outlineLevel="0" r="294">
      <c r="A294" s="21" t="n">
        <v>50662</v>
      </c>
      <c r="B294" s="16" t="s">
        <v>195</v>
      </c>
      <c r="C294" s="16" t="s">
        <v>16</v>
      </c>
      <c r="D294" s="16" t="s">
        <v>18</v>
      </c>
      <c r="E294" s="6" t="n">
        <v>1000</v>
      </c>
      <c r="F294" s="7" t="n">
        <v>94</v>
      </c>
      <c r="G294" s="6" t="n">
        <v>38.39</v>
      </c>
      <c r="H294" s="6" t="n">
        <v>469</v>
      </c>
      <c r="I294" s="6" t="n">
        <v>3608.66</v>
      </c>
      <c r="J294" s="6" t="n">
        <v>3139.66</v>
      </c>
    </row>
    <row collapsed="false" customFormat="false" customHeight="false" hidden="false" ht="12.1" outlineLevel="0" r="295">
      <c r="A295" s="21" t="n">
        <v>50844</v>
      </c>
      <c r="B295" s="16" t="s">
        <v>195</v>
      </c>
      <c r="C295" s="16" t="s">
        <v>16</v>
      </c>
      <c r="D295" s="16" t="s">
        <v>18</v>
      </c>
      <c r="E295" s="6" t="n">
        <v>1000</v>
      </c>
      <c r="F295" s="7" t="n">
        <v>94</v>
      </c>
      <c r="G295" s="6" t="n">
        <v>38.39</v>
      </c>
      <c r="H295" s="6" t="n">
        <v>469</v>
      </c>
      <c r="I295" s="6" t="n">
        <v>3608.66</v>
      </c>
      <c r="J295" s="6" t="n">
        <v>3139.66</v>
      </c>
    </row>
  </sheetData>
  <autoFilter ref="A1:J2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76</v>
      </c>
      <c r="B1" s="22" t="s">
        <v>189</v>
      </c>
      <c r="C1" s="22" t="s">
        <v>0</v>
      </c>
      <c r="D1" s="22" t="s">
        <v>2</v>
      </c>
      <c r="E1" s="22" t="s">
        <v>190</v>
      </c>
      <c r="F1" s="22" t="s">
        <v>196</v>
      </c>
      <c r="G1" s="22" t="s">
        <v>197</v>
      </c>
      <c r="H1" s="22" t="s">
        <v>80</v>
      </c>
      <c r="I1" s="22" t="s">
        <v>198</v>
      </c>
      <c r="J1" s="22" t="s">
        <v>199</v>
      </c>
      <c r="K1" s="22" t="s">
        <v>200</v>
      </c>
      <c r="L1" s="22" t="s">
        <v>201</v>
      </c>
      <c r="M1" s="22" t="s">
        <v>202</v>
      </c>
      <c r="N1" s="22" t="s">
        <v>203</v>
      </c>
      <c r="O1" s="22" t="s">
        <v>204</v>
      </c>
    </row>
    <row collapsed="false" customFormat="false" customHeight="false" hidden="false" ht="12.1" outlineLevel="0" r="2">
      <c r="A2" s="23" t="n">
        <v>45907</v>
      </c>
      <c r="B2" s="16" t="s">
        <v>195</v>
      </c>
      <c r="C2" s="16" t="s">
        <v>16</v>
      </c>
      <c r="D2" s="16" t="s">
        <v>18</v>
      </c>
      <c r="E2" s="17" t="n">
        <v>94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216</v>
      </c>
      <c r="J2" s="17" t="n">
        <v>657.88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45907</v>
      </c>
      <c r="B3" s="16" t="s">
        <v>195</v>
      </c>
      <c r="C3" s="16" t="s">
        <v>22</v>
      </c>
      <c r="D3" s="16" t="s">
        <v>23</v>
      </c>
      <c r="E3" s="17" t="n">
        <v>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216</v>
      </c>
      <c r="J3" s="17" t="n">
        <v>8282.639586</v>
      </c>
      <c r="K3" s="6" t="s">
        <f>=Портфель!F3*Портфель!G3/100*Портфель!$Q$17+Портфель!H3*Портфель!$Q$13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45907</v>
      </c>
      <c r="B4" s="16" t="s">
        <v>195</v>
      </c>
      <c r="C4" s="16" t="s">
        <v>27</v>
      </c>
      <c r="D4" s="16" t="s">
        <v>28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216</v>
      </c>
      <c r="J4" s="17" t="n">
        <v>85600.7575</v>
      </c>
      <c r="K4" s="6" t="s">
        <f>=Портфель!F4*Портфель!G4/100*Портфель!$Q$17+Портфель!H4*Портфель!$Q$13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45907</v>
      </c>
      <c r="B5" s="16" t="s">
        <v>195</v>
      </c>
      <c r="C5" s="16" t="s">
        <v>31</v>
      </c>
      <c r="D5" s="16" t="s">
        <v>32</v>
      </c>
      <c r="E5" s="17" t="n">
        <v>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216</v>
      </c>
      <c r="J5" s="17" t="n">
        <v>8483.5656307778</v>
      </c>
      <c r="K5" s="6" t="s">
        <f>=Портфель!F5*Портфель!G5/100*Портфель!$Q$17+Портфель!H5*Портфель!$Q$13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45907</v>
      </c>
      <c r="B6" s="16" t="s">
        <v>195</v>
      </c>
      <c r="C6" s="16" t="s">
        <v>35</v>
      </c>
      <c r="D6" s="16" t="s">
        <v>36</v>
      </c>
      <c r="E6" s="17" t="n">
        <v>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216</v>
      </c>
      <c r="J6" s="17" t="n">
        <v>8806.6708375</v>
      </c>
      <c r="K6" s="6" t="s">
        <f>=Портфель!F6*Портфель!G6/100*Портфель!$Q$17+Портфель!H6*Портфель!$Q$13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45907</v>
      </c>
      <c r="B7" s="16" t="s">
        <v>195</v>
      </c>
      <c r="C7" s="16" t="s">
        <v>39</v>
      </c>
      <c r="D7" s="16" t="s">
        <v>40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216</v>
      </c>
      <c r="J7" s="17" t="n">
        <v>646.5</v>
      </c>
      <c r="K7" s="6" t="s">
        <f>=Портфель!F7*Портфель!G7/100*Портфель!$Q$13+Портфель!H7*Портфель!$Q$13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45907</v>
      </c>
      <c r="B8" s="16" t="s">
        <v>195</v>
      </c>
      <c r="C8" s="16" t="s">
        <v>43</v>
      </c>
      <c r="D8" s="16" t="s">
        <v>44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216</v>
      </c>
      <c r="J8" s="17" t="n">
        <v>8404.739632</v>
      </c>
      <c r="K8" s="6" t="s">
        <f>=Портфель!F8*Портфель!G8/100*Портфель!$Q$17+Портфель!H8*Портфель!$Q$13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45907</v>
      </c>
      <c r="B9" s="16" t="s">
        <v>195</v>
      </c>
      <c r="C9" s="16" t="s">
        <v>47</v>
      </c>
      <c r="D9" s="16" t="s">
        <v>48</v>
      </c>
      <c r="E9" s="17" t="n">
        <v>91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216</v>
      </c>
      <c r="J9" s="17" t="n">
        <v>783.79</v>
      </c>
      <c r="K9" s="6" t="s">
        <f>=Портфель!F9*Портфель!G9/100*Портфель!$Q$13+Портфель!H9*Портфель!$Q$13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45907</v>
      </c>
      <c r="B10" s="16" t="s">
        <v>195</v>
      </c>
      <c r="C10" s="16" t="s">
        <v>51</v>
      </c>
      <c r="D10" s="16" t="s">
        <v>52</v>
      </c>
      <c r="E10" s="17" t="n">
        <v>89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216</v>
      </c>
      <c r="J10" s="17" t="n">
        <v>834.92</v>
      </c>
      <c r="K10" s="6" t="s">
        <f>=Портфель!F10*Портфель!G10/100*Портфель!$Q$13+Портфель!H10*Портфель!$Q$13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45907</v>
      </c>
      <c r="B11" s="16" t="s">
        <v>195</v>
      </c>
      <c r="C11" s="16" t="s">
        <v>55</v>
      </c>
      <c r="D11" s="16" t="s">
        <v>56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216</v>
      </c>
      <c r="J11" s="17" t="n">
        <v>8972.5842248</v>
      </c>
      <c r="K11" s="6" t="s">
        <f>=Портфель!F11*Портфель!G11/100*Портфель!$Q$17+Портфель!H11*Портфель!$Q$13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45907</v>
      </c>
      <c r="B12" s="16" t="s">
        <v>195</v>
      </c>
      <c r="C12" s="16" t="s">
        <v>59</v>
      </c>
      <c r="D12" s="16" t="s">
        <v>60</v>
      </c>
      <c r="E12" s="17" t="n">
        <v>90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216</v>
      </c>
      <c r="J12" s="17" t="n">
        <v>880.32</v>
      </c>
      <c r="K12" s="6" t="s">
        <f>=Портфель!F12*Портфель!G12/100*Портфель!$Q$13+Портфель!H12*Портфель!$Q$13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45907</v>
      </c>
      <c r="B13" s="16" t="s">
        <v>195</v>
      </c>
      <c r="C13" s="16" t="s">
        <v>63</v>
      </c>
      <c r="D13" s="16" t="s">
        <v>64</v>
      </c>
      <c r="E13" s="17" t="n">
        <v>108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216</v>
      </c>
      <c r="J13" s="17" t="n">
        <v>759.16</v>
      </c>
      <c r="K13" s="6" t="s">
        <f>=Портфель!F13*Портфель!G13/100*Портфель!$Q$13+Портфель!H13*Портфель!$Q$13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45717</v>
      </c>
      <c r="B14" s="16" t="s">
        <v>195</v>
      </c>
      <c r="C14" s="16" t="s">
        <v>66</v>
      </c>
      <c r="D14" s="16" t="s">
        <v>67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406</v>
      </c>
      <c r="J14" s="17" t="n">
        <v>9067.9925</v>
      </c>
      <c r="K14" s="6" t="s">
        <f>=Портфель!F14*Портфель!G14/100*Портфель!$Q$17+Портфель!H14*Портфель!$Q$13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45907</v>
      </c>
      <c r="B15" s="16" t="s">
        <v>195</v>
      </c>
      <c r="C15" s="16" t="s">
        <v>66</v>
      </c>
      <c r="D15" s="16" t="s">
        <v>67</v>
      </c>
      <c r="E15" s="17" t="n">
        <v>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216</v>
      </c>
      <c r="J15" s="17" t="n">
        <v>8604.401807</v>
      </c>
      <c r="K15" s="6" t="s">
        <f>=Портфель!F14*Портфель!G14/100*Портфель!$Q$17+Портфель!H14*Портфель!$Q$13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/>
      <c r="B16" s="16"/>
      <c r="C16" s="16"/>
      <c r="D16" s="16"/>
      <c r="E16" s="17"/>
      <c r="F16" s="7"/>
      <c r="G16" s="17"/>
      <c r="H16" s="16"/>
      <c r="I16" s="7"/>
      <c r="J16" s="17"/>
      <c r="K16" s="4" t="s">
        <v>75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205</v>
      </c>
      <c r="D1" s="22" t="s">
        <v>206</v>
      </c>
      <c r="E1" s="22" t="s">
        <v>207</v>
      </c>
      <c r="F1" s="22" t="s">
        <v>208</v>
      </c>
      <c r="G1" s="22" t="s">
        <v>190</v>
      </c>
      <c r="H1" s="22" t="s">
        <v>209</v>
      </c>
      <c r="I1" s="22" t="s">
        <v>210</v>
      </c>
      <c r="J1" s="22" t="s">
        <v>211</v>
      </c>
      <c r="K1" s="22" t="s">
        <v>212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2026-04-11T09:25:54.00Z</dcterms:created>
  <dc:creator>izi-invest.ru</dc:creator>
  <cp:revision>0</cp:revision>
</cp:coreProperties>
</file>