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<sst xmlns="http://schemas.openxmlformats.org/spreadsheetml/2006/main" count="7561" uniqueCount="690">
  <si>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</si>
  <si>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</si>
  <si>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</si>
  <si>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</si>
  <si>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</si>
  <si>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</si>
  <si>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</si>
  <si>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</si>
  <si>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</si>
  <si>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</si>
  <si>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</si>
  <si>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</si>
  <si>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</si>
  <si>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</si>
  <si>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</si>
  <si>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</si>
  <si>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</si>
  <si>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</si>
  <si>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</si>
  <si>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</si>
  <si>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</si>
  <si>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VTBR</t>
  </si>
  <si>
    <t>ВТБ ао</t>
  </si>
  <si>
    <t>BYN</t>
  </si>
  <si>
    <t>RENI</t>
  </si>
  <si>
    <t>Ренессанс</t>
  </si>
  <si>
    <t>CAD</t>
  </si>
  <si>
    <t>MSRS</t>
  </si>
  <si>
    <t>РСетиМР ао</t>
  </si>
  <si>
    <t>CHF</t>
  </si>
  <si>
    <t>MRKC</t>
  </si>
  <si>
    <t>РоссЦентр</t>
  </si>
  <si>
    <t>CNY</t>
  </si>
  <si>
    <t>KMAZ</t>
  </si>
  <si>
    <t>КАМАЗ</t>
  </si>
  <si>
    <t>EUR</t>
  </si>
  <si>
    <t>GAZP</t>
  </si>
  <si>
    <t>ГАЗПРОМ ао</t>
  </si>
  <si>
    <t>GBP</t>
  </si>
  <si>
    <t>SWBI</t>
  </si>
  <si>
    <t>Smith &amp; Wesson Brands, Inc.</t>
  </si>
  <si>
    <t>USD</t>
  </si>
  <si>
    <t>GLD</t>
  </si>
  <si>
    <t>Сумма по акциям:</t>
  </si>
  <si>
    <t>HKD</t>
  </si>
  <si>
    <t>LQDT</t>
  </si>
  <si>
    <t>etf</t>
  </si>
  <si>
    <t>LQDT ETF</t>
  </si>
  <si>
    <t>JPY</t>
  </si>
  <si>
    <t>BCSD</t>
  </si>
  <si>
    <t>BCSD ETF</t>
  </si>
  <si>
    <t>KZT</t>
  </si>
  <si>
    <t>GOLD</t>
  </si>
  <si>
    <t>GOLD ETF</t>
  </si>
  <si>
    <t>RU000A1099U0</t>
  </si>
  <si>
    <t>ЗПИФСовр 9</t>
  </si>
  <si>
    <t>SLV</t>
  </si>
  <si>
    <t>Сумма по фондам:</t>
  </si>
  <si>
    <t>TRY</t>
  </si>
  <si>
    <t>RU000A10CB66</t>
  </si>
  <si>
    <t>bond</t>
  </si>
  <si>
    <t>Сегежа3P6R</t>
  </si>
  <si>
    <t>2028-01-25</t>
  </si>
  <si>
    <t>UAH</t>
  </si>
  <si>
    <t>RU000A10AQE6</t>
  </si>
  <si>
    <t>ИАДОМ 1P52</t>
  </si>
  <si>
    <t>2055-11-28</t>
  </si>
  <si>
    <t>RU000A10DCK7</t>
  </si>
  <si>
    <t>АБЗ-1 2Р04</t>
  </si>
  <si>
    <t>2028-10-16</t>
  </si>
  <si>
    <t>RU000A10DA66</t>
  </si>
  <si>
    <t>Газпнф5P2R</t>
  </si>
  <si>
    <t>2029-04-10</t>
  </si>
  <si>
    <t>RU000A10DBS2</t>
  </si>
  <si>
    <t>ЭНИКА 1Р07</t>
  </si>
  <si>
    <t>2030-10-05</t>
  </si>
  <si>
    <t>SU29026RMFS0</t>
  </si>
  <si>
    <t>ОФЗ 29026</t>
  </si>
  <si>
    <t>2038-09-04</t>
  </si>
  <si>
    <t>RU000A107UU5</t>
  </si>
  <si>
    <t>Брус 2P02</t>
  </si>
  <si>
    <t>2027-03-28</t>
  </si>
  <si>
    <t>RU000A0JWV63</t>
  </si>
  <si>
    <t>РСХБ 08Т1</t>
  </si>
  <si>
    <t>0000-00-00</t>
  </si>
  <si>
    <t>RU000A109KY4</t>
  </si>
  <si>
    <t>АФБАНК1Р13</t>
  </si>
  <si>
    <t>2027-09-17</t>
  </si>
  <si>
    <t>RU000A107TK8</t>
  </si>
  <si>
    <t>ИнфрОблP8</t>
  </si>
  <si>
    <t>2029-02-21</t>
  </si>
  <si>
    <t>RU000A10A9Z1</t>
  </si>
  <si>
    <t>Магнит4P05</t>
  </si>
  <si>
    <t>2029-11-13</t>
  </si>
  <si>
    <t>RU000A108GN7</t>
  </si>
  <si>
    <t>Систем1P30</t>
  </si>
  <si>
    <t>2028-08-17</t>
  </si>
  <si>
    <t>SU29009RMFS6</t>
  </si>
  <si>
    <t>ОФЗ 29009</t>
  </si>
  <si>
    <t>2032-05-05</t>
  </si>
  <si>
    <t>RU000A10A1N4</t>
  </si>
  <si>
    <t>АльфаЛБ02</t>
  </si>
  <si>
    <t>2027-11-09</t>
  </si>
  <si>
    <t>RU000A107S10</t>
  </si>
  <si>
    <t>РСХБ2Р3</t>
  </si>
  <si>
    <t>2027-01-29</t>
  </si>
  <si>
    <t>RU000A10BF48</t>
  </si>
  <si>
    <t>ЯНДЕКС1Р1</t>
  </si>
  <si>
    <t>2027-04-11</t>
  </si>
  <si>
    <t>RU000A10B4X6</t>
  </si>
  <si>
    <t>СибурХ1Р06</t>
  </si>
  <si>
    <t>2032-03-17</t>
  </si>
  <si>
    <t>RU000A107TT9</t>
  </si>
  <si>
    <t>ГТЛК 2P-03</t>
  </si>
  <si>
    <t>2039-02-02</t>
  </si>
  <si>
    <t>RU000A10DPV6</t>
  </si>
  <si>
    <t>sСистем2P7</t>
  </si>
  <si>
    <t>2027-11-24</t>
  </si>
  <si>
    <t>RU000A1084B2</t>
  </si>
  <si>
    <t>СэтлГрБ2P3</t>
  </si>
  <si>
    <t>2027-03-14</t>
  </si>
  <si>
    <t>RU000A108Z85</t>
  </si>
  <si>
    <t>РЖД 1Р-32R</t>
  </si>
  <si>
    <t>2029-08-18</t>
  </si>
  <si>
    <t>RU000A109PF2</t>
  </si>
  <si>
    <t>РЖД 1Р-33R</t>
  </si>
  <si>
    <t>2028-10-29</t>
  </si>
  <si>
    <t>SU26248RMFS3</t>
  </si>
  <si>
    <t>ОФЗ 26248</t>
  </si>
  <si>
    <t>2040-05-16</t>
  </si>
  <si>
    <t>SU26250RMFS9</t>
  </si>
  <si>
    <t>ОФЗ 26250</t>
  </si>
  <si>
    <t>2037-06-10</t>
  </si>
  <si>
    <t>SU26238RMFS4</t>
  </si>
  <si>
    <t>ОФЗ 26238</t>
  </si>
  <si>
    <t>2041-05-15</t>
  </si>
  <si>
    <t>RU000A1099V8</t>
  </si>
  <si>
    <t>СовкмЛ П07</t>
  </si>
  <si>
    <t>2027-08-08</t>
  </si>
  <si>
    <t>SU29010RMFS4</t>
  </si>
  <si>
    <t>ОФЗ 29010</t>
  </si>
  <si>
    <t>2034-12-06</t>
  </si>
  <si>
    <t>RU000A10E291</t>
  </si>
  <si>
    <t>ГКАзот1P01</t>
  </si>
  <si>
    <t>2030-12-03</t>
  </si>
  <si>
    <t>RU000A108Q03</t>
  </si>
  <si>
    <t>МБЭС 2P-03</t>
  </si>
  <si>
    <t>2034-06-06</t>
  </si>
  <si>
    <t>RU000A107UW1</t>
  </si>
  <si>
    <t>Газпн3P10R</t>
  </si>
  <si>
    <t>2027-02-12</t>
  </si>
  <si>
    <t>RU000A10AHJ4</t>
  </si>
  <si>
    <t>iПозитивР2</t>
  </si>
  <si>
    <t>2026-12-17</t>
  </si>
  <si>
    <t>RU000A107EC7</t>
  </si>
  <si>
    <t>РСетиЛЭ1P1</t>
  </si>
  <si>
    <t>2027-11-27</t>
  </si>
  <si>
    <t>RU000A109K40</t>
  </si>
  <si>
    <t>ФосАгро П2</t>
  </si>
  <si>
    <t>2026-09-08</t>
  </si>
  <si>
    <t>RU000A10B4W8</t>
  </si>
  <si>
    <t>СибурХ1Р05</t>
  </si>
  <si>
    <t>RU000A108C74</t>
  </si>
  <si>
    <t>РЕСОЛиБП25</t>
  </si>
  <si>
    <t>2034-03-05</t>
  </si>
  <si>
    <t>RU000A109E71</t>
  </si>
  <si>
    <t>ТрансКо2P1</t>
  </si>
  <si>
    <t>2027-08-20</t>
  </si>
  <si>
    <t>RU000A108JD2</t>
  </si>
  <si>
    <t>АВТОБФ БП6</t>
  </si>
  <si>
    <t>2030-06-17</t>
  </si>
  <si>
    <t>SU29024RMFS5</t>
  </si>
  <si>
    <t>ОФЗ 29024</t>
  </si>
  <si>
    <t>2035-04-18</t>
  </si>
  <si>
    <t>RU000A10BW62</t>
  </si>
  <si>
    <t>МТС 2P-12</t>
  </si>
  <si>
    <t>2030-06-01</t>
  </si>
  <si>
    <t>RU000A108Y60</t>
  </si>
  <si>
    <t>ПУБ001Р-01</t>
  </si>
  <si>
    <t>2027-06-24</t>
  </si>
  <si>
    <t>RU000A102MB3</t>
  </si>
  <si>
    <t>Титан-3 01</t>
  </si>
  <si>
    <t>2053-07-28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</si>
  <si>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</si>
  <si>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</si>
  <si>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</si>
  <si>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</si>
  <si>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</si>
  <si>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</si>
  <si>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</si>
  <si>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</si>
  <si>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</si>
  <si>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</si>
  <si>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</si>
  <si>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</si>
  <si>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Купон по RU000A108C74 - РЕСОЛиБП25 1шт. по 12.74 RUR - налог 2 RUR (данные из БД)</t>
  </si>
  <si>
    <t>Погашение купона (RU000A108C74) - РЕСОЛиБП25 (данные из сделок)</t>
  </si>
  <si>
    <t>Купон по RU000A10AS02 - ТГК-14 1Р5 1шт. по 20.34 RUR - налог 3 RUR (данные из БД)</t>
  </si>
  <si>
    <t>Погашение купона (RU000A10AS02) - ТГК-14 1Р5 (данные из сделок)</t>
  </si>
  <si>
    <t>Купон по RU000A109PF2 - РЖД 1Р-33R 1шт. по 18.76 RUR - налог 2 RUR (данные из БД)</t>
  </si>
  <si>
    <t>Погашение купона (RU000A109PF2) - РЖД 1Р-33R (данные из сделок)</t>
  </si>
  <si>
    <t>Купон по RU000A10B222 - ВОКСИС-02 1шт. по 21.78 RUR - налог 3 RUR (данные из БД)</t>
  </si>
  <si>
    <t>Погашение купона (RU000A10B222) - ВОКСИС-02 (данные из сделок)</t>
  </si>
  <si>
    <t>Купон по RU000A107UW1 - Газпн3P10R 1шт. по 17.51 RUR - налог 2 RUR (данные из БД)</t>
  </si>
  <si>
    <t>Погашение купона (RU000A107UW1) - Газпн3P10R (данные из сделок)</t>
  </si>
  <si>
    <t>Купон по RU000A109PF2 - РЖД 1Р-33R 1шт. по 18.16 RUR - налог 2 RUR (данные из БД)</t>
  </si>
  <si>
    <t>Купон по RU000A108GN7 - Систем1P30 1шт. по 55.02 RUR - налог 7 RUR (данные из БД)</t>
  </si>
  <si>
    <t>Купон по RU000A107UW1 - Газпн3P10R 1шт. по 16.52 RUR - налог 2 RUR (данные из БД)</t>
  </si>
  <si>
    <t>Погашение купона (RU000A108GN7) - Систем1P30 (данные из сделок)</t>
  </si>
  <si>
    <t>Купон по RU000A108Z85 - РЖД 1Р-32R 1шт. по 17.83 RUR - налог 2 RUR (данные из БД)</t>
  </si>
  <si>
    <t>Погашение купона (RU000A108Z85) - РЖД 1Р-32R (данные из сделок)</t>
  </si>
  <si>
    <t>Купон по RU000A10AHJ4 - iПозитивР2 1шт. по 18.58 RUR - налог 2 RUR (данные из БД)</t>
  </si>
  <si>
    <t>Погашение купона (RU000A10AHJ4) - iПозитивР2 (данные из сделок)</t>
  </si>
  <si>
    <t>Купон по RU000A10BW62 - МТС 2P-12 1шт. по 14.79 RUR - налог 2 RUR (данные из БД)</t>
  </si>
  <si>
    <t>Погашение купона (RU000A10BW62) - МТС 2P-12 (данные из сделок)</t>
  </si>
  <si>
    <t>Купон по RU000A109PF2 - РЖД 1Р-33R 1шт. по 17.45 RUR - налог 2 RUR (данные из БД)</t>
  </si>
  <si>
    <t>Купон по RU000A107EC7 - РСетиЛЭ1P1 1шт. по 15.74 RUR - налог 2 RUR (данные из БД)</t>
  </si>
  <si>
    <t>Погашение купона (RU000A107EC7) - РСетиЛЭ1P1 (данные из сделок)</t>
  </si>
  <si>
    <t>Дивиденд по SWBI - Smith &amp; Wesson Brands, Inc. -1шт. по 0.13 USD - налог -0.01 USD, по курсу 82.9987 USD/RUR (данные из БД)</t>
  </si>
  <si>
    <t>Купон по RU000A107UW1 - Газпн3P10R 1шт. по 15.86 RUR - налог 2 RUR (данные из БД)</t>
  </si>
  <si>
    <t>Купон по RU000A107S10 - РСХБ2Р3 1шт. по 16.8 RUR - налог 2 RUR (данные из БД)</t>
  </si>
  <si>
    <t>Купон по RU000A108Z85 - РЖД 1Р-32R 1шт. по 16.68 RUR - налог 2 RUR (данные из БД)</t>
  </si>
  <si>
    <t>Погашение купона (RU000A107S10) - РСХБ2Р3 (данные из сделок)</t>
  </si>
  <si>
    <t>Купон по RU000A10AHJ4 - iПозитивР2 1шт. по 18.03 RUR - налог 2 RUR (данные из БД)</t>
  </si>
  <si>
    <t>Купон по RU000A0JWV63 - РСХБ 08Т1 1шт. по 71.05 RUR - налог 9 RUR (данные из БД)</t>
  </si>
  <si>
    <t>Погашение купона (RU000A0JWV63) - РСХБ 08Т1 (данные из сделок)</t>
  </si>
  <si>
    <t>Купон по RU000A109PF2 - РЖД 1Р-33R 1шт. по 16.18 RUR - налог 2 RUR (данные из БД)</t>
  </si>
  <si>
    <t>Купон по RU000A109K40 - ФосАгро П2 1шт. по 15.1 RUR - налог 2 RUR (данные из БД)</t>
  </si>
  <si>
    <t>Погашение купона (RU000A109K40) - ФосАгро П2 (данные из сделок)</t>
  </si>
  <si>
    <t>Купон по RU000A1099V8 - СовкмЛ П07 1шт. по 15.73 RUR - налог 2 RUR (данные из БД)</t>
  </si>
  <si>
    <t>Погашение купона (RU000A1099V8) - СовкмЛ П07 (данные из сделок)</t>
  </si>
  <si>
    <t>Купон по RU000A10BF48 - ЯНДЕКС1Р1 1шт. по 15.4 RUR - налог 2 RUR (данные из БД)</t>
  </si>
  <si>
    <t>Купон по RU000A107UW1 - Газпн3P10R 1шт. по 15.07 RUR - налог 2 RUR (данные из БД)</t>
  </si>
  <si>
    <t>Погашение купона (RU000A10BF48) - ЯНДЕКС1Р1 (данные из сделок)</t>
  </si>
  <si>
    <t>Купон по RU000A107S10 - РСХБ2Р3 1шт. по 16.1 RUR - налог 2 RUR (данные из БД)</t>
  </si>
  <si>
    <t>Купон по RU000A10AHJ4 - iПозитивР2 1шт. по 17.26 RUR - налог 2 RUR (данные из БД)</t>
  </si>
  <si>
    <t>Купон по RU000A108Z85 - РЖД 1Р-32R 1шт. по 16.01 RUR - налог 2 RUR (данные из БД)</t>
  </si>
  <si>
    <t>Вывод ДС</t>
  </si>
  <si>
    <t>Амортизация Титан-3 01: 2 шт. по 20.14 RUR.  (данные из БД)</t>
  </si>
  <si>
    <t>Купон по RU000A102MB3 - Титан-3 01 2шт. по 1.32 RUR - налог 0 RUR (данные из БД)</t>
  </si>
  <si>
    <t>Погашение купона (RU000A102MB3) - Титан-3 01 (данные из сделок)</t>
  </si>
  <si>
    <t>Частичное погашение облигации (данные из сделок)</t>
  </si>
  <si>
    <t>Купон по RU000A109E71 - ТрансКо2P1 1шт. по 15.41 RUR - налог 2 RUR (данные из БД)</t>
  </si>
  <si>
    <t>Купон по SU29024RMFS5 - ОФЗ 29024 1шт. по 43.31 RUR - налог 6 RUR (данные из БД)</t>
  </si>
  <si>
    <t>Погашение купона (RU000A109E71) - ТрансКо2P1 (данные из сделок)</t>
  </si>
  <si>
    <t>Погашение купона (SU29024RMFS5) - ОФЗ 29024 (данные из сделок)</t>
  </si>
  <si>
    <t>Купон по RU000A107EC7 - РСетиЛЭ1P1 1шт. по 14.92 RUR - налог 2 RUR (данные из БД)</t>
  </si>
  <si>
    <t>Купон по RU000A109PF2 - РЖД 1Р-33R 1шт. по 15.67 RUR - налог 2 RUR (данные из БД)</t>
  </si>
  <si>
    <t>Купон по RU000A109K40 - ФосАгро П2 1шт. по 14.74 RUR - налог 2 RUR (данные из БД)</t>
  </si>
  <si>
    <t>Купон по RU000A1099V8 - СовкмЛ П07 1шт. по 15.42 RUR - налог 2 RUR (данные из БД)</t>
  </si>
  <si>
    <t>Купон по RU000A10BF48 - ЯНДЕКС1Р1 1шт. по 15.14 RUR - налог 2 RUR (данные из БД)</t>
  </si>
  <si>
    <t>Купон по RU000A107UW1 - Газпн3P10R 1шт. по 14.81 RUR - налог 2 RUR (данные из БД)</t>
  </si>
  <si>
    <t>Купон по RU000A10B4W8 - СибурХ1Р05 1шт. по 15.77 RUR - налог 2 RUR (данные из БД)</t>
  </si>
  <si>
    <t>Погашение купона (RU000A10B4W8) - СибурХ1Р05 (данные из сделок)</t>
  </si>
  <si>
    <t>Купон по RU000A108GN7 - Систем1P30 1шт. по 48.47 RUR - налог 6 RUR (данные из БД)</t>
  </si>
  <si>
    <t>Купон по RU000A107S10 - РСХБ2Р3 1шт. по 15.37 RUR - налог 2 RUR (данные из БД)</t>
  </si>
  <si>
    <t>Купон по RU000A10AHJ4 - iПозитивР2 1шт. по 16.99 RUR - налог 2 RUR (данные из БД)</t>
  </si>
  <si>
    <t>Купон по RU000A108Z85 - РЖД 1Р-32R 1шт. по 15.3 RUR - налог 2 RUR (данные из БД)</t>
  </si>
  <si>
    <t>Купон по RU000A10CJ92 - ПР-Лиз 2P3 1шт. по 16.44 RUR - налог 2 RUR (данные из БД)</t>
  </si>
  <si>
    <t>Погашение купона (RU000A10CJ92) - ПР-Лиз 2P3 (данные из сделок)</t>
  </si>
  <si>
    <t>Купон по RU000A107TK8 - ИнфрОблP8 1шт. по 45.39 RUR - налог 6 RUR (данные из БД)</t>
  </si>
  <si>
    <t>Погашение купона (RU000A107TK8) - ИнфрОблP8 (данные из сделок)</t>
  </si>
  <si>
    <t>Амортизация ИАДОМ 1P52: 3 шт. по 19.13 RUR.  (данные из БД)</t>
  </si>
  <si>
    <t>Купон по RU000A109E71 - ТрансКо2P1 1шт. по 15.05 RUR - налог 2 RUR (данные из БД)</t>
  </si>
  <si>
    <t>Купон по RU000A10AQE6 - ИАДОМ 1P52 3шт. по 46.56 RUR - налог 18 RUR (данные из БД)</t>
  </si>
  <si>
    <t>Погашение купона (RU000A10AQE6) - ИАДОМ 1P52 (данные из сделок)</t>
  </si>
  <si>
    <t>Амортизация ПУБ001Р-01: 1 шт. по 41.5 RUR.  (данные из БД)</t>
  </si>
  <si>
    <t>Купон по RU000A10DCK7 - АБЗ-1 2Р04 5шт. по 16.03 RUR - налог 10 RUR (данные из БД)</t>
  </si>
  <si>
    <t>Купон по RU000A108Y60 - ПУБ001Р-01 1шт. по 15.08 RUR - налог 2 RUR (данные из БД)</t>
  </si>
  <si>
    <t>Погашение купона (RU000A108Y60) - ПУБ001Р-01 (данные из сделок)</t>
  </si>
  <si>
    <t>Погашение купона (RU000A10DCK7) - АБЗ-1 2Р04 (данные из сделок)</t>
  </si>
  <si>
    <t>Купон по SU29026RMFS0 - ОФЗ 29026 1шт. по 42.6 RUR - налог 6 RUR (данные из БД)</t>
  </si>
  <si>
    <t>Погашение купона (SU29026RMFS0) - ОФЗ 29026 (данные из сделок)</t>
  </si>
  <si>
    <t>Купон по RU000A10CB66 - Сегежа3P6R 5шт. по 19.32 RUR - налог 13 RUR (данные из БД)</t>
  </si>
  <si>
    <t>Купон по RU000A107EC7 - РСетиЛЭ1P1 1шт. по 14.51 RUR - налог 2 RUR (данные из БД)</t>
  </si>
  <si>
    <t>Погашение купона (RU000A10CB66) - Сегежа3P6R (данные из сделок)</t>
  </si>
  <si>
    <t>Купон по RU000A109PF2 - РЖД 1Р-33R 1шт. по 15.09 RUR - налог 2 RUR (данные из БД)</t>
  </si>
  <si>
    <t>Купон по RU000A109K40 - ФосАгро П2 1шт. по 14.47 RUR - налог 2 RUR (данные из БД)</t>
  </si>
  <si>
    <t>Купон по RU000A1099V8 - СовкмЛ П07 1шт. по 15.21 RUR - налог 2 RUR (данные из БД)</t>
  </si>
  <si>
    <t>Купон по RU000A108Q03 - МБЭС 2P-03 1шт. по 47.15 RUR - налог 6 RUR (данные из БД)</t>
  </si>
  <si>
    <t>Погашение купона (RU000A108Q03) - МБЭС 2P-03 (данные из сделок)</t>
  </si>
  <si>
    <t>Купон по RU000A10BF48 - ЯНДЕКС1Р1 1шт. по 14.96 RUR - налог 2 RUR (данные из БД)</t>
  </si>
  <si>
    <t>Купон по SU29010RMFS4 - ОФЗ 29010 1шт. по 112.24 RUR - налог 15 RUR (данные из БД)</t>
  </si>
  <si>
    <t>Погашение купона (SU29010RMFS4) - ОФЗ 29010 (данные из сделок)</t>
  </si>
  <si>
    <t>Купон по RU000A107UU5 - Брус 2P02 5шт. по 17.84 RUR - налог 12 RUR (данные из БД)</t>
  </si>
  <si>
    <t>Погашение купона (RU000A107UU5) - Брус 2P02 (данные из сделок)</t>
  </si>
  <si>
    <t>Дивиденд по SWBI - Smith &amp; Wesson Brands, Inc. -1шт. по 0.13 USD - налог -0.01 USD, по курсу 80.3807 USD/RUR (данные из БД)</t>
  </si>
  <si>
    <t>Купон по RU000A107UW1 - Газпн3P10R 1шт. по 14.63 RUR - налог 2 RUR (данные из БД)</t>
  </si>
  <si>
    <t>Купон по RU000A10B4W8 - СибурХ1Р05 1шт. по 15.62 RUR - налог 2 RUR (данные из БД)</t>
  </si>
  <si>
    <t>Купон по RU000A109KY4 - АФБАНК1Р13 3шт. по 50.61 RUR - налог 20 RUR (данные из БД)</t>
  </si>
  <si>
    <t>Купон по RU000A1084B2 - СэтлГрБ2P3 2шт. по 12.74 RUR - налог 3 RUR (данные из БД)</t>
  </si>
  <si>
    <t>Дивиденд по RENI - Ренессанс 30шт. по 4.1 RUR - налог 16 RUR (данные из БД)</t>
  </si>
  <si>
    <t>Погашение купона (RU000A1084B2) - СэтлГрБ2P3 (данные из сделок)</t>
  </si>
  <si>
    <t>Погашение купона (RU000A109KY4) - АФБАНК1Р13 (данные из сделок)</t>
  </si>
  <si>
    <t>Купон по RU000A10AHJ4 - iПозитивР2 1шт. по 16.85 RUR - налог 2 RUR (данные из БД)</t>
  </si>
  <si>
    <t>Купон по RU000A107S10 - РСХБ2Р3 1шт. по 15.02 RUR - налог 2 RUR (данные из БД)</t>
  </si>
  <si>
    <t>Дивиденды (данные из сделок)</t>
  </si>
  <si>
    <t>Купон по RU000A108Z85 - РЖД 1Р-32R 1шт. по 14.98 RUR - налог 2 RUR (данные из БД)</t>
  </si>
  <si>
    <t>Купон по SU26250RMFS9 - ОФЗ 26250 2шт. по 59.84 RUR - налог 16 RUR (данные из БД)</t>
  </si>
  <si>
    <t>Купон по RU000A10DA66 - Газпнф5P2R 4шт. по 14.79 RUR - налог 8 RUR (данные из БД)</t>
  </si>
  <si>
    <t>Купон по RU000A109E71 - ТрансКо2P1 1шт. по 15 RUR - налог 2 RUR (данные из БД)</t>
  </si>
  <si>
    <t>Погашение купона (RU000A10DA66) - Газпнф5P2R (данные из сделок)</t>
  </si>
  <si>
    <t>Купон по RU000A10DBS2 - ЭНИКА 1Р07 4шт. по 18.9 RUR - налог 10 RUR (данные из БД)</t>
  </si>
  <si>
    <t>Погашение купона (RU000A10DBS2) - ЭНИКА 1Р07 (данные из сделок)</t>
  </si>
  <si>
    <t>Купон по RU000A108Y60 - ПУБ001Р-01 1шт. по 14.33 RUR - налог 2 RUR (данные из БД)</t>
  </si>
  <si>
    <t>Купон по RU000A10ATT8 - Россет1Р16 5шт. по 17.55 RUR - налог 11 RUR (данные из БД)</t>
  </si>
  <si>
    <t>Купон по RU000A10A9Z1 - Магнит4P05 3шт. по 18.9 RUR - налог 7 RUR (данные из БД)</t>
  </si>
  <si>
    <t>Купон по RU000A10DPV6 - sСистем2P7 2шт. по 17.18 RUR - налог 4 RUR (данные из БД)</t>
  </si>
  <si>
    <t>Купон по RU000A109PF2 - РЖД 1Р-33R 2шт. по 14.96 RUR - налог 4 RUR (данные из БД)</t>
  </si>
  <si>
    <t>Купон по RU000A109K40 - ФосАгро П2 1шт. по 14.27 RUR - налог 2 RUR (данные из БД)</t>
  </si>
  <si>
    <t>Дивиденд по ROSN - Роснефть 10шт. по 11.56 RUR - налог 15 RUR (данные из БД)</t>
  </si>
  <si>
    <t>Купон по RU000A1099V8 - СовкмЛ П07 2шт. по 14.96 RUR - налог 4 RUR (данные из БД)</t>
  </si>
  <si>
    <t>Купон по RU000A10BF48 - ЯНДЕКС1Р1 2шт. по 14.67 RUR - налог 4 RUR (данные из БД)</t>
  </si>
  <si>
    <t>Купон по RU000A107UW1 - Газпн3P10R 1шт. по 14.34 RUR - налог 2 RUR (данные из БД)</t>
  </si>
  <si>
    <t>Купон по RU000A10B4W8 - СибурХ1Р05 1шт. по 15.3 RUR - налог 2 RUR (данные из БД)</t>
  </si>
  <si>
    <t>Купон по RU000A10B4X6 - СибурХ1Р06 2шт. по 15.3 RUR - налог 4 RUR (данные из БД)</t>
  </si>
  <si>
    <t>Купон по RU000A10AHJ4 - iПозитивР2 1шт. по 16.52 RUR - налог 2 RUR (данные из БД)</t>
  </si>
  <si>
    <t>Купон по RU000A107S10 - РСХБ2Р3 2шт. по 14.91 RUR - налог 4 RUR (данные из БД)</t>
  </si>
  <si>
    <t>Купон по RU000A108Z85 - РЖД 1Р-32R 2шт. по 14.83 RUR - налог 4 RUR (данные из БД)</t>
  </si>
  <si>
    <t>Купон по RU000A10DA66 - Газпнф5P2R 4шт. по 14.4 RUR - налог 7 RUR (данные из БД)</t>
  </si>
  <si>
    <t>Купон по RU000A109E71 - ТрансКо2P1 1шт. по 14.59 RUR - налог 2 RUR (данные из БД)</t>
  </si>
  <si>
    <t>Амортизация Титан-3 01: 11 шт. по 14.45 RUR.  (данные из БД)</t>
  </si>
  <si>
    <t>Купон по RU000A102MB3 - Титан-3 01 11шт. по 0.94 RUR - налог 1 RUR (данные из БД)</t>
  </si>
  <si>
    <t>Купон по SU29024RMFS5 - ОФЗ 29024 1шт. по 40.15 RUR - налог 5 RUR (данные из БД)</t>
  </si>
  <si>
    <t>Купон по RU000A10E291 - ГКАзот1P01 1шт. по 14.3 RUR - налог 2 RUR (данные из БД)</t>
  </si>
  <si>
    <t>Купон по RU000A108Y60 - ПУБ001Р-01 1шт. по 13.58 RUR - налог 2 RUR (данные из БД)</t>
  </si>
  <si>
    <t>Купон по RU000A10DPV6 - sСистем2P7 2шт. по 16.85 RUR - налог 4 RUR (данные из БД)</t>
  </si>
  <si>
    <t>Купон по RU000A10CB66 - Сегежа3P6R 7шт. по 19.32 RUR - налог 18 RUR (данные из БД)</t>
  </si>
  <si>
    <t>Купон по RU000A107EC7 - РСетиЛЭ1P1 1шт. по 14.1 RUR - налог 2 RUR (данные из БД)</t>
  </si>
  <si>
    <t>Купон по RU000A109PF2 - РЖД 1Р-33R 2шт. по 14.68 RUR - налог 4 RUR (данные из БД)</t>
  </si>
  <si>
    <t>Купон по RU000A109K40 - ФосАгро П2 1шт. по 14.05 RUR - налог 2 RUR (данные из БД)</t>
  </si>
  <si>
    <t>Купон по RU000A10A1N4 - АльфаЛБ02 2шт. по 47.79 RUR - налог 12 RUR (данные из БД)</t>
  </si>
  <si>
    <t>Купон по RU000A1099V8 - СовкмЛ П07 2шт. по 14.79 RUR - налог 4 RUR (данные из БД)</t>
  </si>
  <si>
    <t>Купон по RU000A10BF48 - ЯНДЕКС1Р1 2шт. по 14.55 RUR - налог 4 RUR (данные из БД)</t>
  </si>
  <si>
    <t>Купон по RU000A107UW1 - Газпн3P10R 1шт. по 14.22 RUR - налог 2 RUR (данные из БД)</t>
  </si>
  <si>
    <t>Купон по RU000A10B4W8 - СибурХ1Р05 1шт. по 15.21 RUR - налог 2 RUR (данные из БД)</t>
  </si>
  <si>
    <t>Купон по RU000A10B4X6 - СибурХ1Р06 2шт. по 15.21 RUR - налог 4 RUR (данные из БД)</t>
  </si>
  <si>
    <t>Купон по RU000A107TT9 - ГТЛК 2P-03 2шт. по 46.87 RUR - налог 12 RUR (данные из БД)</t>
  </si>
  <si>
    <t>Купон по RU000A108GN7 - Систем1P30 3шт. по 45.9 RUR - налог 18 RUR (данные из БД)</t>
  </si>
  <si>
    <t>Купон по RU000A10AHJ4 - iПозитивР2 1шт. по 16.44 RUR - налог 2 RUR (данные из БД)</t>
  </si>
  <si>
    <t>Купон по RU000A107S10 - РСХБ2Р3 2шт. по 14.54 RUR - налог 4 RUR (данные из БД)</t>
  </si>
  <si>
    <t>Купон по RU000A108Z85 - РЖД 1Р-32R 2шт. по 14.5 RUR - налог 4 RUR (данные из БД)</t>
  </si>
  <si>
    <t>Купон по RU000A107TK8 - ИнфрОблP8 3шт. по 42.83 RUR - налог 17 RUR (данные из БД)</t>
  </si>
  <si>
    <t>Купон по RU000A10DA66 - Газпнф5P2R 4шт. по 14.34 RUR - налог 7 RUR (данные из БД)</t>
  </si>
  <si>
    <t>Купон по RU000A109E71 - ТрансКо2P1 1шт. по 14.53 RUR - налог 2 RUR (данные из БД)</t>
  </si>
  <si>
    <t>Амортизация ИАДОМ 1P52: 6 шт. по 20.91 RUR.  (данные из БД)</t>
  </si>
  <si>
    <t>Купон по RU000A10AQE6 - ИАДОМ 1P52 6шт. по 33.85 RUR - налог 26 RUR (данные из БД)</t>
  </si>
  <si>
    <t>Купон по RU000A108Y60 - ПУБ001Р-01 1шт. по 12.83 RUR - налог 2 RUR (данные из БД)</t>
  </si>
  <si>
    <t>Купон по SU29026RMFS0 - ОФЗ 29026 4шт. по 39.6 RUR - налог 21 RUR (данные из БД)</t>
  </si>
  <si>
    <t>Купон по RU000A10DPV6 - sСистем2P7 2шт. по 16.71 RUR - налог 4 RUR (данные из БД)</t>
  </si>
  <si>
    <t>Купон по RU000A109K40 - ФосАгро П2 1шт. по 13.81 RUR - налог 2 RUR (данные из БД)</t>
  </si>
  <si>
    <t>Купон по RU000A109PF2 - РЖД 1Р-33R 2шт. по 14.48 RUR - налог 4 RUR (данные из БД)</t>
  </si>
  <si>
    <t>Амортизация СовкмЛ П07: 2 шт. по 55 RUR.  (данные из БД)</t>
  </si>
  <si>
    <t>Купон по RU000A1099V8 - СовкмЛ П07 2шт. по 14.49 RUR - налог 4 RUR (данные из БД)</t>
  </si>
  <si>
    <t>Купон по RU000A10BF48 - ЯНДЕКС1Р1 2шт. по 14.21 RUR - налог 4 RUR (данные из БД)</t>
  </si>
  <si>
    <t>Купон по RU000A108Q03 - МБЭС 2P-03 1шт. по 44.98 RUR - налог 6 RUR (данные из БД)</t>
  </si>
  <si>
    <t>Купон по RU000A107UW1 - Газпн3P10R 1шт. по 13.88 RUR - налог 2 RUR (данные из БД)</t>
  </si>
  <si>
    <t>Купон по RU000A10B4W8 - СибурХ1Р05 1шт. по 14.84 RUR - налог 2 RUR (данные из БД)</t>
  </si>
  <si>
    <t>Купон по RU000A10B4X6 - СибурХ1Р06 2шт. по 14.84 RUR - налог 4 RUR (данные из БД)</t>
  </si>
  <si>
    <t>Дивиденд по SWBI - Smith &amp; Wesson Brands, Inc. -1шт. по 0.13 USD - налог -0.01 USD, по курсу 83.1259 USD/RUR (данные из БД)</t>
  </si>
  <si>
    <t>Купон по RU000A109KY4 - АФБАНК1Р13 3шт. по 46.87 RUR - налог 18 RUR (данные из БД)</t>
  </si>
  <si>
    <t>Купон по RU000A10AHJ4 - iПозитивР2 1шт. по 16.05 RUR - налог 2 RUR (данные из БД)</t>
  </si>
  <si>
    <t>Купон по RU000A0JWV63 - РСХБ 08Т1 4шт. по 71.05 RUR - налог 37 RUR (данные из БД)</t>
  </si>
  <si>
    <t>Купон по RU000A107S10 - РСХБ2Р3 2шт. по 14.34 RUR - налог 4 RUR (данные из БД)</t>
  </si>
  <si>
    <t>Купон по RU000A108Z85 - РЖД 1Р-32R 2шт. по 14.25 RUR - налог 4 RUR (данные из БД)</t>
  </si>
  <si>
    <t>Купон по RU000A10DA66 - Газпнф5P2R 4шт. по 13.97 RUR - налог 7 RUR (данные из БД)</t>
  </si>
  <si>
    <t>Купон по RU000A109E71 - ТрансКо2P1 1шт. по 14.18 RUR - налог 2 RUR (данные из БД)</t>
  </si>
  <si>
    <t>Купон по RU000A108Y60 - ПУБ001Р-01 1шт. по 12.08 RUR - налог 2 RUR (данные из БД)</t>
  </si>
  <si>
    <t>Купон по RU000A10A9Z1 - Магнит4P05 3шт. по 13.85 RUR - налог 5 RUR (данные из БД)</t>
  </si>
  <si>
    <t>Купон по RU000A10DPV6 - sСистем2P7 2шт. по 16.37 RUR - налог 4 RUR (данные из БД)</t>
  </si>
  <si>
    <t>Купон по RU000A107EC7 - РСетиЛЭ1P1 1шт. по 13.68 RUR - налог 2 RUR (данные из БД)</t>
  </si>
  <si>
    <t>Купон по RU000A109K40 - ФосАгро П2 1шт. по 13.47 RUR - налог 2 RUR (данные из БД)</t>
  </si>
  <si>
    <t>Купон по RU000A109PF2 - РЖД 1Р-33R 2шт. по 14.09 RUR - налог 4 RUR (данные из БД)</t>
  </si>
  <si>
    <t>Купон по RU000A1099V8 - СовкмЛ П07 2шт. по 13.37 RUR - налог 3 RUR (данные из БД)</t>
  </si>
  <si>
    <t>Купон по RU000A10BF48 - ЯНДЕКС1Р1 2шт. по 13.86 RUR - налог 4 RUR (данные из БД)</t>
  </si>
  <si>
    <t>Купон по RU000A107UW1 - Газпн3P10R 1шт. по 13.53 RUR - налог 2 RUR (данные из БД)</t>
  </si>
  <si>
    <t>Купон по RU000A10B4W8 - СибурХ1Р05 1шт. по 14.49 RUR - налог 2 RUR (данные из БД)</t>
  </si>
  <si>
    <t>Купон по RU000A1084B2 - СэтлГрБ2P3 2шт. по 13.97 RUR - налог 4 RUR (данные из БД)</t>
  </si>
  <si>
    <t>Купон по RU000A10B4X6 - СибурХ1Р06 2шт. по 14.49 RUR - налог 4 RUR (данные из БД)</t>
  </si>
  <si>
    <t>Купон по RU000A10AHJ4 - iПозитивР2 1шт. по 15.71 RUR - налог 2 RUR (данные из БД)</t>
  </si>
  <si>
    <t>Купон по RU000A107S10 - РСХБ2Р3 2шт. по 14 RUR - налог 4 RUR (данные из БД)</t>
  </si>
  <si>
    <t>Купон по RU000A10DA66 - Газпнф5P2R 4шт. по 13.59 RUR - налог 7 RUR (данные из БД)</t>
  </si>
  <si>
    <t>Купон по RU000A108Z85 - РЖД 1Р-32R 2шт. по 13.94 RUR - налог 4 RUR (данные из БД)</t>
  </si>
  <si>
    <t>Купон по RU000A109E71 - ТрансКо2P1 1шт. по 13.78 RUR - налог 2 RUR (данные из БД)</t>
  </si>
  <si>
    <t>Амортизация Титан-3 01: 11 шт. по 16.29 RUR.  (данные из БД)</t>
  </si>
  <si>
    <t>Купон по RU000A102MB3 - Титан-3 01 11шт. по 0.65 RUR - налог 1 RUR (данные из БД)</t>
  </si>
  <si>
    <t>Купон по SU29024RMFS5 - ОФЗ 29024 1шт. по 37.65 RUR - налог 5 RUR (данные из БД)</t>
  </si>
  <si>
    <t>Купон по RU000A108Y60 - ПУБ001Р-01 1шт. по 11.33 RUR - налог 1 RUR (данные из БД)</t>
  </si>
  <si>
    <t>Амортизация Россет1Р16: 5 шт. по 1000 RUR.  (данные из БД)</t>
  </si>
  <si>
    <t>Купон по RU000A10A9Z1 - Магнит4P05 3шт. по 13.44 RUR - налог 5 RUR (данные из БД)</t>
  </si>
  <si>
    <t>Купон по RU000A10DPV6 - sСистем2P7 2шт. по 16.03 RUR - налог 4 RUR (данные из БД)</t>
  </si>
  <si>
    <t>Купон по RU000A107EC7 - РСетиЛЭ1P1 1шт. по 13.27 RUR - налог 2 RUR (данные из БД)</t>
  </si>
  <si>
    <t>Купон по RU000A109K40 - ФосАгро П2 1шт. по 13.12 RUR - налог 2 RUR (данные из БД)</t>
  </si>
  <si>
    <t>Купон по RU000A10A1N4 - АльфаЛБ02 2шт. по 45.56 RUR - налог 12 RUR (данные из БД)</t>
  </si>
  <si>
    <t>Купон по SU29009RMFS6 - ОФЗ 29009 2шт. по 99.18 RUR - налог 26 RUR (данные из БД)</t>
  </si>
  <si>
    <t>Купон по RU000A109PF2 - РЖД 1Р-33R 2шт. по 13.77 RUR - налог 4 RUR (данные из БД)</t>
  </si>
  <si>
    <t>Купон по RU000A1099V8 - СовкмЛ П07 2шт. по 12.29 RUR - налог 3 RUR (данные из БД)</t>
  </si>
  <si>
    <t>Купон по RU000A10BF48 - ЯНДЕКС1Р1 2шт. по 13.52 RUR - налог 4 RUR (данные из БД)</t>
  </si>
  <si>
    <t>Купон по RU000A107UW1 - Газпн3P10R 1шт. по 13.19 RUR - налог 2 RUR (данные из БД)</t>
  </si>
  <si>
    <t>Купон по RU000A10B4W8 - СибурХ1Р05 1шт. по 14.15 RUR - налог 2 RUR (данные из БД)</t>
  </si>
  <si>
    <t>Купон по RU000A10B4X6 - СибурХ1Р06 2шт. по 14.15 RUR - налог 4 RUR (данные из БД)</t>
  </si>
  <si>
    <t>Купон по RU000A107TT9 - ГТЛК 2P-03 2шт. по 45.62 RUR - налог 12 RUR (данные из БД)</t>
  </si>
  <si>
    <t>Купон по RU000A108GN7 - Систем1P30 3шт. по 43.2 RUR - налог 17 RUR (данные из БД)</t>
  </si>
  <si>
    <t>Купон по RU000A10AHJ4 - iПозитивР2 1шт. по 15.37 RUR - налог 2 RUR (данные из БД)</t>
  </si>
  <si>
    <t>Купон по RU000A107S10 - РСХБ2Р3 2шт. по 13.65 RUR - налог 4 RUR (данные из БД)</t>
  </si>
  <si>
    <t>Купон по RU000A10DA66 - Газпнф5P2R 4шт. по 13.25 RUR - налог 7 RUR (данные из БД)</t>
  </si>
  <si>
    <t>Купон по RU000A107TK8 - ИнфрОблP8 3шт. по 40.07 RUR - налог 16 RUR (данные из БД)</t>
  </si>
  <si>
    <t>Купон по RU000A109E71 - ТрансКо2P1 1шт. по 13.44 RUR - налог 2 RUR (данные из БД)</t>
  </si>
  <si>
    <t>Амортизация ИАДОМ 1P52: 6 шт. по 20.62 RUR.  (данные из БД)</t>
  </si>
  <si>
    <t>Купон по RU000A108Z85 - РЖД 1Р-32R 2шт. по 13.58 RUR - налог 4 RUR (данные из БД)</t>
  </si>
  <si>
    <t>Купон по RU000A10AQE6 - ИАДОМ 1P52 6шт. по 43.66 RUR - налог 34 RUR (данные из БД)</t>
  </si>
  <si>
    <t>Купон по RU000A108Y60 - ПУБ001Р-01 1шт. по 10.58 RUR - налог 1 RUR (данные из БД)</t>
  </si>
  <si>
    <t>Купон по RU000A10DPV6 - sСистем2P7 2шт. по 15.62 RUR - налог 4 RUR (данные из БД)</t>
  </si>
  <si>
    <t>Купон по SU26248RMFS3 - ОФЗ 26248 2шт. по 61.08 RUR - налог 16 RUR (данные из БД)</t>
  </si>
  <si>
    <t>Купон по SU26238RMFS4 - ОФЗ 26238 3шт. по 35.4 RUR - налог 14 RUR (данные из БД)</t>
  </si>
  <si>
    <t>Купон по SU29026RMFS0 - ОФЗ 29026 4шт. по 37.6 RUR - налог 20 RUR (данные из БД)</t>
  </si>
  <si>
    <t>Купон по RU000A107EC7 - РСетиЛЭ1P1 1шт. по 12.86 RUR - налог 2 RUR (данные из БД)</t>
  </si>
  <si>
    <t>Купон по RU000A109K40 - ФосАгро П2 1шт. по 12.82 RUR - налог 2 RUR (данные из БД)</t>
  </si>
  <si>
    <t>Купон по RU000A109PF2 - РЖД 1Р-33R 2шт. по 13.43 RUR - налог 3 RUR (данные из БД)</t>
  </si>
  <si>
    <t>Купон по RU000A1099V8 - СовкмЛ П07 2шт. по 11.32 RUR - налог 3 RUR (данные из БД)</t>
  </si>
  <si>
    <t>Купон по RU000A10BF48 - ЯНДЕКС1Р1 2шт. по 13.32 RUR - налог 3 RUR (данные из БД)</t>
  </si>
  <si>
    <t>Купон по RU000A108Q03 - МБЭС 2P-03 1шт. по 42.19 RUR - налог 5 RUR (данные из БД)</t>
  </si>
  <si>
    <t>Купон по RU000A107UW1 - Газпн3P10R 1шт. по 12.99 RUR - налог 2 RUR (данные из БД)</t>
  </si>
  <si>
    <t>Купон по RU000A10B4W8 - СибурХ1Р05 1шт. по 13.97 RUR - налог 2 RUR (данные из БД)</t>
  </si>
  <si>
    <t>Купон по SU29010RMFS4 - ОФЗ 29010 1шт. по 95.44 RUR - налог 12 RUR (данные из БД)</t>
  </si>
  <si>
    <t>Купон по RU000A10B4X6 - СибурХ1Р06 2шт. по 13.97 RUR - налог 4 RUR (данные из БД)</t>
  </si>
  <si>
    <t>Купон по RU000A109KY4 - АФБАНК1Р13 3шт. по 44.38 RUR - налог 17 RUR (данные из БД)</t>
  </si>
  <si>
    <t>Купон по RU000A10AHJ4 - iПозитивР2 1шт. по 15.21 RUR - налог 2 RUR (данные из БД)</t>
  </si>
  <si>
    <t>Амортизация Брус 2P02: 5 шт. по 250 RUR.  (данные из БД)</t>
  </si>
  <si>
    <t>Купон по RU000A108JD2 - АВТОБФ БП6 1шт. по 74.79 RUR - налог 10 RUR (данные из БД)</t>
  </si>
  <si>
    <t>Купон по RU000A10DA66 - Газпнф5P2R 4шт. по 13.15 RUR - налог 7 RUR (данные из БД)</t>
  </si>
  <si>
    <t>Купон по RU000A107S10 - РСХБ2Р3 2шт. по 13.23 RUR - налог 3 RUR (данные из БД)</t>
  </si>
  <si>
    <t>Купон по RU000A109E71 - ТрансКо2P1 1шт. по 13.36 RUR - налог 2 RUR (данные из БД)</t>
  </si>
  <si>
    <t>Купон по RU000A108Z85 - РЖД 1Р-32R 2шт. по 13.17 RUR - налог 3 RUR (данные из БД)</t>
  </si>
  <si>
    <t>Купон по RU000A108Y60 - ПУБ001Р-01 1шт. по 9.83 RUR - налог 1 RUR (данные из БД)</t>
  </si>
  <si>
    <t>Дивиденд по SWBI - Smith &amp; Wesson Brands, Inc. -1шт. по 0.13 USD - налог -0.01 USD, по курсу 78.2696 USD/RUR (данные из БД)</t>
  </si>
  <si>
    <t>Купон по RU000A10A9Z1 - Магнит4P05 3шт. по 13.03 RUR - налог 5 RUR (данные из БД)</t>
  </si>
  <si>
    <t>Купон по RU000A10DPV6 - sСистем2P7 2шт. по 15.59 RUR - налог 4 RUR (данные из БД)</t>
  </si>
  <si>
    <t>Дивиденд по MRKC - РоссЦентр 2000шт. по 0.04 RUR - налог 10 RUR (данные из БД)</t>
  </si>
  <si>
    <t>Дивиденд по MSRS - РСетиМР ао 1000шт. по 0.19 RUR - налог 24 RUR (данные из БД)</t>
  </si>
  <si>
    <t>Дивиденд по ROSN - Роснефть 10шт. по 2.27 RUR - налог 3 RUR (данные из БД)</t>
  </si>
  <si>
    <t>Купон по RU000A109K40 - ФосАгро П2 1шт. по 12.74 RUR - налог 2 RUR (данные из БД)</t>
  </si>
  <si>
    <t>Купон по RU000A1099V8 - СовкмЛ П07 2шт. по 10.49 RUR - налог 3 RUR (данные из БД)</t>
  </si>
  <si>
    <t>Купон по RU000A109PF2 - РЖД 1Р-33R 2шт. по 13.11 RUR - налог 3 RUR (данные из БД)</t>
  </si>
  <si>
    <t>Купон по RU000A10BF48 - ЯНДЕКС1Р1 2шт. по 13.18 RUR - налог 3 RUR (данные из БД)</t>
  </si>
  <si>
    <t>Купон по RU000A107UW1 - Газпн3P10R 1шт. по 12.86 RUR - налог 2 RUR (данные из БД)</t>
  </si>
  <si>
    <t>Купон по RU000A10B4W8 - СибурХ1Р05 1шт. по 13.83 RUR - налог 2 RUR (данные из БД)</t>
  </si>
  <si>
    <t>Купон по RU000A10B4X6 - СибурХ1Р06 2шт. по 13.83 RUR - налог 4 RUR (данные из БД)</t>
  </si>
  <si>
    <t>Купон по RU000A10AHJ4 - iПозитивР2 1шт. по 15.05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</si>
  <si>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</si>
  <si>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</si>
  <si>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</si>
  <si>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</si>
  <si>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</si>
  <si>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</si>
  <si>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</si>
  <si>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</si>
  <si>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</si>
  <si>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RU000A10AS02</t>
  </si>
  <si>
    <t>RU000A10B222</t>
  </si>
  <si>
    <t>ASTR</t>
  </si>
  <si>
    <t>SBER</t>
  </si>
  <si>
    <t>TBRU</t>
  </si>
  <si>
    <t>RU000A1098T4</t>
  </si>
  <si>
    <t>RU000A10BQP0</t>
  </si>
  <si>
    <t>RU000A0JP799</t>
  </si>
  <si>
    <t>RU000A10CRB6</t>
  </si>
  <si>
    <t>RU000A10CJ92</t>
  </si>
  <si>
    <t>RU000A10D665</t>
  </si>
  <si>
    <t>RU000A10CC32</t>
  </si>
  <si>
    <t>RU000A10DEE6</t>
  </si>
  <si>
    <t>FEES</t>
  </si>
  <si>
    <t>RU000A10BPF3</t>
  </si>
  <si>
    <t>RU000A10ATT8</t>
  </si>
  <si>
    <t>ROSN
Роснефть</t>
  </si>
  <si>
    <t>VTBR
ВТБ ао</t>
  </si>
  <si>
    <t>RENI
Ренессанс</t>
  </si>
  <si>
    <t>MSRS
РСетиМР ао</t>
  </si>
  <si>
    <t>MRKC
РоссЦентр</t>
  </si>
  <si>
    <t>KMAZ
КАМАЗ</t>
  </si>
  <si>
    <t>GAZP
ГАЗПРОМ ао</t>
  </si>
  <si>
    <t>SWBI
Smith &amp; Wesson Brands, Inc.</t>
  </si>
  <si>
    <t>LQDT
LQDT ETF</t>
  </si>
  <si>
    <t>BCSD
BCSD ETF</t>
  </si>
  <si>
    <t>GOLD
GOLD ETF</t>
  </si>
  <si>
    <t>RU000A1099U0
ЗПИФСовр 9</t>
  </si>
  <si>
    <t>RU000A10CB66
Сегежа3P6R</t>
  </si>
  <si>
    <t>RU000A10AQE6
ИАДОМ 1P52</t>
  </si>
  <si>
    <t>RU000A10DCK7
АБЗ-1 2Р04</t>
  </si>
  <si>
    <t>RU000A10DA66
Газпнф5P2R</t>
  </si>
  <si>
    <t>RU000A10DBS2
ЭНИКА 1Р07</t>
  </si>
  <si>
    <t>SU29026RMFS0
ОФЗ 29026</t>
  </si>
  <si>
    <t>RU000A107UU5
Брус 2P02</t>
  </si>
  <si>
    <t>RU000A0JWV63
РСХБ 08Т1</t>
  </si>
  <si>
    <t>RU000A109KY4
АФБАНК1Р13</t>
  </si>
  <si>
    <t>RU000A107TK8
ИнфрОблP8</t>
  </si>
  <si>
    <t>RU000A10A9Z1
Магнит4P05</t>
  </si>
  <si>
    <t>RU000A108GN7
Систем1P30</t>
  </si>
  <si>
    <t>SU29009RMFS6
ОФЗ 29009</t>
  </si>
  <si>
    <t>RU000A10A1N4
АльфаЛБ02</t>
  </si>
  <si>
    <t>RU000A107S10
РСХБ2Р3</t>
  </si>
  <si>
    <t>RU000A10BF48
ЯНДЕКС1Р1</t>
  </si>
  <si>
    <t>RU000A10B4X6
СибурХ1Р06</t>
  </si>
  <si>
    <t>RU000A107TT9
ГТЛК 2P-03</t>
  </si>
  <si>
    <t>RU000A10DPV6
sСистем2P7</t>
  </si>
  <si>
    <t>RU000A1084B2
СэтлГрБ2P3</t>
  </si>
  <si>
    <t>RU000A108Z85
РЖД 1Р-32R</t>
  </si>
  <si>
    <t>RU000A109PF2
РЖД 1Р-33R</t>
  </si>
  <si>
    <t>SU26248RMFS3
ОФЗ 26248</t>
  </si>
  <si>
    <t>SU26250RMFS9
ОФЗ 26250</t>
  </si>
  <si>
    <t>SU26238RMFS4
ОФЗ 26238</t>
  </si>
  <si>
    <t>RU000A1099V8
СовкмЛ П07</t>
  </si>
  <si>
    <t>SU29010RMFS4
ОФЗ 29010</t>
  </si>
  <si>
    <t>RU000A10E291
ГКАзот1P01</t>
  </si>
  <si>
    <t>RU000A108Q03
МБЭС 2P-03</t>
  </si>
  <si>
    <t>RU000A107UW1
Газпн3P10R</t>
  </si>
  <si>
    <t>RU000A10AHJ4
iПозитивР2</t>
  </si>
  <si>
    <t>RU000A107EC7
РСетиЛЭ1P1</t>
  </si>
  <si>
    <t>RU000A109K40
ФосАгро П2</t>
  </si>
  <si>
    <t>RU000A10B4W8
СибурХ1Р05</t>
  </si>
  <si>
    <t>RU000A108C74
РЕСОЛиБП25</t>
  </si>
  <si>
    <t>RU000A109E71
ТрансКо2P1</t>
  </si>
  <si>
    <t>RU000A108JD2
АВТОБФ БП6</t>
  </si>
  <si>
    <t>SU29024RMFS5
ОФЗ 29024</t>
  </si>
  <si>
    <t>RU000A10BW62
МТС 2P-12</t>
  </si>
  <si>
    <t>RU000A108Y60
ПУБ001Р-01</t>
  </si>
  <si>
    <t>RU000A102MB3
Титан-3 01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</si>
  <si>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</si>
  <si>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</si>
  <si>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</si>
  <si>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</si>
  <si>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</si>
  <si>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</si>
  <si>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</si>
  <si>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</si>
  <si>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"Россельхозбанк" (АО) обл.08Т1</t>
  </si>
  <si>
    <t>БПИФ БКС Денежный рынок</t>
  </si>
  <si>
    <t>РЕСО-Лизинг ООО БО-П-25</t>
  </si>
  <si>
    <t>dohod</t>
  </si>
  <si>
    <t>Погашение купона (RU000A108C74) - РЕСОЛиБП25</t>
  </si>
  <si>
    <t>РЖД БО 001P-33R</t>
  </si>
  <si>
    <t>ТГК-14 001Р-05</t>
  </si>
  <si>
    <t>ВОКСИС-02</t>
  </si>
  <si>
    <t>Погашение купона (RU000A10AS02) - ТГК-14 1Р5</t>
  </si>
  <si>
    <t>Погашение купона (RU000A109PF2) - РЖД 1Р-33R</t>
  </si>
  <si>
    <t>АФК Система БО 001Р-30</t>
  </si>
  <si>
    <t>Погашение купона (RU000A10B222) - ВОКСИС-02</t>
  </si>
  <si>
    <t>Газпром нефть БО 003P-10R</t>
  </si>
  <si>
    <t>Погашение купона (RU000A107UW1) - Газпн3P10R</t>
  </si>
  <si>
    <t>БПИФ Золото.Биржевой УК ВИМ</t>
  </si>
  <si>
    <t>commission</t>
  </si>
  <si>
    <t>Вознаграждение компании</t>
  </si>
  <si>
    <t>Группа Позитив 001Р-02</t>
  </si>
  <si>
    <t>ЗПИФ Современный 9</t>
  </si>
  <si>
    <t>РЖД БО 001P-32R</t>
  </si>
  <si>
    <t>Мобильные ТелеСистемы 002P-12</t>
  </si>
  <si>
    <t>Группа Астра ао</t>
  </si>
  <si>
    <t>Сбербанк России ПАО ао</t>
  </si>
  <si>
    <t>Погашение купона (RU000A108GN7) - Систем1P30</t>
  </si>
  <si>
    <t>Погашение купона (RU000A108Z85) - РЖД 1Р-32R</t>
  </si>
  <si>
    <t>Погашение купона (RU000A10AHJ4) - iПозитивР2</t>
  </si>
  <si>
    <t>Погашение купона (RU000A10BW62) - МТС 2P-12</t>
  </si>
  <si>
    <t>Россети Ленэнерго ПАО 001P-01</t>
  </si>
  <si>
    <t>Россельхозбанк БO-03-002P</t>
  </si>
  <si>
    <t>Погашение купона (RU000A107EC7) - РСетиЛЭ1P1</t>
  </si>
  <si>
    <t>ФосАгро БО-П02</t>
  </si>
  <si>
    <t>СОПФ Инфраструктурные обл 8</t>
  </si>
  <si>
    <t>Совкомбанк Лизинг БО-П07</t>
  </si>
  <si>
    <t>Погашение купона (RU000A107S10) - РСХБ2Р3</t>
  </si>
  <si>
    <t>БПИФ Т-Капитал ОБЛИГАЦИИ</t>
  </si>
  <si>
    <t>Погашение купона (RU000A0JWV63) - РСХБ 08Т1</t>
  </si>
  <si>
    <t>ИА Титан-3 01</t>
  </si>
  <si>
    <t>СибСульфур БО-01-001P</t>
  </si>
  <si>
    <t>БКС ОФЗ с выплатой дохода</t>
  </si>
  <si>
    <t>Погашение купона (RU000A109K40) - ФосАгро П2</t>
  </si>
  <si>
    <t>ТрансКонтейнер П02-01</t>
  </si>
  <si>
    <t>МКПАО ЯНДЕКС 001Р-01</t>
  </si>
  <si>
    <t>ОФЗ-ПК 29024 18/04/35</t>
  </si>
  <si>
    <t>Межд.Банк Эк.Сотруд. 002P-03</t>
  </si>
  <si>
    <t>ОПИФ БКС Российские облигации</t>
  </si>
  <si>
    <t>Погашение купона (RU000A1099V8) - СовкмЛ П07</t>
  </si>
  <si>
    <t>Погашение купона (RU000A10BF48) - ЯНДЕКС1Р1</t>
  </si>
  <si>
    <t>ао ПАО Банк ВТБ</t>
  </si>
  <si>
    <t>Кокс ПАО 001P-06</t>
  </si>
  <si>
    <t>output</t>
  </si>
  <si>
    <t>Погашение купона (RU000A102MB3) - Титан-3 01</t>
  </si>
  <si>
    <t>amort</t>
  </si>
  <si>
    <t>Частичное погашение облигации</t>
  </si>
  <si>
    <t>Погашение купона (RU000A109E71) - ТрансКо2P1</t>
  </si>
  <si>
    <t>Погашение купона (SU29024RMFS5) - ОФЗ 29024</t>
  </si>
  <si>
    <t>СИБУР Холдинг 001Р-05</t>
  </si>
  <si>
    <t>"Газпром" (ПАО) ао</t>
  </si>
  <si>
    <t>ПАО НК Роснефть</t>
  </si>
  <si>
    <t>ПР-Лизинг ООО БО 002Р-03</t>
  </si>
  <si>
    <t>РДВ ТЕХНОЛОДЖИ 1P2</t>
  </si>
  <si>
    <t>ОФЗ-ПК 29026 04/09/38</t>
  </si>
  <si>
    <t>Балтийский лизинг ООО БО-П19</t>
  </si>
  <si>
    <t>АБЗ-1 002P-04</t>
  </si>
  <si>
    <t>Погашение купона (RU000A10B4W8) - СибурХ1Р05</t>
  </si>
  <si>
    <t>Ренессанс Страхование ао</t>
  </si>
  <si>
    <t>Байсэл 001P-04</t>
  </si>
  <si>
    <t>ОФЗ-ПК 29009 05/05/32</t>
  </si>
  <si>
    <t>ОФЗ-ПК 29010 06/12/34</t>
  </si>
  <si>
    <t>Погашение купона (RU000A10CJ92) - ПР-Лиз 2P3</t>
  </si>
  <si>
    <t>ГК Сегежа 003P-06R</t>
  </si>
  <si>
    <t>ГТЛК БО 002P-03</t>
  </si>
  <si>
    <t>ПЕРВОУРАЛЬСКБАНК 001Р-01</t>
  </si>
  <si>
    <t>Погашение купона (RU000A107TK8) - ИнфрОблP8</t>
  </si>
  <si>
    <t>КАМАЗ ПАО</t>
  </si>
  <si>
    <t>АО Авто Финанс Банк БО-001Р-13</t>
  </si>
  <si>
    <t>Брусника 002Р-02</t>
  </si>
  <si>
    <t>"Сэтл-Групп" ООО БО 002P-03</t>
  </si>
  <si>
    <t>Погашение купона (RU000A10AQE6) - ИАДОМ 1P52</t>
  </si>
  <si>
    <t>Погашение купона (RU000A108Y60) - ПУБ001Р-01</t>
  </si>
  <si>
    <t>Погашение купона (RU000A10DCK7) - АБЗ-1 2Р04</t>
  </si>
  <si>
    <t>ПАО Россети Моск.рег. ао</t>
  </si>
  <si>
    <t>ЭНЕРГОНИКА 001Р-07</t>
  </si>
  <si>
    <t>"ФСК - Россети" ПАО</t>
  </si>
  <si>
    <t>Погашение купона (SU29026RMFS0) - ОФЗ 29026</t>
  </si>
  <si>
    <t>Газпром нефть 005P-02R</t>
  </si>
  <si>
    <t>Погашение купона (RU000A10CB66) - Сегежа3P6R</t>
  </si>
  <si>
    <t>ТГК-14 001Р-07</t>
  </si>
  <si>
    <t>Россети ПАО БО 001P-16R</t>
  </si>
  <si>
    <t>Альфа-Лизинг БО-02</t>
  </si>
  <si>
    <t>ПАО "Россети Центр" ао</t>
  </si>
  <si>
    <t>Магнит ПАО БО-004Р-05</t>
  </si>
  <si>
    <t>АФК Система БО 002Р-07</t>
  </si>
  <si>
    <t>ОФЗ-ПД 26248 16/05/40</t>
  </si>
  <si>
    <t>ОФЗ-ПД 26250 10/06/37</t>
  </si>
  <si>
    <t>Погашение купона (RU000A108Q03) - МБЭС 2P-03</t>
  </si>
  <si>
    <t>ОФЗ-ПД 26238 15/05/2041</t>
  </si>
  <si>
    <t>Погашение купона (SU29010RMFS4) - ОФЗ 29010</t>
  </si>
  <si>
    <t>Погашение купона (RU000A107UU5) - Брус 2P02</t>
  </si>
  <si>
    <t>Погашение купона (RU000A1084B2) - СэтлГрБ2P3</t>
  </si>
  <si>
    <t>Погашение купона (RU000A109KY4) - АФБАНК1Р13</t>
  </si>
  <si>
    <t>Дивиденды</t>
  </si>
  <si>
    <t>АВТОБАН-Финанс АО БО-П06</t>
  </si>
  <si>
    <t>overnight</t>
  </si>
  <si>
    <t>Проценты по займам овернайт ЦБ</t>
  </si>
  <si>
    <t>compensation</t>
  </si>
  <si>
    <t>Возмещение дохода по облигации</t>
  </si>
  <si>
    <t>Погашение купона (RU000A10DA66) - Газпнф5P2R</t>
  </si>
  <si>
    <t>СИБУР Холдинг 001Р-06</t>
  </si>
  <si>
    <t>Погашение купона (RU000A10DBS2) - ЭНИКА 1Р07</t>
  </si>
  <si>
    <t>ГК Азот 001Р-01</t>
  </si>
  <si>
    <t>БПИФ Ликвидность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</si>
  <si>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</si>
  <si>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</si>
  <si>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</si>
  <si>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</si>
  <si>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</si>
  <si>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</si>
  <si>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</si>
  <si>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</si>
  <si>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</si>
  <si>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</si>
  <si>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</si>
  <si>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Версия 3.0</t>
  </si>
  <si>
    <t>Купон</t>
  </si>
  <si>
    <t>ТГК-14 1Р5</t>
  </si>
  <si>
    <t>ПР-Лиз 2P3</t>
  </si>
  <si>
    <t>Россет1Р16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</si>
  <si>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</si>
  <si>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</si>
  <si>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</si>
  <si>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</si>
  <si>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</si>
  <si>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</si>
  <si>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</si>
  <si>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</si>
  <si>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</si>
  <si>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</si>
  <si>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</si>
  <si>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</si>
  <si>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</si>
  <si>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</si>
  <si>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</si>
  <si>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</si>
  <si>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iАстра ао</t>
  </si>
  <si>
    <t>Сбербанк</t>
  </si>
  <si>
    <t>TBRU ETF</t>
  </si>
  <si>
    <t>Сульфур1P1</t>
  </si>
  <si>
    <t>БКС ОФЗ ВД</t>
  </si>
  <si>
    <t>БКС РосОбл</t>
  </si>
  <si>
    <t>Кокс01Р6</t>
  </si>
  <si>
    <t>РДВ ТЕХ 02</t>
  </si>
  <si>
    <t>БалтЛизП19</t>
  </si>
  <si>
    <t>Байсэл 1Р4</t>
  </si>
  <si>
    <t>Россети</t>
  </si>
  <si>
    <t>ТГК-14 1Р7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</si>
</sst>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320.1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-0.1989</v>
      </c>
      <c r="L2" s="6" t="n">
        <v>409.26</v>
      </c>
      <c r="M2" s="17" t="n">
        <v>2.73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</v>
      </c>
      <c r="F3" s="6" t="n">
        <v>56.79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-0.2431</v>
      </c>
      <c r="L3" s="6" t="n">
        <v>72.83</v>
      </c>
      <c r="M3" s="17" t="n">
        <v>2.43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40</v>
      </c>
      <c r="F4" s="6" t="n">
        <v>70.96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-0.2781</v>
      </c>
      <c r="L4" s="6" t="n">
        <v>99.94</v>
      </c>
      <c r="M4" s="17" t="n">
        <v>2.42</v>
      </c>
      <c r="N4" s="16"/>
      <c r="O4" s="16" t="s">
        <v>26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1000</v>
      </c>
      <c r="F5" s="6" t="n">
        <v>1.5115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0.1695</v>
      </c>
      <c r="L5" s="6" t="n">
        <v>1.59</v>
      </c>
      <c r="M5" s="17" t="n">
        <v>1.29</v>
      </c>
      <c r="N5" s="16"/>
      <c r="O5" s="16" t="s">
        <v>29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2000</v>
      </c>
      <c r="F6" s="6" t="n">
        <v>0.5308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-0.3113</v>
      </c>
      <c r="L6" s="6" t="n">
        <v>0.8</v>
      </c>
      <c r="M6" s="17" t="n">
        <v>0.91</v>
      </c>
      <c r="N6" s="16"/>
      <c r="O6" s="16" t="s">
        <v>32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20</v>
      </c>
      <c r="F7" s="6" t="n">
        <v>48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-0.434</v>
      </c>
      <c r="L7" s="6" t="n">
        <v>84.8</v>
      </c>
      <c r="M7" s="17" t="n">
        <v>0.82</v>
      </c>
      <c r="N7" s="16"/>
      <c r="O7" s="16" t="s">
        <v>35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86.3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-0.2861</v>
      </c>
      <c r="L8" s="6" t="n">
        <v>120.89</v>
      </c>
      <c r="M8" s="17" t="n">
        <v>0.74</v>
      </c>
      <c r="N8" s="16"/>
      <c r="O8" s="16" t="s">
        <v>38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41</v>
      </c>
      <c r="E9" s="7" t="n">
        <v>-1</v>
      </c>
      <c r="F9" s="6" t="n">
        <v>15.055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-1.4901</v>
      </c>
      <c r="L9" s="6" t="n">
        <v>500</v>
      </c>
      <c r="M9" s="17" t="n">
        <v>-1.01</v>
      </c>
      <c r="N9" s="16"/>
      <c r="O9" s="16" t="s">
        <v>42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=SUM(J2:J9)</f>
      </c>
      <c r="K10" s="4"/>
      <c r="L10" s="4"/>
      <c r="M10" s="10" t="s">
        <f>=J10/J60</f>
      </c>
      <c r="N10" s="16"/>
      <c r="O10" s="16" t="s">
        <v>44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46</v>
      </c>
      <c r="C11" s="16" t="s">
        <v>47</v>
      </c>
      <c r="D11" s="16" t="s">
        <v>19</v>
      </c>
      <c r="E11" s="7" t="n">
        <v>4000</v>
      </c>
      <c r="F11" s="6" t="n">
        <v>2.0427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0.0824</v>
      </c>
      <c r="L11" s="6" t="n">
        <v>1.89</v>
      </c>
      <c r="M11" s="17" t="n">
        <v>6.98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46</v>
      </c>
      <c r="C12" s="16" t="s">
        <v>50</v>
      </c>
      <c r="D12" s="16" t="s">
        <v>19</v>
      </c>
      <c r="E12" s="7" t="n">
        <v>260</v>
      </c>
      <c r="F12" s="6" t="n">
        <v>14.081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0.167</v>
      </c>
      <c r="L12" s="6" t="n">
        <v>13.05</v>
      </c>
      <c r="M12" s="17" t="n">
        <v>3.13</v>
      </c>
      <c r="N12" s="16"/>
      <c r="O12" s="16" t="s">
        <v>51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46</v>
      </c>
      <c r="C13" s="16" t="s">
        <v>53</v>
      </c>
      <c r="D13" s="16" t="s">
        <v>19</v>
      </c>
      <c r="E13" s="7" t="n">
        <v>1410</v>
      </c>
      <c r="F13" s="6" t="n">
        <v>2.5855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-0.0267</v>
      </c>
      <c r="L13" s="6" t="n">
        <v>2.67</v>
      </c>
      <c r="M13" s="17" t="n">
        <v>3.11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46</v>
      </c>
      <c r="C14" s="16" t="s">
        <v>55</v>
      </c>
      <c r="D14" s="16" t="s">
        <v>19</v>
      </c>
      <c r="E14" s="7" t="n">
        <v>60</v>
      </c>
      <c r="F14" s="6" t="n">
        <v>6.61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0.1368</v>
      </c>
      <c r="L14" s="6" t="n">
        <v>5.89</v>
      </c>
      <c r="M14" s="17" t="n">
        <v>0.34</v>
      </c>
      <c r="N14" s="16"/>
      <c r="O14" s="16" t="s">
        <v>56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=SUM(J11:J14)</f>
      </c>
      <c r="K15" s="4"/>
      <c r="L15" s="4"/>
      <c r="M15" s="10" t="s">
        <f>=J15/J60</f>
      </c>
      <c r="N15" s="16"/>
      <c r="O15" s="16" t="s">
        <v>58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19</v>
      </c>
      <c r="E16" s="7" t="n">
        <v>7</v>
      </c>
      <c r="F16" s="6" t="n">
        <v>96.2</v>
      </c>
      <c r="G16" s="17" t="n">
        <v>1000</v>
      </c>
      <c r="H16" s="6" t="n">
        <v>11.59</v>
      </c>
      <c r="I16" s="16" t="s">
        <v>62</v>
      </c>
      <c r="J16" s="6" t="s">
        <f>=E16*((F16/100*G16)*Портфель!$Q$13 + H16*Портфель!$Q$13) </f>
      </c>
      <c r="K16" s="9" t="n">
        <v>0.0788</v>
      </c>
      <c r="L16" s="6" t="n">
        <v>1026.4</v>
      </c>
      <c r="M16" s="17" t="n">
        <v>5.82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60</v>
      </c>
      <c r="C17" s="16" t="s">
        <v>65</v>
      </c>
      <c r="D17" s="16" t="s">
        <v>19</v>
      </c>
      <c r="E17" s="7" t="n">
        <v>6</v>
      </c>
      <c r="F17" s="6" t="n">
        <v>99.59</v>
      </c>
      <c r="G17" s="17" t="n">
        <v>882.56</v>
      </c>
      <c r="H17" s="6" t="n">
        <v>0</v>
      </c>
      <c r="I17" s="16" t="s">
        <v>66</v>
      </c>
      <c r="J17" s="6" t="s">
        <f>=E17*((F17/100*G17)*Портфель!$Q$13 + H17*Портфель!$Q$13) </f>
      </c>
      <c r="K17" s="9" t="n">
        <v>0.1141</v>
      </c>
      <c r="L17" s="6" t="n">
        <v>925.12</v>
      </c>
      <c r="M17" s="17" t="n">
        <v>4.5</v>
      </c>
      <c r="N17" s="16"/>
      <c r="O17" s="16" t="s">
        <v>41</v>
      </c>
      <c r="P17" s="17" t="n">
        <v>78.3159</v>
      </c>
      <c r="Q17" s="6" t="s">
        <f>=P17/$P$13</f>
      </c>
    </row>
    <row collapsed="false" customFormat="false" customHeight="false" hidden="false" ht="12.1" outlineLevel="0" r="18">
      <c r="A18" s="16" t="s">
        <v>67</v>
      </c>
      <c r="B18" s="16" t="s">
        <v>60</v>
      </c>
      <c r="C18" s="16" t="s">
        <v>68</v>
      </c>
      <c r="D18" s="16" t="s">
        <v>19</v>
      </c>
      <c r="E18" s="7" t="n">
        <v>5</v>
      </c>
      <c r="F18" s="6" t="n">
        <v>100.49</v>
      </c>
      <c r="G18" s="17" t="n">
        <v>1000</v>
      </c>
      <c r="H18" s="6" t="n">
        <v>12.29</v>
      </c>
      <c r="I18" s="16" t="s">
        <v>69</v>
      </c>
      <c r="J18" s="6" t="s">
        <f>=E18*((F18/100*G18)*Портфель!$Q$13 + H18*Портфель!$Q$13) </f>
      </c>
      <c r="K18" s="9" t="n">
        <v>0.119</v>
      </c>
      <c r="L18" s="6" t="n">
        <v>1017.28</v>
      </c>
      <c r="M18" s="17" t="n">
        <v>4.34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70</v>
      </c>
      <c r="B19" s="16" t="s">
        <v>60</v>
      </c>
      <c r="C19" s="16" t="s">
        <v>71</v>
      </c>
      <c r="D19" s="16" t="s">
        <v>19</v>
      </c>
      <c r="E19" s="7" t="n">
        <v>4</v>
      </c>
      <c r="F19" s="6" t="n">
        <v>100</v>
      </c>
      <c r="G19" s="17" t="n">
        <v>1000</v>
      </c>
      <c r="H19" s="6" t="n">
        <v>11.67</v>
      </c>
      <c r="I19" s="16" t="s">
        <v>72</v>
      </c>
      <c r="J19" s="6" t="s">
        <f>=E19*((F19/100*G19)*Портфель!$Q$13 + H19*Портфель!$Q$13) </f>
      </c>
      <c r="K19" s="9" t="n">
        <v>0.101</v>
      </c>
      <c r="L19" s="6" t="n">
        <v>1001.45</v>
      </c>
      <c r="M19" s="17" t="n">
        <v>3.46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73</v>
      </c>
      <c r="B20" s="16" t="s">
        <v>60</v>
      </c>
      <c r="C20" s="16" t="s">
        <v>74</v>
      </c>
      <c r="D20" s="16" t="s">
        <v>19</v>
      </c>
      <c r="E20" s="7" t="n">
        <v>4</v>
      </c>
      <c r="F20" s="6" t="n">
        <v>97.52</v>
      </c>
      <c r="G20" s="17" t="n">
        <v>1000</v>
      </c>
      <c r="H20" s="6" t="n">
        <v>15.12</v>
      </c>
      <c r="I20" s="16" t="s">
        <v>75</v>
      </c>
      <c r="J20" s="6" t="s">
        <f>=E20*((F20/100*G20)*Портфель!$Q$13 + H20*Портфель!$Q$13) </f>
      </c>
      <c r="K20" s="9" t="n">
        <v>0.0951</v>
      </c>
      <c r="L20" s="6" t="n">
        <v>1016.24</v>
      </c>
      <c r="M20" s="17" t="n">
        <v>3.38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76</v>
      </c>
      <c r="B21" s="16" t="s">
        <v>60</v>
      </c>
      <c r="C21" s="16" t="s">
        <v>77</v>
      </c>
      <c r="D21" s="16" t="s">
        <v>19</v>
      </c>
      <c r="E21" s="7" t="n">
        <v>4</v>
      </c>
      <c r="F21" s="6" t="n">
        <v>96.38</v>
      </c>
      <c r="G21" s="17" t="n">
        <v>1000</v>
      </c>
      <c r="H21" s="6" t="n">
        <v>18.78</v>
      </c>
      <c r="I21" s="16" t="s">
        <v>78</v>
      </c>
      <c r="J21" s="6" t="s">
        <f>=E21*((F21/100*G21)*Портфель!$Q$13 + H21*Портфель!$Q$13) </f>
      </c>
      <c r="K21" s="9" t="n">
        <v>0.1123</v>
      </c>
      <c r="L21" s="6" t="n">
        <v>961.83</v>
      </c>
      <c r="M21" s="17" t="n">
        <v>3.36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79</v>
      </c>
      <c r="B22" s="16" t="s">
        <v>60</v>
      </c>
      <c r="C22" s="16" t="s">
        <v>80</v>
      </c>
      <c r="D22" s="16" t="s">
        <v>19</v>
      </c>
      <c r="E22" s="7" t="n">
        <v>5</v>
      </c>
      <c r="F22" s="6" t="n">
        <v>99.6</v>
      </c>
      <c r="G22" s="17" t="n">
        <v>750</v>
      </c>
      <c r="H22" s="6" t="n">
        <v>12.95</v>
      </c>
      <c r="I22" s="16" t="s">
        <v>81</v>
      </c>
      <c r="J22" s="6" t="s">
        <f>=E22*((F22/100*G22)*Портфель!$Q$13 + H22*Портфель!$Q$13) </f>
      </c>
      <c r="K22" s="9" t="n">
        <v>0.134</v>
      </c>
      <c r="L22" s="6" t="n">
        <v>1006.95</v>
      </c>
      <c r="M22" s="17" t="n">
        <v>3.25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82</v>
      </c>
      <c r="B23" s="16" t="s">
        <v>60</v>
      </c>
      <c r="C23" s="16" t="s">
        <v>83</v>
      </c>
      <c r="D23" s="16" t="s">
        <v>19</v>
      </c>
      <c r="E23" s="7" t="n">
        <v>4</v>
      </c>
      <c r="F23" s="6" t="n">
        <v>83.47</v>
      </c>
      <c r="G23" s="17" t="n">
        <v>1000</v>
      </c>
      <c r="H23" s="6" t="n">
        <v>46.46</v>
      </c>
      <c r="I23" s="16" t="s">
        <v>84</v>
      </c>
      <c r="J23" s="6" t="s">
        <f>=E23*((F23/100*G23)*Портфель!$Q$13 + H23*Портфель!$Q$13) </f>
      </c>
      <c r="K23" s="9" t="n">
        <v>0.1643</v>
      </c>
      <c r="L23" s="6" t="n">
        <v>847.58</v>
      </c>
      <c r="M23" s="17" t="n">
        <v>3.01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85</v>
      </c>
      <c r="B24" s="16" t="s">
        <v>60</v>
      </c>
      <c r="C24" s="16" t="s">
        <v>86</v>
      </c>
      <c r="D24" s="16" t="s">
        <v>19</v>
      </c>
      <c r="E24" s="7" t="n">
        <v>3</v>
      </c>
      <c r="F24" s="6" t="n">
        <v>100.61</v>
      </c>
      <c r="G24" s="17" t="n">
        <v>1000</v>
      </c>
      <c r="H24" s="6" t="n">
        <v>15.19</v>
      </c>
      <c r="I24" s="16" t="s">
        <v>87</v>
      </c>
      <c r="J24" s="6" t="s">
        <f>=E24*((F24/100*G24)*Портфель!$Q$13 + H24*Портфель!$Q$13) </f>
      </c>
      <c r="K24" s="9" t="n">
        <v>0.1138</v>
      </c>
      <c r="L24" s="6" t="n">
        <v>1036.52</v>
      </c>
      <c r="M24" s="17" t="n">
        <v>2.62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88</v>
      </c>
      <c r="B25" s="16" t="s">
        <v>60</v>
      </c>
      <c r="C25" s="16" t="s">
        <v>89</v>
      </c>
      <c r="D25" s="16" t="s">
        <v>19</v>
      </c>
      <c r="E25" s="7" t="n">
        <v>3</v>
      </c>
      <c r="F25" s="6" t="n">
        <v>99.44</v>
      </c>
      <c r="G25" s="17" t="n">
        <v>1000</v>
      </c>
      <c r="H25" s="6" t="n">
        <v>23.8</v>
      </c>
      <c r="I25" s="16" t="s">
        <v>90</v>
      </c>
      <c r="J25" s="6" t="s">
        <f>=E25*((F25/100*G25)*Портфель!$Q$13 + H25*Портфель!$Q$13) </f>
      </c>
      <c r="K25" s="9" t="n">
        <v>0.1171</v>
      </c>
      <c r="L25" s="6" t="n">
        <v>1005.94</v>
      </c>
      <c r="M25" s="17" t="n">
        <v>2.61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91</v>
      </c>
      <c r="B26" s="16" t="s">
        <v>60</v>
      </c>
      <c r="C26" s="16" t="s">
        <v>92</v>
      </c>
      <c r="D26" s="16" t="s">
        <v>19</v>
      </c>
      <c r="E26" s="7" t="n">
        <v>3</v>
      </c>
      <c r="F26" s="6" t="n">
        <v>99.48</v>
      </c>
      <c r="G26" s="17" t="n">
        <v>1000</v>
      </c>
      <c r="H26" s="6" t="n">
        <v>8.55</v>
      </c>
      <c r="I26" s="16" t="s">
        <v>93</v>
      </c>
      <c r="J26" s="6" t="s">
        <f>=E26*((F26/100*G26)*Портфель!$Q$13 + H26*Портфель!$Q$13) </f>
      </c>
      <c r="K26" s="9" t="n">
        <v>0.0751</v>
      </c>
      <c r="L26" s="6" t="n">
        <v>1028.08</v>
      </c>
      <c r="M26" s="17" t="n">
        <v>2.57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94</v>
      </c>
      <c r="B27" s="16" t="s">
        <v>60</v>
      </c>
      <c r="C27" s="16" t="s">
        <v>95</v>
      </c>
      <c r="D27" s="16" t="s">
        <v>19</v>
      </c>
      <c r="E27" s="7" t="n">
        <v>3</v>
      </c>
      <c r="F27" s="6" t="n">
        <v>88.84</v>
      </c>
      <c r="G27" s="17" t="n">
        <v>1000</v>
      </c>
      <c r="H27" s="6" t="n">
        <v>28.2</v>
      </c>
      <c r="I27" s="16" t="s">
        <v>96</v>
      </c>
      <c r="J27" s="6" t="s">
        <f>=E27*((F27/100*G27)*Портфель!$Q$13 + H27*Портфель!$Q$13) </f>
      </c>
      <c r="K27" s="9" t="n">
        <v>0.1521</v>
      </c>
      <c r="L27" s="6" t="n">
        <v>922.62</v>
      </c>
      <c r="M27" s="17" t="n">
        <v>2.35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97</v>
      </c>
      <c r="B28" s="16" t="s">
        <v>60</v>
      </c>
      <c r="C28" s="16" t="s">
        <v>98</v>
      </c>
      <c r="D28" s="16" t="s">
        <v>19</v>
      </c>
      <c r="E28" s="7" t="n">
        <v>2</v>
      </c>
      <c r="F28" s="6" t="n">
        <v>103.393</v>
      </c>
      <c r="G28" s="17" t="n">
        <v>1000</v>
      </c>
      <c r="H28" s="6" t="n">
        <v>32.49</v>
      </c>
      <c r="I28" s="16" t="s">
        <v>99</v>
      </c>
      <c r="J28" s="6" t="s">
        <f>=E28*((F28/100*G28)*Портфель!$Q$13 + H28*Портфель!$Q$13) </f>
      </c>
      <c r="K28" s="9" t="n">
        <v>0.0833</v>
      </c>
      <c r="L28" s="6" t="n">
        <v>1067.39</v>
      </c>
      <c r="M28" s="17" t="n">
        <v>1.82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100</v>
      </c>
      <c r="B29" s="16" t="s">
        <v>60</v>
      </c>
      <c r="C29" s="16" t="s">
        <v>101</v>
      </c>
      <c r="D29" s="16" t="s">
        <v>19</v>
      </c>
      <c r="E29" s="7" t="n">
        <v>2</v>
      </c>
      <c r="F29" s="6" t="n">
        <v>100.91</v>
      </c>
      <c r="G29" s="17" t="n">
        <v>1000</v>
      </c>
      <c r="H29" s="6" t="n">
        <v>33.84</v>
      </c>
      <c r="I29" s="16" t="s">
        <v>102</v>
      </c>
      <c r="J29" s="6" t="s">
        <f>=E29*((F29/100*G29)*Портфель!$Q$13 + H29*Портфель!$Q$13) </f>
      </c>
      <c r="K29" s="9" t="n">
        <v>0.0853</v>
      </c>
      <c r="L29" s="6" t="n">
        <v>1040.37</v>
      </c>
      <c r="M29" s="17" t="n">
        <v>1.78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103</v>
      </c>
      <c r="B30" s="16" t="s">
        <v>60</v>
      </c>
      <c r="C30" s="16" t="s">
        <v>104</v>
      </c>
      <c r="D30" s="16" t="s">
        <v>19</v>
      </c>
      <c r="E30" s="7" t="n">
        <v>2</v>
      </c>
      <c r="F30" s="6" t="n">
        <v>100.21</v>
      </c>
      <c r="G30" s="17" t="n">
        <v>1000</v>
      </c>
      <c r="H30" s="6" t="n">
        <v>10.95</v>
      </c>
      <c r="I30" s="16" t="s">
        <v>105</v>
      </c>
      <c r="J30" s="6" t="s">
        <f>=E30*((F30/100*G30)*Портфель!$Q$13 + H30*Портфель!$Q$13) </f>
      </c>
      <c r="K30" s="9" t="n">
        <v>0.1361</v>
      </c>
      <c r="L30" s="6" t="n">
        <v>1005.38</v>
      </c>
      <c r="M30" s="17" t="n">
        <v>1.73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106</v>
      </c>
      <c r="B31" s="16" t="s">
        <v>60</v>
      </c>
      <c r="C31" s="16" t="s">
        <v>107</v>
      </c>
      <c r="D31" s="16" t="s">
        <v>19</v>
      </c>
      <c r="E31" s="7" t="n">
        <v>2</v>
      </c>
      <c r="F31" s="6" t="n">
        <v>100.9</v>
      </c>
      <c r="G31" s="17" t="n">
        <v>1000</v>
      </c>
      <c r="H31" s="6" t="n">
        <v>3.06</v>
      </c>
      <c r="I31" s="16" t="s">
        <v>108</v>
      </c>
      <c r="J31" s="6" t="s">
        <f>=E31*((F31/100*G31)*Портфель!$Q$13 + H31*Портфель!$Q$13) </f>
      </c>
      <c r="K31" s="9" t="n">
        <v>0.1196</v>
      </c>
      <c r="L31" s="6" t="n">
        <v>1013.32</v>
      </c>
      <c r="M31" s="17" t="n">
        <v>1.73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109</v>
      </c>
      <c r="B32" s="16" t="s">
        <v>60</v>
      </c>
      <c r="C32" s="16" t="s">
        <v>110</v>
      </c>
      <c r="D32" s="16" t="s">
        <v>19</v>
      </c>
      <c r="E32" s="7" t="n">
        <v>2</v>
      </c>
      <c r="F32" s="6" t="n">
        <v>101.05</v>
      </c>
      <c r="G32" s="17" t="n">
        <v>1000</v>
      </c>
      <c r="H32" s="6" t="n">
        <v>2.29</v>
      </c>
      <c r="I32" s="16" t="s">
        <v>111</v>
      </c>
      <c r="J32" s="6" t="s">
        <f>=E32*((F32/100*G32)*Портфель!$Q$13 + H32*Портфель!$Q$13) </f>
      </c>
      <c r="K32" s="9" t="n">
        <v>0.0843</v>
      </c>
      <c r="L32" s="6" t="n">
        <v>1019.76</v>
      </c>
      <c r="M32" s="17" t="n">
        <v>1.73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112</v>
      </c>
      <c r="B33" s="16" t="s">
        <v>60</v>
      </c>
      <c r="C33" s="16" t="s">
        <v>113</v>
      </c>
      <c r="D33" s="16" t="s">
        <v>19</v>
      </c>
      <c r="E33" s="7" t="n">
        <v>2</v>
      </c>
      <c r="F33" s="6" t="n">
        <v>97.88</v>
      </c>
      <c r="G33" s="17" t="n">
        <v>1000</v>
      </c>
      <c r="H33" s="6" t="n">
        <v>29</v>
      </c>
      <c r="I33" s="16" t="s">
        <v>114</v>
      </c>
      <c r="J33" s="6" t="s">
        <f>=E33*((F33/100*G33)*Портфель!$Q$13 + H33*Портфель!$Q$13) </f>
      </c>
      <c r="K33" s="9" t="n">
        <v>0.1041</v>
      </c>
      <c r="L33" s="6" t="n">
        <v>990.49</v>
      </c>
      <c r="M33" s="17" t="n">
        <v>1.72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115</v>
      </c>
      <c r="B34" s="16" t="s">
        <v>60</v>
      </c>
      <c r="C34" s="16" t="s">
        <v>116</v>
      </c>
      <c r="D34" s="16" t="s">
        <v>19</v>
      </c>
      <c r="E34" s="7" t="n">
        <v>2</v>
      </c>
      <c r="F34" s="6" t="n">
        <v>99.65</v>
      </c>
      <c r="G34" s="17" t="n">
        <v>1000</v>
      </c>
      <c r="H34" s="6" t="n">
        <v>10.27</v>
      </c>
      <c r="I34" s="16" t="s">
        <v>117</v>
      </c>
      <c r="J34" s="6" t="s">
        <f>=E34*((F34/100*G34)*Портфель!$Q$13 + H34*Портфель!$Q$13) </f>
      </c>
      <c r="K34" s="9" t="n">
        <v>0.1133</v>
      </c>
      <c r="L34" s="6" t="n">
        <v>1001.43</v>
      </c>
      <c r="M34" s="17" t="n">
        <v>1.72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118</v>
      </c>
      <c r="B35" s="16" t="s">
        <v>60</v>
      </c>
      <c r="C35" s="16" t="s">
        <v>119</v>
      </c>
      <c r="D35" s="16" t="s">
        <v>19</v>
      </c>
      <c r="E35" s="7" t="n">
        <v>2</v>
      </c>
      <c r="F35" s="6" t="n">
        <v>99.69</v>
      </c>
      <c r="G35" s="17" t="n">
        <v>1000</v>
      </c>
      <c r="H35" s="6" t="n">
        <v>2.33</v>
      </c>
      <c r="I35" s="16" t="s">
        <v>120</v>
      </c>
      <c r="J35" s="6" t="s">
        <f>=E35*((F35/100*G35)*Портфель!$Q$13 + H35*Портфель!$Q$13) </f>
      </c>
      <c r="K35" s="9" t="n">
        <v>0.1111</v>
      </c>
      <c r="L35" s="6" t="n">
        <v>988.8</v>
      </c>
      <c r="M35" s="17" t="n">
        <v>1.71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121</v>
      </c>
      <c r="B36" s="16" t="s">
        <v>60</v>
      </c>
      <c r="C36" s="16" t="s">
        <v>122</v>
      </c>
      <c r="D36" s="16" t="s">
        <v>19</v>
      </c>
      <c r="E36" s="7" t="n">
        <v>2</v>
      </c>
      <c r="F36" s="6" t="n">
        <v>98.31</v>
      </c>
      <c r="G36" s="17" t="n">
        <v>1000</v>
      </c>
      <c r="H36" s="6" t="n">
        <v>10.05</v>
      </c>
      <c r="I36" s="16" t="s">
        <v>123</v>
      </c>
      <c r="J36" s="6" t="s">
        <f>=E36*((F36/100*G36)*Портфель!$Q$13 + H36*Портфель!$Q$13) </f>
      </c>
      <c r="K36" s="9" t="n">
        <v>0.1535</v>
      </c>
      <c r="L36" s="6" t="n">
        <v>986.78</v>
      </c>
      <c r="M36" s="17" t="n">
        <v>1.7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124</v>
      </c>
      <c r="B37" s="16" t="s">
        <v>60</v>
      </c>
      <c r="C37" s="16" t="s">
        <v>125</v>
      </c>
      <c r="D37" s="16" t="s">
        <v>19</v>
      </c>
      <c r="E37" s="7" t="n">
        <v>2</v>
      </c>
      <c r="F37" s="6" t="n">
        <v>98.4</v>
      </c>
      <c r="G37" s="17" t="n">
        <v>1000</v>
      </c>
      <c r="H37" s="6" t="n">
        <v>2.95</v>
      </c>
      <c r="I37" s="16" t="s">
        <v>126</v>
      </c>
      <c r="J37" s="6" t="s">
        <f>=E37*((F37/100*G37)*Портфель!$Q$13 + H37*Портфель!$Q$13) </f>
      </c>
      <c r="K37" s="9" t="n">
        <v>0.1563</v>
      </c>
      <c r="L37" s="6" t="n">
        <v>993.81</v>
      </c>
      <c r="M37" s="17" t="n">
        <v>1.69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127</v>
      </c>
      <c r="B38" s="16" t="s">
        <v>60</v>
      </c>
      <c r="C38" s="16" t="s">
        <v>128</v>
      </c>
      <c r="D38" s="16" t="s">
        <v>19</v>
      </c>
      <c r="E38" s="7" t="n">
        <v>2</v>
      </c>
      <c r="F38" s="6" t="n">
        <v>81.252</v>
      </c>
      <c r="G38" s="17" t="n">
        <v>1000</v>
      </c>
      <c r="H38" s="6" t="n">
        <v>16.44</v>
      </c>
      <c r="I38" s="16" t="s">
        <v>129</v>
      </c>
      <c r="J38" s="6" t="s">
        <f>=E38*((F38/100*G38)*Портфель!$Q$13 + H38*Портфель!$Q$13) </f>
      </c>
      <c r="K38" s="9" t="n">
        <v>-0.0294</v>
      </c>
      <c r="L38" s="6" t="n">
        <v>907.92</v>
      </c>
      <c r="M38" s="17" t="n">
        <v>1.42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130</v>
      </c>
      <c r="B39" s="16" t="s">
        <v>60</v>
      </c>
      <c r="C39" s="16" t="s">
        <v>131</v>
      </c>
      <c r="D39" s="16" t="s">
        <v>19</v>
      </c>
      <c r="E39" s="7" t="n">
        <v>2</v>
      </c>
      <c r="F39" s="6" t="n">
        <v>81.149</v>
      </c>
      <c r="G39" s="17" t="n">
        <v>1000</v>
      </c>
      <c r="H39" s="6" t="n">
        <v>9.21</v>
      </c>
      <c r="I39" s="16" t="s">
        <v>132</v>
      </c>
      <c r="J39" s="6" t="s">
        <f>=E39*((F39/100*G39)*Портфель!$Q$13 + H39*Портфель!$Q$13) </f>
      </c>
      <c r="K39" s="9" t="n">
        <v>-0.0247</v>
      </c>
      <c r="L39" s="6" t="n">
        <v>945.89</v>
      </c>
      <c r="M39" s="17" t="n">
        <v>1.4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133</v>
      </c>
      <c r="B40" s="16" t="s">
        <v>60</v>
      </c>
      <c r="C40" s="16" t="s">
        <v>134</v>
      </c>
      <c r="D40" s="16" t="s">
        <v>19</v>
      </c>
      <c r="E40" s="7" t="n">
        <v>3</v>
      </c>
      <c r="F40" s="6" t="n">
        <v>52.179</v>
      </c>
      <c r="G40" s="17" t="n">
        <v>1000</v>
      </c>
      <c r="H40" s="6" t="n">
        <v>9.53</v>
      </c>
      <c r="I40" s="16" t="s">
        <v>135</v>
      </c>
      <c r="J40" s="6" t="s">
        <f>=E40*((F40/100*G40)*Портфель!$Q$13 + H40*Портфель!$Q$13) </f>
      </c>
      <c r="K40" s="9" t="n">
        <v>-0.0708</v>
      </c>
      <c r="L40" s="6" t="n">
        <v>603.61</v>
      </c>
      <c r="M40" s="17" t="n">
        <v>1.36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136</v>
      </c>
      <c r="B41" s="16" t="s">
        <v>60</v>
      </c>
      <c r="C41" s="16" t="s">
        <v>137</v>
      </c>
      <c r="D41" s="16" t="s">
        <v>19</v>
      </c>
      <c r="E41" s="7" t="n">
        <v>2</v>
      </c>
      <c r="F41" s="6" t="n">
        <v>99.58</v>
      </c>
      <c r="G41" s="17" t="n">
        <v>725</v>
      </c>
      <c r="H41" s="6" t="n">
        <v>2.58</v>
      </c>
      <c r="I41" s="16" t="s">
        <v>138</v>
      </c>
      <c r="J41" s="6" t="s">
        <f>=E41*((F41/100*G41)*Портфель!$Q$13 + H41*Портфель!$Q$13) </f>
      </c>
      <c r="K41" s="9" t="n">
        <v>0.1421</v>
      </c>
      <c r="L41" s="6" t="n">
        <v>996.71</v>
      </c>
      <c r="M41" s="17" t="n">
        <v>1.24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139</v>
      </c>
      <c r="B42" s="16" t="s">
        <v>60</v>
      </c>
      <c r="C42" s="16" t="s">
        <v>140</v>
      </c>
      <c r="D42" s="16" t="s">
        <v>19</v>
      </c>
      <c r="E42" s="7" t="n">
        <v>1</v>
      </c>
      <c r="F42" s="6" t="n">
        <v>104.12</v>
      </c>
      <c r="G42" s="17" t="n">
        <v>1000</v>
      </c>
      <c r="H42" s="6" t="n">
        <v>15.91</v>
      </c>
      <c r="I42" s="16" t="s">
        <v>141</v>
      </c>
      <c r="J42" s="6" t="s">
        <f>=E42*((F42/100*G42)*Портфель!$Q$13 + H42*Портфель!$Q$13) </f>
      </c>
      <c r="K42" s="9" t="n">
        <v>0.0637</v>
      </c>
      <c r="L42" s="6" t="n">
        <v>1171.21</v>
      </c>
      <c r="M42" s="17" t="n">
        <v>0.9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142</v>
      </c>
      <c r="B43" s="16" t="s">
        <v>60</v>
      </c>
      <c r="C43" s="16" t="s">
        <v>143</v>
      </c>
      <c r="D43" s="16" t="s">
        <v>19</v>
      </c>
      <c r="E43" s="7" t="n">
        <v>1</v>
      </c>
      <c r="F43" s="6" t="n">
        <v>101.3</v>
      </c>
      <c r="G43" s="17" t="n">
        <v>1000</v>
      </c>
      <c r="H43" s="6" t="n">
        <v>11.92</v>
      </c>
      <c r="I43" s="16" t="s">
        <v>144</v>
      </c>
      <c r="J43" s="6" t="s">
        <f>=E43*((F43/100*G43)*Портфель!$Q$13 + H43*Портфель!$Q$13) </f>
      </c>
      <c r="K43" s="9" t="n">
        <v>0.0937</v>
      </c>
      <c r="L43" s="6" t="n">
        <v>1009.08</v>
      </c>
      <c r="M43" s="17" t="n">
        <v>0.88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145</v>
      </c>
      <c r="B44" s="16" t="s">
        <v>60</v>
      </c>
      <c r="C44" s="16" t="s">
        <v>146</v>
      </c>
      <c r="D44" s="16" t="s">
        <v>19</v>
      </c>
      <c r="E44" s="7" t="n">
        <v>1</v>
      </c>
      <c r="F44" s="6" t="n">
        <v>99.78</v>
      </c>
      <c r="G44" s="17" t="n">
        <v>1000</v>
      </c>
      <c r="H44" s="6" t="n">
        <v>16.06</v>
      </c>
      <c r="I44" s="16" t="s">
        <v>147</v>
      </c>
      <c r="J44" s="6" t="s">
        <f>=E44*((F44/100*G44)*Портфель!$Q$13 + H44*Портфель!$Q$13) </f>
      </c>
      <c r="K44" s="9" t="n">
        <v>0.1244</v>
      </c>
      <c r="L44" s="6" t="n">
        <v>1013.54</v>
      </c>
      <c r="M44" s="17" t="n">
        <v>0.87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148</v>
      </c>
      <c r="B45" s="16" t="s">
        <v>60</v>
      </c>
      <c r="C45" s="16" t="s">
        <v>149</v>
      </c>
      <c r="D45" s="16" t="s">
        <v>19</v>
      </c>
      <c r="E45" s="7" t="n">
        <v>1</v>
      </c>
      <c r="F45" s="6" t="n">
        <v>100.09</v>
      </c>
      <c r="G45" s="17" t="n">
        <v>1000</v>
      </c>
      <c r="H45" s="6" t="n">
        <v>2.13</v>
      </c>
      <c r="I45" s="16" t="s">
        <v>150</v>
      </c>
      <c r="J45" s="6" t="s">
        <f>=E45*((F45/100*G45)*Портфель!$Q$13 + H45*Портфель!$Q$13) </f>
      </c>
      <c r="K45" s="9" t="n">
        <v>0.1692</v>
      </c>
      <c r="L45" s="6" t="n">
        <v>1007.42</v>
      </c>
      <c r="M45" s="17" t="n">
        <v>0.86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151</v>
      </c>
      <c r="B46" s="16" t="s">
        <v>60</v>
      </c>
      <c r="C46" s="16" t="s">
        <v>152</v>
      </c>
      <c r="D46" s="16" t="s">
        <v>19</v>
      </c>
      <c r="E46" s="7" t="n">
        <v>1</v>
      </c>
      <c r="F46" s="6" t="n">
        <v>100.78</v>
      </c>
      <c r="G46" s="17" t="n">
        <v>1000</v>
      </c>
      <c r="H46" s="6" t="n">
        <v>1</v>
      </c>
      <c r="I46" s="16" t="s">
        <v>153</v>
      </c>
      <c r="J46" s="6" t="s">
        <f>=E46*((F46/100*G46)*Портфель!$Q$13 + H46*Портфель!$Q$13) </f>
      </c>
      <c r="K46" s="9" t="n">
        <v>0.1533</v>
      </c>
      <c r="L46" s="6" t="n">
        <v>1036.6</v>
      </c>
      <c r="M46" s="17" t="n">
        <v>0.86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154</v>
      </c>
      <c r="B47" s="16" t="s">
        <v>60</v>
      </c>
      <c r="C47" s="16" t="s">
        <v>155</v>
      </c>
      <c r="D47" s="16" t="s">
        <v>19</v>
      </c>
      <c r="E47" s="7" t="n">
        <v>1</v>
      </c>
      <c r="F47" s="6" t="n">
        <v>100.16</v>
      </c>
      <c r="G47" s="17" t="n">
        <v>1000</v>
      </c>
      <c r="H47" s="6" t="n">
        <v>7.17</v>
      </c>
      <c r="I47" s="16" t="s">
        <v>156</v>
      </c>
      <c r="J47" s="6" t="s">
        <f>=E47*((F47/100*G47)*Портфель!$Q$13 + H47*Портфель!$Q$13) </f>
      </c>
      <c r="K47" s="9" t="n">
        <v>0.1399</v>
      </c>
      <c r="L47" s="6" t="n">
        <v>1012.39</v>
      </c>
      <c r="M47" s="17" t="n">
        <v>0.86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157</v>
      </c>
      <c r="B48" s="16" t="s">
        <v>60</v>
      </c>
      <c r="C48" s="16" t="s">
        <v>158</v>
      </c>
      <c r="D48" s="16" t="s">
        <v>19</v>
      </c>
      <c r="E48" s="7" t="n">
        <v>1</v>
      </c>
      <c r="F48" s="6" t="n">
        <v>100.02</v>
      </c>
      <c r="G48" s="17" t="n">
        <v>1000</v>
      </c>
      <c r="H48" s="6" t="n">
        <v>5.05</v>
      </c>
      <c r="I48" s="16" t="s">
        <v>159</v>
      </c>
      <c r="J48" s="6" t="s">
        <f>=E48*((F48/100*G48)*Портфель!$Q$13 + H48*Портфель!$Q$13) </f>
      </c>
      <c r="K48" s="9" t="n">
        <v>0.1289</v>
      </c>
      <c r="L48" s="6" t="n">
        <v>1003.07</v>
      </c>
      <c r="M48" s="17" t="n">
        <v>0.86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160</v>
      </c>
      <c r="B49" s="16" t="s">
        <v>60</v>
      </c>
      <c r="C49" s="16" t="s">
        <v>161</v>
      </c>
      <c r="D49" s="16" t="s">
        <v>19</v>
      </c>
      <c r="E49" s="7" t="n">
        <v>1</v>
      </c>
      <c r="F49" s="6" t="n">
        <v>100.71</v>
      </c>
      <c r="G49" s="17" t="n">
        <v>1000</v>
      </c>
      <c r="H49" s="6" t="n">
        <v>2.29</v>
      </c>
      <c r="I49" s="16" t="s">
        <v>111</v>
      </c>
      <c r="J49" s="6" t="s">
        <f>=E49*((F49/100*G49)*Портфель!$Q$13 + H49*Портфель!$Q$13) </f>
      </c>
      <c r="K49" s="9" t="n">
        <v>0.1086</v>
      </c>
      <c r="L49" s="6" t="n">
        <v>1021.4</v>
      </c>
      <c r="M49" s="17" t="n">
        <v>0.86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162</v>
      </c>
      <c r="B50" s="16" t="s">
        <v>60</v>
      </c>
      <c r="C50" s="16" t="s">
        <v>163</v>
      </c>
      <c r="D50" s="16" t="s">
        <v>19</v>
      </c>
      <c r="E50" s="7" t="n">
        <v>1</v>
      </c>
      <c r="F50" s="6" t="n">
        <v>99.79</v>
      </c>
      <c r="G50" s="17" t="n">
        <v>1000</v>
      </c>
      <c r="H50" s="6" t="n">
        <v>2.97</v>
      </c>
      <c r="I50" s="16" t="s">
        <v>164</v>
      </c>
      <c r="J50" s="6" t="s">
        <f>=E50*((F50/100*G50)*Портфель!$Q$13 + H50*Портфель!$Q$13) </f>
      </c>
      <c r="K50" s="9" t="n">
        <v>0.2027</v>
      </c>
      <c r="L50" s="6" t="n">
        <v>945.82</v>
      </c>
      <c r="M50" s="17" t="n">
        <v>0.85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165</v>
      </c>
      <c r="B51" s="16" t="s">
        <v>60</v>
      </c>
      <c r="C51" s="16" t="s">
        <v>166</v>
      </c>
      <c r="D51" s="16" t="s">
        <v>19</v>
      </c>
      <c r="E51" s="7" t="n">
        <v>1</v>
      </c>
      <c r="F51" s="6" t="n">
        <v>98.59</v>
      </c>
      <c r="G51" s="17" t="n">
        <v>1000</v>
      </c>
      <c r="H51" s="6" t="n">
        <v>11.41</v>
      </c>
      <c r="I51" s="16" t="s">
        <v>167</v>
      </c>
      <c r="J51" s="6" t="s">
        <f>=E51*((F51/100*G51)*Портфель!$Q$13 + H51*Портфель!$Q$13) </f>
      </c>
      <c r="K51" s="9" t="n">
        <v>0.1087</v>
      </c>
      <c r="L51" s="6" t="n">
        <v>1006.79</v>
      </c>
      <c r="M51" s="17" t="n">
        <v>0.85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168</v>
      </c>
      <c r="B52" s="16" t="s">
        <v>60</v>
      </c>
      <c r="C52" s="16" t="s">
        <v>169</v>
      </c>
      <c r="D52" s="16" t="s">
        <v>19</v>
      </c>
      <c r="E52" s="7" t="n">
        <v>1</v>
      </c>
      <c r="F52" s="6" t="n">
        <v>98.5</v>
      </c>
      <c r="G52" s="17" t="n">
        <v>1000</v>
      </c>
      <c r="H52" s="6" t="n">
        <v>12.33</v>
      </c>
      <c r="I52" s="16" t="s">
        <v>170</v>
      </c>
      <c r="J52" s="6" t="s">
        <f>=E52*((F52/100*G52)*Портфель!$Q$13 + H52*Портфель!$Q$13) </f>
      </c>
      <c r="K52" s="9" t="n">
        <v>0.0475</v>
      </c>
      <c r="L52" s="6" t="n">
        <v>1015.41</v>
      </c>
      <c r="M52" s="17" t="n">
        <v>0.85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171</v>
      </c>
      <c r="B53" s="16" t="s">
        <v>60</v>
      </c>
      <c r="C53" s="16" t="s">
        <v>172</v>
      </c>
      <c r="D53" s="16" t="s">
        <v>19</v>
      </c>
      <c r="E53" s="7" t="n">
        <v>1</v>
      </c>
      <c r="F53" s="6" t="n">
        <v>95.4</v>
      </c>
      <c r="G53" s="17" t="n">
        <v>1000</v>
      </c>
      <c r="H53" s="6" t="n">
        <v>32.66</v>
      </c>
      <c r="I53" s="16" t="s">
        <v>173</v>
      </c>
      <c r="J53" s="6" t="s">
        <f>=E53*((F53/100*G53)*Портфель!$Q$13 + H53*Портфель!$Q$13) </f>
      </c>
      <c r="K53" s="9" t="n">
        <v>0.1029</v>
      </c>
      <c r="L53" s="6" t="n">
        <v>996.9</v>
      </c>
      <c r="M53" s="17" t="n">
        <v>0.84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174</v>
      </c>
      <c r="B54" s="16" t="s">
        <v>60</v>
      </c>
      <c r="C54" s="16" t="s">
        <v>175</v>
      </c>
      <c r="D54" s="16" t="s">
        <v>19</v>
      </c>
      <c r="E54" s="7" t="n">
        <v>1</v>
      </c>
      <c r="F54" s="6" t="n">
        <v>97.01</v>
      </c>
      <c r="G54" s="17" t="n">
        <v>1000</v>
      </c>
      <c r="H54" s="6" t="n">
        <v>0</v>
      </c>
      <c r="I54" s="16" t="s">
        <v>176</v>
      </c>
      <c r="J54" s="6" t="s">
        <f>=E54*((F54/100*G54)*Портфель!$Q$13 + H54*Портфель!$Q$13) </f>
      </c>
      <c r="K54" s="9" t="n">
        <v>0.0865</v>
      </c>
      <c r="L54" s="6" t="n">
        <v>1028.4</v>
      </c>
      <c r="M54" s="17" t="n">
        <v>0.83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177</v>
      </c>
      <c r="B55" s="16" t="s">
        <v>60</v>
      </c>
      <c r="C55" s="16" t="s">
        <v>178</v>
      </c>
      <c r="D55" s="16" t="s">
        <v>19</v>
      </c>
      <c r="E55" s="7" t="n">
        <v>1</v>
      </c>
      <c r="F55" s="6" t="n">
        <v>100.11</v>
      </c>
      <c r="G55" s="17" t="n">
        <v>502</v>
      </c>
      <c r="H55" s="6" t="n">
        <v>6.96</v>
      </c>
      <c r="I55" s="16" t="s">
        <v>179</v>
      </c>
      <c r="J55" s="6" t="s">
        <f>=E55*((F55/100*G55)*Портфель!$Q$13 + H55*Портфель!$Q$13) </f>
      </c>
      <c r="K55" s="9" t="n">
        <v>0.1336</v>
      </c>
      <c r="L55" s="6" t="n">
        <v>852.9</v>
      </c>
      <c r="M55" s="17" t="n">
        <v>0.44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180</v>
      </c>
      <c r="B56" s="16" t="s">
        <v>60</v>
      </c>
      <c r="C56" s="16" t="s">
        <v>181</v>
      </c>
      <c r="D56" s="16" t="s">
        <v>19</v>
      </c>
      <c r="E56" s="7" t="n">
        <v>11</v>
      </c>
      <c r="F56" s="6" t="n">
        <v>100</v>
      </c>
      <c r="G56" s="17" t="n">
        <v>19.36</v>
      </c>
      <c r="H56" s="6" t="n">
        <v>0.34</v>
      </c>
      <c r="I56" s="16" t="s">
        <v>182</v>
      </c>
      <c r="J56" s="6" t="s">
        <f>=E56*((F56/100*G56)*Портфель!$Q$13 + H56*Портфель!$Q$13) </f>
      </c>
      <c r="K56" s="9" t="n">
        <v>0.0778</v>
      </c>
      <c r="L56" s="6" t="n">
        <v>53.75</v>
      </c>
      <c r="M56" s="17" t="n">
        <v>0.19</v>
      </c>
      <c r="N56" s="16"/>
      <c r="O56" s="16"/>
      <c r="P56" s="17"/>
      <c r="Q56" s="17"/>
    </row>
    <row collapsed="false" customFormat="false" customHeight="false" hidden="false" ht="12.1" outlineLevel="0" r="57">
      <c r="A57" s="16"/>
      <c r="B57" s="16"/>
      <c r="C57" s="16"/>
      <c r="D57" s="16"/>
      <c r="E57" s="7"/>
      <c r="F57" s="6"/>
      <c r="G57" s="4"/>
      <c r="H57" s="4" t="s">
        <v>183</v>
      </c>
      <c r="I57" s="4"/>
      <c r="J57" s="5" t="s">
        <f>=SUM(J16:J56)</f>
      </c>
      <c r="K57" s="4"/>
      <c r="L57" s="4"/>
      <c r="M57" s="10" t="s">
        <f>=J57/J60</f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19</v>
      </c>
      <c r="B58" s="16" t="s">
        <v>3</v>
      </c>
      <c r="C58" s="16" t="s">
        <v>184</v>
      </c>
      <c r="D58" s="16" t="s">
        <v>19</v>
      </c>
      <c r="E58" s="7" t="n">
        <v>365.67</v>
      </c>
      <c r="F58" s="6" t="n">
        <v>1</v>
      </c>
      <c r="G58" s="17" t="n">
        <v>0</v>
      </c>
      <c r="H58" s="6" t="n">
        <v>0</v>
      </c>
      <c r="I58" s="16"/>
      <c r="J58" s="6" t="s">
        <f>=E58*F58</f>
      </c>
      <c r="K58" s="17"/>
      <c r="L58" s="6"/>
      <c r="M58" s="17"/>
      <c r="N58" s="16"/>
      <c r="O58" s="16"/>
      <c r="P58" s="17"/>
      <c r="Q58" s="17"/>
    </row>
    <row collapsed="false" customFormat="false" customHeight="false" hidden="false" ht="12.1" outlineLevel="0" r="59">
      <c r="A59" s="16"/>
      <c r="B59" s="16"/>
      <c r="C59" s="16"/>
      <c r="D59" s="16"/>
      <c r="E59" s="7"/>
      <c r="F59" s="6"/>
      <c r="G59" s="4"/>
      <c r="H59" s="4" t="s">
        <v>185</v>
      </c>
      <c r="I59" s="4"/>
      <c r="J59" s="5" t="s">
        <f>=SUM(J58:J58)</f>
      </c>
      <c r="K59" s="4"/>
      <c r="L59" s="4"/>
      <c r="M59" s="10" t="s">
        <f>=J59/J60</f>
      </c>
      <c r="N59" s="16"/>
      <c r="O59" s="16"/>
      <c r="P59" s="17"/>
      <c r="Q59" s="17"/>
    </row>
    <row collapsed="false" customFormat="false" customHeight="false" hidden="false" ht="12.1" outlineLevel="0" r="60">
      <c r="A60" s="16"/>
      <c r="B60" s="16"/>
      <c r="C60" s="16"/>
      <c r="D60" s="16"/>
      <c r="E60" s="7"/>
      <c r="F60" s="6"/>
      <c r="G60" s="4"/>
      <c r="H60" s="4" t="s">
        <v>186</v>
      </c>
      <c r="I60" s="4"/>
      <c r="J60" s="5" t="s">
        <f>=J10+J15+J57+J59</f>
      </c>
      <c r="K60" s="17"/>
      <c r="L60" s="6"/>
      <c r="M60" s="17"/>
      <c r="N60" s="16"/>
      <c r="O60" s="16"/>
      <c r="P60" s="17"/>
      <c r="Q60" s="17"/>
    </row>
  </sheetData>
  <mergeCells>
    <mergeCell ref="H10:I10"/>
    <mergeCell ref="H15:I15"/>
    <mergeCell ref="H57:I57"/>
    <mergeCell ref="H59:I5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671</v>
      </c>
      <c r="D1" s="38" t="s">
        <v>672</v>
      </c>
      <c r="E1" s="38" t="s">
        <v>651</v>
      </c>
      <c r="F1" s="38" t="s">
        <v>673</v>
      </c>
      <c r="G1" s="38" t="s">
        <v>648</v>
      </c>
      <c r="H1" s="38" t="s">
        <v>674</v>
      </c>
      <c r="I1" s="38" t="s">
        <v>675</v>
      </c>
      <c r="J1" s="38" t="s">
        <v>676</v>
      </c>
      <c r="K1" s="38" t="s">
        <v>677</v>
      </c>
    </row>
    <row collapsed="false" customFormat="false" customHeight="false" hidden="false" ht="12.1" outlineLevel="0" r="2">
      <c r="A2" s="16" t="s">
        <v>49</v>
      </c>
      <c r="B2" s="16" t="s">
        <v>50</v>
      </c>
      <c r="C2" s="41" t="n">
        <v>45762</v>
      </c>
      <c r="D2" s="42" t="n">
        <v>45916</v>
      </c>
      <c r="E2" s="17" t="n">
        <v>11.454</v>
      </c>
      <c r="F2" s="17" t="n">
        <v>12.409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49</v>
      </c>
      <c r="B3" s="16" t="s">
        <v>50</v>
      </c>
      <c r="C3" s="41" t="n">
        <v>45799</v>
      </c>
      <c r="D3" s="42" t="n">
        <v>45916</v>
      </c>
      <c r="E3" s="17" t="n">
        <v>11.696</v>
      </c>
      <c r="F3" s="17" t="n">
        <v>12.409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49</v>
      </c>
      <c r="B4" s="16" t="s">
        <v>50</v>
      </c>
      <c r="C4" s="41" t="n">
        <v>45804</v>
      </c>
      <c r="D4" s="42" t="n">
        <v>45916</v>
      </c>
      <c r="E4" s="17" t="n">
        <v>11.727</v>
      </c>
      <c r="F4" s="17" t="n">
        <v>12.409</v>
      </c>
      <c r="G4" s="17" t="n">
        <v>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49</v>
      </c>
      <c r="B5" s="16" t="s">
        <v>50</v>
      </c>
      <c r="C5" s="41" t="n">
        <v>45818</v>
      </c>
      <c r="D5" s="42" t="n">
        <v>45916</v>
      </c>
      <c r="E5" s="17" t="n">
        <v>11.8193</v>
      </c>
      <c r="F5" s="17" t="n">
        <v>12.409</v>
      </c>
      <c r="G5" s="17" t="n">
        <v>15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49</v>
      </c>
      <c r="B6" s="16" t="s">
        <v>50</v>
      </c>
      <c r="C6" s="41" t="n">
        <v>45826</v>
      </c>
      <c r="D6" s="42" t="n">
        <v>45916</v>
      </c>
      <c r="E6" s="17" t="n">
        <v>11.8742</v>
      </c>
      <c r="F6" s="17" t="n">
        <v>12.409</v>
      </c>
      <c r="G6" s="17" t="n">
        <v>19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49</v>
      </c>
      <c r="B7" s="16" t="s">
        <v>50</v>
      </c>
      <c r="C7" s="41" t="n">
        <v>45832</v>
      </c>
      <c r="D7" s="42" t="n">
        <v>45916</v>
      </c>
      <c r="E7" s="17" t="n">
        <v>11.9109</v>
      </c>
      <c r="F7" s="17" t="n">
        <v>12.409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49</v>
      </c>
      <c r="B8" s="16" t="s">
        <v>50</v>
      </c>
      <c r="C8" s="41" t="n">
        <v>45832</v>
      </c>
      <c r="D8" s="42" t="n">
        <v>45918</v>
      </c>
      <c r="E8" s="17" t="n">
        <v>11.9109</v>
      </c>
      <c r="F8" s="17" t="n">
        <v>12.424</v>
      </c>
      <c r="G8" s="17" t="n">
        <v>22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49</v>
      </c>
      <c r="B9" s="16" t="s">
        <v>50</v>
      </c>
      <c r="C9" s="41" t="n">
        <v>45839</v>
      </c>
      <c r="D9" s="42" t="n">
        <v>45918</v>
      </c>
      <c r="E9" s="17" t="n">
        <v>11.9552</v>
      </c>
      <c r="F9" s="17" t="n">
        <v>12.424</v>
      </c>
      <c r="G9" s="17" t="n">
        <v>23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49</v>
      </c>
      <c r="B10" s="16" t="s">
        <v>50</v>
      </c>
      <c r="C10" s="41" t="n">
        <v>45846</v>
      </c>
      <c r="D10" s="42" t="n">
        <v>45918</v>
      </c>
      <c r="E10" s="17" t="n">
        <v>11.9982</v>
      </c>
      <c r="F10" s="17" t="n">
        <v>12.424</v>
      </c>
      <c r="G10" s="17" t="n">
        <v>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49</v>
      </c>
      <c r="B11" s="16" t="s">
        <v>50</v>
      </c>
      <c r="C11" s="41" t="n">
        <v>45847</v>
      </c>
      <c r="D11" s="42" t="n">
        <v>45918</v>
      </c>
      <c r="E11" s="17" t="n">
        <v>12.007</v>
      </c>
      <c r="F11" s="17" t="n">
        <v>12.424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49</v>
      </c>
      <c r="B12" s="16" t="s">
        <v>50</v>
      </c>
      <c r="C12" s="41" t="n">
        <v>45853</v>
      </c>
      <c r="D12" s="42" t="n">
        <v>45918</v>
      </c>
      <c r="E12" s="17" t="n">
        <v>12.04</v>
      </c>
      <c r="F12" s="17" t="n">
        <v>12.424</v>
      </c>
      <c r="G12" s="17" t="n">
        <v>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49</v>
      </c>
      <c r="B13" s="16" t="s">
        <v>50</v>
      </c>
      <c r="C13" s="41" t="n">
        <v>45868</v>
      </c>
      <c r="D13" s="42" t="n">
        <v>45918</v>
      </c>
      <c r="E13" s="17" t="n">
        <v>12.1329</v>
      </c>
      <c r="F13" s="17" t="n">
        <v>12.424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49</v>
      </c>
      <c r="B14" s="16" t="s">
        <v>50</v>
      </c>
      <c r="C14" s="41" t="n">
        <v>45868</v>
      </c>
      <c r="D14" s="42" t="n">
        <v>45919</v>
      </c>
      <c r="E14" s="17" t="n">
        <v>12.1329</v>
      </c>
      <c r="F14" s="17" t="n">
        <v>12.427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49</v>
      </c>
      <c r="B15" s="16" t="s">
        <v>50</v>
      </c>
      <c r="C15" s="41" t="n">
        <v>45875</v>
      </c>
      <c r="D15" s="42" t="n">
        <v>45919</v>
      </c>
      <c r="E15" s="17" t="n">
        <v>12.1753</v>
      </c>
      <c r="F15" s="17" t="n">
        <v>12.427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49</v>
      </c>
      <c r="B16" s="16" t="s">
        <v>50</v>
      </c>
      <c r="C16" s="41" t="n">
        <v>45880</v>
      </c>
      <c r="D16" s="42" t="n">
        <v>45919</v>
      </c>
      <c r="E16" s="17" t="n">
        <v>12.2039</v>
      </c>
      <c r="F16" s="17" t="n">
        <v>12.427</v>
      </c>
      <c r="G16" s="17" t="n">
        <v>23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49</v>
      </c>
      <c r="B17" s="16" t="s">
        <v>50</v>
      </c>
      <c r="C17" s="41" t="n">
        <v>45881</v>
      </c>
      <c r="D17" s="42" t="n">
        <v>45919</v>
      </c>
      <c r="E17" s="17" t="n">
        <v>12.209</v>
      </c>
      <c r="F17" s="17" t="n">
        <v>12.427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49</v>
      </c>
      <c r="B18" s="16" t="s">
        <v>50</v>
      </c>
      <c r="C18" s="41" t="n">
        <v>45888</v>
      </c>
      <c r="D18" s="42" t="n">
        <v>45919</v>
      </c>
      <c r="E18" s="17" t="n">
        <v>12.25</v>
      </c>
      <c r="F18" s="17" t="n">
        <v>12.427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49</v>
      </c>
      <c r="B19" s="16" t="s">
        <v>50</v>
      </c>
      <c r="C19" s="41" t="n">
        <v>45903</v>
      </c>
      <c r="D19" s="42" t="n">
        <v>45973</v>
      </c>
      <c r="E19" s="17" t="n">
        <v>12.339</v>
      </c>
      <c r="F19" s="17" t="n">
        <v>12.731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49</v>
      </c>
      <c r="B20" s="16" t="s">
        <v>50</v>
      </c>
      <c r="C20" s="41" t="n">
        <v>45923</v>
      </c>
      <c r="D20" s="42" t="n">
        <v>45973</v>
      </c>
      <c r="E20" s="17" t="n">
        <v>12.445</v>
      </c>
      <c r="F20" s="17" t="n">
        <v>12.731</v>
      </c>
      <c r="G20" s="17" t="n">
        <v>12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49</v>
      </c>
      <c r="B21" s="16" t="s">
        <v>50</v>
      </c>
      <c r="C21" s="41" t="n">
        <v>45944</v>
      </c>
      <c r="D21" s="42" t="n">
        <v>45973</v>
      </c>
      <c r="E21" s="17" t="n">
        <v>12.569</v>
      </c>
      <c r="F21" s="17" t="n">
        <v>12.731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49</v>
      </c>
      <c r="B22" s="16" t="s">
        <v>50</v>
      </c>
      <c r="C22" s="41" t="n">
        <v>45960</v>
      </c>
      <c r="D22" s="42" t="n">
        <v>45973</v>
      </c>
      <c r="E22" s="17" t="n">
        <v>12.654</v>
      </c>
      <c r="F22" s="17" t="n">
        <v>12.731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49</v>
      </c>
      <c r="B23" s="16" t="s">
        <v>50</v>
      </c>
      <c r="C23" s="41" t="n">
        <v>45973</v>
      </c>
      <c r="D23" s="42" t="n">
        <v>45995</v>
      </c>
      <c r="E23" s="17" t="n">
        <v>12.732</v>
      </c>
      <c r="F23" s="17" t="n">
        <v>12.849</v>
      </c>
      <c r="G23" s="17" t="n">
        <v>61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49</v>
      </c>
      <c r="B24" s="16" t="s">
        <v>50</v>
      </c>
      <c r="C24" s="41" t="n">
        <v>45980</v>
      </c>
      <c r="D24" s="42" t="n">
        <v>45995</v>
      </c>
      <c r="E24" s="17" t="n">
        <v>12.77</v>
      </c>
      <c r="F24" s="17" t="n">
        <v>12.849</v>
      </c>
      <c r="G24" s="17" t="n">
        <v>119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49</v>
      </c>
      <c r="B25" s="16" t="s">
        <v>50</v>
      </c>
      <c r="C25" s="41" t="n">
        <v>45980</v>
      </c>
      <c r="D25" s="42" t="n">
        <v>45996</v>
      </c>
      <c r="E25" s="17" t="n">
        <v>12.77</v>
      </c>
      <c r="F25" s="17" t="n">
        <v>12.857</v>
      </c>
      <c r="G25" s="17" t="n">
        <v>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49</v>
      </c>
      <c r="B26" s="16" t="s">
        <v>50</v>
      </c>
      <c r="C26" s="41" t="n">
        <v>45982</v>
      </c>
      <c r="D26" s="42" t="n">
        <v>45996</v>
      </c>
      <c r="E26" s="17" t="n">
        <v>12.783</v>
      </c>
      <c r="F26" s="17" t="n">
        <v>12.857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49</v>
      </c>
      <c r="B27" s="16" t="s">
        <v>50</v>
      </c>
      <c r="C27" s="41" t="n">
        <v>45982</v>
      </c>
      <c r="D27" s="42" t="n">
        <v>45996</v>
      </c>
      <c r="E27" s="17" t="n">
        <v>12.778</v>
      </c>
      <c r="F27" s="17" t="n">
        <v>12.857</v>
      </c>
      <c r="G27" s="17" t="n">
        <v>80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49</v>
      </c>
      <c r="B28" s="16" t="s">
        <v>50</v>
      </c>
      <c r="C28" s="41" t="n">
        <v>45982</v>
      </c>
      <c r="D28" s="42" t="n">
        <v>46003</v>
      </c>
      <c r="E28" s="17" t="n">
        <v>12.778</v>
      </c>
      <c r="F28" s="17" t="n">
        <v>12.897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49</v>
      </c>
      <c r="B29" s="16" t="s">
        <v>50</v>
      </c>
      <c r="C29" s="41" t="n">
        <v>45987</v>
      </c>
      <c r="D29" s="42" t="n">
        <v>46003</v>
      </c>
      <c r="E29" s="17" t="n">
        <v>12.808</v>
      </c>
      <c r="F29" s="17" t="n">
        <v>12.897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49</v>
      </c>
      <c r="B30" s="16" t="s">
        <v>50</v>
      </c>
      <c r="C30" s="41" t="n">
        <v>46002</v>
      </c>
      <c r="D30" s="42" t="n">
        <v>46003</v>
      </c>
      <c r="E30" s="17" t="n">
        <v>12.889</v>
      </c>
      <c r="F30" s="17" t="n">
        <v>12.897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458</v>
      </c>
      <c r="B31" s="16" t="s">
        <v>659</v>
      </c>
      <c r="C31" s="41" t="n">
        <v>45828</v>
      </c>
      <c r="D31" s="42" t="n">
        <v>45863</v>
      </c>
      <c r="E31" s="17" t="n">
        <v>1019.24</v>
      </c>
      <c r="F31" s="17" t="n">
        <v>1100.13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459</v>
      </c>
      <c r="B32" s="16" t="s">
        <v>542</v>
      </c>
      <c r="C32" s="41" t="n">
        <v>45832</v>
      </c>
      <c r="D32" s="42" t="n">
        <v>46001</v>
      </c>
      <c r="E32" s="17" t="n">
        <v>1056.16</v>
      </c>
      <c r="F32" s="17" t="n">
        <v>1024.68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52</v>
      </c>
      <c r="B33" s="16" t="s">
        <v>53</v>
      </c>
      <c r="C33" s="41" t="n">
        <v>45861</v>
      </c>
      <c r="D33" s="42" t="n">
        <v>45953</v>
      </c>
      <c r="E33" s="17" t="n">
        <v>2.1495</v>
      </c>
      <c r="F33" s="17" t="n">
        <v>2.619</v>
      </c>
      <c r="G33" s="17" t="n">
        <v>20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52</v>
      </c>
      <c r="B34" s="16" t="s">
        <v>53</v>
      </c>
      <c r="C34" s="41" t="n">
        <v>45894</v>
      </c>
      <c r="D34" s="42" t="n">
        <v>45953</v>
      </c>
      <c r="E34" s="17" t="n">
        <v>2.1785</v>
      </c>
      <c r="F34" s="17" t="n">
        <v>2.619</v>
      </c>
      <c r="G34" s="17" t="n">
        <v>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52</v>
      </c>
      <c r="B35" s="16" t="s">
        <v>53</v>
      </c>
      <c r="C35" s="41" t="n">
        <v>45903</v>
      </c>
      <c r="D35" s="42" t="n">
        <v>45953</v>
      </c>
      <c r="E35" s="17" t="n">
        <v>2.273</v>
      </c>
      <c r="F35" s="17" t="n">
        <v>2.619</v>
      </c>
      <c r="G35" s="17" t="n">
        <v>100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52</v>
      </c>
      <c r="B36" s="16" t="s">
        <v>53</v>
      </c>
      <c r="C36" s="41" t="n">
        <v>45909</v>
      </c>
      <c r="D36" s="42" t="n">
        <v>45953</v>
      </c>
      <c r="E36" s="17" t="n">
        <v>2.395</v>
      </c>
      <c r="F36" s="17" t="n">
        <v>2.619</v>
      </c>
      <c r="G36" s="17" t="n">
        <v>40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52</v>
      </c>
      <c r="B37" s="16" t="s">
        <v>53</v>
      </c>
      <c r="C37" s="41" t="n">
        <v>45919</v>
      </c>
      <c r="D37" s="42" t="n">
        <v>45953</v>
      </c>
      <c r="E37" s="17" t="n">
        <v>2.4256</v>
      </c>
      <c r="F37" s="17" t="n">
        <v>2.619</v>
      </c>
      <c r="G37" s="17" t="n">
        <v>90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52</v>
      </c>
      <c r="B38" s="16" t="s">
        <v>53</v>
      </c>
      <c r="C38" s="41" t="n">
        <v>45974</v>
      </c>
      <c r="D38" s="42" t="n">
        <v>45978</v>
      </c>
      <c r="E38" s="17" t="n">
        <v>2.6965</v>
      </c>
      <c r="F38" s="17" t="n">
        <v>2.6175</v>
      </c>
      <c r="G38" s="17" t="n">
        <v>340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460</v>
      </c>
      <c r="B39" s="16" t="s">
        <v>678</v>
      </c>
      <c r="C39" s="41" t="n">
        <v>45883</v>
      </c>
      <c r="D39" s="42" t="n">
        <v>45902</v>
      </c>
      <c r="E39" s="17" t="n">
        <v>415.6</v>
      </c>
      <c r="F39" s="17" t="n">
        <v>390.15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460</v>
      </c>
      <c r="B40" s="16" t="s">
        <v>678</v>
      </c>
      <c r="C40" s="41" t="n">
        <v>45951</v>
      </c>
      <c r="D40" s="42" t="n">
        <v>45952</v>
      </c>
      <c r="E40" s="17" t="n">
        <v>297.9</v>
      </c>
      <c r="F40" s="17" t="n">
        <v>299.9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460</v>
      </c>
      <c r="B41" s="16" t="s">
        <v>678</v>
      </c>
      <c r="C41" s="41" t="n">
        <v>45951</v>
      </c>
      <c r="D41" s="42" t="n">
        <v>45952</v>
      </c>
      <c r="E41" s="17" t="n">
        <v>297.9</v>
      </c>
      <c r="F41" s="17" t="n">
        <v>299.9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460</v>
      </c>
      <c r="B42" s="16" t="s">
        <v>678</v>
      </c>
      <c r="C42" s="41" t="n">
        <v>45972</v>
      </c>
      <c r="D42" s="42" t="n">
        <v>45974</v>
      </c>
      <c r="E42" s="17" t="n">
        <v>301.3</v>
      </c>
      <c r="F42" s="17" t="n">
        <v>301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461</v>
      </c>
      <c r="B43" s="16" t="s">
        <v>679</v>
      </c>
      <c r="C43" s="41" t="n">
        <v>45888</v>
      </c>
      <c r="D43" s="42" t="n">
        <v>45952</v>
      </c>
      <c r="E43" s="17" t="n">
        <v>317.77</v>
      </c>
      <c r="F43" s="17" t="n">
        <v>293.1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461</v>
      </c>
      <c r="B44" s="16" t="s">
        <v>679</v>
      </c>
      <c r="C44" s="41" t="n">
        <v>45951</v>
      </c>
      <c r="D44" s="42" t="n">
        <v>45952</v>
      </c>
      <c r="E44" s="17" t="n">
        <v>303.64</v>
      </c>
      <c r="F44" s="17" t="n">
        <v>293.1</v>
      </c>
      <c r="G44" s="17" t="n">
        <v>16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462</v>
      </c>
      <c r="B45" s="16" t="s">
        <v>680</v>
      </c>
      <c r="C45" s="41" t="n">
        <v>45923</v>
      </c>
      <c r="D45" s="42" t="n">
        <v>45980</v>
      </c>
      <c r="E45" s="17" t="n">
        <v>7.4</v>
      </c>
      <c r="F45" s="17" t="n">
        <v>7.59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462</v>
      </c>
      <c r="B46" s="16" t="s">
        <v>680</v>
      </c>
      <c r="C46" s="41" t="n">
        <v>45924</v>
      </c>
      <c r="D46" s="42" t="n">
        <v>45980</v>
      </c>
      <c r="E46" s="17" t="n">
        <v>7.41</v>
      </c>
      <c r="F46" s="17" t="n">
        <v>7.59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463</v>
      </c>
      <c r="B47" s="16" t="s">
        <v>681</v>
      </c>
      <c r="C47" s="41" t="n">
        <v>45937</v>
      </c>
      <c r="D47" s="42" t="n">
        <v>45939</v>
      </c>
      <c r="E47" s="17" t="n">
        <v>1018.59</v>
      </c>
      <c r="F47" s="17" t="n">
        <v>1008.66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464</v>
      </c>
      <c r="B48" s="16" t="s">
        <v>682</v>
      </c>
      <c r="C48" s="41" t="n">
        <v>45939</v>
      </c>
      <c r="D48" s="42" t="n">
        <v>46021</v>
      </c>
      <c r="E48" s="17" t="n">
        <v>101.36</v>
      </c>
      <c r="F48" s="17" t="n">
        <v>105.85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465</v>
      </c>
      <c r="B49" s="16" t="s">
        <v>683</v>
      </c>
      <c r="C49" s="41" t="n">
        <v>45946</v>
      </c>
      <c r="D49" s="42" t="n">
        <v>46021</v>
      </c>
      <c r="E49" s="17" t="n">
        <v>3.8533</v>
      </c>
      <c r="F49" s="17" t="n">
        <v>4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466</v>
      </c>
      <c r="B50" s="16" t="s">
        <v>684</v>
      </c>
      <c r="C50" s="41" t="n">
        <v>45953</v>
      </c>
      <c r="D50" s="42" t="n">
        <v>45962</v>
      </c>
      <c r="E50" s="17" t="n">
        <v>1005.73</v>
      </c>
      <c r="F50" s="17" t="n">
        <v>1001.09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467</v>
      </c>
      <c r="B51" s="16" t="s">
        <v>660</v>
      </c>
      <c r="C51" s="41" t="n">
        <v>45972</v>
      </c>
      <c r="D51" s="42" t="n">
        <v>46000</v>
      </c>
      <c r="E51" s="17" t="n">
        <v>956.02</v>
      </c>
      <c r="F51" s="17" t="n">
        <v>948.22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467</v>
      </c>
      <c r="B52" s="16" t="s">
        <v>660</v>
      </c>
      <c r="C52" s="41" t="n">
        <v>45986</v>
      </c>
      <c r="D52" s="42" t="n">
        <v>46000</v>
      </c>
      <c r="E52" s="17" t="n">
        <v>949.15</v>
      </c>
      <c r="F52" s="17" t="n">
        <v>948.22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468</v>
      </c>
      <c r="B53" s="16" t="s">
        <v>685</v>
      </c>
      <c r="C53" s="41" t="n">
        <v>45972</v>
      </c>
      <c r="D53" s="42" t="n">
        <v>45994</v>
      </c>
      <c r="E53" s="17" t="n">
        <v>1013.31</v>
      </c>
      <c r="F53" s="17" t="n">
        <v>1015.08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469</v>
      </c>
      <c r="B54" s="16" t="s">
        <v>686</v>
      </c>
      <c r="C54" s="41" t="n">
        <v>45979</v>
      </c>
      <c r="D54" s="42" t="n">
        <v>46000</v>
      </c>
      <c r="E54" s="17" t="n">
        <v>961.26</v>
      </c>
      <c r="F54" s="17" t="n">
        <v>979.94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470</v>
      </c>
      <c r="B55" s="16" t="s">
        <v>687</v>
      </c>
      <c r="C55" s="41" t="n">
        <v>45982</v>
      </c>
      <c r="D55" s="42" t="n">
        <v>46001</v>
      </c>
      <c r="E55" s="17" t="n">
        <v>1005.64</v>
      </c>
      <c r="F55" s="17" t="n">
        <v>1015.59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470</v>
      </c>
      <c r="B56" s="16" t="s">
        <v>687</v>
      </c>
      <c r="C56" s="41" t="n">
        <v>45982</v>
      </c>
      <c r="D56" s="42" t="n">
        <v>46001</v>
      </c>
      <c r="E56" s="17" t="n">
        <v>1005.64</v>
      </c>
      <c r="F56" s="17" t="n">
        <v>1015.59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27</v>
      </c>
      <c r="B57" s="16" t="s">
        <v>28</v>
      </c>
      <c r="C57" s="41" t="n">
        <v>45993</v>
      </c>
      <c r="D57" s="42" t="n">
        <v>46031</v>
      </c>
      <c r="E57" s="17" t="n">
        <v>1.3915</v>
      </c>
      <c r="F57" s="17" t="n">
        <v>1.5895</v>
      </c>
      <c r="G57" s="17" t="n">
        <v>1000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27</v>
      </c>
      <c r="B58" s="16" t="s">
        <v>28</v>
      </c>
      <c r="C58" s="41" t="n">
        <v>46031</v>
      </c>
      <c r="D58" s="42" t="n">
        <v>46031</v>
      </c>
      <c r="E58" s="17" t="n">
        <v>1.5955</v>
      </c>
      <c r="F58" s="17" t="n">
        <v>1.5895</v>
      </c>
      <c r="G58" s="17" t="n">
        <v>8000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471</v>
      </c>
      <c r="B59" s="16" t="s">
        <v>688</v>
      </c>
      <c r="C59" s="41" t="n">
        <v>45994</v>
      </c>
      <c r="D59" s="42" t="n">
        <v>46000</v>
      </c>
      <c r="E59" s="17" t="n">
        <v>0.0658</v>
      </c>
      <c r="F59" s="17" t="n">
        <v>0.0704</v>
      </c>
      <c r="G59" s="17" t="n">
        <v>20000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472</v>
      </c>
      <c r="B60" s="16" t="s">
        <v>689</v>
      </c>
      <c r="C60" s="41" t="n">
        <v>45999</v>
      </c>
      <c r="D60" s="42" t="n">
        <v>46006</v>
      </c>
      <c r="E60" s="17" t="n">
        <v>1050.78</v>
      </c>
      <c r="F60" s="17" t="n">
        <v>943.4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472</v>
      </c>
      <c r="B61" s="16" t="s">
        <v>689</v>
      </c>
      <c r="C61" s="41" t="n">
        <v>46003</v>
      </c>
      <c r="D61" s="42" t="n">
        <v>46006</v>
      </c>
      <c r="E61" s="17" t="n">
        <v>948.84</v>
      </c>
      <c r="F61" s="17" t="n">
        <v>943.4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473</v>
      </c>
      <c r="B62" s="16" t="s">
        <v>661</v>
      </c>
      <c r="C62" s="41" t="n">
        <v>46000</v>
      </c>
      <c r="D62" s="42" t="n">
        <v>46144</v>
      </c>
      <c r="E62" s="17" t="n">
        <v>1028.72</v>
      </c>
      <c r="F62" s="17" t="n">
        <v>1000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187</v>
      </c>
      <c r="B1" s="18" t="s">
        <v>9</v>
      </c>
      <c r="C1" s="18" t="s">
        <v>188</v>
      </c>
      <c r="D1" s="18" t="s">
        <v>189</v>
      </c>
      <c r="E1" s="18" t="s">
        <v>190</v>
      </c>
      <c r="F1" s="18" t="s">
        <v>191</v>
      </c>
      <c r="G1" s="18" t="s">
        <v>192</v>
      </c>
      <c r="H1" s="18" t="s">
        <v>193</v>
      </c>
    </row>
    <row collapsed="false" customFormat="false" customHeight="false" hidden="false" ht="12.1" outlineLevel="0" r="2">
      <c r="A2" s="13" t="n">
        <v>45761</v>
      </c>
      <c r="B2" s="6" t="n">
        <v>1000</v>
      </c>
      <c r="C2" s="16" t="s">
        <v>194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45784</v>
      </c>
      <c r="B3" s="6" t="n">
        <v>1000</v>
      </c>
      <c r="C3" s="16" t="s">
        <v>194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45798</v>
      </c>
      <c r="B4" s="6" t="n">
        <v>-10.74</v>
      </c>
      <c r="C4" s="16" t="s">
        <v>195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45798</v>
      </c>
      <c r="B5" s="6" t="n">
        <v>12.74</v>
      </c>
      <c r="C5" s="16" t="s">
        <v>196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45798</v>
      </c>
      <c r="B6" s="6" t="n">
        <v>200</v>
      </c>
      <c r="C6" s="16" t="s">
        <v>194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45803</v>
      </c>
      <c r="B7" s="6" t="n">
        <v>200</v>
      </c>
      <c r="C7" s="16" t="s">
        <v>194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45817</v>
      </c>
      <c r="B8" s="6" t="n">
        <v>200</v>
      </c>
      <c r="C8" s="16" t="s">
        <v>194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45819</v>
      </c>
      <c r="B9" s="6" t="n">
        <v>1000</v>
      </c>
      <c r="C9" s="16" t="s">
        <v>194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45825</v>
      </c>
      <c r="B10" s="6" t="n">
        <v>200</v>
      </c>
      <c r="C10" s="16" t="s">
        <v>194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45827</v>
      </c>
      <c r="B11" s="6" t="n">
        <v>1100</v>
      </c>
      <c r="C11" s="16" t="s">
        <v>194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45828</v>
      </c>
      <c r="B12" s="6" t="n">
        <v>-10.74</v>
      </c>
      <c r="C12" s="16" t="s">
        <v>195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45828</v>
      </c>
      <c r="B13" s="6" t="n">
        <v>12.74</v>
      </c>
      <c r="C13" s="16" t="s">
        <v>196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45831</v>
      </c>
      <c r="B14" s="6" t="n">
        <v>1300</v>
      </c>
      <c r="C14" s="16" t="s">
        <v>194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45837</v>
      </c>
      <c r="B15" s="6" t="n">
        <v>-17.34</v>
      </c>
      <c r="C15" s="16" t="s">
        <v>197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45838</v>
      </c>
      <c r="B16" s="6" t="n">
        <v>20.34</v>
      </c>
      <c r="C16" s="16" t="s">
        <v>198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45838</v>
      </c>
      <c r="B17" s="6" t="n">
        <v>200</v>
      </c>
      <c r="C17" s="16" t="s">
        <v>194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45845</v>
      </c>
      <c r="B18" s="6" t="n">
        <v>200</v>
      </c>
      <c r="C18" s="16" t="s">
        <v>194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45846</v>
      </c>
      <c r="B19" s="6" t="n">
        <v>-16.76</v>
      </c>
      <c r="C19" s="16" t="s">
        <v>199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45846</v>
      </c>
      <c r="B20" s="6" t="n">
        <v>18.76</v>
      </c>
      <c r="C20" s="16" t="s">
        <v>200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45846</v>
      </c>
      <c r="B21" s="6" t="n">
        <v>1000</v>
      </c>
      <c r="C21" s="16" t="s">
        <v>194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-18.78</v>
      </c>
      <c r="C22" s="16" t="s">
        <v>201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45848</v>
      </c>
      <c r="B23" s="6" t="n">
        <v>21.78</v>
      </c>
      <c r="C23" s="16" t="s">
        <v>202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45852</v>
      </c>
      <c r="B24" s="6" t="n">
        <v>1200</v>
      </c>
      <c r="C24" s="16" t="s">
        <v>194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45858</v>
      </c>
      <c r="B25" s="6" t="n">
        <v>-10.74</v>
      </c>
      <c r="C25" s="16" t="s">
        <v>195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45859</v>
      </c>
      <c r="B26" s="6" t="n">
        <v>12.74</v>
      </c>
      <c r="C26" s="16" t="s">
        <v>196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45860</v>
      </c>
      <c r="B27" s="6" t="n">
        <v>-15.51</v>
      </c>
      <c r="C27" s="16" t="s">
        <v>203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45860</v>
      </c>
      <c r="B28" s="6" t="n">
        <v>17.51</v>
      </c>
      <c r="C28" s="16" t="s">
        <v>204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45867</v>
      </c>
      <c r="B29" s="6" t="n">
        <v>200</v>
      </c>
      <c r="C29" s="16" t="s">
        <v>194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45874</v>
      </c>
      <c r="B30" s="6" t="n">
        <v>200</v>
      </c>
      <c r="C30" s="16" t="s">
        <v>194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45877</v>
      </c>
      <c r="B31" s="6" t="n">
        <v>-16.16</v>
      </c>
      <c r="C31" s="16" t="s">
        <v>205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45877</v>
      </c>
      <c r="B32" s="6" t="n">
        <v>18.16</v>
      </c>
      <c r="C32" s="16" t="s">
        <v>200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45877</v>
      </c>
      <c r="B33" s="6" t="n">
        <v>2500</v>
      </c>
      <c r="C33" s="16" t="s">
        <v>194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45878</v>
      </c>
      <c r="B34" s="6" t="n">
        <v>-18.78</v>
      </c>
      <c r="C34" s="16" t="s">
        <v>201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45880</v>
      </c>
      <c r="B35" s="6" t="n">
        <v>21.78</v>
      </c>
      <c r="C35" s="16" t="s">
        <v>202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45882</v>
      </c>
      <c r="B36" s="6" t="n">
        <v>500</v>
      </c>
      <c r="C36" s="16" t="s">
        <v>194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45888</v>
      </c>
      <c r="B37" s="6" t="n">
        <v>-10.74</v>
      </c>
      <c r="C37" s="16" t="s">
        <v>195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45888</v>
      </c>
      <c r="B38" s="6" t="n">
        <v>12.74</v>
      </c>
      <c r="C38" s="16" t="s">
        <v>196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45890</v>
      </c>
      <c r="B39" s="6" t="n">
        <v>-48.02</v>
      </c>
      <c r="C39" s="16" t="s">
        <v>206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45890</v>
      </c>
      <c r="B40" s="6" t="n">
        <v>-14.52</v>
      </c>
      <c r="C40" s="16" t="s">
        <v>207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45890</v>
      </c>
      <c r="B41" s="6" t="n">
        <v>16.52</v>
      </c>
      <c r="C41" s="16" t="s">
        <v>204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45890</v>
      </c>
      <c r="B42" s="6" t="n">
        <v>55.02</v>
      </c>
      <c r="C42" s="16" t="s">
        <v>208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45891</v>
      </c>
      <c r="B43" s="6" t="n">
        <v>-15.83</v>
      </c>
      <c r="C43" s="16" t="s">
        <v>209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45891</v>
      </c>
      <c r="B44" s="6" t="n">
        <v>17.83</v>
      </c>
      <c r="C44" s="16" t="s">
        <v>210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45893</v>
      </c>
      <c r="B45" s="6" t="n">
        <v>-16.58</v>
      </c>
      <c r="C45" s="16" t="s">
        <v>211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45894</v>
      </c>
      <c r="B46" s="6" t="n">
        <v>18.58</v>
      </c>
      <c r="C46" s="16" t="s">
        <v>212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45895</v>
      </c>
      <c r="B47" s="6" t="n">
        <v>-12.79</v>
      </c>
      <c r="C47" s="16" t="s">
        <v>213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45895</v>
      </c>
      <c r="B48" s="6" t="n">
        <v>14.79</v>
      </c>
      <c r="C48" s="16" t="s">
        <v>214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45901</v>
      </c>
      <c r="B49" s="6" t="n">
        <v>1000</v>
      </c>
      <c r="C49" s="16" t="s">
        <v>194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45904</v>
      </c>
      <c r="B50" s="6" t="n">
        <v>1000</v>
      </c>
      <c r="C50" s="16" t="s">
        <v>194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45908</v>
      </c>
      <c r="B51" s="6" t="n">
        <v>-15.45</v>
      </c>
      <c r="C51" s="16" t="s">
        <v>215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45908</v>
      </c>
      <c r="B52" s="6" t="n">
        <v>-18.78</v>
      </c>
      <c r="C52" s="16" t="s">
        <v>201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45908</v>
      </c>
      <c r="B53" s="6" t="n">
        <v>-13.74</v>
      </c>
      <c r="C53" s="16" t="s">
        <v>216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45908</v>
      </c>
      <c r="B54" s="6" t="n">
        <v>21.78</v>
      </c>
      <c r="C54" s="16" t="s">
        <v>202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45908</v>
      </c>
      <c r="B55" s="6" t="n">
        <v>15.74</v>
      </c>
      <c r="C55" s="16" t="s">
        <v>217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45908</v>
      </c>
      <c r="B56" s="6" t="n">
        <v>17.45</v>
      </c>
      <c r="C56" s="16" t="s">
        <v>200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45918</v>
      </c>
      <c r="B57" s="6" t="n">
        <v>-10.74</v>
      </c>
      <c r="C57" s="16" t="s">
        <v>195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45918</v>
      </c>
      <c r="B58" s="6" t="n">
        <v>12.74</v>
      </c>
      <c r="C58" s="16" t="s">
        <v>196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45918</v>
      </c>
      <c r="B59" s="6" t="n">
        <v>9.96</v>
      </c>
      <c r="C59" s="16" t="s">
        <v>218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45920</v>
      </c>
      <c r="B60" s="6" t="n">
        <v>-13.86</v>
      </c>
      <c r="C60" s="16" t="s">
        <v>219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45920</v>
      </c>
      <c r="B61" s="6" t="n">
        <v>-14.8</v>
      </c>
      <c r="C61" s="16" t="s">
        <v>220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45921</v>
      </c>
      <c r="B62" s="6" t="n">
        <v>100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45922</v>
      </c>
      <c r="B63" s="6" t="n">
        <v>-14.68</v>
      </c>
      <c r="C63" s="16" t="s">
        <v>221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45922</v>
      </c>
      <c r="B64" s="6" t="n">
        <v>16.8</v>
      </c>
      <c r="C64" s="16" t="s">
        <v>222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45922</v>
      </c>
      <c r="B65" s="6" t="n">
        <v>15.86</v>
      </c>
      <c r="C65" s="16" t="s">
        <v>204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45922</v>
      </c>
      <c r="B66" s="6" t="n">
        <v>16.68</v>
      </c>
      <c r="C66" s="16" t="s">
        <v>210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45923</v>
      </c>
      <c r="B67" s="6" t="n">
        <v>-16.03</v>
      </c>
      <c r="C67" s="16" t="s">
        <v>223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45923</v>
      </c>
      <c r="B68" s="6" t="n">
        <v>18.03</v>
      </c>
      <c r="C68" s="16" t="s">
        <v>212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45924</v>
      </c>
      <c r="B69" s="6" t="n">
        <v>-62.05</v>
      </c>
      <c r="C69" s="16" t="s">
        <v>224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45924</v>
      </c>
      <c r="B70" s="6" t="n">
        <v>71.05</v>
      </c>
      <c r="C70" s="16" t="s">
        <v>225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45925</v>
      </c>
      <c r="B71" s="6" t="n">
        <v>-12.79</v>
      </c>
      <c r="C71" s="16" t="s">
        <v>213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45925</v>
      </c>
      <c r="B72" s="6" t="n">
        <v>14.79</v>
      </c>
      <c r="C72" s="16" t="s">
        <v>214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45936</v>
      </c>
      <c r="B73" s="6" t="n">
        <v>1100</v>
      </c>
      <c r="C73" s="16" t="s">
        <v>194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45938</v>
      </c>
      <c r="B74" s="6" t="n">
        <v>-18.78</v>
      </c>
      <c r="C74" s="16" t="s">
        <v>201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45938</v>
      </c>
      <c r="B75" s="6" t="n">
        <v>-13.74</v>
      </c>
      <c r="C75" s="16" t="s">
        <v>216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45938</v>
      </c>
      <c r="B76" s="6" t="n">
        <v>15.74</v>
      </c>
      <c r="C76" s="16" t="s">
        <v>217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45938</v>
      </c>
      <c r="B77" s="6" t="n">
        <v>21.78</v>
      </c>
      <c r="C77" s="16" t="s">
        <v>202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45939</v>
      </c>
      <c r="B78" s="6" t="n">
        <v>-14.18</v>
      </c>
      <c r="C78" s="16" t="s">
        <v>226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45939</v>
      </c>
      <c r="B79" s="6" t="n">
        <v>16.18</v>
      </c>
      <c r="C79" s="16" t="s">
        <v>200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45940</v>
      </c>
      <c r="B80" s="6" t="n">
        <v>3000</v>
      </c>
      <c r="C80" s="16" t="s">
        <v>194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45943</v>
      </c>
      <c r="B81" s="6" t="n">
        <v>-13.1</v>
      </c>
      <c r="C81" s="16" t="s">
        <v>227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45943</v>
      </c>
      <c r="B82" s="6" t="n">
        <v>15.1</v>
      </c>
      <c r="C82" s="16" t="s">
        <v>228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45945</v>
      </c>
      <c r="B83" s="6" t="n">
        <v>1100</v>
      </c>
      <c r="C83" s="16" t="s">
        <v>194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45947</v>
      </c>
      <c r="B84" s="6" t="n">
        <v>-13.73</v>
      </c>
      <c r="C84" s="16" t="s">
        <v>229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45947</v>
      </c>
      <c r="B85" s="6" t="n">
        <v>15.73</v>
      </c>
      <c r="C85" s="16" t="s">
        <v>230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45948</v>
      </c>
      <c r="B86" s="6" t="n">
        <v>-10.74</v>
      </c>
      <c r="C86" s="16" t="s">
        <v>195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45948</v>
      </c>
      <c r="B87" s="6" t="n">
        <v>-13.4</v>
      </c>
      <c r="C87" s="16" t="s">
        <v>231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45949</v>
      </c>
      <c r="B88" s="6" t="n">
        <v>8000</v>
      </c>
      <c r="C88" s="16" t="s">
        <v>194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45950</v>
      </c>
      <c r="B89" s="6" t="n">
        <v>-13.07</v>
      </c>
      <c r="C89" s="16" t="s">
        <v>232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45950</v>
      </c>
      <c r="B90" s="6" t="n">
        <v>15.07</v>
      </c>
      <c r="C90" s="16" t="s">
        <v>204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45950</v>
      </c>
      <c r="B91" s="6" t="n">
        <v>12.74</v>
      </c>
      <c r="C91" s="16" t="s">
        <v>196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45950</v>
      </c>
      <c r="B92" s="6" t="n">
        <v>15.4</v>
      </c>
      <c r="C92" s="16" t="s">
        <v>233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45951</v>
      </c>
      <c r="B93" s="6" t="n">
        <v>-14.1</v>
      </c>
      <c r="C93" s="16" t="s">
        <v>234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45951</v>
      </c>
      <c r="B94" s="6" t="n">
        <v>16.1</v>
      </c>
      <c r="C94" s="16" t="s">
        <v>222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45953</v>
      </c>
      <c r="B95" s="6" t="n">
        <v>-15.26</v>
      </c>
      <c r="C95" s="16" t="s">
        <v>235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45953</v>
      </c>
      <c r="B96" s="6" t="n">
        <v>-14.01</v>
      </c>
      <c r="C96" s="16" t="s">
        <v>236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45953</v>
      </c>
      <c r="B97" s="6" t="n">
        <v>16.01</v>
      </c>
      <c r="C97" s="16" t="s">
        <v>210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45953</v>
      </c>
      <c r="B98" s="6" t="n">
        <v>17.26</v>
      </c>
      <c r="C98" s="16" t="s">
        <v>212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45955</v>
      </c>
      <c r="B99" s="6" t="n">
        <v>-12.79</v>
      </c>
      <c r="C99" s="16" t="s">
        <v>213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45957</v>
      </c>
      <c r="B100" s="6" t="n">
        <v>-7800</v>
      </c>
      <c r="C100" s="16" t="s">
        <v>237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45957</v>
      </c>
      <c r="B101" s="6" t="n">
        <v>-40.28</v>
      </c>
      <c r="C101" s="16" t="s">
        <v>238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45958</v>
      </c>
      <c r="B102" s="6" t="n">
        <v>-2.64</v>
      </c>
      <c r="C102" s="16" t="s">
        <v>239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45958</v>
      </c>
      <c r="B103" s="6" t="n">
        <v>2.64</v>
      </c>
      <c r="C103" s="16" t="s">
        <v>240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45958</v>
      </c>
      <c r="B104" s="6" t="n">
        <v>14.79</v>
      </c>
      <c r="C104" s="16" t="s">
        <v>214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45958</v>
      </c>
      <c r="B105" s="6" t="n">
        <v>40.28</v>
      </c>
      <c r="C105" s="16" t="s">
        <v>241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45959</v>
      </c>
      <c r="B106" s="6" t="n">
        <v>-13.41</v>
      </c>
      <c r="C106" s="16" t="s">
        <v>242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45959</v>
      </c>
      <c r="B107" s="6" t="n">
        <v>-37.31</v>
      </c>
      <c r="C107" s="16" t="s">
        <v>243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45959</v>
      </c>
      <c r="B108" s="6" t="n">
        <v>15.41</v>
      </c>
      <c r="C108" s="16" t="s">
        <v>244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45959</v>
      </c>
      <c r="B109" s="6" t="n">
        <v>43.31</v>
      </c>
      <c r="C109" s="16" t="s">
        <v>245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45968</v>
      </c>
      <c r="B110" s="6" t="n">
        <v>-18.78</v>
      </c>
      <c r="C110" s="16" t="s">
        <v>201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45968</v>
      </c>
      <c r="B111" s="6" t="n">
        <v>-12.92</v>
      </c>
      <c r="C111" s="16" t="s">
        <v>246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45968</v>
      </c>
      <c r="B112" s="6" t="n">
        <v>14.92</v>
      </c>
      <c r="C112" s="16" t="s">
        <v>217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45968</v>
      </c>
      <c r="B113" s="6" t="n">
        <v>21.78</v>
      </c>
      <c r="C113" s="16" t="s">
        <v>202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45969</v>
      </c>
      <c r="B114" s="6" t="n">
        <v>2000</v>
      </c>
      <c r="C114" s="16" t="s">
        <v>194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45970</v>
      </c>
      <c r="B115" s="6" t="n">
        <v>-13.67</v>
      </c>
      <c r="C115" s="16" t="s">
        <v>247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45970</v>
      </c>
      <c r="B116" s="6" t="n">
        <v>1000</v>
      </c>
      <c r="C116" s="16" t="s">
        <v>194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45971</v>
      </c>
      <c r="B117" s="6" t="n">
        <v>15.67</v>
      </c>
      <c r="C117" s="16" t="s">
        <v>200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45971</v>
      </c>
      <c r="B118" s="6" t="n">
        <v>3000</v>
      </c>
      <c r="C118" s="16" t="s">
        <v>194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45973</v>
      </c>
      <c r="B119" s="6" t="n">
        <v>-12.74</v>
      </c>
      <c r="C119" s="16" t="s">
        <v>248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45973</v>
      </c>
      <c r="B120" s="6" t="n">
        <v>14.74</v>
      </c>
      <c r="C120" s="16" t="s">
        <v>228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45977</v>
      </c>
      <c r="B121" s="6" t="n">
        <v>-13.42</v>
      </c>
      <c r="C121" s="16" t="s">
        <v>249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45978</v>
      </c>
      <c r="B122" s="6" t="n">
        <v>-10.74</v>
      </c>
      <c r="C122" s="16" t="s">
        <v>195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45978</v>
      </c>
      <c r="B123" s="6" t="n">
        <v>-13.14</v>
      </c>
      <c r="C123" s="16" t="s">
        <v>250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45978</v>
      </c>
      <c r="B124" s="6" t="n">
        <v>12.74</v>
      </c>
      <c r="C124" s="16" t="s">
        <v>196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45978</v>
      </c>
      <c r="B125" s="6" t="n">
        <v>15.42</v>
      </c>
      <c r="C125" s="16" t="s">
        <v>230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45978</v>
      </c>
      <c r="B126" s="6" t="n">
        <v>15.14</v>
      </c>
      <c r="C126" s="16" t="s">
        <v>233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45978</v>
      </c>
      <c r="B127" s="6" t="n">
        <v>10000</v>
      </c>
      <c r="C127" s="16" t="s">
        <v>194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45979</v>
      </c>
      <c r="B128" s="6" t="n">
        <v>10000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45980</v>
      </c>
      <c r="B129" s="6" t="n">
        <v>-12.81</v>
      </c>
      <c r="C129" s="16" t="s">
        <v>251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45980</v>
      </c>
      <c r="B130" s="6" t="n">
        <v>-13.77</v>
      </c>
      <c r="C130" s="16" t="s">
        <v>252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45980</v>
      </c>
      <c r="B131" s="6" t="n">
        <v>14.81</v>
      </c>
      <c r="C131" s="16" t="s">
        <v>204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45980</v>
      </c>
      <c r="B132" s="6" t="n">
        <v>15.77</v>
      </c>
      <c r="C132" s="16" t="s">
        <v>253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45981</v>
      </c>
      <c r="B133" s="6" t="n">
        <v>-42.47</v>
      </c>
      <c r="C133" s="16" t="s">
        <v>254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45981</v>
      </c>
      <c r="B134" s="6" t="n">
        <v>48.47</v>
      </c>
      <c r="C134" s="16" t="s">
        <v>208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45981</v>
      </c>
      <c r="B135" s="6" t="n">
        <v>5000</v>
      </c>
      <c r="C135" s="16" t="s">
        <v>194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45982</v>
      </c>
      <c r="B136" s="6" t="n">
        <v>-13.37</v>
      </c>
      <c r="C136" s="16" t="s">
        <v>255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45982</v>
      </c>
      <c r="B137" s="6" t="n">
        <v>5000</v>
      </c>
      <c r="C137" s="16" t="s">
        <v>194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45982</v>
      </c>
      <c r="B138" s="6" t="n">
        <v>15.37</v>
      </c>
      <c r="C138" s="16" t="s">
        <v>222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45983</v>
      </c>
      <c r="B139" s="6" t="n">
        <v>-14.99</v>
      </c>
      <c r="C139" s="16" t="s">
        <v>256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45984</v>
      </c>
      <c r="B140" s="6" t="n">
        <v>-13.3</v>
      </c>
      <c r="C140" s="16" t="s">
        <v>257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45985</v>
      </c>
      <c r="B141" s="6" t="n">
        <v>-12.79</v>
      </c>
      <c r="C141" s="16" t="s">
        <v>213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45985</v>
      </c>
      <c r="B142" s="6" t="n">
        <v>-14.44</v>
      </c>
      <c r="C142" s="16" t="s">
        <v>258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45985</v>
      </c>
      <c r="B143" s="6" t="n">
        <v>15.3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45985</v>
      </c>
      <c r="B144" s="6" t="n">
        <v>16.99</v>
      </c>
      <c r="C144" s="16" t="s">
        <v>212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45985</v>
      </c>
      <c r="B145" s="6" t="n">
        <v>14.79</v>
      </c>
      <c r="C145" s="16" t="s">
        <v>214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45985</v>
      </c>
      <c r="B146" s="6" t="n">
        <v>16.44</v>
      </c>
      <c r="C146" s="16" t="s">
        <v>259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45985</v>
      </c>
      <c r="B147" s="6" t="n">
        <v>5000</v>
      </c>
      <c r="C147" s="16" t="s">
        <v>194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45986</v>
      </c>
      <c r="B148" s="6" t="n">
        <v>10000</v>
      </c>
      <c r="C148" s="16" t="s">
        <v>194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45987</v>
      </c>
      <c r="B149" s="6" t="n">
        <v>-39.39</v>
      </c>
      <c r="C149" s="16" t="s">
        <v>260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45987</v>
      </c>
      <c r="B150" s="6" t="n">
        <v>45.39</v>
      </c>
      <c r="C150" s="16" t="s">
        <v>261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45987</v>
      </c>
      <c r="B151" s="6" t="n">
        <v>10000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45988</v>
      </c>
      <c r="B152" s="6" t="n">
        <v>-57.39</v>
      </c>
      <c r="C152" s="16" t="s">
        <v>262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45989</v>
      </c>
      <c r="B153" s="6" t="n">
        <v>-13.05</v>
      </c>
      <c r="C153" s="16" t="s">
        <v>263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45989</v>
      </c>
      <c r="B154" s="6" t="n">
        <v>-121.68</v>
      </c>
      <c r="C154" s="16" t="s">
        <v>264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45989</v>
      </c>
      <c r="B155" s="6" t="n">
        <v>15.05</v>
      </c>
      <c r="C155" s="16" t="s">
        <v>244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45989</v>
      </c>
      <c r="B156" s="6" t="n">
        <v>139.68</v>
      </c>
      <c r="C156" s="16" t="s">
        <v>265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45989</v>
      </c>
      <c r="B157" s="6" t="n">
        <v>5000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45989</v>
      </c>
      <c r="B158" s="6" t="n">
        <v>57.39</v>
      </c>
      <c r="C158" s="16" t="s">
        <v>241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45990</v>
      </c>
      <c r="B159" s="6" t="n">
        <v>5000</v>
      </c>
      <c r="C159" s="16" t="s">
        <v>194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45991</v>
      </c>
      <c r="B160" s="6" t="n">
        <v>-41.5</v>
      </c>
      <c r="C160" s="16" t="s">
        <v>266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45992</v>
      </c>
      <c r="B161" s="6" t="n">
        <v>-70.15</v>
      </c>
      <c r="C161" s="16" t="s">
        <v>267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45992</v>
      </c>
      <c r="B162" s="6" t="n">
        <v>-13.08</v>
      </c>
      <c r="C162" s="16" t="s">
        <v>268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45992</v>
      </c>
      <c r="B163" s="6" t="n">
        <v>15.08</v>
      </c>
      <c r="C163" s="16" t="s">
        <v>269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45992</v>
      </c>
      <c r="B164" s="6" t="n">
        <v>80.15</v>
      </c>
      <c r="C164" s="16" t="s">
        <v>270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45992</v>
      </c>
      <c r="B165" s="6" t="n">
        <v>3000</v>
      </c>
      <c r="C165" s="16" t="s">
        <v>194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45992</v>
      </c>
      <c r="B166" s="6" t="n">
        <v>41.5</v>
      </c>
      <c r="C166" s="16" t="s">
        <v>241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45995</v>
      </c>
      <c r="B167" s="6" t="n">
        <v>-36.6</v>
      </c>
      <c r="C167" s="16" t="s">
        <v>271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45995</v>
      </c>
      <c r="B168" s="6" t="n">
        <v>42.6</v>
      </c>
      <c r="C168" s="16" t="s">
        <v>272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45996</v>
      </c>
      <c r="B169" s="6" t="n">
        <v>1000</v>
      </c>
      <c r="C169" s="16" t="s">
        <v>194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45997</v>
      </c>
      <c r="B170" s="6" t="n">
        <v>-83.6</v>
      </c>
      <c r="C170" s="16" t="s">
        <v>273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45998</v>
      </c>
      <c r="B171" s="6" t="n">
        <v>-18.78</v>
      </c>
      <c r="C171" s="16" t="s">
        <v>201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45998</v>
      </c>
      <c r="B172" s="6" t="n">
        <v>-12.51</v>
      </c>
      <c r="C172" s="16" t="s">
        <v>274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45999</v>
      </c>
      <c r="B173" s="6" t="n">
        <v>14.51</v>
      </c>
      <c r="C173" s="16" t="s">
        <v>217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45999</v>
      </c>
      <c r="B174" s="6" t="n">
        <v>21.78</v>
      </c>
      <c r="C174" s="16" t="s">
        <v>202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45999</v>
      </c>
      <c r="B175" s="6" t="n">
        <v>96.6</v>
      </c>
      <c r="C175" s="16" t="s">
        <v>275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46001</v>
      </c>
      <c r="B176" s="6" t="n">
        <v>-13.09</v>
      </c>
      <c r="C176" s="16" t="s">
        <v>276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46001</v>
      </c>
      <c r="B177" s="6" t="n">
        <v>15.09</v>
      </c>
      <c r="C177" s="16" t="s">
        <v>200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46001</v>
      </c>
      <c r="B178" s="6" t="n">
        <v>8000</v>
      </c>
      <c r="C178" s="16" t="s">
        <v>194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46003</v>
      </c>
      <c r="B179" s="6" t="n">
        <v>-12.47</v>
      </c>
      <c r="C179" s="16" t="s">
        <v>277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46003</v>
      </c>
      <c r="B180" s="6" t="n">
        <v>14.47</v>
      </c>
      <c r="C180" s="16" t="s">
        <v>228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46004</v>
      </c>
      <c r="B181" s="6" t="n">
        <v>100</v>
      </c>
      <c r="C181" s="16" t="s">
        <v>194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46006</v>
      </c>
      <c r="B182" s="6" t="n">
        <v>2000</v>
      </c>
      <c r="C182" s="16" t="s">
        <v>194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46007</v>
      </c>
      <c r="B183" s="6" t="n">
        <v>-13.21</v>
      </c>
      <c r="C183" s="16" t="s">
        <v>278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46007</v>
      </c>
      <c r="B184" s="6" t="n">
        <v>-41.15</v>
      </c>
      <c r="C184" s="16" t="s">
        <v>279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46007</v>
      </c>
      <c r="B185" s="6" t="n">
        <v>47.15</v>
      </c>
      <c r="C185" s="16" t="s">
        <v>280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46007</v>
      </c>
      <c r="B186" s="6" t="n">
        <v>15.21</v>
      </c>
      <c r="C186" s="16" t="s">
        <v>230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46008</v>
      </c>
      <c r="B187" s="6" t="n">
        <v>-10.74</v>
      </c>
      <c r="C187" s="16" t="s">
        <v>195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46008</v>
      </c>
      <c r="B188" s="6" t="n">
        <v>-12.96</v>
      </c>
      <c r="C188" s="16" t="s">
        <v>281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46008</v>
      </c>
      <c r="B189" s="6" t="n">
        <v>-97.24</v>
      </c>
      <c r="C189" s="16" t="s">
        <v>282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46008</v>
      </c>
      <c r="B190" s="6" t="n">
        <v>12.74</v>
      </c>
      <c r="C190" s="16" t="s">
        <v>196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46008</v>
      </c>
      <c r="B191" s="6" t="n">
        <v>14.96</v>
      </c>
      <c r="C191" s="16" t="s">
        <v>233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46008</v>
      </c>
      <c r="B192" s="6" t="n">
        <v>112.24</v>
      </c>
      <c r="C192" s="16" t="s">
        <v>283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46008</v>
      </c>
      <c r="B193" s="6" t="n">
        <v>1000</v>
      </c>
      <c r="C193" s="16" t="s">
        <v>194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46009</v>
      </c>
      <c r="B194" s="6" t="n">
        <v>-77.2</v>
      </c>
      <c r="C194" s="16" t="s">
        <v>284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46009</v>
      </c>
      <c r="B195" s="6" t="n">
        <v>89.2</v>
      </c>
      <c r="C195" s="16" t="s">
        <v>285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46009</v>
      </c>
      <c r="B196" s="6" t="n">
        <v>2000</v>
      </c>
      <c r="C196" s="16" t="s">
        <v>194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46009</v>
      </c>
      <c r="B197" s="6" t="n">
        <v>9.65</v>
      </c>
      <c r="C197" s="16" t="s">
        <v>286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46010</v>
      </c>
      <c r="B198" s="6" t="n">
        <v>-12.63</v>
      </c>
      <c r="C198" s="16" t="s">
        <v>287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46010</v>
      </c>
      <c r="B199" s="6" t="n">
        <v>-13.62</v>
      </c>
      <c r="C199" s="16" t="s">
        <v>288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46010</v>
      </c>
      <c r="B200" s="6" t="n">
        <v>-131.83</v>
      </c>
      <c r="C200" s="16" t="s">
        <v>289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46010</v>
      </c>
      <c r="B201" s="6" t="n">
        <v>-22.48</v>
      </c>
      <c r="C201" s="16" t="s">
        <v>290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46010</v>
      </c>
      <c r="B202" s="6" t="n">
        <v>-107</v>
      </c>
      <c r="C202" s="16" t="s">
        <v>291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46010</v>
      </c>
      <c r="B203" s="6" t="n">
        <v>14.63</v>
      </c>
      <c r="C203" s="16" t="s">
        <v>204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46010</v>
      </c>
      <c r="B204" s="6" t="n">
        <v>25.48</v>
      </c>
      <c r="C204" s="16" t="s">
        <v>292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46010</v>
      </c>
      <c r="B205" s="6" t="n">
        <v>151.83</v>
      </c>
      <c r="C205" s="16" t="s">
        <v>293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46010</v>
      </c>
      <c r="B206" s="6" t="n">
        <v>15.62</v>
      </c>
      <c r="C206" s="16" t="s">
        <v>253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46012</v>
      </c>
      <c r="B207" s="6" t="n">
        <v>3000</v>
      </c>
      <c r="C207" s="16" t="s">
        <v>194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46013</v>
      </c>
      <c r="B208" s="6" t="n">
        <v>-14.85</v>
      </c>
      <c r="C208" s="16" t="s">
        <v>294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46013</v>
      </c>
      <c r="B209" s="6" t="n">
        <v>-13.02</v>
      </c>
      <c r="C209" s="16" t="s">
        <v>295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46013</v>
      </c>
      <c r="B210" s="6" t="n">
        <v>15.02</v>
      </c>
      <c r="C210" s="16" t="s">
        <v>222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46013</v>
      </c>
      <c r="B211" s="6" t="n">
        <v>16.85</v>
      </c>
      <c r="C211" s="16" t="s">
        <v>212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46014</v>
      </c>
      <c r="B212" s="6" t="n">
        <v>108</v>
      </c>
      <c r="C212" s="16" t="s">
        <v>296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46015</v>
      </c>
      <c r="B213" s="6" t="n">
        <v>-12.98</v>
      </c>
      <c r="C213" s="16" t="s">
        <v>297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46015</v>
      </c>
      <c r="B214" s="6" t="n">
        <v>-12.79</v>
      </c>
      <c r="C214" s="16" t="s">
        <v>213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46015</v>
      </c>
      <c r="B215" s="6" t="n">
        <v>-103.68</v>
      </c>
      <c r="C215" s="16" t="s">
        <v>298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46015</v>
      </c>
      <c r="B216" s="6" t="n">
        <v>14.98</v>
      </c>
      <c r="C216" s="16" t="s">
        <v>210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46015</v>
      </c>
      <c r="B217" s="6" t="n">
        <v>14.79</v>
      </c>
      <c r="C217" s="16" t="s">
        <v>214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46016</v>
      </c>
      <c r="B218" s="6" t="n">
        <v>1000</v>
      </c>
      <c r="C218" s="16" t="s">
        <v>194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46017</v>
      </c>
      <c r="B219" s="6" t="n">
        <v>2000</v>
      </c>
      <c r="C219" s="16" t="s">
        <v>194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46018</v>
      </c>
      <c r="B220" s="6" t="n">
        <v>-51.16</v>
      </c>
      <c r="C220" s="16" t="s">
        <v>299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46019</v>
      </c>
      <c r="B221" s="6" t="n">
        <v>-13</v>
      </c>
      <c r="C221" s="16" t="s">
        <v>300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46020</v>
      </c>
      <c r="B222" s="6" t="n">
        <v>15</v>
      </c>
      <c r="C222" s="16" t="s">
        <v>244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46020</v>
      </c>
      <c r="B223" s="6" t="n">
        <v>59.16</v>
      </c>
      <c r="C223" s="16" t="s">
        <v>301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46020</v>
      </c>
      <c r="B224" s="6" t="n">
        <v>1000</v>
      </c>
      <c r="C224" s="16" t="s">
        <v>194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46021</v>
      </c>
      <c r="B225" s="6" t="n">
        <v>-65.6</v>
      </c>
      <c r="C225" s="16" t="s">
        <v>302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46021</v>
      </c>
      <c r="B226" s="6" t="n">
        <v>75.6</v>
      </c>
      <c r="C226" s="16" t="s">
        <v>303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46021</v>
      </c>
      <c r="B227" s="6" t="n">
        <v>-41.5</v>
      </c>
      <c r="C227" s="16" t="s">
        <v>266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46022</v>
      </c>
      <c r="B228" s="6" t="n">
        <v>-70.15</v>
      </c>
      <c r="C228" s="16" t="s">
        <v>267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46022</v>
      </c>
      <c r="B229" s="6" t="n">
        <v>-12.33</v>
      </c>
      <c r="C229" s="16" t="s">
        <v>304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46025</v>
      </c>
      <c r="B230" s="6" t="n">
        <v>-76.75</v>
      </c>
      <c r="C230" s="16" t="s">
        <v>305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46025</v>
      </c>
      <c r="B231" s="6" t="n">
        <v>-49.7</v>
      </c>
      <c r="C231" s="16" t="s">
        <v>306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46025</v>
      </c>
      <c r="B232" s="6" t="n">
        <v>-30.36</v>
      </c>
      <c r="C232" s="16" t="s">
        <v>307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46027</v>
      </c>
      <c r="B233" s="6" t="n">
        <v>-83.6</v>
      </c>
      <c r="C233" s="16" t="s">
        <v>273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46028</v>
      </c>
      <c r="B234" s="6" t="n">
        <v>-12.51</v>
      </c>
      <c r="C234" s="16" t="s">
        <v>274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13000</v>
      </c>
      <c r="C235" s="16" t="s">
        <v>194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46032</v>
      </c>
      <c r="B236" s="6" t="n">
        <v>-25.92</v>
      </c>
      <c r="C236" s="16" t="s">
        <v>308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46033</v>
      </c>
      <c r="B237" s="6" t="n">
        <v>-12.27</v>
      </c>
      <c r="C237" s="16" t="s">
        <v>309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46034</v>
      </c>
      <c r="B238" s="6" t="n">
        <v>-100.6</v>
      </c>
      <c r="C238" s="16" t="s">
        <v>310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46037</v>
      </c>
      <c r="B239" s="6" t="n">
        <v>-25.92</v>
      </c>
      <c r="C239" s="16" t="s">
        <v>311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46038</v>
      </c>
      <c r="B240" s="6" t="n">
        <v>-10.74</v>
      </c>
      <c r="C240" s="16" t="s">
        <v>195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46038</v>
      </c>
      <c r="B241" s="6" t="n">
        <v>-25.34</v>
      </c>
      <c r="C241" s="16" t="s">
        <v>312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46040</v>
      </c>
      <c r="B242" s="6" t="n">
        <v>-12.34</v>
      </c>
      <c r="C242" s="16" t="s">
        <v>313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46040</v>
      </c>
      <c r="B243" s="6" t="n">
        <v>-13.3</v>
      </c>
      <c r="C243" s="16" t="s">
        <v>314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46040</v>
      </c>
      <c r="B244" s="6" t="n">
        <v>-77.2</v>
      </c>
      <c r="C244" s="16" t="s">
        <v>284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46040</v>
      </c>
      <c r="B245" s="6" t="n">
        <v>-22.48</v>
      </c>
      <c r="C245" s="16" t="s">
        <v>290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46040</v>
      </c>
      <c r="B246" s="6" t="n">
        <v>-26.6</v>
      </c>
      <c r="C246" s="16" t="s">
        <v>315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46043</v>
      </c>
      <c r="B247" s="6" t="n">
        <v>-14.52</v>
      </c>
      <c r="C247" s="16" t="s">
        <v>316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46044</v>
      </c>
      <c r="B248" s="6" t="n">
        <v>-25.82</v>
      </c>
      <c r="C248" s="16" t="s">
        <v>317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46045</v>
      </c>
      <c r="B249" s="6" t="n">
        <v>-12.79</v>
      </c>
      <c r="C249" s="16" t="s">
        <v>213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46046</v>
      </c>
      <c r="B250" s="6" t="n">
        <v>-25.66</v>
      </c>
      <c r="C250" s="16" t="s">
        <v>318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46048</v>
      </c>
      <c r="B251" s="6" t="n">
        <v>-50.6</v>
      </c>
      <c r="C251" s="16" t="s">
        <v>319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46049</v>
      </c>
      <c r="B252" s="6" t="n">
        <v>-12.59</v>
      </c>
      <c r="C252" s="16" t="s">
        <v>320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46049</v>
      </c>
      <c r="B253" s="6" t="n">
        <v>-158.95</v>
      </c>
      <c r="C253" s="16" t="s">
        <v>321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46050</v>
      </c>
      <c r="B254" s="6" t="n">
        <v>-9.34</v>
      </c>
      <c r="C254" s="16" t="s">
        <v>322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46050</v>
      </c>
      <c r="B255" s="6" t="n">
        <v>-35.15</v>
      </c>
      <c r="C255" s="16" t="s">
        <v>323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46050</v>
      </c>
      <c r="B256" s="6" t="n">
        <v>-12.3</v>
      </c>
      <c r="C256" s="16" t="s">
        <v>324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46051</v>
      </c>
      <c r="B257" s="6" t="n">
        <v>-65.6</v>
      </c>
      <c r="C257" s="16" t="s">
        <v>302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46051</v>
      </c>
      <c r="B258" s="6" t="n">
        <v>-41.5</v>
      </c>
      <c r="C258" s="16" t="s">
        <v>266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46052</v>
      </c>
      <c r="B259" s="6" t="n">
        <v>-70.15</v>
      </c>
      <c r="C259" s="16" t="s">
        <v>267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46052</v>
      </c>
      <c r="B260" s="6" t="n">
        <v>-11.58</v>
      </c>
      <c r="C260" s="16" t="s">
        <v>325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46055</v>
      </c>
      <c r="B261" s="6" t="n">
        <v>-76.75</v>
      </c>
      <c r="C261" s="16" t="s">
        <v>305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46055</v>
      </c>
      <c r="B262" s="6" t="n">
        <v>-49.7</v>
      </c>
      <c r="C262" s="16" t="s">
        <v>306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46055</v>
      </c>
      <c r="B263" s="6" t="n">
        <v>-29.7</v>
      </c>
      <c r="C263" s="16" t="s">
        <v>326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46057</v>
      </c>
      <c r="B264" s="6" t="n">
        <v>-117.24</v>
      </c>
      <c r="C264" s="16" t="s">
        <v>327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46058</v>
      </c>
      <c r="B265" s="6" t="n">
        <v>-12.1</v>
      </c>
      <c r="C265" s="16" t="s">
        <v>328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46063</v>
      </c>
      <c r="B266" s="6" t="n">
        <v>-25.36</v>
      </c>
      <c r="C266" s="16" t="s">
        <v>329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46063</v>
      </c>
      <c r="B267" s="6" t="n">
        <v>-12.05</v>
      </c>
      <c r="C267" s="16" t="s">
        <v>330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46063</v>
      </c>
      <c r="B268" s="6" t="n">
        <v>-83.58</v>
      </c>
      <c r="C268" s="16" t="s">
        <v>331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46067</v>
      </c>
      <c r="B269" s="6" t="n">
        <v>-25.58</v>
      </c>
      <c r="C269" s="16" t="s">
        <v>332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46068</v>
      </c>
      <c r="B270" s="6" t="n">
        <v>-10.74</v>
      </c>
      <c r="C270" s="16" t="s">
        <v>195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46068</v>
      </c>
      <c r="B271" s="6" t="n">
        <v>-25.1</v>
      </c>
      <c r="C271" s="16" t="s">
        <v>333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46070</v>
      </c>
      <c r="B272" s="6" t="n">
        <v>-12.22</v>
      </c>
      <c r="C272" s="16" t="s">
        <v>334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46070</v>
      </c>
      <c r="B273" s="6" t="n">
        <v>-13.21</v>
      </c>
      <c r="C273" s="16" t="s">
        <v>335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46070</v>
      </c>
      <c r="B274" s="6" t="n">
        <v>-22.48</v>
      </c>
      <c r="C274" s="16" t="s">
        <v>290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46070</v>
      </c>
      <c r="B275" s="6" t="n">
        <v>-26.42</v>
      </c>
      <c r="C275" s="16" t="s">
        <v>336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46071</v>
      </c>
      <c r="B276" s="6" t="n">
        <v>-81.74</v>
      </c>
      <c r="C276" s="16" t="s">
        <v>337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46071</v>
      </c>
      <c r="B277" s="6" t="n">
        <v>-77.2</v>
      </c>
      <c r="C277" s="16" t="s">
        <v>284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46072</v>
      </c>
      <c r="B278" s="6" t="n">
        <v>-119.7</v>
      </c>
      <c r="C278" s="16" t="s">
        <v>338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46073</v>
      </c>
      <c r="B279" s="6" t="n">
        <v>-14.44</v>
      </c>
      <c r="C279" s="16" t="s">
        <v>339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46075</v>
      </c>
      <c r="B280" s="6" t="n">
        <v>-12.79</v>
      </c>
      <c r="C280" s="16" t="s">
        <v>213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46075</v>
      </c>
      <c r="B281" s="6" t="n">
        <v>-25.08</v>
      </c>
      <c r="C281" s="16" t="s">
        <v>340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46077</v>
      </c>
      <c r="B282" s="6" t="n">
        <v>-25</v>
      </c>
      <c r="C282" s="16" t="s">
        <v>341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46078</v>
      </c>
      <c r="B283" s="6" t="n">
        <v>-111.49</v>
      </c>
      <c r="C283" s="16" t="s">
        <v>342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46078</v>
      </c>
      <c r="B284" s="6" t="n">
        <v>-50.36</v>
      </c>
      <c r="C284" s="16" t="s">
        <v>343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46079</v>
      </c>
      <c r="B285" s="6" t="n">
        <v>-12.53</v>
      </c>
      <c r="C285" s="16" t="s">
        <v>344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46080</v>
      </c>
      <c r="B286" s="6" t="n">
        <v>-12.3</v>
      </c>
      <c r="C286" s="16" t="s">
        <v>324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46080</v>
      </c>
      <c r="B287" s="6" t="n">
        <v>-125.46</v>
      </c>
      <c r="C287" s="16" t="s">
        <v>345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46081</v>
      </c>
      <c r="B288" s="6" t="n">
        <v>-177.1</v>
      </c>
      <c r="C288" s="16" t="s">
        <v>346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46081</v>
      </c>
      <c r="B289" s="6" t="n">
        <v>-65.6</v>
      </c>
      <c r="C289" s="16" t="s">
        <v>302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46081</v>
      </c>
      <c r="B290" s="6" t="n">
        <v>-41.5</v>
      </c>
      <c r="C290" s="16" t="s">
        <v>266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46082</v>
      </c>
      <c r="B291" s="6" t="n">
        <v>-70.15</v>
      </c>
      <c r="C291" s="16" t="s">
        <v>267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46082</v>
      </c>
      <c r="B292" s="6" t="n">
        <v>-10.83</v>
      </c>
      <c r="C292" s="16" t="s">
        <v>347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46085</v>
      </c>
      <c r="B293" s="6" t="n">
        <v>-137.4</v>
      </c>
      <c r="C293" s="16" t="s">
        <v>348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46085</v>
      </c>
      <c r="B294" s="6" t="n">
        <v>-76.75</v>
      </c>
      <c r="C294" s="16" t="s">
        <v>305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46085</v>
      </c>
      <c r="B295" s="6" t="n">
        <v>-49.7</v>
      </c>
      <c r="C295" s="16" t="s">
        <v>306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46085</v>
      </c>
      <c r="B296" s="6" t="n">
        <v>-29.42</v>
      </c>
      <c r="C296" s="16" t="s">
        <v>349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46087</v>
      </c>
      <c r="B297" s="6" t="n">
        <v>-117.24</v>
      </c>
      <c r="C297" s="16" t="s">
        <v>327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46088</v>
      </c>
      <c r="B298" s="6" t="n">
        <v>-12.1</v>
      </c>
      <c r="C298" s="16" t="s">
        <v>328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46093</v>
      </c>
      <c r="B299" s="6" t="n">
        <v>-11.81</v>
      </c>
      <c r="C299" s="16" t="s">
        <v>350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46094</v>
      </c>
      <c r="B300" s="6" t="n">
        <v>-24.96</v>
      </c>
      <c r="C300" s="16" t="s">
        <v>351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46096</v>
      </c>
      <c r="B301" s="6" t="n">
        <v>-110</v>
      </c>
      <c r="C301" s="16" t="s">
        <v>352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46097</v>
      </c>
      <c r="B302" s="6" t="n">
        <v>-24.98</v>
      </c>
      <c r="C302" s="16" t="s">
        <v>353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46098</v>
      </c>
      <c r="B303" s="6" t="n">
        <v>-10.74</v>
      </c>
      <c r="C303" s="16" t="s">
        <v>195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46098</v>
      </c>
      <c r="B304" s="6" t="n">
        <v>-24.42</v>
      </c>
      <c r="C304" s="16" t="s">
        <v>354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46098</v>
      </c>
      <c r="B305" s="6" t="n">
        <v>-38.98</v>
      </c>
      <c r="C305" s="16" t="s">
        <v>355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46100</v>
      </c>
      <c r="B306" s="6" t="n">
        <v>-11.88</v>
      </c>
      <c r="C306" s="16" t="s">
        <v>356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46100</v>
      </c>
      <c r="B307" s="6" t="n">
        <v>-12.84</v>
      </c>
      <c r="C307" s="16" t="s">
        <v>357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46100</v>
      </c>
      <c r="B308" s="6" t="n">
        <v>-22.48</v>
      </c>
      <c r="C308" s="16" t="s">
        <v>290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46100</v>
      </c>
      <c r="B309" s="6" t="n">
        <v>-25.68</v>
      </c>
      <c r="C309" s="16" t="s">
        <v>358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46100</v>
      </c>
      <c r="B310" s="6" t="n">
        <v>9.98</v>
      </c>
      <c r="C310" s="16" t="s">
        <v>359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46101</v>
      </c>
      <c r="B311" s="6" t="n">
        <v>-122.61</v>
      </c>
      <c r="C311" s="16" t="s">
        <v>360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46102</v>
      </c>
      <c r="B312" s="6" t="n">
        <v>-77.2</v>
      </c>
      <c r="C312" s="16" t="s">
        <v>284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46103</v>
      </c>
      <c r="B313" s="6" t="n">
        <v>-14.05</v>
      </c>
      <c r="C313" s="16" t="s">
        <v>361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46105</v>
      </c>
      <c r="B314" s="6" t="n">
        <v>-12.79</v>
      </c>
      <c r="C314" s="16" t="s">
        <v>213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46106</v>
      </c>
      <c r="B315" s="6" t="n">
        <v>-247.2</v>
      </c>
      <c r="C315" s="16" t="s">
        <v>362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46106</v>
      </c>
      <c r="B316" s="6" t="n">
        <v>-24.68</v>
      </c>
      <c r="C316" s="16" t="s">
        <v>363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46108</v>
      </c>
      <c r="B317" s="6" t="n">
        <v>-24.5</v>
      </c>
      <c r="C317" s="16" t="s">
        <v>364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46108</v>
      </c>
      <c r="B318" s="6" t="n">
        <v>-48.88</v>
      </c>
      <c r="C318" s="16" t="s">
        <v>365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46109</v>
      </c>
      <c r="B319" s="6" t="n">
        <v>-12.18</v>
      </c>
      <c r="C319" s="16" t="s">
        <v>366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46110</v>
      </c>
      <c r="B320" s="6" t="n">
        <v>-12.3</v>
      </c>
      <c r="C320" s="16" t="s">
        <v>324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46111</v>
      </c>
      <c r="B321" s="6" t="n">
        <v>-65.6</v>
      </c>
      <c r="C321" s="16" t="s">
        <v>302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46111</v>
      </c>
      <c r="B322" s="6" t="n">
        <v>-41.5</v>
      </c>
      <c r="C322" s="16" t="s">
        <v>266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46112</v>
      </c>
      <c r="B323" s="6" t="n">
        <v>-70.15</v>
      </c>
      <c r="C323" s="16" t="s">
        <v>267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46112</v>
      </c>
      <c r="B324" s="6" t="n">
        <v>-10.08</v>
      </c>
      <c r="C324" s="16" t="s">
        <v>367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46115</v>
      </c>
      <c r="B325" s="6" t="n">
        <v>-76.75</v>
      </c>
      <c r="C325" s="16" t="s">
        <v>305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46115</v>
      </c>
      <c r="B326" s="6" t="n">
        <v>-36.55</v>
      </c>
      <c r="C326" s="16" t="s">
        <v>368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46115</v>
      </c>
      <c r="B327" s="6" t="n">
        <v>-28.74</v>
      </c>
      <c r="C327" s="16" t="s">
        <v>369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46117</v>
      </c>
      <c r="B328" s="6" t="n">
        <v>-117.24</v>
      </c>
      <c r="C328" s="16" t="s">
        <v>327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46118</v>
      </c>
      <c r="B329" s="6" t="n">
        <v>-11.68</v>
      </c>
      <c r="C329" s="16" t="s">
        <v>370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46123</v>
      </c>
      <c r="B330" s="6" t="n">
        <v>-11.47</v>
      </c>
      <c r="C330" s="16" t="s">
        <v>371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46125</v>
      </c>
      <c r="B331" s="6" t="n">
        <v>-24.18</v>
      </c>
      <c r="C331" s="16" t="s">
        <v>372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46126</v>
      </c>
      <c r="B332" s="6" t="n">
        <v>-110</v>
      </c>
      <c r="C332" s="16" t="s">
        <v>352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46127</v>
      </c>
      <c r="B333" s="6" t="n">
        <v>-23.74</v>
      </c>
      <c r="C333" s="16" t="s">
        <v>373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46128</v>
      </c>
      <c r="B334" s="6" t="n">
        <v>-10.74</v>
      </c>
      <c r="C334" s="16" t="s">
        <v>195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46128</v>
      </c>
      <c r="B335" s="6" t="n">
        <v>-23.72</v>
      </c>
      <c r="C335" s="16" t="s">
        <v>374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46130</v>
      </c>
      <c r="B336" s="6" t="n">
        <v>-11.53</v>
      </c>
      <c r="C336" s="16" t="s">
        <v>375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46130</v>
      </c>
      <c r="B337" s="6" t="n">
        <v>-12.49</v>
      </c>
      <c r="C337" s="16" t="s">
        <v>376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46130</v>
      </c>
      <c r="B338" s="6" t="n">
        <v>-23.94</v>
      </c>
      <c r="C338" s="16" t="s">
        <v>377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46130</v>
      </c>
      <c r="B339" s="6" t="n">
        <v>-24.98</v>
      </c>
      <c r="C339" s="16" t="s">
        <v>378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46133</v>
      </c>
      <c r="B340" s="6" t="n">
        <v>-13.71</v>
      </c>
      <c r="C340" s="16" t="s">
        <v>379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46133</v>
      </c>
      <c r="B341" s="6" t="n">
        <v>-77.2</v>
      </c>
      <c r="C341" s="16" t="s">
        <v>284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46135</v>
      </c>
      <c r="B342" s="6" t="n">
        <v>-12.79</v>
      </c>
      <c r="C342" s="16" t="s">
        <v>213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46137</v>
      </c>
      <c r="B343" s="6" t="n">
        <v>-24</v>
      </c>
      <c r="C343" s="16" t="s">
        <v>380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46138</v>
      </c>
      <c r="B344" s="6" t="n">
        <v>-47.36</v>
      </c>
      <c r="C344" s="16" t="s">
        <v>381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46139</v>
      </c>
      <c r="B345" s="6" t="n">
        <v>-23.88</v>
      </c>
      <c r="C345" s="16" t="s">
        <v>382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46139</v>
      </c>
      <c r="B346" s="6" t="n">
        <v>-11.78</v>
      </c>
      <c r="C346" s="16" t="s">
        <v>383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46139</v>
      </c>
      <c r="B347" s="6" t="n">
        <v>-179.19</v>
      </c>
      <c r="C347" s="16" t="s">
        <v>384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46140</v>
      </c>
      <c r="B348" s="6" t="n">
        <v>-6.15</v>
      </c>
      <c r="C348" s="16" t="s">
        <v>385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46140</v>
      </c>
      <c r="B349" s="6" t="n">
        <v>-12.3</v>
      </c>
      <c r="C349" s="16" t="s">
        <v>324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46141</v>
      </c>
      <c r="B350" s="6" t="n">
        <v>-32.65</v>
      </c>
      <c r="C350" s="16" t="s">
        <v>386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46141</v>
      </c>
      <c r="B351" s="6" t="n">
        <v>-65.6</v>
      </c>
      <c r="C351" s="16" t="s">
        <v>302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46141</v>
      </c>
      <c r="B352" s="6" t="n">
        <v>-41.5</v>
      </c>
      <c r="C352" s="16" t="s">
        <v>266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46142</v>
      </c>
      <c r="B353" s="6" t="n">
        <v>-70.15</v>
      </c>
      <c r="C353" s="16" t="s">
        <v>267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46142</v>
      </c>
      <c r="B354" s="6" t="n">
        <v>-10.33</v>
      </c>
      <c r="C354" s="16" t="s">
        <v>387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46144</v>
      </c>
      <c r="B355" s="6" t="n">
        <v>-5000</v>
      </c>
      <c r="C355" s="16" t="s">
        <v>388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46145</v>
      </c>
      <c r="B356" s="6" t="n">
        <v>-76.75</v>
      </c>
      <c r="C356" s="16" t="s">
        <v>305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46145</v>
      </c>
      <c r="B357" s="6" t="n">
        <v>-35.32</v>
      </c>
      <c r="C357" s="16" t="s">
        <v>389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46145</v>
      </c>
      <c r="B358" s="6" t="n">
        <v>-28.06</v>
      </c>
      <c r="C358" s="16" t="s">
        <v>390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46147</v>
      </c>
      <c r="B359" s="6" t="n">
        <v>-117.24</v>
      </c>
      <c r="C359" s="16" t="s">
        <v>327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46148</v>
      </c>
      <c r="B360" s="6" t="n">
        <v>-11.27</v>
      </c>
      <c r="C360" s="16" t="s">
        <v>391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46153</v>
      </c>
      <c r="B361" s="6" t="n">
        <v>-11.12</v>
      </c>
      <c r="C361" s="16" t="s">
        <v>392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46154</v>
      </c>
      <c r="B362" s="6" t="n">
        <v>-79.12</v>
      </c>
      <c r="C362" s="16" t="s">
        <v>393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46155</v>
      </c>
      <c r="B363" s="6" t="n">
        <v>-172.36</v>
      </c>
      <c r="C363" s="16" t="s">
        <v>394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46156</v>
      </c>
      <c r="B364" s="6" t="n">
        <v>-23.54</v>
      </c>
      <c r="C364" s="16" t="s">
        <v>395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46156</v>
      </c>
      <c r="B365" s="6" t="n">
        <v>-110</v>
      </c>
      <c r="C365" s="16" t="s">
        <v>352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46157</v>
      </c>
      <c r="B366" s="6" t="n">
        <v>-21.58</v>
      </c>
      <c r="C366" s="16" t="s">
        <v>396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46158</v>
      </c>
      <c r="B367" s="6" t="n">
        <v>-10.74</v>
      </c>
      <c r="C367" s="16" t="s">
        <v>195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46158</v>
      </c>
      <c r="B368" s="6" t="n">
        <v>-23.04</v>
      </c>
      <c r="C368" s="16" t="s">
        <v>397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46160</v>
      </c>
      <c r="B369" s="6" t="n">
        <v>-11.19</v>
      </c>
      <c r="C369" s="16" t="s">
        <v>398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46160</v>
      </c>
      <c r="B370" s="6" t="n">
        <v>-12.15</v>
      </c>
      <c r="C370" s="16" t="s">
        <v>399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46160</v>
      </c>
      <c r="B371" s="6" t="n">
        <v>-23.94</v>
      </c>
      <c r="C371" s="16" t="s">
        <v>377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46160</v>
      </c>
      <c r="B372" s="6" t="n">
        <v>-24.3</v>
      </c>
      <c r="C372" s="16" t="s">
        <v>400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46162</v>
      </c>
      <c r="B373" s="6" t="n">
        <v>-79.24</v>
      </c>
      <c r="C373" s="16" t="s">
        <v>401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46163</v>
      </c>
      <c r="B374" s="6" t="n">
        <v>-112.6</v>
      </c>
      <c r="C374" s="16" t="s">
        <v>402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46163</v>
      </c>
      <c r="B375" s="6" t="n">
        <v>-13.37</v>
      </c>
      <c r="C375" s="16" t="s">
        <v>403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46164</v>
      </c>
      <c r="B376" s="6" t="n">
        <v>-77.2</v>
      </c>
      <c r="C376" s="16" t="s">
        <v>284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46165</v>
      </c>
      <c r="B377" s="6" t="n">
        <v>-12.79</v>
      </c>
      <c r="C377" s="16" t="s">
        <v>213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46168</v>
      </c>
      <c r="B378" s="6" t="n">
        <v>-23.3</v>
      </c>
      <c r="C378" s="16" t="s">
        <v>404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46168</v>
      </c>
      <c r="B379" s="6" t="n">
        <v>-46</v>
      </c>
      <c r="C379" s="16" t="s">
        <v>405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46169</v>
      </c>
      <c r="B380" s="6" t="n">
        <v>-104.21</v>
      </c>
      <c r="C380" s="16" t="s">
        <v>406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46169</v>
      </c>
      <c r="B381" s="6" t="n">
        <v>-11.44</v>
      </c>
      <c r="C381" s="16" t="s">
        <v>407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46169</v>
      </c>
      <c r="B382" s="6" t="n">
        <v>-123.72</v>
      </c>
      <c r="C382" s="16" t="s">
        <v>408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46170</v>
      </c>
      <c r="B383" s="6" t="n">
        <v>-23.16</v>
      </c>
      <c r="C383" s="16" t="s">
        <v>409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46170</v>
      </c>
      <c r="B384" s="6" t="n">
        <v>-227.96</v>
      </c>
      <c r="C384" s="16" t="s">
        <v>410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46170</v>
      </c>
      <c r="B385" s="6" t="n">
        <v>-12.3</v>
      </c>
      <c r="C385" s="16" t="s">
        <v>324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46171</v>
      </c>
      <c r="B386" s="6" t="n">
        <v>-65.6</v>
      </c>
      <c r="C386" s="16" t="s">
        <v>302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46171</v>
      </c>
      <c r="B387" s="6" t="n">
        <v>-41.5</v>
      </c>
      <c r="C387" s="16" t="s">
        <v>266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46172</v>
      </c>
      <c r="B388" s="6" t="n">
        <v>-70.15</v>
      </c>
      <c r="C388" s="16" t="s">
        <v>267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46172</v>
      </c>
      <c r="B389" s="6" t="n">
        <v>-9.58</v>
      </c>
      <c r="C389" s="16" t="s">
        <v>411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46175</v>
      </c>
      <c r="B390" s="6" t="n">
        <v>-35.32</v>
      </c>
      <c r="C390" s="16" t="s">
        <v>389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46175</v>
      </c>
      <c r="B391" s="6" t="n">
        <v>-27.24</v>
      </c>
      <c r="C391" s="16" t="s">
        <v>412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46176</v>
      </c>
      <c r="B392" s="6" t="n">
        <v>-106.16</v>
      </c>
      <c r="C392" s="16" t="s">
        <v>413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46176</v>
      </c>
      <c r="B393" s="6" t="n">
        <v>-92.2</v>
      </c>
      <c r="C393" s="16" t="s">
        <v>414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46177</v>
      </c>
      <c r="B394" s="6" t="n">
        <v>-130.4</v>
      </c>
      <c r="C394" s="16" t="s">
        <v>415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46177</v>
      </c>
      <c r="B395" s="6" t="n">
        <v>-117.24</v>
      </c>
      <c r="C395" s="16" t="s">
        <v>327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46178</v>
      </c>
      <c r="B396" s="6" t="n">
        <v>-10.86</v>
      </c>
      <c r="C396" s="16" t="s">
        <v>416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46183</v>
      </c>
      <c r="B397" s="6" t="n">
        <v>-10.82</v>
      </c>
      <c r="C397" s="16" t="s">
        <v>417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46186</v>
      </c>
      <c r="B398" s="6" t="n">
        <v>-110</v>
      </c>
      <c r="C398" s="16" t="s">
        <v>352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46187</v>
      </c>
      <c r="B399" s="6" t="n">
        <v>-23.86</v>
      </c>
      <c r="C399" s="16" t="s">
        <v>418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46187</v>
      </c>
      <c r="B400" s="6" t="n">
        <v>-19.64</v>
      </c>
      <c r="C400" s="16" t="s">
        <v>419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46188</v>
      </c>
      <c r="B401" s="6" t="n">
        <v>-10.74</v>
      </c>
      <c r="C401" s="16" t="s">
        <v>195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46188</v>
      </c>
      <c r="B402" s="6" t="n">
        <v>-23.64</v>
      </c>
      <c r="C402" s="16" t="s">
        <v>420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46189</v>
      </c>
      <c r="B403" s="6" t="n">
        <v>-37.19</v>
      </c>
      <c r="C403" s="16" t="s">
        <v>421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46190</v>
      </c>
      <c r="B404" s="6" t="n">
        <v>-10.99</v>
      </c>
      <c r="C404" s="16" t="s">
        <v>422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46190</v>
      </c>
      <c r="B405" s="6" t="n">
        <v>-11.97</v>
      </c>
      <c r="C405" s="16" t="s">
        <v>423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46190</v>
      </c>
      <c r="B406" s="6" t="n">
        <v>-83.44</v>
      </c>
      <c r="C406" s="16" t="s">
        <v>424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46190</v>
      </c>
      <c r="B407" s="6" t="n">
        <v>-23.94</v>
      </c>
      <c r="C407" s="16" t="s">
        <v>377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46190</v>
      </c>
      <c r="B408" s="6" t="n">
        <v>-23.94</v>
      </c>
      <c r="C408" s="16" t="s">
        <v>425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46192</v>
      </c>
      <c r="B409" s="6" t="n">
        <v>-116.14</v>
      </c>
      <c r="C409" s="16" t="s">
        <v>426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46193</v>
      </c>
      <c r="B410" s="6" t="n">
        <v>-13.21</v>
      </c>
      <c r="C410" s="16" t="s">
        <v>427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46194</v>
      </c>
      <c r="B411" s="6" t="n">
        <v>-1250</v>
      </c>
      <c r="C411" s="16" t="s">
        <v>428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46195</v>
      </c>
      <c r="B412" s="6" t="n">
        <v>-12.79</v>
      </c>
      <c r="C412" s="16" t="s">
        <v>213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46195</v>
      </c>
      <c r="B413" s="6" t="n">
        <v>-77.2</v>
      </c>
      <c r="C413" s="16" t="s">
        <v>284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46195</v>
      </c>
      <c r="B414" s="6" t="n">
        <v>-64.79</v>
      </c>
      <c r="C414" s="16" t="s">
        <v>429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46197</v>
      </c>
      <c r="B415" s="6" t="n">
        <v>-103.68</v>
      </c>
      <c r="C415" s="16" t="s">
        <v>298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46198</v>
      </c>
      <c r="B416" s="6" t="n">
        <v>-45.6</v>
      </c>
      <c r="C416" s="16" t="s">
        <v>430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46199</v>
      </c>
      <c r="B417" s="6" t="n">
        <v>-23.46</v>
      </c>
      <c r="C417" s="16" t="s">
        <v>431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46199</v>
      </c>
      <c r="B418" s="6" t="n">
        <v>-11.36</v>
      </c>
      <c r="C418" s="16" t="s">
        <v>432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46200</v>
      </c>
      <c r="B419" s="6" t="n">
        <v>-12.3</v>
      </c>
      <c r="C419" s="16" t="s">
        <v>324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46201</v>
      </c>
      <c r="B420" s="6" t="n">
        <v>-23.34</v>
      </c>
      <c r="C420" s="16" t="s">
        <v>433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46201</v>
      </c>
      <c r="B421" s="6" t="n">
        <v>-65.6</v>
      </c>
      <c r="C421" s="16" t="s">
        <v>302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46201</v>
      </c>
      <c r="B422" s="6" t="n">
        <v>-41.5</v>
      </c>
      <c r="C422" s="16" t="s">
        <v>266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46202</v>
      </c>
      <c r="B423" s="6" t="n">
        <v>-70.15</v>
      </c>
      <c r="C423" s="16" t="s">
        <v>267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46202</v>
      </c>
      <c r="B424" s="6" t="n">
        <v>-8.83</v>
      </c>
      <c r="C424" s="16" t="s">
        <v>434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46204</v>
      </c>
      <c r="B425" s="6" t="n">
        <v>9.39</v>
      </c>
      <c r="C425" s="16" t="s">
        <v>435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46205</v>
      </c>
      <c r="B426" s="6" t="n">
        <v>-34.09</v>
      </c>
      <c r="C426" s="16" t="s">
        <v>436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46205</v>
      </c>
      <c r="B427" s="6" t="n">
        <v>-27.18</v>
      </c>
      <c r="C427" s="16" t="s">
        <v>437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46205</v>
      </c>
      <c r="B428" s="6" t="n">
        <v>-67</v>
      </c>
      <c r="C428" s="16" t="s">
        <v>438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46206</v>
      </c>
      <c r="B429" s="6" t="n">
        <v>-162.5</v>
      </c>
      <c r="C429" s="16" t="s">
        <v>439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46207</v>
      </c>
      <c r="B430" s="6" t="n">
        <v>-117.24</v>
      </c>
      <c r="C430" s="16" t="s">
        <v>327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46208</v>
      </c>
      <c r="B431" s="6" t="n">
        <v>-10.86</v>
      </c>
      <c r="C431" s="16" t="s">
        <v>416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46212</v>
      </c>
      <c r="B432" s="6" t="n">
        <v>-19.7</v>
      </c>
      <c r="C432" s="16" t="s">
        <v>440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46213</v>
      </c>
      <c r="B433" s="6" t="n">
        <v>-10.74</v>
      </c>
      <c r="C433" s="16" t="s">
        <v>441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46216</v>
      </c>
      <c r="B434" s="6" t="n">
        <v>-110</v>
      </c>
      <c r="C434" s="16" t="s">
        <v>352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46217</v>
      </c>
      <c r="B435" s="6" t="n">
        <v>-17.98</v>
      </c>
      <c r="C435" s="16" t="s">
        <v>442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46218</v>
      </c>
      <c r="B436" s="6" t="n">
        <v>-10.74</v>
      </c>
      <c r="C436" s="16" t="s">
        <v>195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46218</v>
      </c>
      <c r="B437" s="6" t="n">
        <v>-23.22</v>
      </c>
      <c r="C437" s="16" t="s">
        <v>443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46218</v>
      </c>
      <c r="B438" s="6" t="n">
        <v>-23.36</v>
      </c>
      <c r="C438" s="16" t="s">
        <v>444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46220</v>
      </c>
      <c r="B439" s="6" t="n">
        <v>-10.86</v>
      </c>
      <c r="C439" s="16" t="s">
        <v>445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46220</v>
      </c>
      <c r="B440" s="6" t="n">
        <v>-11.83</v>
      </c>
      <c r="C440" s="16" t="s">
        <v>446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46220</v>
      </c>
      <c r="B441" s="6" t="n">
        <v>-23.94</v>
      </c>
      <c r="C441" s="16" t="s">
        <v>377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46220</v>
      </c>
      <c r="B442" s="6" t="n">
        <v>-23.66</v>
      </c>
      <c r="C442" s="16" t="s">
        <v>447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46223</v>
      </c>
      <c r="B443" s="6" t="n">
        <v>-13.05</v>
      </c>
      <c r="C443" s="16" t="s">
        <v>448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2" t="n">
        <v>46224.817488426</v>
      </c>
      <c r="B444" s="5" t="n">
        <v>-117085.64</v>
      </c>
      <c r="C444" s="14" t="s">
        <v>449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/>
      <c r="B445" s="9" t="s">
        <f>=XIRR(B2:B444,A2:A444)</f>
      </c>
      <c r="C445" s="16" t="s">
        <v>450</v>
      </c>
      <c r="D445" s="16"/>
      <c r="E445" s="16"/>
      <c r="F445" s="7"/>
      <c r="G445" s="2" t="s">
        <v>451</v>
      </c>
      <c r="H445" s="6" t="s">
        <f>=SUM(I2:H444)/365</f>
      </c>
    </row>
    <row collapsed="false" customFormat="false" customHeight="false" hidden="false" ht="12.1" outlineLevel="0" r="446">
      <c r="A446" s="13"/>
      <c r="B446" s="5" t="s">
        <f>=-SUM(B2:B444)</f>
      </c>
      <c r="C446" s="16" t="s">
        <v>452</v>
      </c>
      <c r="D446" s="16"/>
      <c r="E446" s="16"/>
      <c r="F446" s="7"/>
      <c r="G446" s="14" t="s">
        <v>453</v>
      </c>
      <c r="H446" s="9" t="s">
        <f>=B446/H445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45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  <c r="AK1" s="0"/>
      <c r="AL1" s="4" t="s">
        <v>59</v>
      </c>
      <c r="AM1" s="0"/>
      <c r="AN1" s="0"/>
      <c r="AO1" s="4" t="s">
        <v>64</v>
      </c>
      <c r="AP1" s="0"/>
      <c r="AQ1" s="0"/>
      <c r="AR1" s="4" t="s">
        <v>67</v>
      </c>
      <c r="AS1" s="0"/>
      <c r="AT1" s="0"/>
      <c r="AU1" s="4" t="s">
        <v>70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82</v>
      </c>
      <c r="BH1" s="0"/>
      <c r="BI1" s="0"/>
      <c r="BJ1" s="4" t="s">
        <v>85</v>
      </c>
      <c r="BK1" s="0"/>
      <c r="BL1" s="0"/>
      <c r="BM1" s="4" t="s">
        <v>88</v>
      </c>
      <c r="BN1" s="0"/>
      <c r="BO1" s="0"/>
      <c r="BP1" s="4" t="s">
        <v>91</v>
      </c>
      <c r="BQ1" s="0"/>
      <c r="BR1" s="0"/>
      <c r="BS1" s="4" t="s">
        <v>94</v>
      </c>
      <c r="BT1" s="0"/>
      <c r="BU1" s="0"/>
      <c r="BV1" s="4" t="s">
        <v>97</v>
      </c>
      <c r="BW1" s="0"/>
      <c r="BX1" s="0"/>
      <c r="BY1" s="4" t="s">
        <v>100</v>
      </c>
      <c r="BZ1" s="0"/>
      <c r="CA1" s="0"/>
      <c r="CB1" s="4" t="s">
        <v>103</v>
      </c>
      <c r="CC1" s="0"/>
      <c r="CD1" s="0"/>
      <c r="CE1" s="4" t="s">
        <v>106</v>
      </c>
      <c r="CF1" s="0"/>
      <c r="CG1" s="0"/>
      <c r="CH1" s="4" t="s">
        <v>109</v>
      </c>
      <c r="CI1" s="0"/>
      <c r="CJ1" s="0"/>
      <c r="CK1" s="4" t="s">
        <v>112</v>
      </c>
      <c r="CL1" s="0"/>
      <c r="CM1" s="0"/>
      <c r="CN1" s="4" t="s">
        <v>115</v>
      </c>
      <c r="CO1" s="0"/>
      <c r="CP1" s="0"/>
      <c r="CQ1" s="4" t="s">
        <v>118</v>
      </c>
      <c r="CR1" s="0"/>
      <c r="CS1" s="0"/>
      <c r="CT1" s="4" t="s">
        <v>121</v>
      </c>
      <c r="CU1" s="0"/>
      <c r="CV1" s="0"/>
      <c r="CW1" s="4" t="s">
        <v>124</v>
      </c>
      <c r="CX1" s="0"/>
      <c r="CY1" s="0"/>
      <c r="CZ1" s="4" t="s">
        <v>127</v>
      </c>
      <c r="DA1" s="0"/>
      <c r="DB1" s="0"/>
      <c r="DC1" s="4" t="s">
        <v>130</v>
      </c>
      <c r="DD1" s="0"/>
      <c r="DE1" s="0"/>
      <c r="DF1" s="4" t="s">
        <v>133</v>
      </c>
      <c r="DG1" s="0"/>
      <c r="DH1" s="0"/>
      <c r="DI1" s="4" t="s">
        <v>136</v>
      </c>
      <c r="DJ1" s="0"/>
      <c r="DK1" s="0"/>
      <c r="DL1" s="4" t="s">
        <v>139</v>
      </c>
      <c r="DM1" s="0"/>
      <c r="DN1" s="0"/>
      <c r="DO1" s="4" t="s">
        <v>142</v>
      </c>
      <c r="DP1" s="0"/>
      <c r="DQ1" s="0"/>
      <c r="DR1" s="4" t="s">
        <v>145</v>
      </c>
      <c r="DS1" s="0"/>
      <c r="DT1" s="0"/>
      <c r="DU1" s="4" t="s">
        <v>148</v>
      </c>
      <c r="DV1" s="0"/>
      <c r="DW1" s="0"/>
      <c r="DX1" s="4" t="s">
        <v>151</v>
      </c>
      <c r="DY1" s="0"/>
      <c r="DZ1" s="0"/>
      <c r="EA1" s="4" t="s">
        <v>154</v>
      </c>
      <c r="EB1" s="0"/>
      <c r="EC1" s="0"/>
      <c r="ED1" s="4" t="s">
        <v>157</v>
      </c>
      <c r="EE1" s="0"/>
      <c r="EF1" s="0"/>
      <c r="EG1" s="4" t="s">
        <v>160</v>
      </c>
      <c r="EH1" s="0"/>
      <c r="EI1" s="0"/>
      <c r="EJ1" s="4" t="s">
        <v>162</v>
      </c>
      <c r="EK1" s="0"/>
      <c r="EL1" s="0"/>
      <c r="EM1" s="4" t="s">
        <v>165</v>
      </c>
      <c r="EN1" s="0"/>
      <c r="EO1" s="0"/>
      <c r="EP1" s="4" t="s">
        <v>168</v>
      </c>
      <c r="EQ1" s="0"/>
      <c r="ER1" s="0"/>
      <c r="ES1" s="4" t="s">
        <v>171</v>
      </c>
      <c r="ET1" s="0"/>
      <c r="EU1" s="0"/>
      <c r="EV1" s="4" t="s">
        <v>174</v>
      </c>
      <c r="EW1" s="0"/>
      <c r="EX1" s="0"/>
      <c r="EY1" s="4" t="s">
        <v>177</v>
      </c>
      <c r="EZ1" s="0"/>
      <c r="FA1" s="0"/>
      <c r="FB1" s="4" t="s">
        <v>180</v>
      </c>
      <c r="FC1" s="0"/>
    </row>
    <row collapsed="false" customFormat="false" customHeight="false" hidden="false" ht="12.1" outlineLevel="0" r="2">
      <c r="A2" s="11" t="n">
        <v>45972</v>
      </c>
      <c r="B2" s="6" t="n">
        <v>790.6</v>
      </c>
      <c r="C2" s="0" t="s">
        <v>454</v>
      </c>
      <c r="D2" s="11" t="n">
        <v>45951</v>
      </c>
      <c r="E2" s="6" t="n">
        <v>71.07</v>
      </c>
      <c r="F2" s="0" t="s">
        <v>454</v>
      </c>
      <c r="G2" s="11" t="n">
        <v>45982</v>
      </c>
      <c r="H2" s="6" t="n">
        <v>2034</v>
      </c>
      <c r="I2" s="0" t="s">
        <v>454</v>
      </c>
      <c r="J2" s="11" t="n">
        <v>45993</v>
      </c>
      <c r="K2" s="6" t="n">
        <v>1391.5</v>
      </c>
      <c r="L2" s="0" t="s">
        <v>454</v>
      </c>
      <c r="M2" s="11" t="n">
        <v>46002</v>
      </c>
      <c r="N2" s="6" t="n">
        <v>789.4</v>
      </c>
      <c r="O2" s="0" t="s">
        <v>454</v>
      </c>
      <c r="P2" s="11" t="n">
        <v>45987</v>
      </c>
      <c r="Q2" s="6" t="n">
        <v>1696</v>
      </c>
      <c r="R2" s="0" t="s">
        <v>454</v>
      </c>
      <c r="S2" s="11" t="n">
        <v>45972</v>
      </c>
      <c r="T2" s="6" t="n">
        <v>1208.9</v>
      </c>
      <c r="U2" s="0" t="s">
        <v>454</v>
      </c>
      <c r="V2" s="11" t="n">
        <v>45888</v>
      </c>
      <c r="W2" s="6" t="n">
        <v>-500</v>
      </c>
      <c r="X2" s="0" t="s">
        <v>455</v>
      </c>
      <c r="Y2" s="11" t="n">
        <v>46021</v>
      </c>
      <c r="Z2" s="6" t="n">
        <v>282.5</v>
      </c>
      <c r="AA2" s="0" t="s">
        <v>454</v>
      </c>
      <c r="AB2" s="11" t="n">
        <v>45762</v>
      </c>
      <c r="AC2" s="6" t="n">
        <v>171.81</v>
      </c>
      <c r="AD2" s="0" t="s">
        <v>454</v>
      </c>
      <c r="AE2" s="11" t="n">
        <v>45861</v>
      </c>
      <c r="AF2" s="6" t="n">
        <v>42.99</v>
      </c>
      <c r="AG2" s="0" t="s">
        <v>454</v>
      </c>
      <c r="AH2" s="11" t="n">
        <v>45877</v>
      </c>
      <c r="AI2" s="6" t="n">
        <v>5.78</v>
      </c>
      <c r="AJ2" s="0" t="s">
        <v>454</v>
      </c>
      <c r="AK2" s="11" t="n">
        <v>45985</v>
      </c>
      <c r="AL2" s="6" t="s">
        <f>=5169.95</f>
      </c>
      <c r="AM2" s="0" t="s">
        <v>454</v>
      </c>
      <c r="AN2" s="11" t="n">
        <v>45979</v>
      </c>
      <c r="AO2" s="6" t="s">
        <f>=1910.78</f>
      </c>
      <c r="AP2" s="0" t="s">
        <v>454</v>
      </c>
      <c r="AQ2" s="11" t="n">
        <v>45979</v>
      </c>
      <c r="AR2" s="6" t="s">
        <f>=5086.4</f>
      </c>
      <c r="AS2" s="0" t="s">
        <v>454</v>
      </c>
      <c r="AT2" s="11" t="n">
        <v>45995</v>
      </c>
      <c r="AU2" s="6" t="s">
        <f>=4005.8</f>
      </c>
      <c r="AV2" s="0" t="s">
        <v>454</v>
      </c>
      <c r="AW2" s="11" t="n">
        <v>45993</v>
      </c>
      <c r="AX2" s="6" t="s">
        <f>=3047.58</f>
      </c>
      <c r="AY2" s="0" t="s">
        <v>454</v>
      </c>
      <c r="AZ2" s="11" t="n">
        <v>45972</v>
      </c>
      <c r="BA2" s="6" t="s">
        <f>=981.92</f>
      </c>
      <c r="BB2" s="0" t="s">
        <v>454</v>
      </c>
      <c r="BC2" s="11" t="n">
        <v>45988</v>
      </c>
      <c r="BD2" s="6" t="s">
        <f>=5034.75</f>
      </c>
      <c r="BE2" s="0" t="s">
        <v>454</v>
      </c>
      <c r="BF2" s="11" t="n">
        <v>45762</v>
      </c>
      <c r="BG2" s="6" t="s">
        <f>=834.71</f>
      </c>
      <c r="BH2" s="0" t="s">
        <v>454</v>
      </c>
      <c r="BI2" s="11" t="n">
        <v>45987</v>
      </c>
      <c r="BJ2" s="6" t="s">
        <f>=3109.56</f>
      </c>
      <c r="BK2" s="0" t="s">
        <v>454</v>
      </c>
      <c r="BL2" s="11" t="n">
        <v>45918</v>
      </c>
      <c r="BM2" s="6" t="s">
        <f>=1010.87</f>
      </c>
      <c r="BN2" s="0" t="s">
        <v>454</v>
      </c>
      <c r="BO2" s="11" t="n">
        <v>46002</v>
      </c>
      <c r="BP2" s="6" t="s">
        <f>=1028.01</f>
      </c>
      <c r="BQ2" s="0" t="s">
        <v>454</v>
      </c>
      <c r="BR2" s="11" t="n">
        <v>45847</v>
      </c>
      <c r="BS2" s="6" t="s">
        <f>=898.55</f>
      </c>
      <c r="BT2" s="0" t="s">
        <v>454</v>
      </c>
      <c r="BU2" s="11" t="n">
        <v>45982</v>
      </c>
      <c r="BV2" s="6" t="s">
        <f>=2134.78</f>
      </c>
      <c r="BW2" s="0" t="s">
        <v>454</v>
      </c>
      <c r="BX2" s="11" t="n">
        <v>46001</v>
      </c>
      <c r="BY2" s="6" t="s">
        <f>=2080.74</f>
      </c>
      <c r="BZ2" s="0" t="s">
        <v>454</v>
      </c>
      <c r="CA2" s="11" t="n">
        <v>45905</v>
      </c>
      <c r="CB2" s="6" t="s">
        <f>=1010.37</f>
      </c>
      <c r="CC2" s="0" t="s">
        <v>454</v>
      </c>
      <c r="CD2" s="11" t="n">
        <v>45943</v>
      </c>
      <c r="CE2" s="6" t="s">
        <f>=1022.24</f>
      </c>
      <c r="CF2" s="0" t="s">
        <v>454</v>
      </c>
      <c r="CG2" s="11" t="n">
        <v>46020</v>
      </c>
      <c r="CH2" s="6" t="s">
        <f>=2039.52</f>
      </c>
      <c r="CI2" s="0" t="s">
        <v>454</v>
      </c>
      <c r="CJ2" s="11" t="n">
        <v>45986</v>
      </c>
      <c r="CK2" s="6" t="s">
        <f>=1980.98</f>
      </c>
      <c r="CL2" s="0" t="s">
        <v>454</v>
      </c>
      <c r="CM2" s="11" t="n">
        <v>46002</v>
      </c>
      <c r="CN2" s="6" t="s">
        <f>=2002.86</f>
      </c>
      <c r="CO2" s="0" t="s">
        <v>454</v>
      </c>
      <c r="CP2" s="11" t="n">
        <v>45988</v>
      </c>
      <c r="CQ2" s="6" t="s">
        <f>=1977.6</f>
      </c>
      <c r="CR2" s="0" t="s">
        <v>454</v>
      </c>
      <c r="CS2" s="11" t="n">
        <v>45880</v>
      </c>
      <c r="CT2" s="6" t="s">
        <f>=1010.4</f>
      </c>
      <c r="CU2" s="0" t="s">
        <v>454</v>
      </c>
      <c r="CV2" s="11" t="n">
        <v>45821</v>
      </c>
      <c r="CW2" s="6" t="s">
        <f>=1002.53</f>
      </c>
      <c r="CX2" s="0" t="s">
        <v>454</v>
      </c>
      <c r="CY2" s="11" t="n">
        <v>46006</v>
      </c>
      <c r="CZ2" s="6" t="s">
        <f>=907.92</f>
      </c>
      <c r="DA2" s="0" t="s">
        <v>454</v>
      </c>
      <c r="DB2" s="11" t="n">
        <v>46006</v>
      </c>
      <c r="DC2" s="6" t="s">
        <f>=1891.78</f>
      </c>
      <c r="DD2" s="0" t="s">
        <v>454</v>
      </c>
      <c r="DE2" s="11" t="n">
        <v>46007</v>
      </c>
      <c r="DF2" s="6" t="s">
        <f>=1810.83</f>
      </c>
      <c r="DG2" s="0" t="s">
        <v>454</v>
      </c>
      <c r="DH2" s="11" t="n">
        <v>45919</v>
      </c>
      <c r="DI2" s="6" t="s">
        <f>=1001.1</f>
      </c>
      <c r="DJ2" s="0" t="s">
        <v>454</v>
      </c>
      <c r="DK2" s="11" t="n">
        <v>45982</v>
      </c>
      <c r="DL2" s="6" t="s">
        <f>=1171.21</f>
      </c>
      <c r="DM2" s="0" t="s">
        <v>454</v>
      </c>
      <c r="DN2" s="11" t="n">
        <v>46021</v>
      </c>
      <c r="DO2" s="6" t="s">
        <f>=1009.08</f>
      </c>
      <c r="DP2" s="0" t="s">
        <v>454</v>
      </c>
      <c r="DQ2" s="11" t="n">
        <v>45946</v>
      </c>
      <c r="DR2" s="6" t="s">
        <f>=1013.54</f>
      </c>
      <c r="DS2" s="0" t="s">
        <v>454</v>
      </c>
      <c r="DT2" s="11" t="n">
        <v>45853</v>
      </c>
      <c r="DU2" s="6" t="s">
        <f>=1007.42</f>
      </c>
      <c r="DV2" s="0" t="s">
        <v>454</v>
      </c>
      <c r="DW2" s="11" t="n">
        <v>45863</v>
      </c>
      <c r="DX2" s="6" t="s">
        <f>=1036.6</f>
      </c>
      <c r="DY2" s="0" t="s">
        <v>454</v>
      </c>
      <c r="DZ2" s="11" t="n">
        <v>45902</v>
      </c>
      <c r="EA2" s="6" t="s">
        <f>=1012.39</f>
      </c>
      <c r="EB2" s="0" t="s">
        <v>454</v>
      </c>
      <c r="EC2" s="11" t="n">
        <v>45916</v>
      </c>
      <c r="ED2" s="6" t="s">
        <f>=1003.07</f>
      </c>
      <c r="EE2" s="0" t="s">
        <v>454</v>
      </c>
      <c r="EF2" s="11" t="n">
        <v>45962</v>
      </c>
      <c r="EG2" s="6" t="s">
        <f>=1021.4</f>
      </c>
      <c r="EH2" s="0" t="s">
        <v>454</v>
      </c>
      <c r="EI2" s="11" t="n">
        <v>45785</v>
      </c>
      <c r="EJ2" s="6" t="s">
        <f>=945.82</f>
      </c>
      <c r="EK2" s="0" t="s">
        <v>454</v>
      </c>
      <c r="EL2" s="11" t="n">
        <v>45943</v>
      </c>
      <c r="EM2" s="6" t="s">
        <f>=1006.79</f>
      </c>
      <c r="EN2" s="0" t="s">
        <v>454</v>
      </c>
      <c r="EO2" s="11" t="n">
        <v>46014</v>
      </c>
      <c r="EP2" s="6" t="s">
        <f>=1015.41</f>
      </c>
      <c r="EQ2" s="0" t="s">
        <v>454</v>
      </c>
      <c r="ER2" s="11" t="n">
        <v>45943</v>
      </c>
      <c r="ES2" s="6" t="s">
        <f>=996.9</f>
      </c>
      <c r="ET2" s="0" t="s">
        <v>454</v>
      </c>
      <c r="EU2" s="11" t="n">
        <v>45880</v>
      </c>
      <c r="EV2" s="6" t="s">
        <f>=1028.4</f>
      </c>
      <c r="EW2" s="0" t="s">
        <v>454</v>
      </c>
      <c r="EX2" s="11" t="n">
        <v>45986</v>
      </c>
      <c r="EY2" s="6" t="s">
        <f>=852.9</f>
      </c>
      <c r="EZ2" s="0" t="s">
        <v>454</v>
      </c>
      <c r="FA2" s="11" t="n">
        <v>45925</v>
      </c>
      <c r="FB2" s="6" t="s">
        <f>=70.96</f>
      </c>
      <c r="FC2" s="0" t="s">
        <v>454</v>
      </c>
    </row>
    <row collapsed="false" customFormat="false" customHeight="false" hidden="false" ht="12.1" outlineLevel="0" r="3">
      <c r="A3" s="11" t="n">
        <v>45987</v>
      </c>
      <c r="B3" s="6" t="n">
        <v>3302</v>
      </c>
      <c r="C3" s="0" t="s">
        <v>454</v>
      </c>
      <c r="D3" s="11" t="n">
        <v>45953</v>
      </c>
      <c r="E3" s="6" t="n">
        <v>68.63</v>
      </c>
      <c r="F3" s="0" t="s">
        <v>454</v>
      </c>
      <c r="G3" s="11" t="n">
        <v>46001</v>
      </c>
      <c r="H3" s="6" t="n">
        <v>991.4</v>
      </c>
      <c r="I3" s="0" t="s">
        <v>454</v>
      </c>
      <c r="J3" s="11" t="n">
        <v>46031</v>
      </c>
      <c r="K3" s="6" t="n">
        <v>12764</v>
      </c>
      <c r="L3" s="0" t="s">
        <v>454</v>
      </c>
      <c r="M3" s="11" t="n">
        <v>46020</v>
      </c>
      <c r="N3" s="6" t="n">
        <v>819.4</v>
      </c>
      <c r="O3" s="0" t="s">
        <v>454</v>
      </c>
      <c r="P3" s="11" t="n">
        <v>46352</v>
      </c>
      <c r="Q3" s="8" t="s">
        <f>=-Портфель!J7</f>
      </c>
      <c r="R3" s="0" t="s">
        <v>456</v>
      </c>
      <c r="S3" s="11" t="n">
        <v>46337</v>
      </c>
      <c r="T3" s="8" t="s">
        <f>=-Портфель!J8</f>
      </c>
      <c r="U3" s="0" t="s">
        <v>456</v>
      </c>
      <c r="V3" s="11" t="n">
        <v>45918</v>
      </c>
      <c r="W3" s="6" t="n">
        <v>9.96</v>
      </c>
      <c r="X3" s="0" t="s">
        <v>218</v>
      </c>
      <c r="Y3" s="11" t="n">
        <v>46031</v>
      </c>
      <c r="Z3" s="6" t="n">
        <v>7281.89</v>
      </c>
      <c r="AA3" s="0" t="s">
        <v>454</v>
      </c>
      <c r="AB3" s="11" t="n">
        <v>45799</v>
      </c>
      <c r="AC3" s="6" t="n">
        <v>233.92</v>
      </c>
      <c r="AD3" s="0" t="s">
        <v>454</v>
      </c>
      <c r="AE3" s="11" t="n">
        <v>45894</v>
      </c>
      <c r="AF3" s="6" t="n">
        <v>43.57</v>
      </c>
      <c r="AG3" s="0" t="s">
        <v>454</v>
      </c>
      <c r="AH3" s="11" t="n">
        <v>45882</v>
      </c>
      <c r="AI3" s="6" t="n">
        <v>92.64</v>
      </c>
      <c r="AJ3" s="0" t="s">
        <v>454</v>
      </c>
      <c r="AK3" s="11" t="n">
        <v>45997</v>
      </c>
      <c r="AL3" s="6" t="s">
        <f>=-83.6</f>
      </c>
      <c r="AM3" s="0" t="s">
        <v>273</v>
      </c>
      <c r="AN3" s="11" t="n">
        <v>45980</v>
      </c>
      <c r="AO3" s="6" t="s">
        <f>=932.37</f>
      </c>
      <c r="AP3" s="0" t="s">
        <v>454</v>
      </c>
      <c r="AQ3" s="11" t="n">
        <v>45992</v>
      </c>
      <c r="AR3" s="6" t="s">
        <f>=-70.15</f>
      </c>
      <c r="AS3" s="0" t="s">
        <v>267</v>
      </c>
      <c r="AT3" s="11" t="n">
        <v>46018</v>
      </c>
      <c r="AU3" s="6" t="s">
        <f>=-51.16</f>
      </c>
      <c r="AV3" s="0" t="s">
        <v>299</v>
      </c>
      <c r="AW3" s="11" t="n">
        <v>46000</v>
      </c>
      <c r="AX3" s="6" t="s">
        <f>=1017.37</f>
      </c>
      <c r="AY3" s="0" t="s">
        <v>454</v>
      </c>
      <c r="AZ3" s="11" t="n">
        <v>45995</v>
      </c>
      <c r="BA3" s="6" t="s">
        <f>=-36.6</f>
      </c>
      <c r="BB3" s="0" t="s">
        <v>271</v>
      </c>
      <c r="BC3" s="11" t="n">
        <v>46009</v>
      </c>
      <c r="BD3" s="6" t="s">
        <f>=-77.2</f>
      </c>
      <c r="BE3" s="0" t="s">
        <v>284</v>
      </c>
      <c r="BF3" s="11" t="n">
        <v>45924</v>
      </c>
      <c r="BG3" s="6" t="s">
        <f>=-62.05</f>
      </c>
      <c r="BH3" s="0" t="s">
        <v>224</v>
      </c>
      <c r="BI3" s="11" t="n">
        <v>46010</v>
      </c>
      <c r="BJ3" s="6" t="s">
        <f>=-131.83</f>
      </c>
      <c r="BK3" s="0" t="s">
        <v>289</v>
      </c>
      <c r="BL3" s="11" t="n">
        <v>45987</v>
      </c>
      <c r="BM3" s="6" t="s">
        <f>=-39.39</f>
      </c>
      <c r="BN3" s="0" t="s">
        <v>260</v>
      </c>
      <c r="BO3" s="11" t="n">
        <v>46002</v>
      </c>
      <c r="BP3" s="6" t="s">
        <f>=2056.22</f>
      </c>
      <c r="BQ3" s="0" t="s">
        <v>454</v>
      </c>
      <c r="BR3" s="11" t="n">
        <v>45890</v>
      </c>
      <c r="BS3" s="6" t="s">
        <f>=-48.02</f>
      </c>
      <c r="BT3" s="0" t="s">
        <v>206</v>
      </c>
      <c r="BU3" s="11" t="n">
        <v>46155</v>
      </c>
      <c r="BV3" s="6" t="s">
        <f>=-172.36</f>
      </c>
      <c r="BW3" s="0" t="s">
        <v>394</v>
      </c>
      <c r="BX3" s="11" t="n">
        <v>46063</v>
      </c>
      <c r="BY3" s="6" t="s">
        <f>=-83.58</f>
      </c>
      <c r="BZ3" s="0" t="s">
        <v>331</v>
      </c>
      <c r="CA3" s="11" t="n">
        <v>45920</v>
      </c>
      <c r="CB3" s="6" t="s">
        <f>=-14.8</f>
      </c>
      <c r="CC3" s="0" t="s">
        <v>220</v>
      </c>
      <c r="CD3" s="11" t="n">
        <v>45948</v>
      </c>
      <c r="CE3" s="6" t="s">
        <f>=-13.4</f>
      </c>
      <c r="CF3" s="0" t="s">
        <v>231</v>
      </c>
      <c r="CG3" s="11" t="n">
        <v>46040</v>
      </c>
      <c r="CH3" s="6" t="s">
        <f>=-26.6</f>
      </c>
      <c r="CI3" s="0" t="s">
        <v>315</v>
      </c>
      <c r="CJ3" s="11" t="n">
        <v>46071</v>
      </c>
      <c r="CK3" s="6" t="s">
        <f>=-81.74</f>
      </c>
      <c r="CL3" s="0" t="s">
        <v>337</v>
      </c>
      <c r="CM3" s="11" t="n">
        <v>46025</v>
      </c>
      <c r="CN3" s="6" t="s">
        <f>=-30.36</f>
      </c>
      <c r="CO3" s="0" t="s">
        <v>307</v>
      </c>
      <c r="CP3" s="11" t="n">
        <v>46010</v>
      </c>
      <c r="CQ3" s="6" t="s">
        <f>=-22.48</f>
      </c>
      <c r="CR3" s="0" t="s">
        <v>290</v>
      </c>
      <c r="CS3" s="11" t="n">
        <v>45891</v>
      </c>
      <c r="CT3" s="6" t="s">
        <f>=-15.83</f>
      </c>
      <c r="CU3" s="0" t="s">
        <v>209</v>
      </c>
      <c r="CV3" s="11" t="n">
        <v>45846</v>
      </c>
      <c r="CW3" s="6" t="s">
        <f>=-16.76</f>
      </c>
      <c r="CX3" s="0" t="s">
        <v>199</v>
      </c>
      <c r="CY3" s="11" t="n">
        <v>46006</v>
      </c>
      <c r="CZ3" s="6" t="s">
        <f>=907.92</f>
      </c>
      <c r="DA3" s="0" t="s">
        <v>454</v>
      </c>
      <c r="DB3" s="11" t="n">
        <v>46015</v>
      </c>
      <c r="DC3" s="6" t="s">
        <f>=-103.68</f>
      </c>
      <c r="DD3" s="0" t="s">
        <v>298</v>
      </c>
      <c r="DE3" s="11" t="n">
        <v>46176</v>
      </c>
      <c r="DF3" s="6" t="s">
        <f>=-92.2</f>
      </c>
      <c r="DG3" s="0" t="s">
        <v>414</v>
      </c>
      <c r="DH3" s="11" t="n">
        <v>45947</v>
      </c>
      <c r="DI3" s="6" t="s">
        <f>=-13.73</f>
      </c>
      <c r="DJ3" s="0" t="s">
        <v>229</v>
      </c>
      <c r="DK3" s="11" t="n">
        <v>46008</v>
      </c>
      <c r="DL3" s="6" t="s">
        <f>=-97.24</f>
      </c>
      <c r="DM3" s="0" t="s">
        <v>282</v>
      </c>
      <c r="DN3" s="11" t="n">
        <v>46050</v>
      </c>
      <c r="DO3" s="6" t="s">
        <f>=-12.3</f>
      </c>
      <c r="DP3" s="0" t="s">
        <v>324</v>
      </c>
      <c r="DQ3" s="11" t="n">
        <v>46007</v>
      </c>
      <c r="DR3" s="6" t="s">
        <f>=-41.15</f>
      </c>
      <c r="DS3" s="0" t="s">
        <v>279</v>
      </c>
      <c r="DT3" s="11" t="n">
        <v>45860</v>
      </c>
      <c r="DU3" s="6" t="s">
        <f>=-15.51</f>
      </c>
      <c r="DV3" s="0" t="s">
        <v>203</v>
      </c>
      <c r="DW3" s="11" t="n">
        <v>45893</v>
      </c>
      <c r="DX3" s="6" t="s">
        <f>=-16.58</f>
      </c>
      <c r="DY3" s="0" t="s">
        <v>211</v>
      </c>
      <c r="DZ3" s="11" t="n">
        <v>45908</v>
      </c>
      <c r="EA3" s="6" t="s">
        <f>=-13.74</f>
      </c>
      <c r="EB3" s="0" t="s">
        <v>216</v>
      </c>
      <c r="EC3" s="11" t="n">
        <v>45943</v>
      </c>
      <c r="ED3" s="6" t="s">
        <f>=-13.1</f>
      </c>
      <c r="EE3" s="0" t="s">
        <v>227</v>
      </c>
      <c r="EF3" s="11" t="n">
        <v>45980</v>
      </c>
      <c r="EG3" s="6" t="s">
        <f>=-13.77</f>
      </c>
      <c r="EH3" s="0" t="s">
        <v>252</v>
      </c>
      <c r="EI3" s="11" t="n">
        <v>45798</v>
      </c>
      <c r="EJ3" s="6" t="s">
        <f>=-10.74</f>
      </c>
      <c r="EK3" s="0" t="s">
        <v>195</v>
      </c>
      <c r="EL3" s="11" t="n">
        <v>45959</v>
      </c>
      <c r="EM3" s="6" t="s">
        <f>=-13.41</f>
      </c>
      <c r="EN3" s="0" t="s">
        <v>242</v>
      </c>
      <c r="EO3" s="11" t="n">
        <v>46195</v>
      </c>
      <c r="EP3" s="6" t="s">
        <f>=-64.79</f>
      </c>
      <c r="EQ3" s="0" t="s">
        <v>429</v>
      </c>
      <c r="ER3" s="11" t="n">
        <v>45959</v>
      </c>
      <c r="ES3" s="6" t="s">
        <f>=-37.31</f>
      </c>
      <c r="ET3" s="0" t="s">
        <v>243</v>
      </c>
      <c r="EU3" s="11" t="n">
        <v>45895</v>
      </c>
      <c r="EV3" s="6" t="s">
        <f>=-12.79</f>
      </c>
      <c r="EW3" s="0" t="s">
        <v>213</v>
      </c>
      <c r="EX3" s="11" t="n">
        <v>45991</v>
      </c>
      <c r="EY3" s="6" t="s">
        <f>=-41.5</f>
      </c>
      <c r="EZ3" s="0" t="s">
        <v>266</v>
      </c>
      <c r="FA3" s="11" t="n">
        <v>45940</v>
      </c>
      <c r="FB3" s="6" t="s">
        <f>=69.19</f>
      </c>
      <c r="FC3" s="0" t="s">
        <v>454</v>
      </c>
    </row>
    <row collapsed="false" customFormat="false" customHeight="false" hidden="false" ht="12.1" outlineLevel="0" r="4">
      <c r="A4" s="11" t="n">
        <v>46034</v>
      </c>
      <c r="B4" s="6" t="n">
        <v>-100.6</v>
      </c>
      <c r="C4" s="0" t="s">
        <v>310</v>
      </c>
      <c r="D4" s="11" t="n">
        <v>45986</v>
      </c>
      <c r="E4" s="6" t="n">
        <v>504.28</v>
      </c>
      <c r="F4" s="0" t="s">
        <v>454</v>
      </c>
      <c r="G4" s="11" t="n">
        <v>46010</v>
      </c>
      <c r="H4" s="6" t="n">
        <v>-107</v>
      </c>
      <c r="I4" s="0" t="s">
        <v>291</v>
      </c>
      <c r="J4" s="11" t="n">
        <v>46031</v>
      </c>
      <c r="K4" s="6" t="n">
        <v>-14305.5</v>
      </c>
      <c r="L4" s="0" t="s">
        <v>455</v>
      </c>
      <c r="M4" s="11" t="n">
        <v>46205</v>
      </c>
      <c r="N4" s="6" t="n">
        <v>-67</v>
      </c>
      <c r="O4" s="0" t="s">
        <v>438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46009</v>
      </c>
      <c r="W4" s="6" t="n">
        <v>9.65</v>
      </c>
      <c r="X4" s="0" t="s">
        <v>286</v>
      </c>
      <c r="Y4" s="11" t="n">
        <v>46386</v>
      </c>
      <c r="Z4" s="8" t="s">
        <f>=-Портфель!J11</f>
      </c>
      <c r="AA4" s="0" t="s">
        <v>456</v>
      </c>
      <c r="AB4" s="11" t="n">
        <v>45804</v>
      </c>
      <c r="AC4" s="6" t="n">
        <v>234.54</v>
      </c>
      <c r="AD4" s="0" t="s">
        <v>454</v>
      </c>
      <c r="AE4" s="11" t="n">
        <v>45903</v>
      </c>
      <c r="AF4" s="6" t="n">
        <v>227.3</v>
      </c>
      <c r="AG4" s="0" t="s">
        <v>454</v>
      </c>
      <c r="AH4" s="11" t="n">
        <v>45888</v>
      </c>
      <c r="AI4" s="6" t="n">
        <v>75.63</v>
      </c>
      <c r="AJ4" s="0" t="s">
        <v>454</v>
      </c>
      <c r="AK4" s="11" t="n">
        <v>46027</v>
      </c>
      <c r="AL4" s="6" t="s">
        <f>=-83.6</f>
      </c>
      <c r="AM4" s="0" t="s">
        <v>273</v>
      </c>
      <c r="AN4" s="11" t="n">
        <v>45988</v>
      </c>
      <c r="AO4" s="6" t="s">
        <f>=-57.39</f>
      </c>
      <c r="AP4" s="0" t="s">
        <v>262</v>
      </c>
      <c r="AQ4" s="11" t="n">
        <v>46022</v>
      </c>
      <c r="AR4" s="6" t="s">
        <f>=-70.15</f>
      </c>
      <c r="AS4" s="0" t="s">
        <v>267</v>
      </c>
      <c r="AT4" s="11" t="n">
        <v>46048</v>
      </c>
      <c r="AU4" s="6" t="s">
        <f>=-50.6</f>
      </c>
      <c r="AV4" s="0" t="s">
        <v>319</v>
      </c>
      <c r="AW4" s="11" t="n">
        <v>46021</v>
      </c>
      <c r="AX4" s="6" t="s">
        <f>=-65.6</f>
      </c>
      <c r="AY4" s="0" t="s">
        <v>302</v>
      </c>
      <c r="AZ4" s="11" t="n">
        <v>45996</v>
      </c>
      <c r="BA4" s="6" t="s">
        <f>=1908.86</f>
      </c>
      <c r="BB4" s="0" t="s">
        <v>454</v>
      </c>
      <c r="BC4" s="11" t="n">
        <v>46040</v>
      </c>
      <c r="BD4" s="6" t="s">
        <f>=-77.2</f>
      </c>
      <c r="BE4" s="0" t="s">
        <v>284</v>
      </c>
      <c r="BF4" s="11" t="n">
        <v>45939</v>
      </c>
      <c r="BG4" s="6" t="s">
        <f>=827.56</f>
      </c>
      <c r="BH4" s="0" t="s">
        <v>454</v>
      </c>
      <c r="BI4" s="11" t="n">
        <v>46101</v>
      </c>
      <c r="BJ4" s="6" t="s">
        <f>=-122.61</f>
      </c>
      <c r="BK4" s="0" t="s">
        <v>360</v>
      </c>
      <c r="BL4" s="11" t="n">
        <v>45988</v>
      </c>
      <c r="BM4" s="6" t="s">
        <f>=2006.96</f>
      </c>
      <c r="BN4" s="0" t="s">
        <v>454</v>
      </c>
      <c r="BO4" s="11" t="n">
        <v>46025</v>
      </c>
      <c r="BP4" s="6" t="s">
        <f>=-49.7</f>
      </c>
      <c r="BQ4" s="0" t="s">
        <v>306</v>
      </c>
      <c r="BR4" s="11" t="n">
        <v>45981</v>
      </c>
      <c r="BS4" s="6" t="s">
        <f>=-42.47</f>
      </c>
      <c r="BT4" s="0" t="s">
        <v>254</v>
      </c>
      <c r="BU4" s="11" t="n">
        <v>46347</v>
      </c>
      <c r="BV4" s="8" t="s">
        <f>=-Портфель!J28</f>
      </c>
      <c r="BW4" s="0" t="s">
        <v>456</v>
      </c>
      <c r="BX4" s="11" t="n">
        <v>46154</v>
      </c>
      <c r="BY4" s="6" t="s">
        <f>=-79.12</f>
      </c>
      <c r="BZ4" s="0" t="s">
        <v>393</v>
      </c>
      <c r="CA4" s="11" t="n">
        <v>45951</v>
      </c>
      <c r="CB4" s="6" t="s">
        <f>=-14.1</f>
      </c>
      <c r="CC4" s="0" t="s">
        <v>234</v>
      </c>
      <c r="CD4" s="11" t="n">
        <v>45978</v>
      </c>
      <c r="CE4" s="6" t="s">
        <f>=-13.14</f>
      </c>
      <c r="CF4" s="0" t="s">
        <v>250</v>
      </c>
      <c r="CG4" s="11" t="n">
        <v>46070</v>
      </c>
      <c r="CH4" s="6" t="s">
        <f>=-26.42</f>
      </c>
      <c r="CI4" s="0" t="s">
        <v>336</v>
      </c>
      <c r="CJ4" s="11" t="n">
        <v>46162</v>
      </c>
      <c r="CK4" s="6" t="s">
        <f>=-79.24</f>
      </c>
      <c r="CL4" s="0" t="s">
        <v>401</v>
      </c>
      <c r="CM4" s="11" t="n">
        <v>46055</v>
      </c>
      <c r="CN4" s="6" t="s">
        <f>=-29.7</f>
      </c>
      <c r="CO4" s="0" t="s">
        <v>326</v>
      </c>
      <c r="CP4" s="11" t="n">
        <v>46040</v>
      </c>
      <c r="CQ4" s="6" t="s">
        <f>=-22.48</f>
      </c>
      <c r="CR4" s="0" t="s">
        <v>290</v>
      </c>
      <c r="CS4" s="11" t="n">
        <v>45922</v>
      </c>
      <c r="CT4" s="6" t="s">
        <f>=-14.68</f>
      </c>
      <c r="CU4" s="0" t="s">
        <v>221</v>
      </c>
      <c r="CV4" s="11" t="n">
        <v>45877</v>
      </c>
      <c r="CW4" s="6" t="s">
        <f>=-16.16</f>
      </c>
      <c r="CX4" s="0" t="s">
        <v>205</v>
      </c>
      <c r="CY4" s="11" t="n">
        <v>46176</v>
      </c>
      <c r="CZ4" s="6" t="s">
        <f>=-106.16</f>
      </c>
      <c r="DA4" s="0" t="s">
        <v>413</v>
      </c>
      <c r="DB4" s="11" t="n">
        <v>46197</v>
      </c>
      <c r="DC4" s="6" t="s">
        <f>=-103.68</f>
      </c>
      <c r="DD4" s="0" t="s">
        <v>298</v>
      </c>
      <c r="DE4" s="11" t="n">
        <v>46372</v>
      </c>
      <c r="DF4" s="8" t="s">
        <f>=-Портфель!J40</f>
      </c>
      <c r="DG4" s="0" t="s">
        <v>456</v>
      </c>
      <c r="DH4" s="11" t="n">
        <v>45977</v>
      </c>
      <c r="DI4" s="6" t="s">
        <f>=-13.42</f>
      </c>
      <c r="DJ4" s="0" t="s">
        <v>249</v>
      </c>
      <c r="DK4" s="11" t="n">
        <v>46190</v>
      </c>
      <c r="DL4" s="6" t="s">
        <f>=-83.44</f>
      </c>
      <c r="DM4" s="0" t="s">
        <v>424</v>
      </c>
      <c r="DN4" s="11" t="n">
        <v>46080</v>
      </c>
      <c r="DO4" s="6" t="s">
        <f>=-12.3</f>
      </c>
      <c r="DP4" s="0" t="s">
        <v>324</v>
      </c>
      <c r="DQ4" s="11" t="n">
        <v>46098</v>
      </c>
      <c r="DR4" s="6" t="s">
        <f>=-38.98</f>
      </c>
      <c r="DS4" s="0" t="s">
        <v>355</v>
      </c>
      <c r="DT4" s="11" t="n">
        <v>45890</v>
      </c>
      <c r="DU4" s="6" t="s">
        <f>=-14.52</f>
      </c>
      <c r="DV4" s="0" t="s">
        <v>207</v>
      </c>
      <c r="DW4" s="11" t="n">
        <v>45923</v>
      </c>
      <c r="DX4" s="6" t="s">
        <f>=-16.03</f>
      </c>
      <c r="DY4" s="0" t="s">
        <v>223</v>
      </c>
      <c r="DZ4" s="11" t="n">
        <v>45938</v>
      </c>
      <c r="EA4" s="6" t="s">
        <f>=-13.74</f>
      </c>
      <c r="EB4" s="0" t="s">
        <v>216</v>
      </c>
      <c r="EC4" s="11" t="n">
        <v>45973</v>
      </c>
      <c r="ED4" s="6" t="s">
        <f>=-12.74</f>
      </c>
      <c r="EE4" s="0" t="s">
        <v>248</v>
      </c>
      <c r="EF4" s="11" t="n">
        <v>46010</v>
      </c>
      <c r="EG4" s="6" t="s">
        <f>=-13.62</f>
      </c>
      <c r="EH4" s="0" t="s">
        <v>288</v>
      </c>
      <c r="EI4" s="11" t="n">
        <v>45828</v>
      </c>
      <c r="EJ4" s="6" t="s">
        <f>=-10.74</f>
      </c>
      <c r="EK4" s="0" t="s">
        <v>195</v>
      </c>
      <c r="EL4" s="11" t="n">
        <v>45989</v>
      </c>
      <c r="EM4" s="6" t="s">
        <f>=-13.05</f>
      </c>
      <c r="EN4" s="0" t="s">
        <v>263</v>
      </c>
      <c r="EO4" s="11" t="n">
        <v>46379</v>
      </c>
      <c r="EP4" s="8" t="s">
        <f>=-Портфель!J52</f>
      </c>
      <c r="EQ4" s="0" t="s">
        <v>456</v>
      </c>
      <c r="ER4" s="11" t="n">
        <v>46050</v>
      </c>
      <c r="ES4" s="6" t="s">
        <f>=-35.15</f>
      </c>
      <c r="ET4" s="0" t="s">
        <v>323</v>
      </c>
      <c r="EU4" s="11" t="n">
        <v>45925</v>
      </c>
      <c r="EV4" s="6" t="s">
        <f>=-12.79</f>
      </c>
      <c r="EW4" s="0" t="s">
        <v>213</v>
      </c>
      <c r="EX4" s="11" t="n">
        <v>45992</v>
      </c>
      <c r="EY4" s="6" t="s">
        <f>=-13.08</f>
      </c>
      <c r="EZ4" s="0" t="s">
        <v>268</v>
      </c>
      <c r="FA4" s="11" t="n">
        <v>45957</v>
      </c>
      <c r="FB4" s="6" t="s">
        <f>=-40.28</f>
      </c>
      <c r="FC4" s="0" t="s">
        <v>238</v>
      </c>
    </row>
    <row collapsed="false" customFormat="false" customHeight="false" hidden="false" ht="12.1" outlineLevel="0" r="5">
      <c r="A5" s="11" t="n">
        <v>46212</v>
      </c>
      <c r="B5" s="6" t="n">
        <v>-19.7</v>
      </c>
      <c r="C5" s="0" t="s">
        <v>440</v>
      </c>
      <c r="D5" s="11" t="n">
        <v>45992</v>
      </c>
      <c r="E5" s="6" t="n">
        <v>799.7</v>
      </c>
      <c r="F5" s="0" t="s">
        <v>454</v>
      </c>
      <c r="G5" s="11" t="n">
        <v>46013</v>
      </c>
      <c r="H5" s="6" t="n">
        <v>972</v>
      </c>
      <c r="I5" s="0" t="s">
        <v>454</v>
      </c>
      <c r="J5" s="11" t="n">
        <v>46031</v>
      </c>
      <c r="K5" s="6" t="n">
        <v>1591.5</v>
      </c>
      <c r="L5" s="0" t="s">
        <v>454</v>
      </c>
      <c r="M5" s="11" t="n">
        <v>46367</v>
      </c>
      <c r="N5" s="8" t="s">
        <f>=-Портфель!J6</f>
      </c>
      <c r="O5" s="0" t="s">
        <v>456</v>
      </c>
      <c r="P5" s="0"/>
      <c r="Q5" s="8" t="s">
        <f>=-SUM(Q2:Q3)</f>
      </c>
      <c r="R5" s="0" t="s">
        <v>457</v>
      </c>
      <c r="S5" s="0"/>
      <c r="T5" s="8" t="s">
        <f>=-SUM(T2:T3)</f>
      </c>
      <c r="U5" s="0" t="s">
        <v>457</v>
      </c>
      <c r="V5" s="11" t="n">
        <v>46100</v>
      </c>
      <c r="W5" s="6" t="n">
        <v>9.98</v>
      </c>
      <c r="X5" s="0" t="s">
        <v>359</v>
      </c>
      <c r="Y5" s="0"/>
      <c r="Z5" s="10" t="s">
        <f>=XIRR(Z2:Z4,Y2:Y4)</f>
      </c>
      <c r="AA5" s="0"/>
      <c r="AB5" s="11" t="n">
        <v>45818</v>
      </c>
      <c r="AC5" s="6" t="n">
        <v>177.29</v>
      </c>
      <c r="AD5" s="0" t="s">
        <v>454</v>
      </c>
      <c r="AE5" s="11" t="n">
        <v>45909</v>
      </c>
      <c r="AF5" s="6" t="n">
        <v>95.8</v>
      </c>
      <c r="AG5" s="0" t="s">
        <v>454</v>
      </c>
      <c r="AH5" s="11" t="n">
        <v>45891</v>
      </c>
      <c r="AI5" s="6" t="n">
        <v>116.48</v>
      </c>
      <c r="AJ5" s="0" t="s">
        <v>454</v>
      </c>
      <c r="AK5" s="11" t="n">
        <v>46031</v>
      </c>
      <c r="AL5" s="6" t="s">
        <f>=1006.68</f>
      </c>
      <c r="AM5" s="0" t="s">
        <v>454</v>
      </c>
      <c r="AN5" s="11" t="n">
        <v>45989</v>
      </c>
      <c r="AO5" s="6" t="s">
        <f>=-121.68</f>
      </c>
      <c r="AP5" s="0" t="s">
        <v>264</v>
      </c>
      <c r="AQ5" s="11" t="n">
        <v>46052</v>
      </c>
      <c r="AR5" s="6" t="s">
        <f>=-70.15</f>
      </c>
      <c r="AS5" s="0" t="s">
        <v>267</v>
      </c>
      <c r="AT5" s="11" t="n">
        <v>46078</v>
      </c>
      <c r="AU5" s="6" t="s">
        <f>=-50.36</f>
      </c>
      <c r="AV5" s="0" t="s">
        <v>343</v>
      </c>
      <c r="AW5" s="11" t="n">
        <v>46051</v>
      </c>
      <c r="AX5" s="6" t="s">
        <f>=-65.6</f>
      </c>
      <c r="AY5" s="0" t="s">
        <v>302</v>
      </c>
      <c r="AZ5" s="11" t="n">
        <v>46002</v>
      </c>
      <c r="BA5" s="6" t="s">
        <f>=956.55</f>
      </c>
      <c r="BB5" s="0" t="s">
        <v>454</v>
      </c>
      <c r="BC5" s="11" t="n">
        <v>46071</v>
      </c>
      <c r="BD5" s="6" t="s">
        <f>=-77.2</f>
      </c>
      <c r="BE5" s="0" t="s">
        <v>284</v>
      </c>
      <c r="BF5" s="11" t="n">
        <v>45979</v>
      </c>
      <c r="BG5" s="6" t="s">
        <f>=861.47</f>
      </c>
      <c r="BH5" s="0" t="s">
        <v>454</v>
      </c>
      <c r="BI5" s="11" t="n">
        <v>46192</v>
      </c>
      <c r="BJ5" s="6" t="s">
        <f>=-116.14</f>
      </c>
      <c r="BK5" s="0" t="s">
        <v>426</v>
      </c>
      <c r="BL5" s="11" t="n">
        <v>46078</v>
      </c>
      <c r="BM5" s="6" t="s">
        <f>=-111.49</f>
      </c>
      <c r="BN5" s="0" t="s">
        <v>342</v>
      </c>
      <c r="BO5" s="11" t="n">
        <v>46055</v>
      </c>
      <c r="BP5" s="6" t="s">
        <f>=-49.7</f>
      </c>
      <c r="BQ5" s="0" t="s">
        <v>306</v>
      </c>
      <c r="BR5" s="11" t="n">
        <v>45982</v>
      </c>
      <c r="BS5" s="6" t="s">
        <f>=934.61</f>
      </c>
      <c r="BT5" s="0" t="s">
        <v>454</v>
      </c>
      <c r="BU5" s="0"/>
      <c r="BV5" s="10" t="s">
        <f>=XIRR(BV2:BV4,BU2:BU4)</f>
      </c>
      <c r="BW5" s="0"/>
      <c r="BX5" s="11" t="n">
        <v>46366</v>
      </c>
      <c r="BY5" s="8" t="s">
        <f>=-Портфель!J29</f>
      </c>
      <c r="BZ5" s="0" t="s">
        <v>456</v>
      </c>
      <c r="CA5" s="11" t="n">
        <v>45982</v>
      </c>
      <c r="CB5" s="6" t="s">
        <f>=-13.37</f>
      </c>
      <c r="CC5" s="0" t="s">
        <v>255</v>
      </c>
      <c r="CD5" s="11" t="n">
        <v>46008</v>
      </c>
      <c r="CE5" s="6" t="s">
        <f>=-12.96</f>
      </c>
      <c r="CF5" s="0" t="s">
        <v>281</v>
      </c>
      <c r="CG5" s="11" t="n">
        <v>46100</v>
      </c>
      <c r="CH5" s="6" t="s">
        <f>=-25.68</f>
      </c>
      <c r="CI5" s="0" t="s">
        <v>358</v>
      </c>
      <c r="CJ5" s="11" t="n">
        <v>46351</v>
      </c>
      <c r="CK5" s="8" t="s">
        <f>=-Портфель!J33</f>
      </c>
      <c r="CL5" s="0" t="s">
        <v>456</v>
      </c>
      <c r="CM5" s="11" t="n">
        <v>46085</v>
      </c>
      <c r="CN5" s="6" t="s">
        <f>=-29.42</f>
      </c>
      <c r="CO5" s="0" t="s">
        <v>349</v>
      </c>
      <c r="CP5" s="11" t="n">
        <v>46070</v>
      </c>
      <c r="CQ5" s="6" t="s">
        <f>=-22.48</f>
      </c>
      <c r="CR5" s="0" t="s">
        <v>290</v>
      </c>
      <c r="CS5" s="11" t="n">
        <v>45953</v>
      </c>
      <c r="CT5" s="6" t="s">
        <f>=-14.01</f>
      </c>
      <c r="CU5" s="0" t="s">
        <v>236</v>
      </c>
      <c r="CV5" s="11" t="n">
        <v>45908</v>
      </c>
      <c r="CW5" s="6" t="s">
        <f>=-15.45</f>
      </c>
      <c r="CX5" s="0" t="s">
        <v>215</v>
      </c>
      <c r="CY5" s="11" t="n">
        <v>46371</v>
      </c>
      <c r="CZ5" s="8" t="s">
        <f>=-Портфель!J38</f>
      </c>
      <c r="DA5" s="0" t="s">
        <v>456</v>
      </c>
      <c r="DB5" s="11" t="n">
        <v>46371</v>
      </c>
      <c r="DC5" s="8" t="s">
        <f>=-Портфель!J39</f>
      </c>
      <c r="DD5" s="0" t="s">
        <v>456</v>
      </c>
      <c r="DE5" s="0"/>
      <c r="DF5" s="10" t="s">
        <f>=XIRR(DF2:DF4,DE2:DE4)</f>
      </c>
      <c r="DG5" s="0"/>
      <c r="DH5" s="11" t="n">
        <v>46007</v>
      </c>
      <c r="DI5" s="6" t="s">
        <f>=-13.21</f>
      </c>
      <c r="DJ5" s="0" t="s">
        <v>278</v>
      </c>
      <c r="DK5" s="11" t="n">
        <v>46347</v>
      </c>
      <c r="DL5" s="8" t="s">
        <f>=-Портфель!J42</f>
      </c>
      <c r="DM5" s="0" t="s">
        <v>456</v>
      </c>
      <c r="DN5" s="11" t="n">
        <v>46110</v>
      </c>
      <c r="DO5" s="6" t="s">
        <f>=-12.3</f>
      </c>
      <c r="DP5" s="0" t="s">
        <v>324</v>
      </c>
      <c r="DQ5" s="11" t="n">
        <v>46189</v>
      </c>
      <c r="DR5" s="6" t="s">
        <f>=-37.19</f>
      </c>
      <c r="DS5" s="0" t="s">
        <v>421</v>
      </c>
      <c r="DT5" s="11" t="n">
        <v>45920</v>
      </c>
      <c r="DU5" s="6" t="s">
        <f>=-13.86</f>
      </c>
      <c r="DV5" s="0" t="s">
        <v>219</v>
      </c>
      <c r="DW5" s="11" t="n">
        <v>45953</v>
      </c>
      <c r="DX5" s="6" t="s">
        <f>=-15.26</f>
      </c>
      <c r="DY5" s="0" t="s">
        <v>235</v>
      </c>
      <c r="DZ5" s="11" t="n">
        <v>45968</v>
      </c>
      <c r="EA5" s="6" t="s">
        <f>=-12.92</f>
      </c>
      <c r="EB5" s="0" t="s">
        <v>246</v>
      </c>
      <c r="EC5" s="11" t="n">
        <v>46003</v>
      </c>
      <c r="ED5" s="6" t="s">
        <f>=-12.47</f>
      </c>
      <c r="EE5" s="0" t="s">
        <v>277</v>
      </c>
      <c r="EF5" s="11" t="n">
        <v>46040</v>
      </c>
      <c r="EG5" s="6" t="s">
        <f>=-13.3</f>
      </c>
      <c r="EH5" s="0" t="s">
        <v>314</v>
      </c>
      <c r="EI5" s="11" t="n">
        <v>45858</v>
      </c>
      <c r="EJ5" s="6" t="s">
        <f>=-10.74</f>
      </c>
      <c r="EK5" s="0" t="s">
        <v>195</v>
      </c>
      <c r="EL5" s="11" t="n">
        <v>46019</v>
      </c>
      <c r="EM5" s="6" t="s">
        <f>=-13</f>
      </c>
      <c r="EN5" s="0" t="s">
        <v>300</v>
      </c>
      <c r="EO5" s="0"/>
      <c r="EP5" s="10" t="s">
        <f>=XIRR(EP2:EP4,EO2:EO4)</f>
      </c>
      <c r="EQ5" s="0"/>
      <c r="ER5" s="11" t="n">
        <v>46141</v>
      </c>
      <c r="ES5" s="6" t="s">
        <f>=-32.65</f>
      </c>
      <c r="ET5" s="0" t="s">
        <v>386</v>
      </c>
      <c r="EU5" s="11" t="n">
        <v>45955</v>
      </c>
      <c r="EV5" s="6" t="s">
        <f>=-12.79</f>
      </c>
      <c r="EW5" s="0" t="s">
        <v>213</v>
      </c>
      <c r="EX5" s="11" t="n">
        <v>46021</v>
      </c>
      <c r="EY5" s="6" t="s">
        <f>=-41.5</f>
      </c>
      <c r="EZ5" s="0" t="s">
        <v>266</v>
      </c>
      <c r="FA5" s="11" t="n">
        <v>45958</v>
      </c>
      <c r="FB5" s="6" t="s">
        <f>=-2.64</f>
      </c>
      <c r="FC5" s="0" t="s">
        <v>239</v>
      </c>
    </row>
    <row collapsed="false" customFormat="false" customHeight="false" hidden="false" ht="12.1" outlineLevel="0" r="6">
      <c r="A6" s="11" t="n">
        <v>46337</v>
      </c>
      <c r="B6" s="8" t="s">
        <f>=-Портфель!J2</f>
      </c>
      <c r="C6" s="0" t="s">
        <v>456</v>
      </c>
      <c r="D6" s="11" t="n">
        <v>45992</v>
      </c>
      <c r="E6" s="6" t="n">
        <v>731</v>
      </c>
      <c r="F6" s="0" t="s">
        <v>454</v>
      </c>
      <c r="G6" s="11" t="n">
        <v>46347</v>
      </c>
      <c r="H6" s="8" t="s">
        <f>=-Портфель!J4</f>
      </c>
      <c r="I6" s="0" t="s">
        <v>456</v>
      </c>
      <c r="J6" s="11" t="n">
        <v>46206</v>
      </c>
      <c r="K6" s="6" t="n">
        <v>-162.5</v>
      </c>
      <c r="L6" s="0" t="s">
        <v>439</v>
      </c>
      <c r="M6" s="0"/>
      <c r="N6" s="10" t="s">
        <f>=XIRR(N2:N5,M2:M5)</f>
      </c>
      <c r="O6" s="0"/>
      <c r="P6" s="0"/>
      <c r="Q6" s="0"/>
      <c r="R6" s="0"/>
      <c r="S6" s="0"/>
      <c r="T6" s="0"/>
      <c r="U6" s="0"/>
      <c r="V6" s="11" t="n">
        <v>46204</v>
      </c>
      <c r="W6" s="6" t="n">
        <v>9.39</v>
      </c>
      <c r="X6" s="0" t="s">
        <v>435</v>
      </c>
      <c r="Y6" s="0"/>
      <c r="Z6" s="8" t="s">
        <f>=-SUM(Z2:Z4)</f>
      </c>
      <c r="AA6" s="0" t="s">
        <v>457</v>
      </c>
      <c r="AB6" s="11" t="n">
        <v>45826</v>
      </c>
      <c r="AC6" s="6" t="n">
        <v>225.61</v>
      </c>
      <c r="AD6" s="0" t="s">
        <v>454</v>
      </c>
      <c r="AE6" s="11" t="n">
        <v>45919</v>
      </c>
      <c r="AF6" s="6" t="n">
        <v>218.3</v>
      </c>
      <c r="AG6" s="0" t="s">
        <v>454</v>
      </c>
      <c r="AH6" s="11" t="n">
        <v>46028</v>
      </c>
      <c r="AI6" s="6" t="n">
        <v>62.6</v>
      </c>
      <c r="AJ6" s="0" t="s">
        <v>454</v>
      </c>
      <c r="AK6" s="11" t="n">
        <v>46031</v>
      </c>
      <c r="AL6" s="6" t="s">
        <f>=1008.18</f>
      </c>
      <c r="AM6" s="0" t="s">
        <v>454</v>
      </c>
      <c r="AN6" s="11" t="n">
        <v>45992</v>
      </c>
      <c r="AO6" s="6" t="s">
        <f>=914.85</f>
      </c>
      <c r="AP6" s="0" t="s">
        <v>454</v>
      </c>
      <c r="AQ6" s="11" t="n">
        <v>46082</v>
      </c>
      <c r="AR6" s="6" t="s">
        <f>=-70.15</f>
      </c>
      <c r="AS6" s="0" t="s">
        <v>267</v>
      </c>
      <c r="AT6" s="11" t="n">
        <v>46108</v>
      </c>
      <c r="AU6" s="6" t="s">
        <f>=-48.88</f>
      </c>
      <c r="AV6" s="0" t="s">
        <v>365</v>
      </c>
      <c r="AW6" s="11" t="n">
        <v>46081</v>
      </c>
      <c r="AX6" s="6" t="s">
        <f>=-65.6</f>
      </c>
      <c r="AY6" s="0" t="s">
        <v>302</v>
      </c>
      <c r="AZ6" s="11" t="n">
        <v>46085</v>
      </c>
      <c r="BA6" s="6" t="s">
        <f>=-137.4</f>
      </c>
      <c r="BB6" s="0" t="s">
        <v>348</v>
      </c>
      <c r="BC6" s="11" t="n">
        <v>46102</v>
      </c>
      <c r="BD6" s="6" t="s">
        <f>=-77.2</f>
      </c>
      <c r="BE6" s="0" t="s">
        <v>284</v>
      </c>
      <c r="BF6" s="11" t="n">
        <v>45987</v>
      </c>
      <c r="BG6" s="6" t="s">
        <f>=866.6</f>
      </c>
      <c r="BH6" s="0" t="s">
        <v>454</v>
      </c>
      <c r="BI6" s="11" t="n">
        <v>46352</v>
      </c>
      <c r="BJ6" s="8" t="s">
        <f>=-Портфель!J24</f>
      </c>
      <c r="BK6" s="0" t="s">
        <v>456</v>
      </c>
      <c r="BL6" s="11" t="n">
        <v>46169</v>
      </c>
      <c r="BM6" s="6" t="s">
        <f>=-104.21</f>
      </c>
      <c r="BN6" s="0" t="s">
        <v>406</v>
      </c>
      <c r="BO6" s="11" t="n">
        <v>46085</v>
      </c>
      <c r="BP6" s="6" t="s">
        <f>=-49.7</f>
      </c>
      <c r="BQ6" s="0" t="s">
        <v>306</v>
      </c>
      <c r="BR6" s="11" t="n">
        <v>45982</v>
      </c>
      <c r="BS6" s="6" t="s">
        <f>=934.71</f>
      </c>
      <c r="BT6" s="0" t="s">
        <v>454</v>
      </c>
      <c r="BU6" s="0"/>
      <c r="BV6" s="8" t="s">
        <f>=-SUM(BV2:BV4)</f>
      </c>
      <c r="BW6" s="0" t="s">
        <v>457</v>
      </c>
      <c r="BX6" s="0"/>
      <c r="BY6" s="10" t="s">
        <f>=XIRR(BY2:BY5,BX2:BX5)</f>
      </c>
      <c r="BZ6" s="0"/>
      <c r="CA6" s="11" t="n">
        <v>46013</v>
      </c>
      <c r="CB6" s="6" t="s">
        <f>=-13.02</f>
      </c>
      <c r="CC6" s="0" t="s">
        <v>295</v>
      </c>
      <c r="CD6" s="11" t="n">
        <v>46009</v>
      </c>
      <c r="CE6" s="6" t="s">
        <f>=1004.4</f>
      </c>
      <c r="CF6" s="0" t="s">
        <v>454</v>
      </c>
      <c r="CG6" s="11" t="n">
        <v>46130</v>
      </c>
      <c r="CH6" s="6" t="s">
        <f>=-24.98</f>
      </c>
      <c r="CI6" s="0" t="s">
        <v>378</v>
      </c>
      <c r="CJ6" s="0"/>
      <c r="CK6" s="10" t="s">
        <f>=XIRR(CK2:CK5,CJ2:CJ5)</f>
      </c>
      <c r="CL6" s="0"/>
      <c r="CM6" s="11" t="n">
        <v>46115</v>
      </c>
      <c r="CN6" s="6" t="s">
        <f>=-28.74</f>
      </c>
      <c r="CO6" s="0" t="s">
        <v>369</v>
      </c>
      <c r="CP6" s="11" t="n">
        <v>46100</v>
      </c>
      <c r="CQ6" s="6" t="s">
        <f>=-22.48</f>
      </c>
      <c r="CR6" s="0" t="s">
        <v>290</v>
      </c>
      <c r="CS6" s="11" t="n">
        <v>45984</v>
      </c>
      <c r="CT6" s="6" t="s">
        <f>=-13.3</f>
      </c>
      <c r="CU6" s="0" t="s">
        <v>257</v>
      </c>
      <c r="CV6" s="11" t="n">
        <v>45939</v>
      </c>
      <c r="CW6" s="6" t="s">
        <f>=-14.18</f>
      </c>
      <c r="CX6" s="0" t="s">
        <v>226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0"/>
      <c r="DF6" s="8" t="s">
        <f>=-SUM(DF2:DF4)</f>
      </c>
      <c r="DG6" s="0" t="s">
        <v>457</v>
      </c>
      <c r="DH6" s="11" t="n">
        <v>46010</v>
      </c>
      <c r="DI6" s="6" t="s">
        <f>=992.32</f>
      </c>
      <c r="DJ6" s="0" t="s">
        <v>454</v>
      </c>
      <c r="DK6" s="0"/>
      <c r="DL6" s="10" t="s">
        <f>=XIRR(DL2:DL5,DK2:DK5)</f>
      </c>
      <c r="DM6" s="0"/>
      <c r="DN6" s="11" t="n">
        <v>46140</v>
      </c>
      <c r="DO6" s="6" t="s">
        <f>=-12.3</f>
      </c>
      <c r="DP6" s="0" t="s">
        <v>324</v>
      </c>
      <c r="DQ6" s="11" t="n">
        <v>46311</v>
      </c>
      <c r="DR6" s="8" t="s">
        <f>=-Портфель!J44</f>
      </c>
      <c r="DS6" s="0" t="s">
        <v>456</v>
      </c>
      <c r="DT6" s="11" t="n">
        <v>45950</v>
      </c>
      <c r="DU6" s="6" t="s">
        <f>=-13.07</f>
      </c>
      <c r="DV6" s="0" t="s">
        <v>232</v>
      </c>
      <c r="DW6" s="11" t="n">
        <v>45983</v>
      </c>
      <c r="DX6" s="6" t="s">
        <f>=-14.99</f>
      </c>
      <c r="DY6" s="0" t="s">
        <v>256</v>
      </c>
      <c r="DZ6" s="11" t="n">
        <v>45998</v>
      </c>
      <c r="EA6" s="6" t="s">
        <f>=-12.51</f>
      </c>
      <c r="EB6" s="0" t="s">
        <v>274</v>
      </c>
      <c r="EC6" s="11" t="n">
        <v>46033</v>
      </c>
      <c r="ED6" s="6" t="s">
        <f>=-12.27</f>
      </c>
      <c r="EE6" s="0" t="s">
        <v>309</v>
      </c>
      <c r="EF6" s="11" t="n">
        <v>46070</v>
      </c>
      <c r="EG6" s="6" t="s">
        <f>=-13.21</f>
      </c>
      <c r="EH6" s="0" t="s">
        <v>335</v>
      </c>
      <c r="EI6" s="11" t="n">
        <v>45888</v>
      </c>
      <c r="EJ6" s="6" t="s">
        <f>=-10.74</f>
      </c>
      <c r="EK6" s="0" t="s">
        <v>195</v>
      </c>
      <c r="EL6" s="11" t="n">
        <v>46049</v>
      </c>
      <c r="EM6" s="6" t="s">
        <f>=-12.59</f>
      </c>
      <c r="EN6" s="0" t="s">
        <v>320</v>
      </c>
      <c r="EO6" s="0"/>
      <c r="EP6" s="8" t="s">
        <f>=-SUM(EP2:EP4)</f>
      </c>
      <c r="EQ6" s="0" t="s">
        <v>457</v>
      </c>
      <c r="ER6" s="11" t="n">
        <v>46308</v>
      </c>
      <c r="ES6" s="8" t="s">
        <f>=-Портфель!J53</f>
      </c>
      <c r="ET6" s="0" t="s">
        <v>456</v>
      </c>
      <c r="EU6" s="11" t="n">
        <v>45985</v>
      </c>
      <c r="EV6" s="6" t="s">
        <f>=-12.79</f>
      </c>
      <c r="EW6" s="0" t="s">
        <v>213</v>
      </c>
      <c r="EX6" s="11" t="n">
        <v>46022</v>
      </c>
      <c r="EY6" s="6" t="s">
        <f>=-12.33</f>
      </c>
      <c r="EZ6" s="0" t="s">
        <v>304</v>
      </c>
      <c r="FA6" s="11" t="n">
        <v>45989</v>
      </c>
      <c r="FB6" s="6" t="s">
        <f>=451.07</f>
      </c>
      <c r="FC6" s="0" t="s">
        <v>454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45993</v>
      </c>
      <c r="E7" s="6" t="n">
        <v>1466.6</v>
      </c>
      <c r="F7" s="0" t="s">
        <v>454</v>
      </c>
      <c r="G7" s="0"/>
      <c r="H7" s="10" t="s">
        <f>=XIRR(H2:H6,G2:G6)</f>
      </c>
      <c r="I7" s="0"/>
      <c r="J7" s="11" t="n">
        <v>46358</v>
      </c>
      <c r="K7" s="8" t="s">
        <f>=-Портфель!J5</f>
      </c>
      <c r="L7" s="0" t="s">
        <v>456</v>
      </c>
      <c r="M7" s="0"/>
      <c r="N7" s="8" t="s">
        <f>=-SUM(N2:N5)</f>
      </c>
      <c r="O7" s="0" t="s">
        <v>457</v>
      </c>
      <c r="P7" s="0"/>
      <c r="Q7" s="0"/>
      <c r="R7" s="0"/>
      <c r="S7" s="0"/>
      <c r="T7" s="0"/>
      <c r="U7" s="0"/>
      <c r="V7" s="11" t="n">
        <v>46253</v>
      </c>
      <c r="W7" s="8" t="s">
        <f>=-Портфель!J9</f>
      </c>
      <c r="X7" s="0" t="s">
        <v>456</v>
      </c>
      <c r="Y7" s="0"/>
      <c r="Z7" s="0"/>
      <c r="AA7" s="0"/>
      <c r="AB7" s="11" t="n">
        <v>45832</v>
      </c>
      <c r="AC7" s="6" t="n">
        <v>273.95</v>
      </c>
      <c r="AD7" s="0" t="s">
        <v>454</v>
      </c>
      <c r="AE7" s="11" t="n">
        <v>45953</v>
      </c>
      <c r="AF7" s="6" t="n">
        <v>-707.13</v>
      </c>
      <c r="AG7" s="0" t="s">
        <v>455</v>
      </c>
      <c r="AH7" s="11" t="n">
        <v>46242</v>
      </c>
      <c r="AI7" s="8" t="s">
        <f>=-Портфель!J14</f>
      </c>
      <c r="AJ7" s="0" t="s">
        <v>456</v>
      </c>
      <c r="AK7" s="11" t="n">
        <v>46057</v>
      </c>
      <c r="AL7" s="6" t="s">
        <f>=-117.24</f>
      </c>
      <c r="AM7" s="0" t="s">
        <v>327</v>
      </c>
      <c r="AN7" s="11" t="n">
        <v>45992</v>
      </c>
      <c r="AO7" s="6" t="s">
        <f>=905.61</f>
      </c>
      <c r="AP7" s="0" t="s">
        <v>454</v>
      </c>
      <c r="AQ7" s="11" t="n">
        <v>46112</v>
      </c>
      <c r="AR7" s="6" t="s">
        <f>=-70.15</f>
      </c>
      <c r="AS7" s="0" t="s">
        <v>267</v>
      </c>
      <c r="AT7" s="11" t="n">
        <v>46138</v>
      </c>
      <c r="AU7" s="6" t="s">
        <f>=-47.36</f>
      </c>
      <c r="AV7" s="0" t="s">
        <v>381</v>
      </c>
      <c r="AW7" s="11" t="n">
        <v>46111</v>
      </c>
      <c r="AX7" s="6" t="s">
        <f>=-65.6</f>
      </c>
      <c r="AY7" s="0" t="s">
        <v>302</v>
      </c>
      <c r="AZ7" s="11" t="n">
        <v>46177</v>
      </c>
      <c r="BA7" s="6" t="s">
        <f>=-130.4</f>
      </c>
      <c r="BB7" s="0" t="s">
        <v>415</v>
      </c>
      <c r="BC7" s="11" t="n">
        <v>46133</v>
      </c>
      <c r="BD7" s="6" t="s">
        <f>=-77.2</f>
      </c>
      <c r="BE7" s="0" t="s">
        <v>284</v>
      </c>
      <c r="BF7" s="11" t="n">
        <v>46106</v>
      </c>
      <c r="BG7" s="6" t="s">
        <f>=-247.2</f>
      </c>
      <c r="BH7" s="0" t="s">
        <v>362</v>
      </c>
      <c r="BI7" s="0"/>
      <c r="BJ7" s="10" t="s">
        <f>=XIRR(BJ2:BJ6,BI2:BI6)</f>
      </c>
      <c r="BK7" s="0"/>
      <c r="BL7" s="11" t="n">
        <v>46283</v>
      </c>
      <c r="BM7" s="8" t="s">
        <f>=-Портфель!J25</f>
      </c>
      <c r="BN7" s="0" t="s">
        <v>456</v>
      </c>
      <c r="BO7" s="11" t="n">
        <v>46115</v>
      </c>
      <c r="BP7" s="6" t="s">
        <f>=-36.55</f>
      </c>
      <c r="BQ7" s="0" t="s">
        <v>368</v>
      </c>
      <c r="BR7" s="11" t="n">
        <v>46072</v>
      </c>
      <c r="BS7" s="6" t="s">
        <f>=-119.7</f>
      </c>
      <c r="BT7" s="0" t="s">
        <v>338</v>
      </c>
      <c r="BU7" s="0"/>
      <c r="BV7" s="0"/>
      <c r="BW7" s="0"/>
      <c r="BX7" s="0"/>
      <c r="BY7" s="8" t="s">
        <f>=-SUM(BY2:BY5)</f>
      </c>
      <c r="BZ7" s="0" t="s">
        <v>457</v>
      </c>
      <c r="CA7" s="11" t="n">
        <v>46014</v>
      </c>
      <c r="CB7" s="6" t="s">
        <f>=1000.38</f>
      </c>
      <c r="CC7" s="0" t="s">
        <v>454</v>
      </c>
      <c r="CD7" s="11" t="n">
        <v>46038</v>
      </c>
      <c r="CE7" s="6" t="s">
        <f>=-25.34</f>
      </c>
      <c r="CF7" s="0" t="s">
        <v>312</v>
      </c>
      <c r="CG7" s="11" t="n">
        <v>46160</v>
      </c>
      <c r="CH7" s="6" t="s">
        <f>=-24.3</f>
      </c>
      <c r="CI7" s="0" t="s">
        <v>400</v>
      </c>
      <c r="CJ7" s="0"/>
      <c r="CK7" s="8" t="s">
        <f>=-SUM(CK2:CK5)</f>
      </c>
      <c r="CL7" s="0" t="s">
        <v>457</v>
      </c>
      <c r="CM7" s="11" t="n">
        <v>46145</v>
      </c>
      <c r="CN7" s="6" t="s">
        <f>=-28.06</f>
      </c>
      <c r="CO7" s="0" t="s">
        <v>390</v>
      </c>
      <c r="CP7" s="11" t="n">
        <v>46130</v>
      </c>
      <c r="CQ7" s="6" t="s">
        <f>=-23.94</f>
      </c>
      <c r="CR7" s="0" t="s">
        <v>377</v>
      </c>
      <c r="CS7" s="11" t="n">
        <v>46015</v>
      </c>
      <c r="CT7" s="6" t="s">
        <f>=-12.98</f>
      </c>
      <c r="CU7" s="0" t="s">
        <v>297</v>
      </c>
      <c r="CV7" s="11" t="n">
        <v>45970</v>
      </c>
      <c r="CW7" s="6" t="s">
        <f>=-13.67</f>
      </c>
      <c r="CX7" s="0" t="s">
        <v>247</v>
      </c>
      <c r="CY7" s="0"/>
      <c r="CZ7" s="8" t="s">
        <f>=-SUM(CZ2:CZ5)</f>
      </c>
      <c r="DA7" s="0" t="s">
        <v>457</v>
      </c>
      <c r="DB7" s="0"/>
      <c r="DC7" s="8" t="s">
        <f>=-SUM(DC2:DC5)</f>
      </c>
      <c r="DD7" s="0" t="s">
        <v>457</v>
      </c>
      <c r="DE7" s="0"/>
      <c r="DF7" s="0"/>
      <c r="DG7" s="0"/>
      <c r="DH7" s="11" t="n">
        <v>46037</v>
      </c>
      <c r="DI7" s="6" t="s">
        <f>=-25.92</f>
      </c>
      <c r="DJ7" s="0" t="s">
        <v>311</v>
      </c>
      <c r="DK7" s="0"/>
      <c r="DL7" s="8" t="s">
        <f>=-SUM(DL2:DL5)</f>
      </c>
      <c r="DM7" s="0" t="s">
        <v>457</v>
      </c>
      <c r="DN7" s="11" t="n">
        <v>46170</v>
      </c>
      <c r="DO7" s="6" t="s">
        <f>=-12.3</f>
      </c>
      <c r="DP7" s="0" t="s">
        <v>324</v>
      </c>
      <c r="DQ7" s="0"/>
      <c r="DR7" s="10" t="s">
        <f>=XIRR(DR2:DR6,DQ2:DQ6)</f>
      </c>
      <c r="DS7" s="0"/>
      <c r="DT7" s="11" t="n">
        <v>45980</v>
      </c>
      <c r="DU7" s="6" t="s">
        <f>=-12.81</f>
      </c>
      <c r="DV7" s="0" t="s">
        <v>251</v>
      </c>
      <c r="DW7" s="11" t="n">
        <v>46013</v>
      </c>
      <c r="DX7" s="6" t="s">
        <f>=-14.85</f>
      </c>
      <c r="DY7" s="0" t="s">
        <v>294</v>
      </c>
      <c r="DZ7" s="11" t="n">
        <v>46028</v>
      </c>
      <c r="EA7" s="6" t="s">
        <f>=-12.51</f>
      </c>
      <c r="EB7" s="0" t="s">
        <v>274</v>
      </c>
      <c r="EC7" s="11" t="n">
        <v>46063</v>
      </c>
      <c r="ED7" s="6" t="s">
        <f>=-12.05</f>
      </c>
      <c r="EE7" s="0" t="s">
        <v>330</v>
      </c>
      <c r="EF7" s="11" t="n">
        <v>46100</v>
      </c>
      <c r="EG7" s="6" t="s">
        <f>=-12.84</f>
      </c>
      <c r="EH7" s="0" t="s">
        <v>357</v>
      </c>
      <c r="EI7" s="11" t="n">
        <v>45918</v>
      </c>
      <c r="EJ7" s="6" t="s">
        <f>=-10.74</f>
      </c>
      <c r="EK7" s="0" t="s">
        <v>195</v>
      </c>
      <c r="EL7" s="11" t="n">
        <v>46079</v>
      </c>
      <c r="EM7" s="6" t="s">
        <f>=-12.53</f>
      </c>
      <c r="EN7" s="0" t="s">
        <v>344</v>
      </c>
      <c r="EO7" s="0"/>
      <c r="EP7" s="0"/>
      <c r="EQ7" s="0"/>
      <c r="ER7" s="0"/>
      <c r="ES7" s="10" t="s">
        <f>=XIRR(ES2:ES6,ER2:ER6)</f>
      </c>
      <c r="ET7" s="0"/>
      <c r="EU7" s="11" t="n">
        <v>46015</v>
      </c>
      <c r="EV7" s="6" t="s">
        <f>=-12.79</f>
      </c>
      <c r="EW7" s="0" t="s">
        <v>213</v>
      </c>
      <c r="EX7" s="11" t="n">
        <v>46051</v>
      </c>
      <c r="EY7" s="6" t="s">
        <f>=-41.5</f>
      </c>
      <c r="EZ7" s="0" t="s">
        <v>266</v>
      </c>
      <c r="FA7" s="11" t="n">
        <v>46049</v>
      </c>
      <c r="FB7" s="6" t="s">
        <f>=-158.95</f>
      </c>
      <c r="FC7" s="0" t="s">
        <v>321</v>
      </c>
    </row>
    <row collapsed="false" customFormat="false" customHeight="false" hidden="false" ht="12.1" outlineLevel="0" r="8">
      <c r="A8" s="0"/>
      <c r="B8" s="8" t="s">
        <f>=-SUM(B2:B6)</f>
      </c>
      <c r="C8" s="0" t="s">
        <v>457</v>
      </c>
      <c r="D8" s="11" t="n">
        <v>46316</v>
      </c>
      <c r="E8" s="8" t="s">
        <f>=-Портфель!J3</f>
      </c>
      <c r="F8" s="0" t="s">
        <v>456</v>
      </c>
      <c r="G8" s="0"/>
      <c r="H8" s="8" t="s">
        <f>=-SUM(H2:H6)</f>
      </c>
      <c r="I8" s="0" t="s">
        <v>457</v>
      </c>
      <c r="J8" s="0"/>
      <c r="K8" s="10" t="s">
        <f>=XIRR(K2:K7,J2:J7)</f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10" t="s">
        <f>=XIRR(W2:W7,V2:V7)</f>
      </c>
      <c r="X8" s="0"/>
      <c r="Y8" s="0"/>
      <c r="Z8" s="0"/>
      <c r="AA8" s="0"/>
      <c r="AB8" s="11" t="n">
        <v>45839</v>
      </c>
      <c r="AC8" s="6" t="n">
        <v>274.97</v>
      </c>
      <c r="AD8" s="0" t="s">
        <v>454</v>
      </c>
      <c r="AE8" s="11" t="n">
        <v>45974</v>
      </c>
      <c r="AF8" s="6" t="n">
        <v>916.81</v>
      </c>
      <c r="AG8" s="0" t="s">
        <v>454</v>
      </c>
      <c r="AH8" s="0"/>
      <c r="AI8" s="10" t="s">
        <f>=XIRR(AI2:AI7,AH2:AH7)</f>
      </c>
      <c r="AJ8" s="0"/>
      <c r="AK8" s="11" t="n">
        <v>46087</v>
      </c>
      <c r="AL8" s="6" t="s">
        <f>=-117.24</f>
      </c>
      <c r="AM8" s="0" t="s">
        <v>327</v>
      </c>
      <c r="AN8" s="11" t="n">
        <v>46000</v>
      </c>
      <c r="AO8" s="6" t="s">
        <f>=887.13</f>
      </c>
      <c r="AP8" s="0" t="s">
        <v>454</v>
      </c>
      <c r="AQ8" s="11" t="n">
        <v>46142</v>
      </c>
      <c r="AR8" s="6" t="s">
        <f>=-70.15</f>
      </c>
      <c r="AS8" s="0" t="s">
        <v>267</v>
      </c>
      <c r="AT8" s="11" t="n">
        <v>46168</v>
      </c>
      <c r="AU8" s="6" t="s">
        <f>=-46</f>
      </c>
      <c r="AV8" s="0" t="s">
        <v>405</v>
      </c>
      <c r="AW8" s="11" t="n">
        <v>46141</v>
      </c>
      <c r="AX8" s="6" t="s">
        <f>=-65.6</f>
      </c>
      <c r="AY8" s="0" t="s">
        <v>302</v>
      </c>
      <c r="AZ8" s="11" t="n">
        <v>46337</v>
      </c>
      <c r="BA8" s="8" t="s">
        <f>=-Портфель!J21</f>
      </c>
      <c r="BB8" s="0" t="s">
        <v>456</v>
      </c>
      <c r="BC8" s="11" t="n">
        <v>46164</v>
      </c>
      <c r="BD8" s="6" t="s">
        <f>=-77.2</f>
      </c>
      <c r="BE8" s="0" t="s">
        <v>284</v>
      </c>
      <c r="BF8" s="11" t="n">
        <v>46224</v>
      </c>
      <c r="BG8" s="8" t="s">
        <f>=-Портфель!J23</f>
      </c>
      <c r="BH8" s="0" t="s">
        <v>456</v>
      </c>
      <c r="BI8" s="0"/>
      <c r="BJ8" s="8" t="s">
        <f>=-SUM(BJ2:BJ6)</f>
      </c>
      <c r="BK8" s="0" t="s">
        <v>457</v>
      </c>
      <c r="BL8" s="0"/>
      <c r="BM8" s="10" t="s">
        <f>=XIRR(BM2:BM7,BL2:BL7)</f>
      </c>
      <c r="BN8" s="0"/>
      <c r="BO8" s="11" t="n">
        <v>46145</v>
      </c>
      <c r="BP8" s="6" t="s">
        <f>=-35.32</f>
      </c>
      <c r="BQ8" s="0" t="s">
        <v>389</v>
      </c>
      <c r="BR8" s="11" t="n">
        <v>46163</v>
      </c>
      <c r="BS8" s="6" t="s">
        <f>=-112.6</f>
      </c>
      <c r="BT8" s="0" t="s">
        <v>402</v>
      </c>
      <c r="BU8" s="0"/>
      <c r="BV8" s="0"/>
      <c r="BW8" s="0"/>
      <c r="BX8" s="0"/>
      <c r="BY8" s="0"/>
      <c r="BZ8" s="0"/>
      <c r="CA8" s="11" t="n">
        <v>46044</v>
      </c>
      <c r="CB8" s="6" t="s">
        <f>=-25.82</f>
      </c>
      <c r="CC8" s="0" t="s">
        <v>317</v>
      </c>
      <c r="CD8" s="11" t="n">
        <v>46068</v>
      </c>
      <c r="CE8" s="6" t="s">
        <f>=-25.1</f>
      </c>
      <c r="CF8" s="0" t="s">
        <v>333</v>
      </c>
      <c r="CG8" s="11" t="n">
        <v>46190</v>
      </c>
      <c r="CH8" s="6" t="s">
        <f>=-23.94</f>
      </c>
      <c r="CI8" s="0" t="s">
        <v>425</v>
      </c>
      <c r="CJ8" s="0"/>
      <c r="CK8" s="0"/>
      <c r="CL8" s="0"/>
      <c r="CM8" s="11" t="n">
        <v>46175</v>
      </c>
      <c r="CN8" s="6" t="s">
        <f>=-27.24</f>
      </c>
      <c r="CO8" s="0" t="s">
        <v>412</v>
      </c>
      <c r="CP8" s="11" t="n">
        <v>46160</v>
      </c>
      <c r="CQ8" s="6" t="s">
        <f>=-23.94</f>
      </c>
      <c r="CR8" s="0" t="s">
        <v>377</v>
      </c>
      <c r="CS8" s="11" t="n">
        <v>46017</v>
      </c>
      <c r="CT8" s="6" t="s">
        <f>=963.16</f>
      </c>
      <c r="CU8" s="0" t="s">
        <v>454</v>
      </c>
      <c r="CV8" s="11" t="n">
        <v>46001</v>
      </c>
      <c r="CW8" s="6" t="s">
        <f>=-13.09</f>
      </c>
      <c r="CX8" s="0" t="s">
        <v>276</v>
      </c>
      <c r="CY8" s="0"/>
      <c r="CZ8" s="0"/>
      <c r="DA8" s="0"/>
      <c r="DB8" s="0"/>
      <c r="DC8" s="0"/>
      <c r="DD8" s="0"/>
      <c r="DE8" s="0"/>
      <c r="DF8" s="0"/>
      <c r="DG8" s="0"/>
      <c r="DH8" s="11" t="n">
        <v>46067</v>
      </c>
      <c r="DI8" s="6" t="s">
        <f>=-25.58</f>
      </c>
      <c r="DJ8" s="0" t="s">
        <v>332</v>
      </c>
      <c r="DK8" s="0"/>
      <c r="DL8" s="0"/>
      <c r="DM8" s="0"/>
      <c r="DN8" s="11" t="n">
        <v>46200</v>
      </c>
      <c r="DO8" s="6" t="s">
        <f>=-12.3</f>
      </c>
      <c r="DP8" s="0" t="s">
        <v>324</v>
      </c>
      <c r="DQ8" s="0"/>
      <c r="DR8" s="8" t="s">
        <f>=-SUM(DR2:DR6)</f>
      </c>
      <c r="DS8" s="0" t="s">
        <v>457</v>
      </c>
      <c r="DT8" s="11" t="n">
        <v>46010</v>
      </c>
      <c r="DU8" s="6" t="s">
        <f>=-12.63</f>
      </c>
      <c r="DV8" s="0" t="s">
        <v>287</v>
      </c>
      <c r="DW8" s="11" t="n">
        <v>46043</v>
      </c>
      <c r="DX8" s="6" t="s">
        <f>=-14.52</f>
      </c>
      <c r="DY8" s="0" t="s">
        <v>316</v>
      </c>
      <c r="DZ8" s="11" t="n">
        <v>46058</v>
      </c>
      <c r="EA8" s="6" t="s">
        <f>=-12.1</f>
      </c>
      <c r="EB8" s="0" t="s">
        <v>328</v>
      </c>
      <c r="EC8" s="11" t="n">
        <v>46093</v>
      </c>
      <c r="ED8" s="6" t="s">
        <f>=-11.81</f>
      </c>
      <c r="EE8" s="0" t="s">
        <v>350</v>
      </c>
      <c r="EF8" s="11" t="n">
        <v>46130</v>
      </c>
      <c r="EG8" s="6" t="s">
        <f>=-12.49</f>
      </c>
      <c r="EH8" s="0" t="s">
        <v>376</v>
      </c>
      <c r="EI8" s="11" t="n">
        <v>45948</v>
      </c>
      <c r="EJ8" s="6" t="s">
        <f>=-10.74</f>
      </c>
      <c r="EK8" s="0" t="s">
        <v>195</v>
      </c>
      <c r="EL8" s="11" t="n">
        <v>46109</v>
      </c>
      <c r="EM8" s="6" t="s">
        <f>=-12.18</f>
      </c>
      <c r="EN8" s="0" t="s">
        <v>366</v>
      </c>
      <c r="EO8" s="0"/>
      <c r="EP8" s="0"/>
      <c r="EQ8" s="0"/>
      <c r="ER8" s="0"/>
      <c r="ES8" s="8" t="s">
        <f>=-SUM(ES2:ES6)</f>
      </c>
      <c r="ET8" s="0" t="s">
        <v>457</v>
      </c>
      <c r="EU8" s="11" t="n">
        <v>46045</v>
      </c>
      <c r="EV8" s="6" t="s">
        <f>=-12.79</f>
      </c>
      <c r="EW8" s="0" t="s">
        <v>213</v>
      </c>
      <c r="EX8" s="11" t="n">
        <v>46052</v>
      </c>
      <c r="EY8" s="6" t="s">
        <f>=-11.58</f>
      </c>
      <c r="EZ8" s="0" t="s">
        <v>325</v>
      </c>
      <c r="FA8" s="11" t="n">
        <v>46050</v>
      </c>
      <c r="FB8" s="6" t="s">
        <f>=-9.34</f>
      </c>
      <c r="FC8" s="0" t="s">
        <v>322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0"/>
      <c r="H9" s="0"/>
      <c r="I9" s="0"/>
      <c r="J9" s="0"/>
      <c r="K9" s="8" t="s">
        <f>=-SUM(K2:K7)</f>
      </c>
      <c r="L9" s="0" t="s">
        <v>457</v>
      </c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457</v>
      </c>
      <c r="Y9" s="0"/>
      <c r="Z9" s="0"/>
      <c r="AA9" s="0"/>
      <c r="AB9" s="11" t="n">
        <v>45846</v>
      </c>
      <c r="AC9" s="6" t="n">
        <v>203.97</v>
      </c>
      <c r="AD9" s="0" t="s">
        <v>454</v>
      </c>
      <c r="AE9" s="11" t="n">
        <v>45978</v>
      </c>
      <c r="AF9" s="6" t="n">
        <v>-889.95</v>
      </c>
      <c r="AG9" s="0" t="s">
        <v>455</v>
      </c>
      <c r="AH9" s="0"/>
      <c r="AI9" s="8" t="s">
        <f>=-SUM(AI2:AI7)</f>
      </c>
      <c r="AJ9" s="0" t="s">
        <v>457</v>
      </c>
      <c r="AK9" s="11" t="n">
        <v>46117</v>
      </c>
      <c r="AL9" s="6" t="s">
        <f>=-117.24</f>
      </c>
      <c r="AM9" s="0" t="s">
        <v>327</v>
      </c>
      <c r="AN9" s="11" t="n">
        <v>46080</v>
      </c>
      <c r="AO9" s="6" t="s">
        <f>=-125.46</f>
      </c>
      <c r="AP9" s="0" t="s">
        <v>345</v>
      </c>
      <c r="AQ9" s="11" t="n">
        <v>46172</v>
      </c>
      <c r="AR9" s="6" t="s">
        <f>=-70.15</f>
      </c>
      <c r="AS9" s="0" t="s">
        <v>267</v>
      </c>
      <c r="AT9" s="11" t="n">
        <v>46198</v>
      </c>
      <c r="AU9" s="6" t="s">
        <f>=-45.6</f>
      </c>
      <c r="AV9" s="0" t="s">
        <v>430</v>
      </c>
      <c r="AW9" s="11" t="n">
        <v>46171</v>
      </c>
      <c r="AX9" s="6" t="s">
        <f>=-65.6</f>
      </c>
      <c r="AY9" s="0" t="s">
        <v>302</v>
      </c>
      <c r="AZ9" s="0"/>
      <c r="BA9" s="10" t="s">
        <f>=XIRR(BA2:BA8,AZ2:AZ8)</f>
      </c>
      <c r="BB9" s="0"/>
      <c r="BC9" s="11" t="n">
        <v>46194</v>
      </c>
      <c r="BD9" s="6" t="s">
        <f>=-1250</f>
      </c>
      <c r="BE9" s="0" t="s">
        <v>428</v>
      </c>
      <c r="BF9" s="0"/>
      <c r="BG9" s="10" t="s">
        <f>=XIRR(BG2:BG8,BF2:BF8)</f>
      </c>
      <c r="BH9" s="0"/>
      <c r="BI9" s="0"/>
      <c r="BJ9" s="0"/>
      <c r="BK9" s="0"/>
      <c r="BL9" s="0"/>
      <c r="BM9" s="8" t="s">
        <f>=-SUM(BM2:BM7)</f>
      </c>
      <c r="BN9" s="0" t="s">
        <v>457</v>
      </c>
      <c r="BO9" s="11" t="n">
        <v>46175</v>
      </c>
      <c r="BP9" s="6" t="s">
        <f>=-35.32</f>
      </c>
      <c r="BQ9" s="0" t="s">
        <v>389</v>
      </c>
      <c r="BR9" s="11" t="n">
        <v>46224</v>
      </c>
      <c r="BS9" s="8" t="s">
        <f>=-Портфель!J27</f>
      </c>
      <c r="BT9" s="0" t="s">
        <v>456</v>
      </c>
      <c r="BU9" s="0"/>
      <c r="BV9" s="0"/>
      <c r="BW9" s="0"/>
      <c r="BX9" s="0"/>
      <c r="BY9" s="0"/>
      <c r="BZ9" s="0"/>
      <c r="CA9" s="11" t="n">
        <v>46075</v>
      </c>
      <c r="CB9" s="6" t="s">
        <f>=-25.08</f>
      </c>
      <c r="CC9" s="0" t="s">
        <v>340</v>
      </c>
      <c r="CD9" s="11" t="n">
        <v>46098</v>
      </c>
      <c r="CE9" s="6" t="s">
        <f>=-24.42</f>
      </c>
      <c r="CF9" s="0" t="s">
        <v>354</v>
      </c>
      <c r="CG9" s="11" t="n">
        <v>46220</v>
      </c>
      <c r="CH9" s="6" t="s">
        <f>=-23.66</f>
      </c>
      <c r="CI9" s="0" t="s">
        <v>447</v>
      </c>
      <c r="CJ9" s="0"/>
      <c r="CK9" s="0"/>
      <c r="CL9" s="0"/>
      <c r="CM9" s="11" t="n">
        <v>46205</v>
      </c>
      <c r="CN9" s="6" t="s">
        <f>=-27.18</f>
      </c>
      <c r="CO9" s="0" t="s">
        <v>437</v>
      </c>
      <c r="CP9" s="11" t="n">
        <v>46190</v>
      </c>
      <c r="CQ9" s="6" t="s">
        <f>=-23.94</f>
      </c>
      <c r="CR9" s="0" t="s">
        <v>377</v>
      </c>
      <c r="CS9" s="11" t="n">
        <v>46046</v>
      </c>
      <c r="CT9" s="6" t="s">
        <f>=-25.66</f>
      </c>
      <c r="CU9" s="0" t="s">
        <v>318</v>
      </c>
      <c r="CV9" s="11" t="n">
        <v>46002</v>
      </c>
      <c r="CW9" s="6" t="s">
        <f>=985.08</f>
      </c>
      <c r="CX9" s="0" t="s">
        <v>454</v>
      </c>
      <c r="CY9" s="0"/>
      <c r="CZ9" s="0"/>
      <c r="DA9" s="0"/>
      <c r="DB9" s="0"/>
      <c r="DC9" s="0"/>
      <c r="DD9" s="0"/>
      <c r="DE9" s="0"/>
      <c r="DF9" s="0"/>
      <c r="DG9" s="0"/>
      <c r="DH9" s="11" t="n">
        <v>46096</v>
      </c>
      <c r="DI9" s="6" t="s">
        <f>=-110</f>
      </c>
      <c r="DJ9" s="0" t="s">
        <v>352</v>
      </c>
      <c r="DK9" s="0"/>
      <c r="DL9" s="0"/>
      <c r="DM9" s="0"/>
      <c r="DN9" s="11" t="n">
        <v>46386</v>
      </c>
      <c r="DO9" s="8" t="s">
        <f>=-Портфель!J43</f>
      </c>
      <c r="DP9" s="0" t="s">
        <v>456</v>
      </c>
      <c r="DQ9" s="0"/>
      <c r="DR9" s="0"/>
      <c r="DS9" s="0"/>
      <c r="DT9" s="11" t="n">
        <v>46040</v>
      </c>
      <c r="DU9" s="6" t="s">
        <f>=-12.34</f>
      </c>
      <c r="DV9" s="0" t="s">
        <v>313</v>
      </c>
      <c r="DW9" s="11" t="n">
        <v>46073</v>
      </c>
      <c r="DX9" s="6" t="s">
        <f>=-14.44</f>
      </c>
      <c r="DY9" s="0" t="s">
        <v>339</v>
      </c>
      <c r="DZ9" s="11" t="n">
        <v>46088</v>
      </c>
      <c r="EA9" s="6" t="s">
        <f>=-12.1</f>
      </c>
      <c r="EB9" s="0" t="s">
        <v>328</v>
      </c>
      <c r="EC9" s="11" t="n">
        <v>46123</v>
      </c>
      <c r="ED9" s="6" t="s">
        <f>=-11.47</f>
      </c>
      <c r="EE9" s="0" t="s">
        <v>371</v>
      </c>
      <c r="EF9" s="11" t="n">
        <v>46160</v>
      </c>
      <c r="EG9" s="6" t="s">
        <f>=-12.15</f>
      </c>
      <c r="EH9" s="0" t="s">
        <v>399</v>
      </c>
      <c r="EI9" s="11" t="n">
        <v>45978</v>
      </c>
      <c r="EJ9" s="6" t="s">
        <f>=-10.74</f>
      </c>
      <c r="EK9" s="0" t="s">
        <v>195</v>
      </c>
      <c r="EL9" s="11" t="n">
        <v>46139</v>
      </c>
      <c r="EM9" s="6" t="s">
        <f>=-11.78</f>
      </c>
      <c r="EN9" s="0" t="s">
        <v>383</v>
      </c>
      <c r="EO9" s="0"/>
      <c r="EP9" s="0"/>
      <c r="EQ9" s="0"/>
      <c r="ER9" s="0"/>
      <c r="ES9" s="0"/>
      <c r="ET9" s="0"/>
      <c r="EU9" s="11" t="n">
        <v>46075</v>
      </c>
      <c r="EV9" s="6" t="s">
        <f>=-12.79</f>
      </c>
      <c r="EW9" s="0" t="s">
        <v>213</v>
      </c>
      <c r="EX9" s="11" t="n">
        <v>46081</v>
      </c>
      <c r="EY9" s="6" t="s">
        <f>=-41.5</f>
      </c>
      <c r="EZ9" s="0" t="s">
        <v>266</v>
      </c>
      <c r="FA9" s="11" t="n">
        <v>46139</v>
      </c>
      <c r="FB9" s="6" t="s">
        <f>=-179.19</f>
      </c>
      <c r="FC9" s="0" t="s">
        <v>384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457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45847</v>
      </c>
      <c r="AC10" s="6" t="n">
        <v>120.07</v>
      </c>
      <c r="AD10" s="0" t="s">
        <v>454</v>
      </c>
      <c r="AE10" s="11" t="n">
        <v>45979</v>
      </c>
      <c r="AF10" s="6" t="n">
        <v>105.7</v>
      </c>
      <c r="AG10" s="0" t="s">
        <v>454</v>
      </c>
      <c r="AH10" s="0"/>
      <c r="AI10" s="0"/>
      <c r="AJ10" s="0"/>
      <c r="AK10" s="11" t="n">
        <v>46147</v>
      </c>
      <c r="AL10" s="6" t="s">
        <f>=-117.24</f>
      </c>
      <c r="AM10" s="0" t="s">
        <v>327</v>
      </c>
      <c r="AN10" s="11" t="n">
        <v>46081</v>
      </c>
      <c r="AO10" s="6" t="s">
        <f>=-177.1</f>
      </c>
      <c r="AP10" s="0" t="s">
        <v>346</v>
      </c>
      <c r="AQ10" s="11" t="n">
        <v>46202</v>
      </c>
      <c r="AR10" s="6" t="s">
        <f>=-70.15</f>
      </c>
      <c r="AS10" s="0" t="s">
        <v>267</v>
      </c>
      <c r="AT10" s="11" t="n">
        <v>46360</v>
      </c>
      <c r="AU10" s="8" t="s">
        <f>=-Портфель!J19</f>
      </c>
      <c r="AV10" s="0" t="s">
        <v>456</v>
      </c>
      <c r="AW10" s="11" t="n">
        <v>46201</v>
      </c>
      <c r="AX10" s="6" t="s">
        <f>=-65.6</f>
      </c>
      <c r="AY10" s="0" t="s">
        <v>302</v>
      </c>
      <c r="AZ10" s="0"/>
      <c r="BA10" s="8" t="s">
        <f>=-SUM(BA2:BA8)</f>
      </c>
      <c r="BB10" s="0" t="s">
        <v>457</v>
      </c>
      <c r="BC10" s="11" t="n">
        <v>46195</v>
      </c>
      <c r="BD10" s="6" t="s">
        <f>=-77.2</f>
      </c>
      <c r="BE10" s="0" t="s">
        <v>284</v>
      </c>
      <c r="BF10" s="0"/>
      <c r="BG10" s="8" t="s">
        <f>=-SUM(BG2:BG8)</f>
      </c>
      <c r="BH10" s="0" t="s">
        <v>457</v>
      </c>
      <c r="BI10" s="0"/>
      <c r="BJ10" s="0"/>
      <c r="BK10" s="0"/>
      <c r="BL10" s="0"/>
      <c r="BM10" s="0"/>
      <c r="BN10" s="0"/>
      <c r="BO10" s="11" t="n">
        <v>46205</v>
      </c>
      <c r="BP10" s="6" t="s">
        <f>=-34.09</f>
      </c>
      <c r="BQ10" s="0" t="s">
        <v>436</v>
      </c>
      <c r="BR10" s="0"/>
      <c r="BS10" s="10" t="s">
        <f>=XIRR(BS2:BS9,BR2:BR9)</f>
      </c>
      <c r="BT10" s="0"/>
      <c r="BU10" s="0"/>
      <c r="BV10" s="0"/>
      <c r="BW10" s="0"/>
      <c r="BX10" s="0"/>
      <c r="BY10" s="0"/>
      <c r="BZ10" s="0"/>
      <c r="CA10" s="11" t="n">
        <v>46106</v>
      </c>
      <c r="CB10" s="6" t="s">
        <f>=-24.68</f>
      </c>
      <c r="CC10" s="0" t="s">
        <v>363</v>
      </c>
      <c r="CD10" s="11" t="n">
        <v>46128</v>
      </c>
      <c r="CE10" s="6" t="s">
        <f>=-23.72</f>
      </c>
      <c r="CF10" s="0" t="s">
        <v>374</v>
      </c>
      <c r="CG10" s="11" t="n">
        <v>46385</v>
      </c>
      <c r="CH10" s="8" t="s">
        <f>=-Портфель!J32</f>
      </c>
      <c r="CI10" s="0" t="s">
        <v>456</v>
      </c>
      <c r="CJ10" s="0"/>
      <c r="CK10" s="0"/>
      <c r="CL10" s="0"/>
      <c r="CM10" s="11" t="n">
        <v>46367</v>
      </c>
      <c r="CN10" s="8" t="s">
        <f>=-Портфель!J34</f>
      </c>
      <c r="CO10" s="0" t="s">
        <v>456</v>
      </c>
      <c r="CP10" s="11" t="n">
        <v>46220</v>
      </c>
      <c r="CQ10" s="6" t="s">
        <f>=-23.94</f>
      </c>
      <c r="CR10" s="0" t="s">
        <v>377</v>
      </c>
      <c r="CS10" s="11" t="n">
        <v>46077</v>
      </c>
      <c r="CT10" s="6" t="s">
        <f>=-25</f>
      </c>
      <c r="CU10" s="0" t="s">
        <v>341</v>
      </c>
      <c r="CV10" s="11" t="n">
        <v>46032</v>
      </c>
      <c r="CW10" s="6" t="s">
        <f>=-25.92</f>
      </c>
      <c r="CX10" s="0" t="s">
        <v>308</v>
      </c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46097</v>
      </c>
      <c r="DI10" s="6" t="s">
        <f>=-24.98</f>
      </c>
      <c r="DJ10" s="0" t="s">
        <v>353</v>
      </c>
      <c r="DK10" s="0"/>
      <c r="DL10" s="0"/>
      <c r="DM10" s="0"/>
      <c r="DN10" s="0"/>
      <c r="DO10" s="10" t="s">
        <f>=XIRR(DO2:DO9,DN2:DN9)</f>
      </c>
      <c r="DP10" s="0"/>
      <c r="DQ10" s="0"/>
      <c r="DR10" s="0"/>
      <c r="DS10" s="0"/>
      <c r="DT10" s="11" t="n">
        <v>46070</v>
      </c>
      <c r="DU10" s="6" t="s">
        <f>=-12.22</f>
      </c>
      <c r="DV10" s="0" t="s">
        <v>334</v>
      </c>
      <c r="DW10" s="11" t="n">
        <v>46103</v>
      </c>
      <c r="DX10" s="6" t="s">
        <f>=-14.05</f>
      </c>
      <c r="DY10" s="0" t="s">
        <v>361</v>
      </c>
      <c r="DZ10" s="11" t="n">
        <v>46118</v>
      </c>
      <c r="EA10" s="6" t="s">
        <f>=-11.68</f>
      </c>
      <c r="EB10" s="0" t="s">
        <v>370</v>
      </c>
      <c r="EC10" s="11" t="n">
        <v>46153</v>
      </c>
      <c r="ED10" s="6" t="s">
        <f>=-11.12</f>
      </c>
      <c r="EE10" s="0" t="s">
        <v>392</v>
      </c>
      <c r="EF10" s="11" t="n">
        <v>46190</v>
      </c>
      <c r="EG10" s="6" t="s">
        <f>=-11.97</f>
      </c>
      <c r="EH10" s="0" t="s">
        <v>423</v>
      </c>
      <c r="EI10" s="11" t="n">
        <v>46008</v>
      </c>
      <c r="EJ10" s="6" t="s">
        <f>=-10.74</f>
      </c>
      <c r="EK10" s="0" t="s">
        <v>195</v>
      </c>
      <c r="EL10" s="11" t="n">
        <v>46169</v>
      </c>
      <c r="EM10" s="6" t="s">
        <f>=-11.44</f>
      </c>
      <c r="EN10" s="0" t="s">
        <v>407</v>
      </c>
      <c r="EO10" s="0"/>
      <c r="EP10" s="0"/>
      <c r="EQ10" s="0"/>
      <c r="ER10" s="0"/>
      <c r="ES10" s="0"/>
      <c r="ET10" s="0"/>
      <c r="EU10" s="11" t="n">
        <v>46105</v>
      </c>
      <c r="EV10" s="6" t="s">
        <f>=-12.79</f>
      </c>
      <c r="EW10" s="0" t="s">
        <v>213</v>
      </c>
      <c r="EX10" s="11" t="n">
        <v>46082</v>
      </c>
      <c r="EY10" s="6" t="s">
        <f>=-10.83</f>
      </c>
      <c r="EZ10" s="0" t="s">
        <v>347</v>
      </c>
      <c r="FA10" s="11" t="n">
        <v>46140</v>
      </c>
      <c r="FB10" s="6" t="s">
        <f>=-6.15</f>
      </c>
      <c r="FC10" s="0" t="s">
        <v>385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45853</v>
      </c>
      <c r="AC11" s="6" t="n">
        <v>204.68</v>
      </c>
      <c r="AD11" s="0" t="s">
        <v>454</v>
      </c>
      <c r="AE11" s="11" t="n">
        <v>45993</v>
      </c>
      <c r="AF11" s="6" t="n">
        <v>821.04</v>
      </c>
      <c r="AG11" s="0" t="s">
        <v>454</v>
      </c>
      <c r="AH11" s="0"/>
      <c r="AI11" s="0"/>
      <c r="AJ11" s="0"/>
      <c r="AK11" s="11" t="n">
        <v>46177</v>
      </c>
      <c r="AL11" s="6" t="s">
        <f>=-117.24</f>
      </c>
      <c r="AM11" s="0" t="s">
        <v>327</v>
      </c>
      <c r="AN11" s="11" t="n">
        <v>46169</v>
      </c>
      <c r="AO11" s="6" t="s">
        <f>=-123.72</f>
      </c>
      <c r="AP11" s="0" t="s">
        <v>408</v>
      </c>
      <c r="AQ11" s="11" t="n">
        <v>46344</v>
      </c>
      <c r="AR11" s="8" t="s">
        <f>=-Портфель!J18</f>
      </c>
      <c r="AS11" s="0" t="s">
        <v>456</v>
      </c>
      <c r="AT11" s="0"/>
      <c r="AU11" s="10" t="s">
        <f>=XIRR(AU2:AU10,AT2:AT10)</f>
      </c>
      <c r="AV11" s="0"/>
      <c r="AW11" s="11" t="n">
        <v>46358</v>
      </c>
      <c r="AX11" s="8" t="s">
        <f>=-Портфель!J20</f>
      </c>
      <c r="AY11" s="0" t="s">
        <v>456</v>
      </c>
      <c r="AZ11" s="0"/>
      <c r="BA11" s="0"/>
      <c r="BB11" s="0"/>
      <c r="BC11" s="11" t="n">
        <v>46353</v>
      </c>
      <c r="BD11" s="8" t="s">
        <f>=-Портфель!J22</f>
      </c>
      <c r="BE11" s="0" t="s">
        <v>456</v>
      </c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46367</v>
      </c>
      <c r="BP11" s="8" t="s">
        <f>=-Портфель!J26</f>
      </c>
      <c r="BQ11" s="0" t="s">
        <v>456</v>
      </c>
      <c r="BR11" s="0"/>
      <c r="BS11" s="8" t="s">
        <f>=-SUM(BS2:BS9)</f>
      </c>
      <c r="BT11" s="0" t="s">
        <v>457</v>
      </c>
      <c r="BU11" s="0"/>
      <c r="BV11" s="0"/>
      <c r="BW11" s="0"/>
      <c r="BX11" s="0"/>
      <c r="BY11" s="0"/>
      <c r="BZ11" s="0"/>
      <c r="CA11" s="11" t="n">
        <v>46137</v>
      </c>
      <c r="CB11" s="6" t="s">
        <f>=-24</f>
      </c>
      <c r="CC11" s="0" t="s">
        <v>380</v>
      </c>
      <c r="CD11" s="11" t="n">
        <v>46158</v>
      </c>
      <c r="CE11" s="6" t="s">
        <f>=-23.04</f>
      </c>
      <c r="CF11" s="0" t="s">
        <v>397</v>
      </c>
      <c r="CG11" s="0"/>
      <c r="CH11" s="10" t="s">
        <f>=XIRR(CH2:CH10,CG2:CG10)</f>
      </c>
      <c r="CI11" s="0"/>
      <c r="CJ11" s="0"/>
      <c r="CK11" s="0"/>
      <c r="CL11" s="0"/>
      <c r="CM11" s="0"/>
      <c r="CN11" s="10" t="s">
        <f>=XIRR(CN2:CN10,CM2:CM10)</f>
      </c>
      <c r="CO11" s="0"/>
      <c r="CP11" s="11" t="n">
        <v>46353</v>
      </c>
      <c r="CQ11" s="8" t="s">
        <f>=-Портфель!J35</f>
      </c>
      <c r="CR11" s="0" t="s">
        <v>456</v>
      </c>
      <c r="CS11" s="11" t="n">
        <v>46108</v>
      </c>
      <c r="CT11" s="6" t="s">
        <f>=-24.5</f>
      </c>
      <c r="CU11" s="0" t="s">
        <v>364</v>
      </c>
      <c r="CV11" s="11" t="n">
        <v>46063</v>
      </c>
      <c r="CW11" s="6" t="s">
        <f>=-25.36</f>
      </c>
      <c r="CX11" s="0" t="s">
        <v>329</v>
      </c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46126</v>
      </c>
      <c r="DI11" s="6" t="s">
        <f>=-110</f>
      </c>
      <c r="DJ11" s="0" t="s">
        <v>352</v>
      </c>
      <c r="DK11" s="0"/>
      <c r="DL11" s="0"/>
      <c r="DM11" s="0"/>
      <c r="DN11" s="0"/>
      <c r="DO11" s="8" t="s">
        <f>=-SUM(DO2:DO9)</f>
      </c>
      <c r="DP11" s="0" t="s">
        <v>457</v>
      </c>
      <c r="DQ11" s="0"/>
      <c r="DR11" s="0"/>
      <c r="DS11" s="0"/>
      <c r="DT11" s="11" t="n">
        <v>46100</v>
      </c>
      <c r="DU11" s="6" t="s">
        <f>=-11.88</f>
      </c>
      <c r="DV11" s="0" t="s">
        <v>356</v>
      </c>
      <c r="DW11" s="11" t="n">
        <v>46133</v>
      </c>
      <c r="DX11" s="6" t="s">
        <f>=-13.71</f>
      </c>
      <c r="DY11" s="0" t="s">
        <v>379</v>
      </c>
      <c r="DZ11" s="11" t="n">
        <v>46148</v>
      </c>
      <c r="EA11" s="6" t="s">
        <f>=-11.27</f>
      </c>
      <c r="EB11" s="0" t="s">
        <v>391</v>
      </c>
      <c r="EC11" s="11" t="n">
        <v>46183</v>
      </c>
      <c r="ED11" s="6" t="s">
        <f>=-10.82</f>
      </c>
      <c r="EE11" s="0" t="s">
        <v>417</v>
      </c>
      <c r="EF11" s="11" t="n">
        <v>46220</v>
      </c>
      <c r="EG11" s="6" t="s">
        <f>=-11.83</f>
      </c>
      <c r="EH11" s="0" t="s">
        <v>446</v>
      </c>
      <c r="EI11" s="11" t="n">
        <v>46038</v>
      </c>
      <c r="EJ11" s="6" t="s">
        <f>=-10.74</f>
      </c>
      <c r="EK11" s="0" t="s">
        <v>195</v>
      </c>
      <c r="EL11" s="11" t="n">
        <v>46199</v>
      </c>
      <c r="EM11" s="6" t="s">
        <f>=-11.36</f>
      </c>
      <c r="EN11" s="0" t="s">
        <v>432</v>
      </c>
      <c r="EO11" s="0"/>
      <c r="EP11" s="0"/>
      <c r="EQ11" s="0"/>
      <c r="ER11" s="0"/>
      <c r="ES11" s="0"/>
      <c r="ET11" s="0"/>
      <c r="EU11" s="11" t="n">
        <v>46135</v>
      </c>
      <c r="EV11" s="6" t="s">
        <f>=-12.79</f>
      </c>
      <c r="EW11" s="0" t="s">
        <v>213</v>
      </c>
      <c r="EX11" s="11" t="n">
        <v>46111</v>
      </c>
      <c r="EY11" s="6" t="s">
        <f>=-41.5</f>
      </c>
      <c r="EZ11" s="0" t="s">
        <v>266</v>
      </c>
      <c r="FA11" s="11" t="n">
        <v>46290</v>
      </c>
      <c r="FB11" s="8" t="s">
        <f>=-Портфель!J56</f>
      </c>
      <c r="FC11" s="0" t="s">
        <v>456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45868</v>
      </c>
      <c r="AC12" s="6" t="n">
        <v>254.79</v>
      </c>
      <c r="AD12" s="0" t="s">
        <v>454</v>
      </c>
      <c r="AE12" s="11" t="n">
        <v>45993</v>
      </c>
      <c r="AF12" s="6" t="n">
        <v>118.8</v>
      </c>
      <c r="AG12" s="0" t="s">
        <v>454</v>
      </c>
      <c r="AH12" s="0"/>
      <c r="AI12" s="0"/>
      <c r="AJ12" s="0"/>
      <c r="AK12" s="11" t="n">
        <v>46207</v>
      </c>
      <c r="AL12" s="6" t="s">
        <f>=-117.24</f>
      </c>
      <c r="AM12" s="0" t="s">
        <v>327</v>
      </c>
      <c r="AN12" s="11" t="n">
        <v>46170</v>
      </c>
      <c r="AO12" s="6" t="s">
        <f>=-227.96</f>
      </c>
      <c r="AP12" s="0" t="s">
        <v>410</v>
      </c>
      <c r="AQ12" s="0"/>
      <c r="AR12" s="10" t="s">
        <f>=XIRR(AR2:AR11,AQ2:AQ11)</f>
      </c>
      <c r="AS12" s="0"/>
      <c r="AT12" s="0"/>
      <c r="AU12" s="8" t="s">
        <f>=-SUM(AU2:AU10)</f>
      </c>
      <c r="AV12" s="0" t="s">
        <v>457</v>
      </c>
      <c r="AW12" s="0"/>
      <c r="AX12" s="10" t="s">
        <f>=XIRR(AX2:AX11,AW2:AW11)</f>
      </c>
      <c r="AY12" s="0"/>
      <c r="AZ12" s="0"/>
      <c r="BA12" s="0"/>
      <c r="BB12" s="0"/>
      <c r="BC12" s="0"/>
      <c r="BD12" s="10" t="s">
        <f>=XIRR(BD2:BD11,BC2:BC11)</f>
      </c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10" t="s">
        <f>=XIRR(BP2:BP11,BO2:BO11)</f>
      </c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11" t="n">
        <v>46168</v>
      </c>
      <c r="CB12" s="6" t="s">
        <f>=-23.3</f>
      </c>
      <c r="CC12" s="0" t="s">
        <v>404</v>
      </c>
      <c r="CD12" s="11" t="n">
        <v>46188</v>
      </c>
      <c r="CE12" s="6" t="s">
        <f>=-23.64</f>
      </c>
      <c r="CF12" s="0" t="s">
        <v>420</v>
      </c>
      <c r="CG12" s="0"/>
      <c r="CH12" s="8" t="s">
        <f>=-SUM(CH2:CH10)</f>
      </c>
      <c r="CI12" s="0" t="s">
        <v>457</v>
      </c>
      <c r="CJ12" s="0"/>
      <c r="CK12" s="0"/>
      <c r="CL12" s="0"/>
      <c r="CM12" s="0"/>
      <c r="CN12" s="8" t="s">
        <f>=-SUM(CN2:CN10)</f>
      </c>
      <c r="CO12" s="0" t="s">
        <v>457</v>
      </c>
      <c r="CP12" s="0"/>
      <c r="CQ12" s="10" t="s">
        <f>=XIRR(CQ2:CQ11,CP2:CP11)</f>
      </c>
      <c r="CR12" s="0"/>
      <c r="CS12" s="11" t="n">
        <v>46139</v>
      </c>
      <c r="CT12" s="6" t="s">
        <f>=-23.88</f>
      </c>
      <c r="CU12" s="0" t="s">
        <v>382</v>
      </c>
      <c r="CV12" s="11" t="n">
        <v>46094</v>
      </c>
      <c r="CW12" s="6" t="s">
        <f>=-24.96</f>
      </c>
      <c r="CX12" s="0" t="s">
        <v>351</v>
      </c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46127</v>
      </c>
      <c r="DI12" s="6" t="s">
        <f>=-23.74</f>
      </c>
      <c r="DJ12" s="0" t="s">
        <v>373</v>
      </c>
      <c r="DK12" s="0"/>
      <c r="DL12" s="0"/>
      <c r="DM12" s="0"/>
      <c r="DN12" s="0"/>
      <c r="DO12" s="0"/>
      <c r="DP12" s="0"/>
      <c r="DQ12" s="0"/>
      <c r="DR12" s="0"/>
      <c r="DS12" s="0"/>
      <c r="DT12" s="11" t="n">
        <v>46130</v>
      </c>
      <c r="DU12" s="6" t="s">
        <f>=-11.53</f>
      </c>
      <c r="DV12" s="0" t="s">
        <v>375</v>
      </c>
      <c r="DW12" s="11" t="n">
        <v>46163</v>
      </c>
      <c r="DX12" s="6" t="s">
        <f>=-13.37</f>
      </c>
      <c r="DY12" s="0" t="s">
        <v>403</v>
      </c>
      <c r="DZ12" s="11" t="n">
        <v>46178</v>
      </c>
      <c r="EA12" s="6" t="s">
        <f>=-10.86</f>
      </c>
      <c r="EB12" s="0" t="s">
        <v>416</v>
      </c>
      <c r="EC12" s="11" t="n">
        <v>46213</v>
      </c>
      <c r="ED12" s="6" t="s">
        <f>=-10.74</f>
      </c>
      <c r="EE12" s="0" t="s">
        <v>441</v>
      </c>
      <c r="EF12" s="11" t="n">
        <v>46327</v>
      </c>
      <c r="EG12" s="8" t="s">
        <f>=-Портфель!J49</f>
      </c>
      <c r="EH12" s="0" t="s">
        <v>456</v>
      </c>
      <c r="EI12" s="11" t="n">
        <v>46068</v>
      </c>
      <c r="EJ12" s="6" t="s">
        <f>=-10.74</f>
      </c>
      <c r="EK12" s="0" t="s">
        <v>195</v>
      </c>
      <c r="EL12" s="11" t="n">
        <v>46308</v>
      </c>
      <c r="EM12" s="8" t="s">
        <f>=-Портфель!J51</f>
      </c>
      <c r="EN12" s="0" t="s">
        <v>456</v>
      </c>
      <c r="EO12" s="0"/>
      <c r="EP12" s="0"/>
      <c r="EQ12" s="0"/>
      <c r="ER12" s="0"/>
      <c r="ES12" s="0"/>
      <c r="ET12" s="0"/>
      <c r="EU12" s="11" t="n">
        <v>46165</v>
      </c>
      <c r="EV12" s="6" t="s">
        <f>=-12.79</f>
      </c>
      <c r="EW12" s="0" t="s">
        <v>213</v>
      </c>
      <c r="EX12" s="11" t="n">
        <v>46112</v>
      </c>
      <c r="EY12" s="6" t="s">
        <f>=-10.08</f>
      </c>
      <c r="EZ12" s="0" t="s">
        <v>367</v>
      </c>
      <c r="FA12" s="0"/>
      <c r="FB12" s="10" t="s">
        <f>=XIRR(FB2:FB11,FA2:FA11)</f>
      </c>
      <c r="FC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45875</v>
      </c>
      <c r="AC13" s="6" t="n">
        <v>206.98</v>
      </c>
      <c r="AD13" s="0" t="s">
        <v>454</v>
      </c>
      <c r="AE13" s="11" t="n">
        <v>45993</v>
      </c>
      <c r="AF13" s="6" t="n">
        <v>1436.16</v>
      </c>
      <c r="AG13" s="0" t="s">
        <v>454</v>
      </c>
      <c r="AH13" s="0"/>
      <c r="AI13" s="0"/>
      <c r="AJ13" s="0"/>
      <c r="AK13" s="11" t="n">
        <v>46350</v>
      </c>
      <c r="AL13" s="8" t="s">
        <f>=-Портфель!J16</f>
      </c>
      <c r="AM13" s="0" t="s">
        <v>456</v>
      </c>
      <c r="AN13" s="11" t="n">
        <v>46344</v>
      </c>
      <c r="AO13" s="8" t="s">
        <f>=-Портфель!J17</f>
      </c>
      <c r="AP13" s="0" t="s">
        <v>456</v>
      </c>
      <c r="AQ13" s="0"/>
      <c r="AR13" s="8" t="s">
        <f>=-SUM(AR2:AR11)</f>
      </c>
      <c r="AS13" s="0" t="s">
        <v>457</v>
      </c>
      <c r="AT13" s="0"/>
      <c r="AU13" s="0"/>
      <c r="AV13" s="0"/>
      <c r="AW13" s="0"/>
      <c r="AX13" s="8" t="s">
        <f>=-SUM(AX2:AX11)</f>
      </c>
      <c r="AY13" s="0" t="s">
        <v>457</v>
      </c>
      <c r="AZ13" s="0"/>
      <c r="BA13" s="0"/>
      <c r="BB13" s="0"/>
      <c r="BC13" s="0"/>
      <c r="BD13" s="8" t="s">
        <f>=-SUM(BD2:BD11)</f>
      </c>
      <c r="BE13" s="0" t="s">
        <v>457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8" t="s">
        <f>=-SUM(BP2:BP11)</f>
      </c>
      <c r="BQ13" s="0" t="s">
        <v>457</v>
      </c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46199</v>
      </c>
      <c r="CB13" s="6" t="s">
        <f>=-23.46</f>
      </c>
      <c r="CC13" s="0" t="s">
        <v>431</v>
      </c>
      <c r="CD13" s="11" t="n">
        <v>46218</v>
      </c>
      <c r="CE13" s="6" t="s">
        <f>=-23.36</f>
      </c>
      <c r="CF13" s="0" t="s">
        <v>444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8" t="s">
        <f>=-SUM(CQ2:CQ11)</f>
      </c>
      <c r="CR13" s="0" t="s">
        <v>457</v>
      </c>
      <c r="CS13" s="11" t="n">
        <v>46170</v>
      </c>
      <c r="CT13" s="6" t="s">
        <f>=-23.16</f>
      </c>
      <c r="CU13" s="0" t="s">
        <v>409</v>
      </c>
      <c r="CV13" s="11" t="n">
        <v>46125</v>
      </c>
      <c r="CW13" s="6" t="s">
        <f>=-24.18</f>
      </c>
      <c r="CX13" s="0" t="s">
        <v>372</v>
      </c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46156</v>
      </c>
      <c r="DI13" s="6" t="s">
        <f>=-110</f>
      </c>
      <c r="DJ13" s="0" t="s">
        <v>352</v>
      </c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46160</v>
      </c>
      <c r="DU13" s="6" t="s">
        <f>=-11.19</f>
      </c>
      <c r="DV13" s="0" t="s">
        <v>398</v>
      </c>
      <c r="DW13" s="11" t="n">
        <v>46193</v>
      </c>
      <c r="DX13" s="6" t="s">
        <f>=-13.21</f>
      </c>
      <c r="DY13" s="0" t="s">
        <v>427</v>
      </c>
      <c r="DZ13" s="11" t="n">
        <v>46208</v>
      </c>
      <c r="EA13" s="6" t="s">
        <f>=-10.86</f>
      </c>
      <c r="EB13" s="0" t="s">
        <v>416</v>
      </c>
      <c r="EC13" s="11" t="n">
        <v>46281</v>
      </c>
      <c r="ED13" s="8" t="s">
        <f>=-Портфель!J48</f>
      </c>
      <c r="EE13" s="0" t="s">
        <v>456</v>
      </c>
      <c r="EF13" s="0"/>
      <c r="EG13" s="10" t="s">
        <f>=XIRR(EG2:EG12,EF2:EF12)</f>
      </c>
      <c r="EH13" s="0"/>
      <c r="EI13" s="11" t="n">
        <v>46098</v>
      </c>
      <c r="EJ13" s="6" t="s">
        <f>=-10.74</f>
      </c>
      <c r="EK13" s="0" t="s">
        <v>195</v>
      </c>
      <c r="EL13" s="0"/>
      <c r="EM13" s="10" t="s">
        <f>=XIRR(EM2:EM12,EL2:EL12)</f>
      </c>
      <c r="EN13" s="0"/>
      <c r="EO13" s="0"/>
      <c r="EP13" s="0"/>
      <c r="EQ13" s="0"/>
      <c r="ER13" s="0"/>
      <c r="ES13" s="0"/>
      <c r="ET13" s="0"/>
      <c r="EU13" s="11" t="n">
        <v>46195</v>
      </c>
      <c r="EV13" s="6" t="s">
        <f>=-12.79</f>
      </c>
      <c r="EW13" s="0" t="s">
        <v>213</v>
      </c>
      <c r="EX13" s="11" t="n">
        <v>46141</v>
      </c>
      <c r="EY13" s="6" t="s">
        <f>=-41.5</f>
      </c>
      <c r="EZ13" s="0" t="s">
        <v>266</v>
      </c>
      <c r="FA13" s="0"/>
      <c r="FB13" s="8" t="s">
        <f>=-SUM(FB2:FB11)</f>
      </c>
      <c r="FC13" s="0" t="s">
        <v>457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45880</v>
      </c>
      <c r="AC14" s="6" t="n">
        <v>280.69</v>
      </c>
      <c r="AD14" s="0" t="s">
        <v>454</v>
      </c>
      <c r="AE14" s="11" t="n">
        <v>46006</v>
      </c>
      <c r="AF14" s="6" t="n">
        <v>270.3</v>
      </c>
      <c r="AG14" s="0" t="s">
        <v>454</v>
      </c>
      <c r="AH14" s="0"/>
      <c r="AI14" s="0"/>
      <c r="AJ14" s="0"/>
      <c r="AK14" s="0"/>
      <c r="AL14" s="10" t="s">
        <f>=XIRR(AL2:AL13,AK2:AK13)</f>
      </c>
      <c r="AM14" s="0"/>
      <c r="AN14" s="0"/>
      <c r="AO14" s="10" t="s">
        <f>=XIRR(AO2:AO13,AN2:AN13)</f>
      </c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46270</v>
      </c>
      <c r="CB14" s="8" t="s">
        <f>=-Портфель!J30</f>
      </c>
      <c r="CC14" s="0" t="s">
        <v>456</v>
      </c>
      <c r="CD14" s="11" t="n">
        <v>46308</v>
      </c>
      <c r="CE14" s="8" t="s">
        <f>=-Портфель!J31</f>
      </c>
      <c r="CF14" s="0" t="s">
        <v>456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46201</v>
      </c>
      <c r="CT14" s="6" t="s">
        <f>=-23.34</f>
      </c>
      <c r="CU14" s="0" t="s">
        <v>433</v>
      </c>
      <c r="CV14" s="11" t="n">
        <v>46156</v>
      </c>
      <c r="CW14" s="6" t="s">
        <f>=-23.54</f>
      </c>
      <c r="CX14" s="0" t="s">
        <v>395</v>
      </c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46157</v>
      </c>
      <c r="DI14" s="6" t="s">
        <f>=-21.58</f>
      </c>
      <c r="DJ14" s="0" t="s">
        <v>396</v>
      </c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46190</v>
      </c>
      <c r="DU14" s="6" t="s">
        <f>=-10.99</f>
      </c>
      <c r="DV14" s="0" t="s">
        <v>422</v>
      </c>
      <c r="DW14" s="11" t="n">
        <v>46223</v>
      </c>
      <c r="DX14" s="6" t="s">
        <f>=-13.05</f>
      </c>
      <c r="DY14" s="0" t="s">
        <v>448</v>
      </c>
      <c r="DZ14" s="11" t="n">
        <v>46267</v>
      </c>
      <c r="EA14" s="8" t="s">
        <f>=-Портфель!J47</f>
      </c>
      <c r="EB14" s="0" t="s">
        <v>456</v>
      </c>
      <c r="EC14" s="0"/>
      <c r="ED14" s="10" t="s">
        <f>=XIRR(ED2:ED13,EC2:EC13)</f>
      </c>
      <c r="EE14" s="0"/>
      <c r="EF14" s="0"/>
      <c r="EG14" s="8" t="s">
        <f>=-SUM(EG2:EG12)</f>
      </c>
      <c r="EH14" s="0" t="s">
        <v>457</v>
      </c>
      <c r="EI14" s="11" t="n">
        <v>46128</v>
      </c>
      <c r="EJ14" s="6" t="s">
        <f>=-10.74</f>
      </c>
      <c r="EK14" s="0" t="s">
        <v>195</v>
      </c>
      <c r="EL14" s="0"/>
      <c r="EM14" s="8" t="s">
        <f>=-SUM(EM2:EM12)</f>
      </c>
      <c r="EN14" s="0" t="s">
        <v>457</v>
      </c>
      <c r="EO14" s="0"/>
      <c r="EP14" s="0"/>
      <c r="EQ14" s="0"/>
      <c r="ER14" s="0"/>
      <c r="ES14" s="0"/>
      <c r="ET14" s="0"/>
      <c r="EU14" s="11" t="n">
        <v>46245</v>
      </c>
      <c r="EV14" s="8" t="s">
        <f>=-Портфель!J54</f>
      </c>
      <c r="EW14" s="0" t="s">
        <v>456</v>
      </c>
      <c r="EX14" s="11" t="n">
        <v>46142</v>
      </c>
      <c r="EY14" s="6" t="s">
        <f>=-10.33</f>
      </c>
      <c r="EZ14" s="0" t="s">
        <v>387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45881</v>
      </c>
      <c r="AC15" s="6" t="n">
        <v>122.09</v>
      </c>
      <c r="AD15" s="0" t="s">
        <v>454</v>
      </c>
      <c r="AE15" s="11" t="n">
        <v>46009</v>
      </c>
      <c r="AF15" s="6" t="n">
        <v>272.9</v>
      </c>
      <c r="AG15" s="0" t="s">
        <v>454</v>
      </c>
      <c r="AH15" s="0"/>
      <c r="AI15" s="0"/>
      <c r="AJ15" s="0"/>
      <c r="AK15" s="0"/>
      <c r="AL15" s="8" t="s">
        <f>=-SUM(AL2:AL13)</f>
      </c>
      <c r="AM15" s="0" t="s">
        <v>457</v>
      </c>
      <c r="AN15" s="0"/>
      <c r="AO15" s="8" t="s">
        <f>=-SUM(AO2:AO13)</f>
      </c>
      <c r="AP15" s="0" t="s">
        <v>457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10" t="s">
        <f>=XIRR(CB2:CB14,CA2:CA14)</f>
      </c>
      <c r="CC15" s="0"/>
      <c r="CD15" s="0"/>
      <c r="CE15" s="10" t="s">
        <f>=XIRR(CE2:CE14,CD2:CD14)</f>
      </c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11" t="n">
        <v>46245</v>
      </c>
      <c r="CT15" s="8" t="s">
        <f>=-Портфель!J36</f>
      </c>
      <c r="CU15" s="0" t="s">
        <v>456</v>
      </c>
      <c r="CV15" s="11" t="n">
        <v>46187</v>
      </c>
      <c r="CW15" s="6" t="s">
        <f>=-23.86</f>
      </c>
      <c r="CX15" s="0" t="s">
        <v>418</v>
      </c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46186</v>
      </c>
      <c r="DI15" s="6" t="s">
        <f>=-110</f>
      </c>
      <c r="DJ15" s="0" t="s">
        <v>352</v>
      </c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46220</v>
      </c>
      <c r="DU15" s="6" t="s">
        <f>=-10.86</f>
      </c>
      <c r="DV15" s="0" t="s">
        <v>445</v>
      </c>
      <c r="DW15" s="11" t="n">
        <v>46228</v>
      </c>
      <c r="DX15" s="8" t="s">
        <f>=-Портфель!J46</f>
      </c>
      <c r="DY15" s="0" t="s">
        <v>456</v>
      </c>
      <c r="DZ15" s="0"/>
      <c r="EA15" s="10" t="s">
        <f>=XIRR(EA2:EA14,DZ2:DZ14)</f>
      </c>
      <c r="EB15" s="0"/>
      <c r="EC15" s="0"/>
      <c r="ED15" s="8" t="s">
        <f>=-SUM(ED2:ED13)</f>
      </c>
      <c r="EE15" s="0" t="s">
        <v>457</v>
      </c>
      <c r="EF15" s="0"/>
      <c r="EG15" s="0"/>
      <c r="EH15" s="0"/>
      <c r="EI15" s="11" t="n">
        <v>46158</v>
      </c>
      <c r="EJ15" s="6" t="s">
        <f>=-10.74</f>
      </c>
      <c r="EK15" s="0" t="s">
        <v>195</v>
      </c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10" t="s">
        <f>=XIRR(EV2:EV14,EU2:EU14)</f>
      </c>
      <c r="EW15" s="0"/>
      <c r="EX15" s="11" t="n">
        <v>46171</v>
      </c>
      <c r="EY15" s="6" t="s">
        <f>=-41.5</f>
      </c>
      <c r="EZ15" s="0" t="s">
        <v>266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45888</v>
      </c>
      <c r="AC16" s="6" t="n">
        <v>122.5</v>
      </c>
      <c r="AD16" s="0" t="s">
        <v>454</v>
      </c>
      <c r="AE16" s="11" t="n">
        <v>46013</v>
      </c>
      <c r="AF16" s="6" t="n">
        <v>273.25</v>
      </c>
      <c r="AG16" s="0" t="s">
        <v>454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8" t="s">
        <f>=-SUM(CB2:CB14)</f>
      </c>
      <c r="CC16" s="0" t="s">
        <v>457</v>
      </c>
      <c r="CD16" s="0"/>
      <c r="CE16" s="8" t="s">
        <f>=-SUM(CE2:CE14)</f>
      </c>
      <c r="CF16" s="0" t="s">
        <v>457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10" t="s">
        <f>=XIRR(CT2:CT15,CS2:CS15)</f>
      </c>
      <c r="CU16" s="0"/>
      <c r="CV16" s="11" t="n">
        <v>46218</v>
      </c>
      <c r="CW16" s="6" t="s">
        <f>=-23.22</f>
      </c>
      <c r="CX16" s="0" t="s">
        <v>443</v>
      </c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46187</v>
      </c>
      <c r="DI16" s="6" t="s">
        <f>=-19.64</f>
      </c>
      <c r="DJ16" s="0" t="s">
        <v>419</v>
      </c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46224</v>
      </c>
      <c r="DU16" s="8" t="s">
        <f>=-Портфель!J45</f>
      </c>
      <c r="DV16" s="0" t="s">
        <v>456</v>
      </c>
      <c r="DW16" s="0"/>
      <c r="DX16" s="10" t="s">
        <f>=XIRR(DX2:DX15,DW2:DW15)</f>
      </c>
      <c r="DY16" s="0"/>
      <c r="DZ16" s="0"/>
      <c r="EA16" s="8" t="s">
        <f>=-SUM(EA2:EA14)</f>
      </c>
      <c r="EB16" s="0" t="s">
        <v>457</v>
      </c>
      <c r="EC16" s="0"/>
      <c r="ED16" s="0"/>
      <c r="EE16" s="0"/>
      <c r="EF16" s="0"/>
      <c r="EG16" s="0"/>
      <c r="EH16" s="0"/>
      <c r="EI16" s="11" t="n">
        <v>46188</v>
      </c>
      <c r="EJ16" s="6" t="s">
        <f>=-10.74</f>
      </c>
      <c r="EK16" s="0" t="s">
        <v>195</v>
      </c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8" t="s">
        <f>=-SUM(EV2:EV14)</f>
      </c>
      <c r="EW16" s="0" t="s">
        <v>457</v>
      </c>
      <c r="EX16" s="11" t="n">
        <v>46172</v>
      </c>
      <c r="EY16" s="6" t="s">
        <f>=-9.58</f>
      </c>
      <c r="EZ16" s="0" t="s">
        <v>411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45903</v>
      </c>
      <c r="AC17" s="6" t="n">
        <v>123.39</v>
      </c>
      <c r="AD17" s="0" t="s">
        <v>454</v>
      </c>
      <c r="AE17" s="11" t="n">
        <v>46014</v>
      </c>
      <c r="AF17" s="6" t="n">
        <v>27.29</v>
      </c>
      <c r="AG17" s="0" t="s">
        <v>454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8" t="s">
        <f>=-SUM(CT2:CT15)</f>
      </c>
      <c r="CU17" s="0" t="s">
        <v>457</v>
      </c>
      <c r="CV17" s="11" t="n">
        <v>46224</v>
      </c>
      <c r="CW17" s="8" t="s">
        <f>=-Портфель!J37</f>
      </c>
      <c r="CX17" s="0" t="s">
        <v>456</v>
      </c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46216</v>
      </c>
      <c r="DI17" s="6" t="s">
        <f>=-110</f>
      </c>
      <c r="DJ17" s="0" t="s">
        <v>352</v>
      </c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10" t="s">
        <f>=XIRR(DU2:DU16,DT2:DT16)</f>
      </c>
      <c r="DV17" s="0"/>
      <c r="DW17" s="0"/>
      <c r="DX17" s="8" t="s">
        <f>=-SUM(DX2:DX15)</f>
      </c>
      <c r="DY17" s="0" t="s">
        <v>457</v>
      </c>
      <c r="DZ17" s="0"/>
      <c r="EA17" s="0"/>
      <c r="EB17" s="0"/>
      <c r="EC17" s="0"/>
      <c r="ED17" s="0"/>
      <c r="EE17" s="0"/>
      <c r="EF17" s="0"/>
      <c r="EG17" s="0"/>
      <c r="EH17" s="0"/>
      <c r="EI17" s="11" t="n">
        <v>46218</v>
      </c>
      <c r="EJ17" s="6" t="s">
        <f>=-10.74</f>
      </c>
      <c r="EK17" s="0" t="s">
        <v>195</v>
      </c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11" t="n">
        <v>46201</v>
      </c>
      <c r="EY17" s="6" t="s">
        <f>=-41.5</f>
      </c>
      <c r="EZ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45916</v>
      </c>
      <c r="AC18" s="6" t="n">
        <v>-1116.81</v>
      </c>
      <c r="AD18" s="0" t="s">
        <v>455</v>
      </c>
      <c r="AE18" s="11" t="n">
        <v>46014</v>
      </c>
      <c r="AF18" s="6" t="n">
        <v>2.73</v>
      </c>
      <c r="AG18" s="0" t="s">
        <v>454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10" t="s">
        <f>=XIRR(CW2:CW17,CV2:CV17)</f>
      </c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11" t="n">
        <v>46217</v>
      </c>
      <c r="DI18" s="6" t="s">
        <f>=-17.98</f>
      </c>
      <c r="DJ18" s="0" t="s">
        <v>442</v>
      </c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8" t="s">
        <f>=-SUM(DU2:DU16)</f>
      </c>
      <c r="DV18" s="0" t="s">
        <v>457</v>
      </c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11" t="n">
        <v>46224</v>
      </c>
      <c r="EJ18" s="8" t="s">
        <f>=-Портфель!J50</f>
      </c>
      <c r="EK18" s="0" t="s">
        <v>456</v>
      </c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11" t="n">
        <v>46202</v>
      </c>
      <c r="EY18" s="6" t="s">
        <f>=-8.83</f>
      </c>
      <c r="EZ18" s="0" t="s">
        <v>434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45918</v>
      </c>
      <c r="AC19" s="6" t="n">
        <v>-1118.16</v>
      </c>
      <c r="AD19" s="0" t="s">
        <v>455</v>
      </c>
      <c r="AE19" s="11" t="n">
        <v>46014</v>
      </c>
      <c r="AF19" s="6" t="n">
        <v>100.97</v>
      </c>
      <c r="AG19" s="0" t="s">
        <v>454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8" t="s">
        <f>=-SUM(CW2:CW17)</f>
      </c>
      <c r="CX19" s="0" t="s">
        <v>457</v>
      </c>
      <c r="CY19" s="0"/>
      <c r="CZ19" s="0"/>
      <c r="DA19" s="0"/>
      <c r="DB19" s="0"/>
      <c r="DC19" s="0"/>
      <c r="DD19" s="0"/>
      <c r="DE19" s="0"/>
      <c r="DF19" s="0"/>
      <c r="DG19" s="0"/>
      <c r="DH19" s="11" t="n">
        <v>46284</v>
      </c>
      <c r="DI19" s="8" t="s">
        <f>=-Портфель!J41</f>
      </c>
      <c r="DJ19" s="0" t="s">
        <v>456</v>
      </c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10" t="s">
        <f>=XIRR(EJ2:EJ18,EI2:EI18)</f>
      </c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11" t="n">
        <v>46351</v>
      </c>
      <c r="EY19" s="8" t="s">
        <f>=-Портфель!J55</f>
      </c>
      <c r="EZ19" s="0" t="s">
        <v>456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45919</v>
      </c>
      <c r="AC20" s="6" t="n">
        <v>-994.16</v>
      </c>
      <c r="AD20" s="0" t="s">
        <v>455</v>
      </c>
      <c r="AE20" s="11" t="n">
        <v>46014</v>
      </c>
      <c r="AF20" s="6" t="n">
        <v>332.94</v>
      </c>
      <c r="AG20" s="0" t="s">
        <v>454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10" t="s">
        <f>=XIRR(DI2:DI19,DH2:DH19)</f>
      </c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8" t="s">
        <f>=-SUM(EJ2:EJ18)</f>
      </c>
      <c r="EK20" s="0" t="s">
        <v>457</v>
      </c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10" t="s">
        <f>=XIRR(EY2:EY19,EX2:EX19)</f>
      </c>
      <c r="EZ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45923</v>
      </c>
      <c r="AC21" s="6" t="n">
        <v>149.34</v>
      </c>
      <c r="AD21" s="0" t="s">
        <v>454</v>
      </c>
      <c r="AE21" s="11" t="n">
        <v>46226</v>
      </c>
      <c r="AF21" s="8" t="s">
        <f>=-Портфель!J13</f>
      </c>
      <c r="AG21" s="0" t="s">
        <v>456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8" t="s">
        <f>=-SUM(DI2:DI19)</f>
      </c>
      <c r="DJ21" s="0" t="s">
        <v>457</v>
      </c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8" t="s">
        <f>=-SUM(EY2:EY19)</f>
      </c>
      <c r="EZ21" s="0" t="s">
        <v>457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45944</v>
      </c>
      <c r="AC22" s="6" t="n">
        <v>125.69</v>
      </c>
      <c r="AD22" s="0" t="s">
        <v>454</v>
      </c>
      <c r="AE22" s="0"/>
      <c r="AF22" s="10" t="s">
        <f>=XIRR(AF2:AF21,AE2:AE21)</f>
      </c>
      <c r="AG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45960</v>
      </c>
      <c r="AC23" s="6" t="n">
        <v>126.54</v>
      </c>
      <c r="AD23" s="0" t="s">
        <v>454</v>
      </c>
      <c r="AE23" s="0"/>
      <c r="AF23" s="8" t="s">
        <f>=-SUM(AF2:AF21)</f>
      </c>
      <c r="AG23" s="0" t="s">
        <v>457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45973</v>
      </c>
      <c r="AC24" s="6" t="n">
        <v>-534.7</v>
      </c>
      <c r="AD24" s="0" t="s">
        <v>455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45973</v>
      </c>
      <c r="AC25" s="6" t="n">
        <v>776.65</v>
      </c>
      <c r="AD25" s="0" t="s">
        <v>454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45980</v>
      </c>
      <c r="AC26" s="6" t="n">
        <v>1775.03</v>
      </c>
      <c r="AD26" s="0" t="s">
        <v>454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45982</v>
      </c>
      <c r="AC27" s="6" t="n">
        <v>255.66</v>
      </c>
      <c r="AD27" s="0" t="s">
        <v>454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45982</v>
      </c>
      <c r="AC28" s="6" t="n">
        <v>2300.04</v>
      </c>
      <c r="AD28" s="0" t="s">
        <v>454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45987</v>
      </c>
      <c r="AC29" s="6" t="n">
        <v>1280.8</v>
      </c>
      <c r="AD29" s="0" t="s">
        <v>454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45995</v>
      </c>
      <c r="AC30" s="6" t="n">
        <v>-2312.82</v>
      </c>
      <c r="AD30" s="0" t="s">
        <v>455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45996</v>
      </c>
      <c r="AC31" s="6" t="n">
        <v>-1542.84</v>
      </c>
      <c r="AD31" s="0" t="s">
        <v>455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46002</v>
      </c>
      <c r="AC32" s="6" t="n">
        <v>386.67</v>
      </c>
      <c r="AD32" s="0" t="s">
        <v>454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46003</v>
      </c>
      <c r="AC33" s="6" t="n">
        <v>-2966.31</v>
      </c>
      <c r="AD33" s="0" t="s">
        <v>455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46021</v>
      </c>
      <c r="AC34" s="6" t="n">
        <v>129.98</v>
      </c>
      <c r="AD34" s="0" t="s">
        <v>454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46031</v>
      </c>
      <c r="AC35" s="6" t="n">
        <v>3262.75</v>
      </c>
      <c r="AD35" s="0" t="s">
        <v>454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46224</v>
      </c>
      <c r="AC36" s="8" t="s">
        <f>=-Портфель!J12</f>
      </c>
      <c r="AD36" s="0" t="s">
        <v>456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10" t="s">
        <f>=XIRR(AC2:AC36,AB2:AB36)</f>
      </c>
      <c r="AD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8" t="s">
        <f>=-SUM(AC2:AC36)</f>
      </c>
      <c r="AD38" s="0" t="s">
        <v>457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458</v>
      </c>
      <c r="C1" s="0"/>
      <c r="D1" s="0"/>
      <c r="E1" s="4" t="s">
        <v>459</v>
      </c>
      <c r="F1" s="0"/>
      <c r="G1" s="0"/>
      <c r="H1" s="4" t="s">
        <v>460</v>
      </c>
      <c r="I1" s="0"/>
      <c r="J1" s="0"/>
      <c r="K1" s="4" t="s">
        <v>461</v>
      </c>
      <c r="L1" s="0"/>
      <c r="M1" s="0"/>
      <c r="N1" s="4" t="s">
        <v>462</v>
      </c>
      <c r="O1" s="0"/>
      <c r="P1" s="0"/>
      <c r="Q1" s="4" t="s">
        <v>463</v>
      </c>
      <c r="R1" s="0"/>
      <c r="S1" s="0"/>
      <c r="T1" s="4" t="s">
        <v>464</v>
      </c>
      <c r="U1" s="0"/>
      <c r="V1" s="0"/>
      <c r="W1" s="4" t="s">
        <v>465</v>
      </c>
      <c r="X1" s="0"/>
      <c r="Y1" s="0"/>
      <c r="Z1" s="4" t="s">
        <v>466</v>
      </c>
      <c r="AA1" s="0"/>
      <c r="AB1" s="0"/>
      <c r="AC1" s="4" t="s">
        <v>467</v>
      </c>
      <c r="AD1" s="0"/>
      <c r="AE1" s="0"/>
      <c r="AF1" s="4" t="s">
        <v>468</v>
      </c>
      <c r="AG1" s="0"/>
      <c r="AH1" s="0"/>
      <c r="AI1" s="4" t="s">
        <v>469</v>
      </c>
      <c r="AJ1" s="0"/>
      <c r="AK1" s="0"/>
      <c r="AL1" s="4" t="s">
        <v>470</v>
      </c>
      <c r="AM1" s="0"/>
      <c r="AN1" s="0"/>
      <c r="AO1" s="4" t="s">
        <v>471</v>
      </c>
      <c r="AP1" s="0"/>
      <c r="AQ1" s="0"/>
      <c r="AR1" s="4" t="s">
        <v>472</v>
      </c>
      <c r="AS1" s="0"/>
      <c r="AT1" s="0"/>
      <c r="AU1" s="4" t="s">
        <v>473</v>
      </c>
      <c r="AV1" s="0"/>
    </row>
    <row collapsed="false" customFormat="false" customHeight="false" hidden="false" ht="12.1" outlineLevel="0" r="2">
      <c r="A2" s="11" t="n">
        <v>45828</v>
      </c>
      <c r="B2" s="6" t="n">
        <v>1019.24</v>
      </c>
      <c r="C2" s="0" t="s">
        <v>454</v>
      </c>
      <c r="D2" s="11" t="n">
        <v>45832</v>
      </c>
      <c r="E2" s="6" t="n">
        <v>1056.16</v>
      </c>
      <c r="F2" s="0" t="s">
        <v>454</v>
      </c>
      <c r="G2" s="11" t="n">
        <v>45883</v>
      </c>
      <c r="H2" s="6" t="n">
        <v>415.6</v>
      </c>
      <c r="I2" s="0" t="s">
        <v>454</v>
      </c>
      <c r="J2" s="11" t="n">
        <v>45888</v>
      </c>
      <c r="K2" s="6" t="n">
        <v>317.77</v>
      </c>
      <c r="L2" s="0" t="s">
        <v>454</v>
      </c>
      <c r="M2" s="11" t="n">
        <v>45923</v>
      </c>
      <c r="N2" s="6" t="n">
        <v>7.4</v>
      </c>
      <c r="O2" s="0" t="s">
        <v>454</v>
      </c>
      <c r="P2" s="11" t="n">
        <v>45937</v>
      </c>
      <c r="Q2" s="6" t="n">
        <v>1018.59</v>
      </c>
      <c r="R2" s="0" t="s">
        <v>454</v>
      </c>
      <c r="S2" s="11" t="n">
        <v>45939</v>
      </c>
      <c r="T2" s="6" t="n">
        <v>101.36</v>
      </c>
      <c r="U2" s="0" t="s">
        <v>454</v>
      </c>
      <c r="V2" s="11" t="n">
        <v>45946</v>
      </c>
      <c r="W2" s="6" t="n">
        <v>11.56</v>
      </c>
      <c r="X2" s="0" t="s">
        <v>454</v>
      </c>
      <c r="Y2" s="11" t="n">
        <v>45953</v>
      </c>
      <c r="Z2" s="6" t="n">
        <v>1005.73</v>
      </c>
      <c r="AA2" s="0" t="s">
        <v>454</v>
      </c>
      <c r="AB2" s="11" t="n">
        <v>45972</v>
      </c>
      <c r="AC2" s="6" t="n">
        <v>956.02</v>
      </c>
      <c r="AD2" s="0" t="s">
        <v>454</v>
      </c>
      <c r="AE2" s="11" t="n">
        <v>45972</v>
      </c>
      <c r="AF2" s="6" t="n">
        <v>1013.31</v>
      </c>
      <c r="AG2" s="0" t="s">
        <v>454</v>
      </c>
      <c r="AH2" s="11" t="n">
        <v>45979</v>
      </c>
      <c r="AI2" s="6" t="n">
        <v>2883.78</v>
      </c>
      <c r="AJ2" s="0" t="s">
        <v>454</v>
      </c>
      <c r="AK2" s="11" t="n">
        <v>45982</v>
      </c>
      <c r="AL2" s="6" t="n">
        <v>2011.28</v>
      </c>
      <c r="AM2" s="0" t="s">
        <v>454</v>
      </c>
      <c r="AN2" s="11" t="n">
        <v>45994</v>
      </c>
      <c r="AO2" s="6" t="n">
        <v>1315.6</v>
      </c>
      <c r="AP2" s="0" t="s">
        <v>454</v>
      </c>
      <c r="AQ2" s="11" t="n">
        <v>45999</v>
      </c>
      <c r="AR2" s="6" t="n">
        <v>1050.78</v>
      </c>
      <c r="AS2" s="0" t="s">
        <v>454</v>
      </c>
      <c r="AT2" s="11" t="n">
        <v>46000</v>
      </c>
      <c r="AU2" s="6" t="n">
        <v>5143.6</v>
      </c>
      <c r="AV2" s="0" t="s">
        <v>454</v>
      </c>
    </row>
    <row collapsed="false" customFormat="false" customHeight="false" hidden="false" ht="12.1" outlineLevel="0" r="3">
      <c r="A3" s="11" t="n">
        <v>45837</v>
      </c>
      <c r="B3" s="6" t="n">
        <v>-17.34</v>
      </c>
      <c r="C3" s="0" t="s">
        <v>197</v>
      </c>
      <c r="D3" s="11" t="n">
        <v>45848</v>
      </c>
      <c r="E3" s="6" t="n">
        <v>-18.78</v>
      </c>
      <c r="F3" s="0" t="s">
        <v>201</v>
      </c>
      <c r="G3" s="11" t="n">
        <v>45902</v>
      </c>
      <c r="H3" s="6" t="n">
        <v>-390.15</v>
      </c>
      <c r="I3" s="0" t="s">
        <v>455</v>
      </c>
      <c r="J3" s="11" t="n">
        <v>45951</v>
      </c>
      <c r="K3" s="6" t="n">
        <v>4858.24</v>
      </c>
      <c r="L3" s="0" t="s">
        <v>454</v>
      </c>
      <c r="M3" s="11" t="n">
        <v>45924</v>
      </c>
      <c r="N3" s="6" t="n">
        <v>22.23</v>
      </c>
      <c r="O3" s="0" t="s">
        <v>454</v>
      </c>
      <c r="P3" s="11" t="n">
        <v>45939</v>
      </c>
      <c r="Q3" s="6" t="n">
        <v>-1008.66</v>
      </c>
      <c r="R3" s="0" t="s">
        <v>455</v>
      </c>
      <c r="S3" s="11" t="n">
        <v>46021</v>
      </c>
      <c r="T3" s="6" t="n">
        <v>-105.85</v>
      </c>
      <c r="U3" s="0" t="s">
        <v>455</v>
      </c>
      <c r="V3" s="11" t="n">
        <v>46021</v>
      </c>
      <c r="W3" s="6" t="n">
        <v>-12</v>
      </c>
      <c r="X3" s="0" t="s">
        <v>455</v>
      </c>
      <c r="Y3" s="11" t="n">
        <v>45962</v>
      </c>
      <c r="Z3" s="6" t="n">
        <v>-1001.09</v>
      </c>
      <c r="AA3" s="0" t="s">
        <v>455</v>
      </c>
      <c r="AB3" s="11" t="n">
        <v>45985</v>
      </c>
      <c r="AC3" s="6" t="n">
        <v>-14.44</v>
      </c>
      <c r="AD3" s="0" t="s">
        <v>258</v>
      </c>
      <c r="AE3" s="11" t="n">
        <v>45994</v>
      </c>
      <c r="AF3" s="6" t="n">
        <v>-1015.08</v>
      </c>
      <c r="AG3" s="0" t="s">
        <v>455</v>
      </c>
      <c r="AH3" s="11" t="n">
        <v>46000</v>
      </c>
      <c r="AI3" s="6" t="n">
        <v>-2939.82</v>
      </c>
      <c r="AJ3" s="0" t="s">
        <v>455</v>
      </c>
      <c r="AK3" s="11" t="n">
        <v>46001</v>
      </c>
      <c r="AL3" s="6" t="n">
        <v>-1015.59</v>
      </c>
      <c r="AM3" s="0" t="s">
        <v>455</v>
      </c>
      <c r="AN3" s="11" t="n">
        <v>46000</v>
      </c>
      <c r="AO3" s="6" t="n">
        <v>-1408.4</v>
      </c>
      <c r="AP3" s="0" t="s">
        <v>455</v>
      </c>
      <c r="AQ3" s="11" t="n">
        <v>46003</v>
      </c>
      <c r="AR3" s="6" t="n">
        <v>2846.52</v>
      </c>
      <c r="AS3" s="0" t="s">
        <v>454</v>
      </c>
      <c r="AT3" s="11" t="n">
        <v>46025</v>
      </c>
      <c r="AU3" s="6" t="n">
        <v>-76.75</v>
      </c>
      <c r="AV3" s="0" t="s">
        <v>305</v>
      </c>
    </row>
    <row collapsed="false" customFormat="false" customHeight="false" hidden="false" ht="12.1" outlineLevel="0" r="4">
      <c r="A4" s="11" t="n">
        <v>45863</v>
      </c>
      <c r="B4" s="6" t="n">
        <v>-1100.13</v>
      </c>
      <c r="C4" s="0" t="s">
        <v>455</v>
      </c>
      <c r="D4" s="11" t="n">
        <v>45878</v>
      </c>
      <c r="E4" s="6" t="n">
        <v>-18.78</v>
      </c>
      <c r="F4" s="0" t="s">
        <v>201</v>
      </c>
      <c r="G4" s="11" t="n">
        <v>45951</v>
      </c>
      <c r="H4" s="6" t="n">
        <v>297.9</v>
      </c>
      <c r="I4" s="0" t="s">
        <v>454</v>
      </c>
      <c r="J4" s="11" t="n">
        <v>45952</v>
      </c>
      <c r="K4" s="6" t="n">
        <v>-4982.7</v>
      </c>
      <c r="L4" s="0" t="s">
        <v>455</v>
      </c>
      <c r="M4" s="11" t="n">
        <v>45980</v>
      </c>
      <c r="N4" s="6" t="n">
        <v>-30.36</v>
      </c>
      <c r="O4" s="0" t="s">
        <v>455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45986</v>
      </c>
      <c r="AC4" s="6" t="n">
        <v>1898.3</v>
      </c>
      <c r="AD4" s="0" t="s">
        <v>454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46001</v>
      </c>
      <c r="AL4" s="6" t="n">
        <v>-1015.59</v>
      </c>
      <c r="AM4" s="0" t="s">
        <v>455</v>
      </c>
      <c r="AN4" s="0"/>
      <c r="AO4" s="10" t="s">
        <f>=XIRR(AO2:AO3,AN2:AN3)</f>
      </c>
      <c r="AP4" s="0"/>
      <c r="AQ4" s="11" t="n">
        <v>46006</v>
      </c>
      <c r="AR4" s="6" t="n">
        <v>-3773.6</v>
      </c>
      <c r="AS4" s="0" t="s">
        <v>455</v>
      </c>
      <c r="AT4" s="11" t="n">
        <v>46055</v>
      </c>
      <c r="AU4" s="6" t="n">
        <v>-76.75</v>
      </c>
      <c r="AV4" s="0" t="s">
        <v>305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45908</v>
      </c>
      <c r="E5" s="6" t="n">
        <v>-18.78</v>
      </c>
      <c r="F5" s="0" t="s">
        <v>201</v>
      </c>
      <c r="G5" s="11" t="n">
        <v>45951</v>
      </c>
      <c r="H5" s="6" t="n">
        <v>2681.1</v>
      </c>
      <c r="I5" s="0" t="s">
        <v>454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457</v>
      </c>
      <c r="S5" s="0"/>
      <c r="T5" s="8" t="s">
        <f>=-SUM(T2:T3)</f>
      </c>
      <c r="U5" s="0" t="s">
        <v>457</v>
      </c>
      <c r="V5" s="0"/>
      <c r="W5" s="8" t="s">
        <f>=-SUM(W2:W3)</f>
      </c>
      <c r="X5" s="0" t="s">
        <v>457</v>
      </c>
      <c r="Y5" s="0"/>
      <c r="Z5" s="8" t="s">
        <f>=-SUM(Z2:Z3)</f>
      </c>
      <c r="AA5" s="0" t="s">
        <v>457</v>
      </c>
      <c r="AB5" s="11" t="n">
        <v>46000</v>
      </c>
      <c r="AC5" s="6" t="n">
        <v>-2844.66</v>
      </c>
      <c r="AD5" s="0" t="s">
        <v>455</v>
      </c>
      <c r="AE5" s="0"/>
      <c r="AF5" s="8" t="s">
        <f>=-SUM(AF2:AF3)</f>
      </c>
      <c r="AG5" s="0" t="s">
        <v>457</v>
      </c>
      <c r="AH5" s="0"/>
      <c r="AI5" s="8" t="s">
        <f>=-SUM(AI2:AI3)</f>
      </c>
      <c r="AJ5" s="0" t="s">
        <v>457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457</v>
      </c>
      <c r="AQ5" s="0"/>
      <c r="AR5" s="10" t="s">
        <f>=XIRR(AR2:AR4,AQ2:AQ4)</f>
      </c>
      <c r="AS5" s="0"/>
      <c r="AT5" s="11" t="n">
        <v>46085</v>
      </c>
      <c r="AU5" s="6" t="n">
        <v>-76.75</v>
      </c>
      <c r="AV5" s="0" t="s">
        <v>305</v>
      </c>
    </row>
    <row collapsed="false" customFormat="false" customHeight="false" hidden="false" ht="12.1" outlineLevel="0" r="6">
      <c r="A6" s="0"/>
      <c r="B6" s="8" t="s">
        <f>=-SUM(B2:B4)</f>
      </c>
      <c r="C6" s="0" t="s">
        <v>457</v>
      </c>
      <c r="D6" s="11" t="n">
        <v>45938</v>
      </c>
      <c r="E6" s="6" t="n">
        <v>-18.78</v>
      </c>
      <c r="F6" s="0" t="s">
        <v>201</v>
      </c>
      <c r="G6" s="11" t="n">
        <v>45952</v>
      </c>
      <c r="H6" s="6" t="n">
        <v>-2999</v>
      </c>
      <c r="I6" s="0" t="s">
        <v>455</v>
      </c>
      <c r="J6" s="0"/>
      <c r="K6" s="8" t="s">
        <f>=-SUM(K2:K4)</f>
      </c>
      <c r="L6" s="0" t="s">
        <v>457</v>
      </c>
      <c r="M6" s="0"/>
      <c r="N6" s="8" t="s">
        <f>=-SUM(N2:N4)</f>
      </c>
      <c r="O6" s="0" t="s">
        <v>457</v>
      </c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457</v>
      </c>
      <c r="AN6" s="0"/>
      <c r="AO6" s="0"/>
      <c r="AP6" s="0"/>
      <c r="AQ6" s="0"/>
      <c r="AR6" s="8" t="s">
        <f>=-SUM(AR2:AR4)</f>
      </c>
      <c r="AS6" s="0" t="s">
        <v>457</v>
      </c>
      <c r="AT6" s="11" t="n">
        <v>46115</v>
      </c>
      <c r="AU6" s="6" t="n">
        <v>-76.75</v>
      </c>
      <c r="AV6" s="0" t="s">
        <v>305</v>
      </c>
    </row>
    <row collapsed="false" customFormat="false" customHeight="false" hidden="false" ht="12.1" outlineLevel="0" r="7">
      <c r="A7" s="0"/>
      <c r="B7" s="0"/>
      <c r="C7" s="0"/>
      <c r="D7" s="11" t="n">
        <v>45968</v>
      </c>
      <c r="E7" s="6" t="n">
        <v>-18.78</v>
      </c>
      <c r="F7" s="0" t="s">
        <v>201</v>
      </c>
      <c r="G7" s="11" t="n">
        <v>45972</v>
      </c>
      <c r="H7" s="6" t="n">
        <v>903.9</v>
      </c>
      <c r="I7" s="0" t="s">
        <v>454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457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11" t="n">
        <v>46145</v>
      </c>
      <c r="AU7" s="6" t="n">
        <v>-76.75</v>
      </c>
      <c r="AV7" s="0" t="s">
        <v>305</v>
      </c>
    </row>
    <row collapsed="false" customFormat="false" customHeight="false" hidden="false" ht="12.1" outlineLevel="0" r="8">
      <c r="A8" s="0"/>
      <c r="B8" s="0"/>
      <c r="C8" s="0"/>
      <c r="D8" s="11" t="n">
        <v>45998</v>
      </c>
      <c r="E8" s="6" t="n">
        <v>-18.78</v>
      </c>
      <c r="F8" s="0" t="s">
        <v>201</v>
      </c>
      <c r="G8" s="11" t="n">
        <v>45974</v>
      </c>
      <c r="H8" s="6" t="n">
        <v>-903</v>
      </c>
      <c r="I8" s="0" t="s">
        <v>455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11" t="n">
        <v>46144</v>
      </c>
      <c r="AU8" s="6" t="n">
        <v>-5000</v>
      </c>
      <c r="AV8" s="0" t="s">
        <v>388</v>
      </c>
    </row>
    <row collapsed="false" customFormat="false" customHeight="false" hidden="false" ht="12.1" outlineLevel="0" r="9">
      <c r="A9" s="0"/>
      <c r="B9" s="0"/>
      <c r="C9" s="0"/>
      <c r="D9" s="11" t="n">
        <v>46001</v>
      </c>
      <c r="E9" s="6" t="n">
        <v>-1024.68</v>
      </c>
      <c r="F9" s="0" t="s">
        <v>455</v>
      </c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10" t="s">
        <f>=XIRR(AU2:AU8,AT2:AT8)</f>
      </c>
      <c r="AV9" s="0"/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457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8" t="s">
        <f>=-SUM(AU2:AU8)</f>
      </c>
      <c r="AV10" s="0" t="s">
        <v>457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457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474</v>
      </c>
      <c r="C1" s="0"/>
      <c r="D1" s="0"/>
      <c r="E1" s="3" t="s">
        <v>475</v>
      </c>
      <c r="F1" s="0"/>
      <c r="G1" s="0"/>
      <c r="H1" s="3" t="s">
        <v>476</v>
      </c>
      <c r="I1" s="0"/>
      <c r="J1" s="0"/>
      <c r="K1" s="3" t="s">
        <v>477</v>
      </c>
      <c r="L1" s="0"/>
      <c r="M1" s="0"/>
      <c r="N1" s="3" t="s">
        <v>478</v>
      </c>
      <c r="O1" s="0"/>
      <c r="P1" s="0"/>
      <c r="Q1" s="3" t="s">
        <v>479</v>
      </c>
      <c r="R1" s="0"/>
      <c r="S1" s="0"/>
      <c r="T1" s="3" t="s">
        <v>480</v>
      </c>
      <c r="U1" s="0"/>
      <c r="V1" s="0"/>
      <c r="W1" s="3" t="s">
        <v>481</v>
      </c>
      <c r="X1" s="0"/>
      <c r="Y1" s="0"/>
      <c r="Z1" s="3" t="s">
        <v>482</v>
      </c>
      <c r="AA1" s="0"/>
      <c r="AB1" s="0"/>
      <c r="AC1" s="3" t="s">
        <v>483</v>
      </c>
      <c r="AD1" s="0"/>
      <c r="AE1" s="0"/>
      <c r="AF1" s="3" t="s">
        <v>484</v>
      </c>
      <c r="AG1" s="0"/>
      <c r="AH1" s="0"/>
      <c r="AI1" s="3" t="s">
        <v>485</v>
      </c>
      <c r="AJ1" s="0"/>
      <c r="AK1" s="0"/>
      <c r="AL1" s="3" t="s">
        <v>486</v>
      </c>
      <c r="AM1" s="0"/>
      <c r="AN1" s="0"/>
      <c r="AO1" s="3" t="s">
        <v>487</v>
      </c>
      <c r="AP1" s="0"/>
      <c r="AQ1" s="0"/>
      <c r="AR1" s="3" t="s">
        <v>488</v>
      </c>
      <c r="AS1" s="0"/>
      <c r="AT1" s="0"/>
      <c r="AU1" s="3" t="s">
        <v>489</v>
      </c>
      <c r="AV1" s="0"/>
      <c r="AW1" s="0"/>
      <c r="AX1" s="3" t="s">
        <v>490</v>
      </c>
      <c r="AY1" s="0"/>
      <c r="AZ1" s="0"/>
      <c r="BA1" s="3" t="s">
        <v>491</v>
      </c>
      <c r="BB1" s="0"/>
      <c r="BC1" s="0"/>
      <c r="BD1" s="3" t="s">
        <v>492</v>
      </c>
      <c r="BE1" s="0"/>
      <c r="BF1" s="0"/>
      <c r="BG1" s="3" t="s">
        <v>493</v>
      </c>
      <c r="BH1" s="0"/>
      <c r="BI1" s="0"/>
      <c r="BJ1" s="3" t="s">
        <v>494</v>
      </c>
      <c r="BK1" s="0"/>
      <c r="BL1" s="0"/>
      <c r="BM1" s="3" t="s">
        <v>495</v>
      </c>
      <c r="BN1" s="0"/>
      <c r="BO1" s="0"/>
      <c r="BP1" s="3" t="s">
        <v>496</v>
      </c>
      <c r="BQ1" s="0"/>
      <c r="BR1" s="0"/>
      <c r="BS1" s="3" t="s">
        <v>497</v>
      </c>
      <c r="BT1" s="0"/>
      <c r="BU1" s="0"/>
      <c r="BV1" s="3" t="s">
        <v>498</v>
      </c>
      <c r="BW1" s="0"/>
      <c r="BX1" s="0"/>
      <c r="BY1" s="3" t="s">
        <v>499</v>
      </c>
      <c r="BZ1" s="0"/>
      <c r="CA1" s="0"/>
      <c r="CB1" s="3" t="s">
        <v>500</v>
      </c>
      <c r="CC1" s="0"/>
      <c r="CD1" s="0"/>
      <c r="CE1" s="3" t="s">
        <v>501</v>
      </c>
      <c r="CF1" s="0"/>
      <c r="CG1" s="0"/>
      <c r="CH1" s="3" t="s">
        <v>502</v>
      </c>
      <c r="CI1" s="0"/>
      <c r="CJ1" s="0"/>
      <c r="CK1" s="3" t="s">
        <v>503</v>
      </c>
      <c r="CL1" s="0"/>
      <c r="CM1" s="0"/>
      <c r="CN1" s="3" t="s">
        <v>504</v>
      </c>
      <c r="CO1" s="0"/>
      <c r="CP1" s="0"/>
      <c r="CQ1" s="3" t="s">
        <v>505</v>
      </c>
      <c r="CR1" s="0"/>
      <c r="CS1" s="0"/>
      <c r="CT1" s="3" t="s">
        <v>506</v>
      </c>
      <c r="CU1" s="0"/>
      <c r="CV1" s="0"/>
      <c r="CW1" s="3" t="s">
        <v>507</v>
      </c>
      <c r="CX1" s="0"/>
      <c r="CY1" s="0"/>
      <c r="CZ1" s="3" t="s">
        <v>508</v>
      </c>
      <c r="DA1" s="0"/>
      <c r="DB1" s="0"/>
      <c r="DC1" s="3" t="s">
        <v>509</v>
      </c>
      <c r="DD1" s="0"/>
      <c r="DE1" s="0"/>
      <c r="DF1" s="3" t="s">
        <v>510</v>
      </c>
      <c r="DG1" s="0"/>
      <c r="DH1" s="0"/>
      <c r="DI1" s="3" t="s">
        <v>511</v>
      </c>
      <c r="DJ1" s="0"/>
      <c r="DK1" s="0"/>
      <c r="DL1" s="3" t="s">
        <v>512</v>
      </c>
      <c r="DM1" s="0"/>
      <c r="DN1" s="0"/>
      <c r="DO1" s="3" t="s">
        <v>513</v>
      </c>
      <c r="DP1" s="0"/>
      <c r="DQ1" s="0"/>
      <c r="DR1" s="3" t="s">
        <v>514</v>
      </c>
      <c r="DS1" s="0"/>
      <c r="DT1" s="0"/>
      <c r="DU1" s="3" t="s">
        <v>515</v>
      </c>
      <c r="DV1" s="0"/>
      <c r="DW1" s="0"/>
      <c r="DX1" s="3" t="s">
        <v>516</v>
      </c>
      <c r="DY1" s="0"/>
      <c r="DZ1" s="0"/>
      <c r="EA1" s="3" t="s">
        <v>517</v>
      </c>
      <c r="EB1" s="0"/>
      <c r="EC1" s="0"/>
      <c r="ED1" s="3" t="s">
        <v>518</v>
      </c>
      <c r="EE1" s="0"/>
      <c r="EF1" s="0"/>
      <c r="EG1" s="3" t="s">
        <v>519</v>
      </c>
      <c r="EH1" s="0"/>
      <c r="EI1" s="0"/>
      <c r="EJ1" s="3" t="s">
        <v>520</v>
      </c>
      <c r="EK1" s="0"/>
      <c r="EL1" s="0"/>
      <c r="EM1" s="3" t="s">
        <v>521</v>
      </c>
      <c r="EN1" s="0"/>
      <c r="EO1" s="0"/>
      <c r="EP1" s="3" t="s">
        <v>522</v>
      </c>
      <c r="EQ1" s="0"/>
      <c r="ER1" s="0"/>
      <c r="ES1" s="3" t="s">
        <v>523</v>
      </c>
      <c r="ET1" s="0"/>
      <c r="EU1" s="0"/>
      <c r="EV1" s="3" t="s">
        <v>524</v>
      </c>
      <c r="EW1" s="0"/>
      <c r="EX1" s="0"/>
      <c r="EY1" s="3" t="s">
        <v>525</v>
      </c>
      <c r="EZ1" s="0"/>
      <c r="FA1" s="0"/>
      <c r="FB1" s="3" t="s">
        <v>526</v>
      </c>
      <c r="FC1" s="0"/>
    </row>
    <row collapsed="false" customFormat="false" customHeight="false" hidden="false" ht="12.1" outlineLevel="0" r="2">
      <c r="A2" s="11" t="n">
        <v>45972</v>
      </c>
      <c r="B2" s="6" t="n">
        <v>2</v>
      </c>
      <c r="C2" s="6" t="n">
        <v>790.6</v>
      </c>
      <c r="D2" s="11" t="n">
        <v>45951</v>
      </c>
      <c r="E2" s="6" t="n">
        <v>1</v>
      </c>
      <c r="F2" s="6" t="n">
        <v>71.07</v>
      </c>
      <c r="G2" s="11" t="n">
        <v>45982</v>
      </c>
      <c r="H2" s="6" t="n">
        <v>20</v>
      </c>
      <c r="I2" s="6" t="n">
        <v>2034</v>
      </c>
      <c r="J2" s="11" t="n">
        <v>46031</v>
      </c>
      <c r="K2" s="6" t="n">
        <v>1000</v>
      </c>
      <c r="L2" s="6" t="n">
        <v>1591.5</v>
      </c>
      <c r="M2" s="11" t="n">
        <v>46002</v>
      </c>
      <c r="N2" s="6" t="n">
        <v>1000</v>
      </c>
      <c r="O2" s="6" t="n">
        <v>789.4</v>
      </c>
      <c r="P2" s="11" t="n">
        <v>45987</v>
      </c>
      <c r="Q2" s="6" t="n">
        <v>20</v>
      </c>
      <c r="R2" s="6" t="n">
        <v>1696</v>
      </c>
      <c r="S2" s="11" t="n">
        <v>45972</v>
      </c>
      <c r="T2" s="6" t="n">
        <v>10</v>
      </c>
      <c r="U2" s="6" t="n">
        <v>1208.9</v>
      </c>
      <c r="V2" s="11" t="n">
        <v>45888</v>
      </c>
      <c r="W2" s="6" t="n">
        <v>-1</v>
      </c>
      <c r="X2" s="6" t="n">
        <v>500</v>
      </c>
      <c r="Y2" s="11" t="n">
        <v>46021</v>
      </c>
      <c r="Z2" s="6" t="n">
        <v>150</v>
      </c>
      <c r="AA2" s="6" t="n">
        <v>282.5</v>
      </c>
      <c r="AB2" s="11" t="n">
        <v>46021</v>
      </c>
      <c r="AC2" s="6" t="n">
        <v>10</v>
      </c>
      <c r="AD2" s="6" t="n">
        <v>129.98</v>
      </c>
      <c r="AE2" s="11" t="n">
        <v>45979</v>
      </c>
      <c r="AF2" s="6" t="n">
        <v>40</v>
      </c>
      <c r="AG2" s="6" t="n">
        <v>105.7</v>
      </c>
      <c r="AH2" s="11" t="n">
        <v>45877</v>
      </c>
      <c r="AI2" s="6" t="n">
        <v>1</v>
      </c>
      <c r="AJ2" s="6" t="n">
        <v>5.78</v>
      </c>
      <c r="AK2" s="11" t="n">
        <v>45985</v>
      </c>
      <c r="AL2" s="6" t="n">
        <v>5</v>
      </c>
      <c r="AM2" s="6" t="n">
        <v>5169.95</v>
      </c>
      <c r="AN2" s="11" t="n">
        <v>45979</v>
      </c>
      <c r="AO2" s="6" t="n">
        <v>2</v>
      </c>
      <c r="AP2" s="6" t="n">
        <v>1910.78</v>
      </c>
      <c r="AQ2" s="11" t="n">
        <v>45979</v>
      </c>
      <c r="AR2" s="6" t="n">
        <v>5</v>
      </c>
      <c r="AS2" s="6" t="n">
        <v>5086.4</v>
      </c>
      <c r="AT2" s="11" t="n">
        <v>45995</v>
      </c>
      <c r="AU2" s="6" t="n">
        <v>4</v>
      </c>
      <c r="AV2" s="6" t="n">
        <v>4005.8</v>
      </c>
      <c r="AW2" s="11" t="n">
        <v>45993</v>
      </c>
      <c r="AX2" s="6" t="n">
        <v>3</v>
      </c>
      <c r="AY2" s="6" t="n">
        <v>3047.58</v>
      </c>
      <c r="AZ2" s="11" t="n">
        <v>45972</v>
      </c>
      <c r="BA2" s="6" t="n">
        <v>1</v>
      </c>
      <c r="BB2" s="6" t="n">
        <v>981.92</v>
      </c>
      <c r="BC2" s="11" t="n">
        <v>45988</v>
      </c>
      <c r="BD2" s="6" t="n">
        <v>5</v>
      </c>
      <c r="BE2" s="6" t="n">
        <v>5034.75</v>
      </c>
      <c r="BF2" s="11" t="n">
        <v>45762</v>
      </c>
      <c r="BG2" s="6" t="n">
        <v>1</v>
      </c>
      <c r="BH2" s="6" t="n">
        <v>834.71</v>
      </c>
      <c r="BI2" s="11" t="n">
        <v>45987</v>
      </c>
      <c r="BJ2" s="6" t="n">
        <v>3</v>
      </c>
      <c r="BK2" s="6" t="n">
        <v>3109.56</v>
      </c>
      <c r="BL2" s="11" t="n">
        <v>45918</v>
      </c>
      <c r="BM2" s="6" t="n">
        <v>1</v>
      </c>
      <c r="BN2" s="6" t="n">
        <v>1010.87</v>
      </c>
      <c r="BO2" s="11" t="n">
        <v>46002</v>
      </c>
      <c r="BP2" s="6" t="n">
        <v>1</v>
      </c>
      <c r="BQ2" s="6" t="n">
        <v>1028.01</v>
      </c>
      <c r="BR2" s="11" t="n">
        <v>45847</v>
      </c>
      <c r="BS2" s="6" t="n">
        <v>1</v>
      </c>
      <c r="BT2" s="6" t="n">
        <v>898.55</v>
      </c>
      <c r="BU2" s="11" t="n">
        <v>45982</v>
      </c>
      <c r="BV2" s="6" t="n">
        <v>2</v>
      </c>
      <c r="BW2" s="6" t="n">
        <v>2134.78</v>
      </c>
      <c r="BX2" s="11" t="n">
        <v>46001</v>
      </c>
      <c r="BY2" s="6" t="n">
        <v>2</v>
      </c>
      <c r="BZ2" s="6" t="n">
        <v>2080.74</v>
      </c>
      <c r="CA2" s="11" t="n">
        <v>45905</v>
      </c>
      <c r="CB2" s="6" t="n">
        <v>1</v>
      </c>
      <c r="CC2" s="6" t="n">
        <v>1010.37</v>
      </c>
      <c r="CD2" s="11" t="n">
        <v>45943</v>
      </c>
      <c r="CE2" s="6" t="n">
        <v>1</v>
      </c>
      <c r="CF2" s="6" t="n">
        <v>1022.24</v>
      </c>
      <c r="CG2" s="11" t="n">
        <v>46020</v>
      </c>
      <c r="CH2" s="6" t="n">
        <v>2</v>
      </c>
      <c r="CI2" s="6" t="n">
        <v>2039.52</v>
      </c>
      <c r="CJ2" s="11" t="n">
        <v>45986</v>
      </c>
      <c r="CK2" s="6" t="n">
        <v>2</v>
      </c>
      <c r="CL2" s="6" t="n">
        <v>1980.98</v>
      </c>
      <c r="CM2" s="11" t="n">
        <v>46002</v>
      </c>
      <c r="CN2" s="6" t="n">
        <v>2</v>
      </c>
      <c r="CO2" s="6" t="n">
        <v>2002.86</v>
      </c>
      <c r="CP2" s="11" t="n">
        <v>45988</v>
      </c>
      <c r="CQ2" s="6" t="n">
        <v>2</v>
      </c>
      <c r="CR2" s="6" t="n">
        <v>1977.6</v>
      </c>
      <c r="CS2" s="11" t="n">
        <v>45880</v>
      </c>
      <c r="CT2" s="6" t="n">
        <v>1</v>
      </c>
      <c r="CU2" s="6" t="n">
        <v>1010.4</v>
      </c>
      <c r="CV2" s="11" t="n">
        <v>45821</v>
      </c>
      <c r="CW2" s="6" t="n">
        <v>1</v>
      </c>
      <c r="CX2" s="6" t="n">
        <v>1002.53</v>
      </c>
      <c r="CY2" s="11" t="n">
        <v>46006</v>
      </c>
      <c r="CZ2" s="6" t="n">
        <v>1</v>
      </c>
      <c r="DA2" s="6" t="n">
        <v>907.92</v>
      </c>
      <c r="DB2" s="11" t="n">
        <v>46006</v>
      </c>
      <c r="DC2" s="6" t="n">
        <v>2</v>
      </c>
      <c r="DD2" s="6" t="n">
        <v>1891.78</v>
      </c>
      <c r="DE2" s="11" t="n">
        <v>46007</v>
      </c>
      <c r="DF2" s="6" t="n">
        <v>3</v>
      </c>
      <c r="DG2" s="6" t="n">
        <v>1810.83</v>
      </c>
      <c r="DH2" s="11" t="n">
        <v>45919</v>
      </c>
      <c r="DI2" s="6" t="n">
        <v>1</v>
      </c>
      <c r="DJ2" s="6" t="n">
        <v>1001.1</v>
      </c>
      <c r="DK2" s="11" t="n">
        <v>45982</v>
      </c>
      <c r="DL2" s="6" t="n">
        <v>1</v>
      </c>
      <c r="DM2" s="6" t="n">
        <v>1171.21</v>
      </c>
      <c r="DN2" s="11" t="n">
        <v>46021</v>
      </c>
      <c r="DO2" s="6" t="n">
        <v>1</v>
      </c>
      <c r="DP2" s="6" t="n">
        <v>1009.08</v>
      </c>
      <c r="DQ2" s="11" t="n">
        <v>45946</v>
      </c>
      <c r="DR2" s="6" t="n">
        <v>1</v>
      </c>
      <c r="DS2" s="6" t="n">
        <v>1013.54</v>
      </c>
      <c r="DT2" s="11" t="n">
        <v>45853</v>
      </c>
      <c r="DU2" s="6" t="n">
        <v>1</v>
      </c>
      <c r="DV2" s="6" t="n">
        <v>1007.42</v>
      </c>
      <c r="DW2" s="11" t="n">
        <v>45863</v>
      </c>
      <c r="DX2" s="6" t="n">
        <v>1</v>
      </c>
      <c r="DY2" s="6" t="n">
        <v>1036.6</v>
      </c>
      <c r="DZ2" s="11" t="n">
        <v>45902</v>
      </c>
      <c r="EA2" s="6" t="n">
        <v>1</v>
      </c>
      <c r="EB2" s="6" t="n">
        <v>1012.39</v>
      </c>
      <c r="EC2" s="11" t="n">
        <v>45916</v>
      </c>
      <c r="ED2" s="6" t="n">
        <v>1</v>
      </c>
      <c r="EE2" s="6" t="n">
        <v>1003.07</v>
      </c>
      <c r="EF2" s="11" t="n">
        <v>45962</v>
      </c>
      <c r="EG2" s="6" t="n">
        <v>1</v>
      </c>
      <c r="EH2" s="6" t="n">
        <v>1021.4</v>
      </c>
      <c r="EI2" s="11" t="n">
        <v>45785</v>
      </c>
      <c r="EJ2" s="6" t="n">
        <v>1</v>
      </c>
      <c r="EK2" s="6" t="n">
        <v>945.82</v>
      </c>
      <c r="EL2" s="11" t="n">
        <v>45943</v>
      </c>
      <c r="EM2" s="6" t="n">
        <v>1</v>
      </c>
      <c r="EN2" s="6" t="n">
        <v>1006.79</v>
      </c>
      <c r="EO2" s="11" t="n">
        <v>46014</v>
      </c>
      <c r="EP2" s="6" t="n">
        <v>1</v>
      </c>
      <c r="EQ2" s="6" t="n">
        <v>1015.41</v>
      </c>
      <c r="ER2" s="11" t="n">
        <v>45943</v>
      </c>
      <c r="ES2" s="6" t="n">
        <v>1</v>
      </c>
      <c r="ET2" s="6" t="n">
        <v>996.9</v>
      </c>
      <c r="EU2" s="11" t="n">
        <v>45880</v>
      </c>
      <c r="EV2" s="6" t="n">
        <v>1</v>
      </c>
      <c r="EW2" s="6" t="n">
        <v>1028.4</v>
      </c>
      <c r="EX2" s="11" t="n">
        <v>45986</v>
      </c>
      <c r="EY2" s="6" t="n">
        <v>1</v>
      </c>
      <c r="EZ2" s="6" t="n">
        <v>852.9</v>
      </c>
      <c r="FA2" s="11" t="n">
        <v>45925</v>
      </c>
      <c r="FB2" s="6" t="n">
        <v>1</v>
      </c>
      <c r="FC2" s="6" t="n">
        <v>70.96</v>
      </c>
    </row>
    <row collapsed="false" customFormat="false" customHeight="false" hidden="false" ht="12.1" outlineLevel="0" r="3">
      <c r="A3" s="11" t="n">
        <v>45987</v>
      </c>
      <c r="B3" s="6" t="n">
        <v>8</v>
      </c>
      <c r="C3" s="6" t="n">
        <v>3302</v>
      </c>
      <c r="D3" s="11" t="n">
        <v>45953</v>
      </c>
      <c r="E3" s="6" t="n">
        <v>1</v>
      </c>
      <c r="F3" s="6" t="n">
        <v>68.63</v>
      </c>
      <c r="G3" s="11" t="n">
        <v>46001</v>
      </c>
      <c r="H3" s="6" t="n">
        <v>10</v>
      </c>
      <c r="I3" s="6" t="n">
        <v>991.4</v>
      </c>
      <c r="J3" s="0"/>
      <c r="K3" s="5" t="s">
        <f>=SUM(L2:L2)/SUM(K2:K2)</f>
      </c>
      <c r="L3" s="0" t="s">
        <v>11</v>
      </c>
      <c r="M3" s="11" t="n">
        <v>46020</v>
      </c>
      <c r="N3" s="6" t="n">
        <v>1000</v>
      </c>
      <c r="O3" s="6" t="n">
        <v>819.4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46031</v>
      </c>
      <c r="Z3" s="6" t="n">
        <v>3850</v>
      </c>
      <c r="AA3" s="6" t="n">
        <v>7281.89</v>
      </c>
      <c r="AB3" s="11" t="n">
        <v>46031</v>
      </c>
      <c r="AC3" s="6" t="n">
        <v>250</v>
      </c>
      <c r="AD3" s="6" t="n">
        <v>3262.75</v>
      </c>
      <c r="AE3" s="11" t="n">
        <v>45993</v>
      </c>
      <c r="AF3" s="6" t="n">
        <v>311</v>
      </c>
      <c r="AG3" s="6" t="n">
        <v>821.04</v>
      </c>
      <c r="AH3" s="11" t="n">
        <v>45882</v>
      </c>
      <c r="AI3" s="6" t="n">
        <v>16</v>
      </c>
      <c r="AJ3" s="6" t="n">
        <v>92.64</v>
      </c>
      <c r="AK3" s="11" t="n">
        <v>45997</v>
      </c>
      <c r="AL3" s="6" t="n">
        <v>1</v>
      </c>
      <c r="AM3" s="6" t="n">
        <v>1006.68</v>
      </c>
      <c r="AN3" s="11" t="n">
        <v>45980</v>
      </c>
      <c r="AO3" s="6" t="n">
        <v>1</v>
      </c>
      <c r="AP3" s="6" t="n">
        <v>932.37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46000</v>
      </c>
      <c r="AX3" s="6" t="n">
        <v>1</v>
      </c>
      <c r="AY3" s="6" t="n">
        <v>1017.37</v>
      </c>
      <c r="AZ3" s="11" t="n">
        <v>45995</v>
      </c>
      <c r="BA3" s="6" t="n">
        <v>2</v>
      </c>
      <c r="BB3" s="6" t="n">
        <v>1908.86</v>
      </c>
      <c r="BC3" s="0"/>
      <c r="BD3" s="5" t="s">
        <f>=SUM(BE2:BE2)/SUM(BD2:BD2)</f>
      </c>
      <c r="BE3" s="0" t="s">
        <v>11</v>
      </c>
      <c r="BF3" s="11" t="n">
        <v>45924</v>
      </c>
      <c r="BG3" s="6" t="n">
        <v>1</v>
      </c>
      <c r="BH3" s="6" t="n">
        <v>827.56</v>
      </c>
      <c r="BI3" s="0"/>
      <c r="BJ3" s="5" t="s">
        <f>=SUM(BK2:BK2)/SUM(BJ2:BJ2)</f>
      </c>
      <c r="BK3" s="0" t="s">
        <v>11</v>
      </c>
      <c r="BL3" s="11" t="n">
        <v>45987</v>
      </c>
      <c r="BM3" s="6" t="n">
        <v>2</v>
      </c>
      <c r="BN3" s="6" t="n">
        <v>2006.96</v>
      </c>
      <c r="BO3" s="11" t="n">
        <v>46002</v>
      </c>
      <c r="BP3" s="6" t="n">
        <v>2</v>
      </c>
      <c r="BQ3" s="6" t="n">
        <v>2056.22</v>
      </c>
      <c r="BR3" s="11" t="n">
        <v>45890</v>
      </c>
      <c r="BS3" s="6" t="n">
        <v>1</v>
      </c>
      <c r="BT3" s="6" t="n">
        <v>934.61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11" t="n">
        <v>45920</v>
      </c>
      <c r="CB3" s="6" t="n">
        <v>1</v>
      </c>
      <c r="CC3" s="6" t="n">
        <v>1000.38</v>
      </c>
      <c r="CD3" s="11" t="n">
        <v>45948</v>
      </c>
      <c r="CE3" s="6" t="n">
        <v>1</v>
      </c>
      <c r="CF3" s="6" t="n">
        <v>1004.4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11" t="n">
        <v>45891</v>
      </c>
      <c r="CT3" s="6" t="n">
        <v>1</v>
      </c>
      <c r="CU3" s="6" t="n">
        <v>963.16</v>
      </c>
      <c r="CV3" s="11" t="n">
        <v>45846</v>
      </c>
      <c r="CW3" s="6" t="n">
        <v>1</v>
      </c>
      <c r="CX3" s="6" t="n">
        <v>985.08</v>
      </c>
      <c r="CY3" s="11" t="n">
        <v>46006</v>
      </c>
      <c r="CZ3" s="6" t="n">
        <v>1</v>
      </c>
      <c r="DA3" s="6" t="n">
        <v>907.92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11" t="n">
        <v>45947</v>
      </c>
      <c r="DI3" s="6" t="n">
        <v>1</v>
      </c>
      <c r="DJ3" s="6" t="n">
        <v>992.32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  <c r="EL3" s="0"/>
      <c r="EM3" s="5" t="s">
        <f>=SUM(EN2:EN2)/SUM(EM2:EM2)</f>
      </c>
      <c r="EN3" s="0" t="s">
        <v>11</v>
      </c>
      <c r="EO3" s="0"/>
      <c r="EP3" s="5" t="s">
        <f>=SUM(EQ2:EQ2)/SUM(EP2:EP2)</f>
      </c>
      <c r="EQ3" s="0" t="s">
        <v>11</v>
      </c>
      <c r="ER3" s="0"/>
      <c r="ES3" s="5" t="s">
        <f>=SUM(ET2:ET2)/SUM(ES2:ES2)</f>
      </c>
      <c r="ET3" s="0" t="s">
        <v>11</v>
      </c>
      <c r="EU3" s="0"/>
      <c r="EV3" s="5" t="s">
        <f>=SUM(EW2:EW2)/SUM(EV2:EV2)</f>
      </c>
      <c r="EW3" s="0" t="s">
        <v>11</v>
      </c>
      <c r="EX3" s="0"/>
      <c r="EY3" s="5" t="s">
        <f>=SUM(EZ2:EZ2)/SUM(EY2:EY2)</f>
      </c>
      <c r="EZ3" s="0" t="s">
        <v>11</v>
      </c>
      <c r="FA3" s="11" t="n">
        <v>45940</v>
      </c>
      <c r="FB3" s="6" t="n">
        <v>1</v>
      </c>
      <c r="FC3" s="6" t="n">
        <v>69.19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45986</v>
      </c>
      <c r="E4" s="6" t="n">
        <v>7</v>
      </c>
      <c r="F4" s="6" t="n">
        <v>504.28</v>
      </c>
      <c r="G4" s="11" t="n">
        <v>46013</v>
      </c>
      <c r="H4" s="6" t="n">
        <v>10</v>
      </c>
      <c r="I4" s="6" t="n">
        <v>972</v>
      </c>
      <c r="J4" s="0"/>
      <c r="K4" s="6" t="n">
        <v>1.5115</v>
      </c>
      <c r="L4" s="0" t="s">
        <v>527</v>
      </c>
      <c r="M4" s="0"/>
      <c r="N4" s="5" t="s">
        <f>=SUM(O2:O3)/SUM(N2:N3)</f>
      </c>
      <c r="O4" s="0" t="s">
        <v>11</v>
      </c>
      <c r="P4" s="0"/>
      <c r="Q4" s="6" t="n">
        <v>48</v>
      </c>
      <c r="R4" s="0" t="s">
        <v>527</v>
      </c>
      <c r="S4" s="0"/>
      <c r="T4" s="6" t="n">
        <v>86.3</v>
      </c>
      <c r="U4" s="0" t="s">
        <v>527</v>
      </c>
      <c r="V4" s="0"/>
      <c r="W4" s="6" t="n">
        <v>15.055</v>
      </c>
      <c r="X4" s="0" t="s">
        <v>527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11" t="n">
        <v>45993</v>
      </c>
      <c r="AF4" s="6" t="n">
        <v>45</v>
      </c>
      <c r="AG4" s="6" t="n">
        <v>118.8</v>
      </c>
      <c r="AH4" s="11" t="n">
        <v>45888</v>
      </c>
      <c r="AI4" s="6" t="n">
        <v>13</v>
      </c>
      <c r="AJ4" s="6" t="n">
        <v>75.63</v>
      </c>
      <c r="AK4" s="11" t="n">
        <v>46027</v>
      </c>
      <c r="AL4" s="6" t="n">
        <v>1</v>
      </c>
      <c r="AM4" s="6" t="n">
        <v>1008.18</v>
      </c>
      <c r="AN4" s="11" t="n">
        <v>45988</v>
      </c>
      <c r="AO4" s="6" t="n">
        <v>1</v>
      </c>
      <c r="AP4" s="6" t="n">
        <v>914.85</v>
      </c>
      <c r="AQ4" s="0"/>
      <c r="AR4" s="6" t="n">
        <v>100.49</v>
      </c>
      <c r="AS4" s="0" t="s">
        <v>527</v>
      </c>
      <c r="AT4" s="0"/>
      <c r="AU4" s="6" t="n">
        <v>100</v>
      </c>
      <c r="AV4" s="0" t="s">
        <v>527</v>
      </c>
      <c r="AW4" s="0"/>
      <c r="AX4" s="5" t="s">
        <f>=SUM(AY2:AY3)/SUM(AX2:AX3)</f>
      </c>
      <c r="AY4" s="0" t="s">
        <v>11</v>
      </c>
      <c r="AZ4" s="11" t="n">
        <v>45996</v>
      </c>
      <c r="BA4" s="6" t="n">
        <v>1</v>
      </c>
      <c r="BB4" s="6" t="n">
        <v>956.55</v>
      </c>
      <c r="BC4" s="0"/>
      <c r="BD4" s="6" t="n">
        <v>99.6</v>
      </c>
      <c r="BE4" s="0" t="s">
        <v>527</v>
      </c>
      <c r="BF4" s="11" t="n">
        <v>45939</v>
      </c>
      <c r="BG4" s="6" t="n">
        <v>1</v>
      </c>
      <c r="BH4" s="6" t="n">
        <v>861.47</v>
      </c>
      <c r="BI4" s="0"/>
      <c r="BJ4" s="6" t="n">
        <v>100.61</v>
      </c>
      <c r="BK4" s="0" t="s">
        <v>527</v>
      </c>
      <c r="BL4" s="0"/>
      <c r="BM4" s="5" t="s">
        <f>=SUM(BN2:BN3)/SUM(BM2:BM3)</f>
      </c>
      <c r="BN4" s="0" t="s">
        <v>11</v>
      </c>
      <c r="BO4" s="0"/>
      <c r="BP4" s="5" t="s">
        <f>=SUM(BQ2:BQ3)/SUM(BP2:BP3)</f>
      </c>
      <c r="BQ4" s="0" t="s">
        <v>11</v>
      </c>
      <c r="BR4" s="11" t="n">
        <v>45981</v>
      </c>
      <c r="BS4" s="6" t="n">
        <v>1</v>
      </c>
      <c r="BT4" s="6" t="n">
        <v>934.71</v>
      </c>
      <c r="BU4" s="0"/>
      <c r="BV4" s="6" t="n">
        <v>103.393</v>
      </c>
      <c r="BW4" s="0" t="s">
        <v>527</v>
      </c>
      <c r="BX4" s="0"/>
      <c r="BY4" s="6" t="n">
        <v>100.91</v>
      </c>
      <c r="BZ4" s="0" t="s">
        <v>527</v>
      </c>
      <c r="CA4" s="0"/>
      <c r="CB4" s="5" t="s">
        <f>=SUM(CC2:CC3)/SUM(CB2:CB3)</f>
      </c>
      <c r="CC4" s="0" t="s">
        <v>11</v>
      </c>
      <c r="CD4" s="0"/>
      <c r="CE4" s="5" t="s">
        <f>=SUM(CF2:CF3)/SUM(CE2:CE3)</f>
      </c>
      <c r="CF4" s="0" t="s">
        <v>11</v>
      </c>
      <c r="CG4" s="0"/>
      <c r="CH4" s="6" t="n">
        <v>101.05</v>
      </c>
      <c r="CI4" s="0" t="s">
        <v>527</v>
      </c>
      <c r="CJ4" s="0"/>
      <c r="CK4" s="6" t="n">
        <v>97.88</v>
      </c>
      <c r="CL4" s="0" t="s">
        <v>527</v>
      </c>
      <c r="CM4" s="0"/>
      <c r="CN4" s="6" t="n">
        <v>99.65</v>
      </c>
      <c r="CO4" s="0" t="s">
        <v>527</v>
      </c>
      <c r="CP4" s="0"/>
      <c r="CQ4" s="6" t="n">
        <v>99.69</v>
      </c>
      <c r="CR4" s="0" t="s">
        <v>527</v>
      </c>
      <c r="CS4" s="0"/>
      <c r="CT4" s="5" t="s">
        <f>=SUM(CU2:CU3)/SUM(CT2:CT3)</f>
      </c>
      <c r="CU4" s="0" t="s">
        <v>11</v>
      </c>
      <c r="CV4" s="0"/>
      <c r="CW4" s="5" t="s">
        <f>=SUM(CX2:CX3)/SUM(CW2:CW3)</f>
      </c>
      <c r="CX4" s="0" t="s">
        <v>11</v>
      </c>
      <c r="CY4" s="0"/>
      <c r="CZ4" s="5" t="s">
        <f>=SUM(DA2:DA3)/SUM(CZ2:CZ3)</f>
      </c>
      <c r="DA4" s="0" t="s">
        <v>11</v>
      </c>
      <c r="DB4" s="0"/>
      <c r="DC4" s="6" t="n">
        <v>81.149</v>
      </c>
      <c r="DD4" s="0" t="s">
        <v>527</v>
      </c>
      <c r="DE4" s="0"/>
      <c r="DF4" s="6" t="n">
        <v>52.179</v>
      </c>
      <c r="DG4" s="0" t="s">
        <v>527</v>
      </c>
      <c r="DH4" s="0"/>
      <c r="DI4" s="5" t="s">
        <f>=SUM(DJ2:DJ3)/SUM(DI2:DI3)</f>
      </c>
      <c r="DJ4" s="0" t="s">
        <v>11</v>
      </c>
      <c r="DK4" s="0"/>
      <c r="DL4" s="6" t="n">
        <v>104.12</v>
      </c>
      <c r="DM4" s="0" t="s">
        <v>527</v>
      </c>
      <c r="DN4" s="0"/>
      <c r="DO4" s="6" t="n">
        <v>101.3</v>
      </c>
      <c r="DP4" s="0" t="s">
        <v>527</v>
      </c>
      <c r="DQ4" s="0"/>
      <c r="DR4" s="6" t="n">
        <v>99.78</v>
      </c>
      <c r="DS4" s="0" t="s">
        <v>527</v>
      </c>
      <c r="DT4" s="0"/>
      <c r="DU4" s="6" t="n">
        <v>100.09</v>
      </c>
      <c r="DV4" s="0" t="s">
        <v>527</v>
      </c>
      <c r="DW4" s="0"/>
      <c r="DX4" s="6" t="n">
        <v>100.78</v>
      </c>
      <c r="DY4" s="0" t="s">
        <v>527</v>
      </c>
      <c r="DZ4" s="0"/>
      <c r="EA4" s="6" t="n">
        <v>100.16</v>
      </c>
      <c r="EB4" s="0" t="s">
        <v>527</v>
      </c>
      <c r="EC4" s="0"/>
      <c r="ED4" s="6" t="n">
        <v>100.02</v>
      </c>
      <c r="EE4" s="0" t="s">
        <v>527</v>
      </c>
      <c r="EF4" s="0"/>
      <c r="EG4" s="6" t="n">
        <v>100.71</v>
      </c>
      <c r="EH4" s="0" t="s">
        <v>527</v>
      </c>
      <c r="EI4" s="0"/>
      <c r="EJ4" s="6" t="n">
        <v>99.79</v>
      </c>
      <c r="EK4" s="0" t="s">
        <v>527</v>
      </c>
      <c r="EL4" s="0"/>
      <c r="EM4" s="6" t="n">
        <v>98.59</v>
      </c>
      <c r="EN4" s="0" t="s">
        <v>527</v>
      </c>
      <c r="EO4" s="0"/>
      <c r="EP4" s="6" t="n">
        <v>98.5</v>
      </c>
      <c r="EQ4" s="0" t="s">
        <v>527</v>
      </c>
      <c r="ER4" s="0"/>
      <c r="ES4" s="6" t="n">
        <v>95.4</v>
      </c>
      <c r="ET4" s="0" t="s">
        <v>527</v>
      </c>
      <c r="EU4" s="0"/>
      <c r="EV4" s="6" t="n">
        <v>97.01</v>
      </c>
      <c r="EW4" s="0" t="s">
        <v>527</v>
      </c>
      <c r="EX4" s="0"/>
      <c r="EY4" s="6" t="n">
        <v>100.11</v>
      </c>
      <c r="EZ4" s="0" t="s">
        <v>527</v>
      </c>
      <c r="FA4" s="11" t="n">
        <v>45957</v>
      </c>
      <c r="FB4" s="6" t="n">
        <v>9</v>
      </c>
      <c r="FC4" s="6" t="n">
        <v>451.07</v>
      </c>
    </row>
    <row collapsed="false" customFormat="false" customHeight="false" hidden="false" ht="12.1" outlineLevel="0" r="5">
      <c r="A5" s="0"/>
      <c r="B5" s="6" t="n">
        <v>320.1</v>
      </c>
      <c r="C5" s="0" t="s">
        <v>527</v>
      </c>
      <c r="D5" s="11" t="n">
        <v>45992</v>
      </c>
      <c r="E5" s="6" t="n">
        <v>11</v>
      </c>
      <c r="F5" s="6" t="n">
        <v>799.7</v>
      </c>
      <c r="G5" s="0"/>
      <c r="H5" s="5" t="s">
        <f>=SUM(I2:I4)/SUM(H2:H4)</f>
      </c>
      <c r="I5" s="0" t="s">
        <v>11</v>
      </c>
      <c r="J5" s="0"/>
      <c r="K5" s="6" t="n">
        <v>1000</v>
      </c>
      <c r="L5" s="0" t="s">
        <v>528</v>
      </c>
      <c r="M5" s="0"/>
      <c r="N5" s="6" t="n">
        <v>0.5308</v>
      </c>
      <c r="O5" s="0" t="s">
        <v>527</v>
      </c>
      <c r="P5" s="0"/>
      <c r="Q5" s="6" t="n">
        <v>20</v>
      </c>
      <c r="R5" s="0" t="s">
        <v>528</v>
      </c>
      <c r="S5" s="0"/>
      <c r="T5" s="6" t="n">
        <v>10</v>
      </c>
      <c r="U5" s="0" t="s">
        <v>528</v>
      </c>
      <c r="V5" s="0"/>
      <c r="W5" s="6" t="n">
        <v>-1</v>
      </c>
      <c r="X5" s="0" t="s">
        <v>528</v>
      </c>
      <c r="Y5" s="0"/>
      <c r="Z5" s="6" t="n">
        <v>2.0427</v>
      </c>
      <c r="AA5" s="0" t="s">
        <v>527</v>
      </c>
      <c r="AB5" s="0"/>
      <c r="AC5" s="6" t="n">
        <v>14.081</v>
      </c>
      <c r="AD5" s="0" t="s">
        <v>527</v>
      </c>
      <c r="AE5" s="11" t="n">
        <v>45993</v>
      </c>
      <c r="AF5" s="6" t="n">
        <v>544</v>
      </c>
      <c r="AG5" s="6" t="n">
        <v>1436.16</v>
      </c>
      <c r="AH5" s="11" t="n">
        <v>45891</v>
      </c>
      <c r="AI5" s="6" t="n">
        <v>20</v>
      </c>
      <c r="AJ5" s="6" t="n">
        <v>116.48</v>
      </c>
      <c r="AK5" s="0"/>
      <c r="AL5" s="5" t="s">
        <f>=SUM(AM2:AM4)/SUM(AL2:AL4)</f>
      </c>
      <c r="AM5" s="0" t="s">
        <v>11</v>
      </c>
      <c r="AN5" s="11" t="n">
        <v>45989</v>
      </c>
      <c r="AO5" s="6" t="n">
        <v>1</v>
      </c>
      <c r="AP5" s="6" t="n">
        <v>905.61</v>
      </c>
      <c r="AQ5" s="0"/>
      <c r="AR5" s="6" t="n">
        <v>5</v>
      </c>
      <c r="AS5" s="0" t="s">
        <v>528</v>
      </c>
      <c r="AT5" s="0"/>
      <c r="AU5" s="6" t="n">
        <v>4</v>
      </c>
      <c r="AV5" s="0" t="s">
        <v>528</v>
      </c>
      <c r="AW5" s="0"/>
      <c r="AX5" s="6" t="n">
        <v>97.52</v>
      </c>
      <c r="AY5" s="0" t="s">
        <v>527</v>
      </c>
      <c r="AZ5" s="0"/>
      <c r="BA5" s="5" t="s">
        <f>=SUM(BB2:BB4)/SUM(BA2:BA4)</f>
      </c>
      <c r="BB5" s="0" t="s">
        <v>11</v>
      </c>
      <c r="BC5" s="0"/>
      <c r="BD5" s="6" t="n">
        <v>5</v>
      </c>
      <c r="BE5" s="0" t="s">
        <v>528</v>
      </c>
      <c r="BF5" s="11" t="n">
        <v>45979</v>
      </c>
      <c r="BG5" s="6" t="n">
        <v>1</v>
      </c>
      <c r="BH5" s="6" t="n">
        <v>866.6</v>
      </c>
      <c r="BI5" s="0"/>
      <c r="BJ5" s="6" t="n">
        <v>3</v>
      </c>
      <c r="BK5" s="0" t="s">
        <v>528</v>
      </c>
      <c r="BL5" s="0"/>
      <c r="BM5" s="6" t="n">
        <v>99.44</v>
      </c>
      <c r="BN5" s="0" t="s">
        <v>527</v>
      </c>
      <c r="BO5" s="0"/>
      <c r="BP5" s="6" t="n">
        <v>99.48</v>
      </c>
      <c r="BQ5" s="0" t="s">
        <v>527</v>
      </c>
      <c r="BR5" s="0"/>
      <c r="BS5" s="5" t="s">
        <f>=SUM(BT2:BT4)/SUM(BS2:BS4)</f>
      </c>
      <c r="BT5" s="0" t="s">
        <v>11</v>
      </c>
      <c r="BU5" s="0"/>
      <c r="BV5" s="6" t="n">
        <v>2</v>
      </c>
      <c r="BW5" s="0" t="s">
        <v>528</v>
      </c>
      <c r="BX5" s="0"/>
      <c r="BY5" s="6" t="n">
        <v>2</v>
      </c>
      <c r="BZ5" s="0" t="s">
        <v>528</v>
      </c>
      <c r="CA5" s="0"/>
      <c r="CB5" s="6" t="n">
        <v>100.21</v>
      </c>
      <c r="CC5" s="0" t="s">
        <v>527</v>
      </c>
      <c r="CD5" s="0"/>
      <c r="CE5" s="6" t="n">
        <v>100.9</v>
      </c>
      <c r="CF5" s="0" t="s">
        <v>527</v>
      </c>
      <c r="CG5" s="0"/>
      <c r="CH5" s="6" t="n">
        <v>2</v>
      </c>
      <c r="CI5" s="0" t="s">
        <v>528</v>
      </c>
      <c r="CJ5" s="0"/>
      <c r="CK5" s="6" t="n">
        <v>2</v>
      </c>
      <c r="CL5" s="0" t="s">
        <v>528</v>
      </c>
      <c r="CM5" s="0"/>
      <c r="CN5" s="6" t="n">
        <v>2</v>
      </c>
      <c r="CO5" s="0" t="s">
        <v>528</v>
      </c>
      <c r="CP5" s="0"/>
      <c r="CQ5" s="6" t="n">
        <v>2</v>
      </c>
      <c r="CR5" s="0" t="s">
        <v>528</v>
      </c>
      <c r="CS5" s="0"/>
      <c r="CT5" s="6" t="n">
        <v>98.31</v>
      </c>
      <c r="CU5" s="0" t="s">
        <v>527</v>
      </c>
      <c r="CV5" s="0"/>
      <c r="CW5" s="6" t="n">
        <v>98.4</v>
      </c>
      <c r="CX5" s="0" t="s">
        <v>527</v>
      </c>
      <c r="CY5" s="0"/>
      <c r="CZ5" s="6" t="n">
        <v>81.252</v>
      </c>
      <c r="DA5" s="0" t="s">
        <v>527</v>
      </c>
      <c r="DB5" s="0"/>
      <c r="DC5" s="6" t="n">
        <v>2</v>
      </c>
      <c r="DD5" s="0" t="s">
        <v>528</v>
      </c>
      <c r="DE5" s="0"/>
      <c r="DF5" s="6" t="n">
        <v>3</v>
      </c>
      <c r="DG5" s="0" t="s">
        <v>528</v>
      </c>
      <c r="DH5" s="0"/>
      <c r="DI5" s="6" t="n">
        <v>99.58</v>
      </c>
      <c r="DJ5" s="0" t="s">
        <v>527</v>
      </c>
      <c r="DK5" s="0"/>
      <c r="DL5" s="6" t="n">
        <v>1</v>
      </c>
      <c r="DM5" s="0" t="s">
        <v>528</v>
      </c>
      <c r="DN5" s="0"/>
      <c r="DO5" s="6" t="n">
        <v>1</v>
      </c>
      <c r="DP5" s="0" t="s">
        <v>528</v>
      </c>
      <c r="DQ5" s="0"/>
      <c r="DR5" s="6" t="n">
        <v>1</v>
      </c>
      <c r="DS5" s="0" t="s">
        <v>528</v>
      </c>
      <c r="DT5" s="0"/>
      <c r="DU5" s="6" t="n">
        <v>1</v>
      </c>
      <c r="DV5" s="0" t="s">
        <v>528</v>
      </c>
      <c r="DW5" s="0"/>
      <c r="DX5" s="6" t="n">
        <v>1</v>
      </c>
      <c r="DY5" s="0" t="s">
        <v>528</v>
      </c>
      <c r="DZ5" s="0"/>
      <c r="EA5" s="6" t="n">
        <v>1</v>
      </c>
      <c r="EB5" s="0" t="s">
        <v>528</v>
      </c>
      <c r="EC5" s="0"/>
      <c r="ED5" s="6" t="n">
        <v>1</v>
      </c>
      <c r="EE5" s="0" t="s">
        <v>528</v>
      </c>
      <c r="EF5" s="0"/>
      <c r="EG5" s="6" t="n">
        <v>1</v>
      </c>
      <c r="EH5" s="0" t="s">
        <v>528</v>
      </c>
      <c r="EI5" s="0"/>
      <c r="EJ5" s="6" t="n">
        <v>1</v>
      </c>
      <c r="EK5" s="0" t="s">
        <v>528</v>
      </c>
      <c r="EL5" s="0"/>
      <c r="EM5" s="6" t="n">
        <v>1</v>
      </c>
      <c r="EN5" s="0" t="s">
        <v>528</v>
      </c>
      <c r="EO5" s="0"/>
      <c r="EP5" s="6" t="n">
        <v>1</v>
      </c>
      <c r="EQ5" s="0" t="s">
        <v>528</v>
      </c>
      <c r="ER5" s="0"/>
      <c r="ES5" s="6" t="n">
        <v>1</v>
      </c>
      <c r="ET5" s="0" t="s">
        <v>528</v>
      </c>
      <c r="EU5" s="0"/>
      <c r="EV5" s="6" t="n">
        <v>1</v>
      </c>
      <c r="EW5" s="0" t="s">
        <v>528</v>
      </c>
      <c r="EX5" s="0"/>
      <c r="EY5" s="6" t="n">
        <v>1</v>
      </c>
      <c r="EZ5" s="0" t="s">
        <v>528</v>
      </c>
      <c r="FA5" s="0"/>
      <c r="FB5" s="5" t="s">
        <f>=SUM(FC2:FC4)/SUM(FB2:FB4)</f>
      </c>
      <c r="FC5" s="0" t="s">
        <v>11</v>
      </c>
    </row>
    <row collapsed="false" customFormat="false" customHeight="false" hidden="false" ht="12.1" outlineLevel="0" r="6">
      <c r="A6" s="0"/>
      <c r="B6" s="6" t="n">
        <v>10</v>
      </c>
      <c r="C6" s="0" t="s">
        <v>528</v>
      </c>
      <c r="D6" s="11" t="n">
        <v>45992</v>
      </c>
      <c r="E6" s="6" t="n">
        <v>10</v>
      </c>
      <c r="F6" s="6" t="n">
        <v>731</v>
      </c>
      <c r="G6" s="0"/>
      <c r="H6" s="6" t="n">
        <v>70.96</v>
      </c>
      <c r="I6" s="0" t="s">
        <v>527</v>
      </c>
      <c r="J6" s="0"/>
      <c r="K6" s="5" t="s">
        <f>=K5*(ABS(K4)-ABS(K3))</f>
      </c>
      <c r="L6" s="0" t="s">
        <v>529</v>
      </c>
      <c r="M6" s="0"/>
      <c r="N6" s="6" t="n">
        <v>2000</v>
      </c>
      <c r="O6" s="0" t="s">
        <v>528</v>
      </c>
      <c r="P6" s="0"/>
      <c r="Q6" s="5" t="s">
        <f>=Q5*(ABS(Q4)-ABS(Q3))</f>
      </c>
      <c r="R6" s="0" t="s">
        <v>529</v>
      </c>
      <c r="S6" s="0"/>
      <c r="T6" s="5" t="s">
        <f>=T5*(ABS(T4)-ABS(T3))</f>
      </c>
      <c r="U6" s="0" t="s">
        <v>529</v>
      </c>
      <c r="V6" s="0"/>
      <c r="W6" s="5" t="s">
        <f>=W5*(ABS(W4)-ABS(W3))</f>
      </c>
      <c r="X6" s="0" t="s">
        <v>529</v>
      </c>
      <c r="Y6" s="0"/>
      <c r="Z6" s="6" t="n">
        <v>4000</v>
      </c>
      <c r="AA6" s="0" t="s">
        <v>528</v>
      </c>
      <c r="AB6" s="0"/>
      <c r="AC6" s="6" t="n">
        <v>260</v>
      </c>
      <c r="AD6" s="0" t="s">
        <v>528</v>
      </c>
      <c r="AE6" s="11" t="n">
        <v>46006</v>
      </c>
      <c r="AF6" s="6" t="n">
        <v>100</v>
      </c>
      <c r="AG6" s="6" t="n">
        <v>270.3</v>
      </c>
      <c r="AH6" s="11" t="n">
        <v>46028</v>
      </c>
      <c r="AI6" s="6" t="n">
        <v>10</v>
      </c>
      <c r="AJ6" s="6" t="n">
        <v>62.6</v>
      </c>
      <c r="AK6" s="0"/>
      <c r="AL6" s="6" t="n">
        <v>96.2</v>
      </c>
      <c r="AM6" s="0" t="s">
        <v>527</v>
      </c>
      <c r="AN6" s="11" t="n">
        <v>45992</v>
      </c>
      <c r="AO6" s="6" t="n">
        <v>1</v>
      </c>
      <c r="AP6" s="6" t="n">
        <v>887.13</v>
      </c>
      <c r="AQ6" s="0"/>
      <c r="AR6" s="6" t="s">
        <f>=Портфель!G18*Портфель!$Q$13</f>
      </c>
      <c r="AS6" s="0" t="s">
        <v>6</v>
      </c>
      <c r="AT6" s="0"/>
      <c r="AU6" s="6" t="s">
        <f>=Портфель!G19*Портфель!$Q$13</f>
      </c>
      <c r="AV6" s="0" t="s">
        <v>6</v>
      </c>
      <c r="AW6" s="0"/>
      <c r="AX6" s="6" t="n">
        <v>4</v>
      </c>
      <c r="AY6" s="0" t="s">
        <v>528</v>
      </c>
      <c r="AZ6" s="0"/>
      <c r="BA6" s="6" t="n">
        <v>96.38</v>
      </c>
      <c r="BB6" s="0" t="s">
        <v>527</v>
      </c>
      <c r="BC6" s="0"/>
      <c r="BD6" s="6" t="s">
        <f>=Портфель!G22*Портфель!$Q$13</f>
      </c>
      <c r="BE6" s="0" t="s">
        <v>6</v>
      </c>
      <c r="BF6" s="0"/>
      <c r="BG6" s="5" t="s">
        <f>=SUM(BH2:BH5)/SUM(BG2:BG5)</f>
      </c>
      <c r="BH6" s="0" t="s">
        <v>11</v>
      </c>
      <c r="BI6" s="0"/>
      <c r="BJ6" s="6" t="s">
        <f>=Портфель!G24*Портфель!$Q$13</f>
      </c>
      <c r="BK6" s="0" t="s">
        <v>6</v>
      </c>
      <c r="BL6" s="0"/>
      <c r="BM6" s="6" t="n">
        <v>3</v>
      </c>
      <c r="BN6" s="0" t="s">
        <v>528</v>
      </c>
      <c r="BO6" s="0"/>
      <c r="BP6" s="6" t="n">
        <v>3</v>
      </c>
      <c r="BQ6" s="0" t="s">
        <v>528</v>
      </c>
      <c r="BR6" s="0"/>
      <c r="BS6" s="6" t="n">
        <v>88.84</v>
      </c>
      <c r="BT6" s="0" t="s">
        <v>527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n">
        <v>2</v>
      </c>
      <c r="CC6" s="0" t="s">
        <v>528</v>
      </c>
      <c r="CD6" s="0"/>
      <c r="CE6" s="6" t="n">
        <v>2</v>
      </c>
      <c r="CF6" s="0" t="s">
        <v>528</v>
      </c>
      <c r="CG6" s="0"/>
      <c r="CH6" s="6" t="s">
        <f>=Портфель!G32*Портфель!$Q$13</f>
      </c>
      <c r="CI6" s="0" t="s">
        <v>6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s">
        <f>=Портфель!G35*Портфель!$Q$13</f>
      </c>
      <c r="CR6" s="0" t="s">
        <v>6</v>
      </c>
      <c r="CS6" s="0"/>
      <c r="CT6" s="6" t="n">
        <v>2</v>
      </c>
      <c r="CU6" s="0" t="s">
        <v>528</v>
      </c>
      <c r="CV6" s="0"/>
      <c r="CW6" s="6" t="n">
        <v>2</v>
      </c>
      <c r="CX6" s="0" t="s">
        <v>528</v>
      </c>
      <c r="CY6" s="0"/>
      <c r="CZ6" s="6" t="n">
        <v>2</v>
      </c>
      <c r="DA6" s="0" t="s">
        <v>528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n">
        <v>2</v>
      </c>
      <c r="DJ6" s="0" t="s">
        <v>528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  <c r="EL6" s="0"/>
      <c r="EM6" s="6" t="s">
        <f>=Портфель!G51*Портфель!$Q$13</f>
      </c>
      <c r="EN6" s="0" t="s">
        <v>6</v>
      </c>
      <c r="EO6" s="0"/>
      <c r="EP6" s="6" t="s">
        <f>=Портфель!G52*Портфель!$Q$13</f>
      </c>
      <c r="EQ6" s="0" t="s">
        <v>6</v>
      </c>
      <c r="ER6" s="0"/>
      <c r="ES6" s="6" t="s">
        <f>=Портфель!G53*Портфель!$Q$13</f>
      </c>
      <c r="ET6" s="0" t="s">
        <v>6</v>
      </c>
      <c r="EU6" s="0"/>
      <c r="EV6" s="6" t="s">
        <f>=Портфель!G54*Портфель!$Q$13</f>
      </c>
      <c r="EW6" s="0" t="s">
        <v>6</v>
      </c>
      <c r="EX6" s="0"/>
      <c r="EY6" s="6" t="s">
        <f>=Портфель!G55*Портфель!$Q$13</f>
      </c>
      <c r="EZ6" s="0" t="s">
        <v>6</v>
      </c>
      <c r="FA6" s="0"/>
      <c r="FB6" s="6" t="n">
        <v>100</v>
      </c>
      <c r="FC6" s="0" t="s">
        <v>527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529</v>
      </c>
      <c r="D7" s="11" t="n">
        <v>45993</v>
      </c>
      <c r="E7" s="6" t="n">
        <v>20</v>
      </c>
      <c r="F7" s="6" t="n">
        <v>1466.6</v>
      </c>
      <c r="G7" s="0"/>
      <c r="H7" s="6" t="n">
        <v>40</v>
      </c>
      <c r="I7" s="0" t="s">
        <v>528</v>
      </c>
      <c r="J7" s="0"/>
      <c r="K7" s="0"/>
      <c r="L7" s="0"/>
      <c r="M7" s="0"/>
      <c r="N7" s="5" t="s">
        <f>=N6*(ABS(N5)-ABS(N4))</f>
      </c>
      <c r="O7" s="0" t="s">
        <v>529</v>
      </c>
      <c r="P7" s="0"/>
      <c r="Q7" s="0"/>
      <c r="R7" s="0"/>
      <c r="S7" s="0"/>
      <c r="T7" s="0"/>
      <c r="U7" s="0"/>
      <c r="V7" s="0"/>
      <c r="W7" s="0"/>
      <c r="X7" s="0"/>
      <c r="Y7" s="0"/>
      <c r="Z7" s="5" t="s">
        <f>=Z6*(ABS(Z5)-ABS(Z4))</f>
      </c>
      <c r="AA7" s="0" t="s">
        <v>529</v>
      </c>
      <c r="AB7" s="0"/>
      <c r="AC7" s="5" t="s">
        <f>=AC6*(ABS(AC5)-ABS(AC4))</f>
      </c>
      <c r="AD7" s="0" t="s">
        <v>529</v>
      </c>
      <c r="AE7" s="11" t="n">
        <v>46009</v>
      </c>
      <c r="AF7" s="6" t="n">
        <v>100</v>
      </c>
      <c r="AG7" s="6" t="n">
        <v>272.9</v>
      </c>
      <c r="AH7" s="0"/>
      <c r="AI7" s="5" t="s">
        <f>=SUM(AJ2:AJ6)/SUM(AI2:AI6)</f>
      </c>
      <c r="AJ7" s="0" t="s">
        <v>11</v>
      </c>
      <c r="AK7" s="0"/>
      <c r="AL7" s="6" t="n">
        <v>7</v>
      </c>
      <c r="AM7" s="0" t="s">
        <v>528</v>
      </c>
      <c r="AN7" s="0"/>
      <c r="AO7" s="5" t="s">
        <f>=SUM(AP2:AP6)/SUM(AO2:AO6)</f>
      </c>
      <c r="AP7" s="0" t="s">
        <v>11</v>
      </c>
      <c r="AQ7" s="0"/>
      <c r="AR7" s="6" t="s">
        <f>=Портфель!H18*Портфель!$Q$13</f>
      </c>
      <c r="AS7" s="0" t="s">
        <v>7</v>
      </c>
      <c r="AT7" s="0"/>
      <c r="AU7" s="6" t="s">
        <f>=Портфель!H19*Портфель!$Q$13</f>
      </c>
      <c r="AV7" s="0" t="s">
        <v>7</v>
      </c>
      <c r="AW7" s="0"/>
      <c r="AX7" s="6" t="s">
        <f>=Портфель!G20*Портфель!$Q$13</f>
      </c>
      <c r="AY7" s="0" t="s">
        <v>6</v>
      </c>
      <c r="AZ7" s="0"/>
      <c r="BA7" s="6" t="n">
        <v>4</v>
      </c>
      <c r="BB7" s="0" t="s">
        <v>528</v>
      </c>
      <c r="BC7" s="0"/>
      <c r="BD7" s="6" t="s">
        <f>=Портфель!H22*Портфель!$Q$13</f>
      </c>
      <c r="BE7" s="0" t="s">
        <v>7</v>
      </c>
      <c r="BF7" s="0"/>
      <c r="BG7" s="6" t="n">
        <v>83.47</v>
      </c>
      <c r="BH7" s="0" t="s">
        <v>527</v>
      </c>
      <c r="BI7" s="0"/>
      <c r="BJ7" s="6" t="s">
        <f>=Портфель!H24*Портфель!$Q$13</f>
      </c>
      <c r="BK7" s="0" t="s">
        <v>7</v>
      </c>
      <c r="BL7" s="0"/>
      <c r="BM7" s="6" t="s">
        <f>=Портфель!G25*Портфель!$Q$13</f>
      </c>
      <c r="BN7" s="0" t="s">
        <v>6</v>
      </c>
      <c r="BO7" s="0"/>
      <c r="BP7" s="6" t="s">
        <f>=Портфель!G26*Портфель!$Q$13</f>
      </c>
      <c r="BQ7" s="0" t="s">
        <v>6</v>
      </c>
      <c r="BR7" s="0"/>
      <c r="BS7" s="6" t="n">
        <v>3</v>
      </c>
      <c r="BT7" s="0" t="s">
        <v>528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=Портфель!G30*Портфель!$Q$13</f>
      </c>
      <c r="CC7" s="0" t="s">
        <v>6</v>
      </c>
      <c r="CD7" s="0"/>
      <c r="CE7" s="6" t="s">
        <f>=Портфель!G31*Портфель!$Q$13</f>
      </c>
      <c r="CF7" s="0" t="s">
        <v>6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=Портфель!G36*Портфель!$Q$13</f>
      </c>
      <c r="CU7" s="0" t="s">
        <v>6</v>
      </c>
      <c r="CV7" s="0"/>
      <c r="CW7" s="6" t="s">
        <f>=Портфель!G37*Портфель!$Q$13</f>
      </c>
      <c r="CX7" s="0" t="s">
        <v>6</v>
      </c>
      <c r="CY7" s="0"/>
      <c r="CZ7" s="6" t="s">
        <f>=Портфель!G38*Портфель!$Q$13</f>
      </c>
      <c r="DA7" s="0" t="s">
        <v>6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=Портфель!G41*Портфель!$Q$13</f>
      </c>
      <c r="DJ7" s="0" t="s">
        <v>6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=Портфель!H51*Портфель!$Q$13</f>
      </c>
      <c r="EN7" s="0" t="s">
        <v>7</v>
      </c>
      <c r="EO7" s="0"/>
      <c r="EP7" s="6" t="s">
        <f>=Портфель!H52*Портфель!$Q$13</f>
      </c>
      <c r="EQ7" s="0" t="s">
        <v>7</v>
      </c>
      <c r="ER7" s="0"/>
      <c r="ES7" s="6" t="s">
        <f>=Портфель!H53*Портфель!$Q$13</f>
      </c>
      <c r="ET7" s="0" t="s">
        <v>7</v>
      </c>
      <c r="EU7" s="0"/>
      <c r="EV7" s="6" t="s">
        <f>=Портфель!H54*Портфель!$Q$13</f>
      </c>
      <c r="EW7" s="0" t="s">
        <v>7</v>
      </c>
      <c r="EX7" s="0"/>
      <c r="EY7" s="6" t="s">
        <f>=Портфель!H55*Портфель!$Q$13</f>
      </c>
      <c r="EZ7" s="0" t="s">
        <v>7</v>
      </c>
      <c r="FA7" s="0"/>
      <c r="FB7" s="6" t="n">
        <v>11</v>
      </c>
      <c r="FC7" s="0" t="s">
        <v>528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5" t="s">
        <f>=H7*(ABS(H6)-ABS(H5))</f>
      </c>
      <c r="I8" s="0" t="s">
        <v>529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46013</v>
      </c>
      <c r="AF8" s="6" t="n">
        <v>100</v>
      </c>
      <c r="AG8" s="6" t="n">
        <v>273.25</v>
      </c>
      <c r="AH8" s="0"/>
      <c r="AI8" s="6" t="n">
        <v>6.61</v>
      </c>
      <c r="AJ8" s="0" t="s">
        <v>527</v>
      </c>
      <c r="AK8" s="0"/>
      <c r="AL8" s="6" t="s">
        <f>=Портфель!G16*Портфель!$Q$13</f>
      </c>
      <c r="AM8" s="0" t="s">
        <v>6</v>
      </c>
      <c r="AN8" s="0"/>
      <c r="AO8" s="6" t="n">
        <v>99.59</v>
      </c>
      <c r="AP8" s="0" t="s">
        <v>527</v>
      </c>
      <c r="AQ8" s="0"/>
      <c r="AR8" s="5" t="s">
        <f>=AR5*(AR6*AR4/100-AR3+AR7)</f>
      </c>
      <c r="AS8" s="0" t="s">
        <v>529</v>
      </c>
      <c r="AT8" s="0"/>
      <c r="AU8" s="5" t="s">
        <f>=AU5*(AU6*AU4/100-AU3+AU7)</f>
      </c>
      <c r="AV8" s="0" t="s">
        <v>529</v>
      </c>
      <c r="AW8" s="0"/>
      <c r="AX8" s="6" t="s">
        <f>=Портфель!H20*Портфель!$Q$13</f>
      </c>
      <c r="AY8" s="0" t="s">
        <v>7</v>
      </c>
      <c r="AZ8" s="0"/>
      <c r="BA8" s="6" t="s">
        <f>=Портфель!G21*Портфель!$Q$13</f>
      </c>
      <c r="BB8" s="0" t="s">
        <v>6</v>
      </c>
      <c r="BC8" s="0"/>
      <c r="BD8" s="5" t="s">
        <f>=BD5*(BD6*BD4/100-BD3+BD7)</f>
      </c>
      <c r="BE8" s="0" t="s">
        <v>529</v>
      </c>
      <c r="BF8" s="0"/>
      <c r="BG8" s="6" t="n">
        <v>4</v>
      </c>
      <c r="BH8" s="0" t="s">
        <v>528</v>
      </c>
      <c r="BI8" s="0"/>
      <c r="BJ8" s="5" t="s">
        <f>=BJ5*(BJ6*BJ4/100-BJ3+BJ7)</f>
      </c>
      <c r="BK8" s="0" t="s">
        <v>529</v>
      </c>
      <c r="BL8" s="0"/>
      <c r="BM8" s="6" t="s">
        <f>=Портфель!H25*Портфель!$Q$13</f>
      </c>
      <c r="BN8" s="0" t="s">
        <v>7</v>
      </c>
      <c r="BO8" s="0"/>
      <c r="BP8" s="6" t="s">
        <f>=Портфель!H26*Портфель!$Q$13</f>
      </c>
      <c r="BQ8" s="0" t="s">
        <v>7</v>
      </c>
      <c r="BR8" s="0"/>
      <c r="BS8" s="6" t="s">
        <f>=Портфель!G27*Портфель!$Q$13</f>
      </c>
      <c r="BT8" s="0" t="s">
        <v>6</v>
      </c>
      <c r="BU8" s="0"/>
      <c r="BV8" s="5" t="s">
        <f>=BV5*(BV6*BV4/100-BV3+BV7)</f>
      </c>
      <c r="BW8" s="0" t="s">
        <v>529</v>
      </c>
      <c r="BX8" s="0"/>
      <c r="BY8" s="5" t="s">
        <f>=BY5*(BY6*BY4/100-BY3+BY7)</f>
      </c>
      <c r="BZ8" s="0" t="s">
        <v>529</v>
      </c>
      <c r="CA8" s="0"/>
      <c r="CB8" s="6" t="s">
        <f>=Портфель!H30*Портфель!$Q$13</f>
      </c>
      <c r="CC8" s="0" t="s">
        <v>7</v>
      </c>
      <c r="CD8" s="0"/>
      <c r="CE8" s="6" t="s">
        <f>=Портфель!H31*Портфель!$Q$13</f>
      </c>
      <c r="CF8" s="0" t="s">
        <v>7</v>
      </c>
      <c r="CG8" s="0"/>
      <c r="CH8" s="5" t="s">
        <f>=CH5*(CH6*CH4/100-CH3+CH7)</f>
      </c>
      <c r="CI8" s="0" t="s">
        <v>529</v>
      </c>
      <c r="CJ8" s="0"/>
      <c r="CK8" s="5" t="s">
        <f>=CK5*(CK6*CK4/100-CK3+CK7)</f>
      </c>
      <c r="CL8" s="0" t="s">
        <v>529</v>
      </c>
      <c r="CM8" s="0"/>
      <c r="CN8" s="5" t="s">
        <f>=CN5*(CN6*CN4/100-CN3+CN7)</f>
      </c>
      <c r="CO8" s="0" t="s">
        <v>529</v>
      </c>
      <c r="CP8" s="0"/>
      <c r="CQ8" s="5" t="s">
        <f>=CQ5*(CQ6*CQ4/100-CQ3+CQ7)</f>
      </c>
      <c r="CR8" s="0" t="s">
        <v>529</v>
      </c>
      <c r="CS8" s="0"/>
      <c r="CT8" s="6" t="s">
        <f>=Портфель!H36*Портфель!$Q$13</f>
      </c>
      <c r="CU8" s="0" t="s">
        <v>7</v>
      </c>
      <c r="CV8" s="0"/>
      <c r="CW8" s="6" t="s">
        <f>=Портфель!H37*Портфель!$Q$13</f>
      </c>
      <c r="CX8" s="0" t="s">
        <v>7</v>
      </c>
      <c r="CY8" s="0"/>
      <c r="CZ8" s="6" t="s">
        <f>=Портфель!H38*Портфель!$Q$13</f>
      </c>
      <c r="DA8" s="0" t="s">
        <v>7</v>
      </c>
      <c r="DB8" s="0"/>
      <c r="DC8" s="5" t="s">
        <f>=DC5*(DC6*DC4/100-DC3+DC7)</f>
      </c>
      <c r="DD8" s="0" t="s">
        <v>529</v>
      </c>
      <c r="DE8" s="0"/>
      <c r="DF8" s="5" t="s">
        <f>=DF5*(DF6*DF4/100-DF3+DF7)</f>
      </c>
      <c r="DG8" s="0" t="s">
        <v>529</v>
      </c>
      <c r="DH8" s="0"/>
      <c r="DI8" s="6" t="s">
        <f>=Портфель!H41*Портфель!$Q$13</f>
      </c>
      <c r="DJ8" s="0" t="s">
        <v>7</v>
      </c>
      <c r="DK8" s="0"/>
      <c r="DL8" s="5" t="s">
        <f>=DL5*(DL6*DL4/100-DL3+DL7)</f>
      </c>
      <c r="DM8" s="0" t="s">
        <v>529</v>
      </c>
      <c r="DN8" s="0"/>
      <c r="DO8" s="5" t="s">
        <f>=DO5*(DO6*DO4/100-DO3+DO7)</f>
      </c>
      <c r="DP8" s="0" t="s">
        <v>529</v>
      </c>
      <c r="DQ8" s="0"/>
      <c r="DR8" s="5" t="s">
        <f>=DR5*(DR6*DR4/100-DR3+DR7)</f>
      </c>
      <c r="DS8" s="0" t="s">
        <v>529</v>
      </c>
      <c r="DT8" s="0"/>
      <c r="DU8" s="5" t="s">
        <f>=DU5*(DU6*DU4/100-DU3+DU7)</f>
      </c>
      <c r="DV8" s="0" t="s">
        <v>529</v>
      </c>
      <c r="DW8" s="0"/>
      <c r="DX8" s="5" t="s">
        <f>=DX5*(DX6*DX4/100-DX3+DX7)</f>
      </c>
      <c r="DY8" s="0" t="s">
        <v>529</v>
      </c>
      <c r="DZ8" s="0"/>
      <c r="EA8" s="5" t="s">
        <f>=EA5*(EA6*EA4/100-EA3+EA7)</f>
      </c>
      <c r="EB8" s="0" t="s">
        <v>529</v>
      </c>
      <c r="EC8" s="0"/>
      <c r="ED8" s="5" t="s">
        <f>=ED5*(ED6*ED4/100-ED3+ED7)</f>
      </c>
      <c r="EE8" s="0" t="s">
        <v>529</v>
      </c>
      <c r="EF8" s="0"/>
      <c r="EG8" s="5" t="s">
        <f>=EG5*(EG6*EG4/100-EG3+EG7)</f>
      </c>
      <c r="EH8" s="0" t="s">
        <v>529</v>
      </c>
      <c r="EI8" s="0"/>
      <c r="EJ8" s="5" t="s">
        <f>=EJ5*(EJ6*EJ4/100-EJ3+EJ7)</f>
      </c>
      <c r="EK8" s="0" t="s">
        <v>529</v>
      </c>
      <c r="EL8" s="0"/>
      <c r="EM8" s="5" t="s">
        <f>=EM5*(EM6*EM4/100-EM3+EM7)</f>
      </c>
      <c r="EN8" s="0" t="s">
        <v>529</v>
      </c>
      <c r="EO8" s="0"/>
      <c r="EP8" s="5" t="s">
        <f>=EP5*(EP6*EP4/100-EP3+EP7)</f>
      </c>
      <c r="EQ8" s="0" t="s">
        <v>529</v>
      </c>
      <c r="ER8" s="0"/>
      <c r="ES8" s="5" t="s">
        <f>=ES5*(ES6*ES4/100-ES3+ES7)</f>
      </c>
      <c r="ET8" s="0" t="s">
        <v>529</v>
      </c>
      <c r="EU8" s="0"/>
      <c r="EV8" s="5" t="s">
        <f>=EV5*(EV6*EV4/100-EV3+EV7)</f>
      </c>
      <c r="EW8" s="0" t="s">
        <v>529</v>
      </c>
      <c r="EX8" s="0"/>
      <c r="EY8" s="5" t="s">
        <f>=EY5*(EY6*EY4/100-EY3+EY7)</f>
      </c>
      <c r="EZ8" s="0" t="s">
        <v>529</v>
      </c>
      <c r="FA8" s="0"/>
      <c r="FB8" s="6" t="s">
        <f>=Портфель!G56*Портфель!$Q$13</f>
      </c>
      <c r="FC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56.79</v>
      </c>
      <c r="F9" s="0" t="s">
        <v>527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46014</v>
      </c>
      <c r="AF9" s="6" t="n">
        <v>10</v>
      </c>
      <c r="AG9" s="6" t="n">
        <v>27.29</v>
      </c>
      <c r="AH9" s="0"/>
      <c r="AI9" s="6" t="n">
        <v>60</v>
      </c>
      <c r="AJ9" s="0" t="s">
        <v>528</v>
      </c>
      <c r="AK9" s="0"/>
      <c r="AL9" s="6" t="s">
        <f>=Портфель!H16*Портфель!$Q$13</f>
      </c>
      <c r="AM9" s="0" t="s">
        <v>7</v>
      </c>
      <c r="AN9" s="0"/>
      <c r="AO9" s="6" t="n">
        <v>6</v>
      </c>
      <c r="AP9" s="0" t="s">
        <v>528</v>
      </c>
      <c r="AQ9" s="0"/>
      <c r="AR9" s="0"/>
      <c r="AS9" s="0"/>
      <c r="AT9" s="0"/>
      <c r="AU9" s="0"/>
      <c r="AV9" s="0"/>
      <c r="AW9" s="0"/>
      <c r="AX9" s="5" t="s">
        <f>=AX6*(AX7*AX5/100-AX4+AX8)</f>
      </c>
      <c r="AY9" s="0" t="s">
        <v>529</v>
      </c>
      <c r="AZ9" s="0"/>
      <c r="BA9" s="6" t="s">
        <f>=Портфель!H21*Портфель!$Q$13</f>
      </c>
      <c r="BB9" s="0" t="s">
        <v>7</v>
      </c>
      <c r="BC9" s="0"/>
      <c r="BD9" s="0"/>
      <c r="BE9" s="0"/>
      <c r="BF9" s="0"/>
      <c r="BG9" s="6" t="s">
        <f>=Портфель!G23*Портфель!$Q$13</f>
      </c>
      <c r="BH9" s="0" t="s">
        <v>6</v>
      </c>
      <c r="BI9" s="0"/>
      <c r="BJ9" s="0"/>
      <c r="BK9" s="0"/>
      <c r="BL9" s="0"/>
      <c r="BM9" s="5" t="s">
        <f>=BM6*(BM7*BM5/100-BM4+BM8)</f>
      </c>
      <c r="BN9" s="0" t="s">
        <v>529</v>
      </c>
      <c r="BO9" s="0"/>
      <c r="BP9" s="5" t="s">
        <f>=BP6*(BP7*BP5/100-BP4+BP8)</f>
      </c>
      <c r="BQ9" s="0" t="s">
        <v>529</v>
      </c>
      <c r="BR9" s="0"/>
      <c r="BS9" s="6" t="s">
        <f>=Портфель!H27*Портфель!$Q$13</f>
      </c>
      <c r="BT9" s="0" t="s">
        <v>7</v>
      </c>
      <c r="BU9" s="0"/>
      <c r="BV9" s="0"/>
      <c r="BW9" s="0"/>
      <c r="BX9" s="0"/>
      <c r="BY9" s="0"/>
      <c r="BZ9" s="0"/>
      <c r="CA9" s="0"/>
      <c r="CB9" s="5" t="s">
        <f>=CB6*(CB7*CB5/100-CB4+CB8)</f>
      </c>
      <c r="CC9" s="0" t="s">
        <v>529</v>
      </c>
      <c r="CD9" s="0"/>
      <c r="CE9" s="5" t="s">
        <f>=CE6*(CE7*CE5/100-CE4+CE8)</f>
      </c>
      <c r="CF9" s="0" t="s">
        <v>529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5" t="s">
        <f>=CT6*(CT7*CT5/100-CT4+CT8)</f>
      </c>
      <c r="CU9" s="0" t="s">
        <v>529</v>
      </c>
      <c r="CV9" s="0"/>
      <c r="CW9" s="5" t="s">
        <f>=CW6*(CW7*CW5/100-CW4+CW8)</f>
      </c>
      <c r="CX9" s="0" t="s">
        <v>529</v>
      </c>
      <c r="CY9" s="0"/>
      <c r="CZ9" s="5" t="s">
        <f>=CZ6*(CZ7*CZ5/100-CZ4+CZ8)</f>
      </c>
      <c r="DA9" s="0" t="s">
        <v>529</v>
      </c>
      <c r="DB9" s="0"/>
      <c r="DC9" s="0"/>
      <c r="DD9" s="0"/>
      <c r="DE9" s="0"/>
      <c r="DF9" s="0"/>
      <c r="DG9" s="0"/>
      <c r="DH9" s="0"/>
      <c r="DI9" s="5" t="s">
        <f>=DI6*(DI7*DI5/100-DI4+DI8)</f>
      </c>
      <c r="DJ9" s="0" t="s">
        <v>529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6" t="s">
        <f>=Портфель!H56*Портфель!$Q$13</f>
      </c>
      <c r="FC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50</v>
      </c>
      <c r="F10" s="0" t="s">
        <v>528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46014</v>
      </c>
      <c r="AF10" s="6" t="n">
        <v>1</v>
      </c>
      <c r="AG10" s="6" t="n">
        <v>2.73</v>
      </c>
      <c r="AH10" s="0"/>
      <c r="AI10" s="5" t="s">
        <f>=AI9*(ABS(AI8)-ABS(AI7))</f>
      </c>
      <c r="AJ10" s="0" t="s">
        <v>529</v>
      </c>
      <c r="AK10" s="0"/>
      <c r="AL10" s="5" t="s">
        <f>=AL7*(AL8*AL6/100-AL5+AL9)</f>
      </c>
      <c r="AM10" s="0" t="s">
        <v>529</v>
      </c>
      <c r="AN10" s="0"/>
      <c r="AO10" s="6" t="s">
        <f>=Портфель!G17*Портфель!$Q$13</f>
      </c>
      <c r="AP10" s="0" t="s">
        <v>6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=BA7*(BA8*BA6/100-BA5+BA9)</f>
      </c>
      <c r="BB10" s="0" t="s">
        <v>529</v>
      </c>
      <c r="BC10" s="0"/>
      <c r="BD10" s="0"/>
      <c r="BE10" s="0"/>
      <c r="BF10" s="0"/>
      <c r="BG10" s="6" t="s">
        <f>=Портфель!H23*Портфель!$Q$13</f>
      </c>
      <c r="BH10" s="0" t="s">
        <v>7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5" t="s">
        <f>=BS7*(BS8*BS6/100-BS5+BS9)</f>
      </c>
      <c r="BT10" s="0" t="s">
        <v>529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5" t="s">
        <f>=FB7*(FB8*FB6/100-FB5+FB9)</f>
      </c>
      <c r="FC10" s="0" t="s">
        <v>529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529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46014</v>
      </c>
      <c r="AF11" s="6" t="n">
        <v>37</v>
      </c>
      <c r="AG11" s="6" t="n">
        <v>100.97</v>
      </c>
      <c r="AH11" s="0"/>
      <c r="AI11" s="0"/>
      <c r="AJ11" s="0"/>
      <c r="AK11" s="0"/>
      <c r="AL11" s="0"/>
      <c r="AM11" s="0"/>
      <c r="AN11" s="0"/>
      <c r="AO11" s="6" t="s">
        <f>=Портфель!H17*Портфель!$Q$13</f>
      </c>
      <c r="AP11" s="0" t="s">
        <v>7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=BG8*(BG9*BG7/100-BG6+BG10)</f>
      </c>
      <c r="BH11" s="0" t="s">
        <v>529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46014</v>
      </c>
      <c r="AF12" s="6" t="n">
        <v>122</v>
      </c>
      <c r="AG12" s="6" t="n">
        <v>332.94</v>
      </c>
      <c r="AH12" s="0"/>
      <c r="AI12" s="0"/>
      <c r="AJ12" s="0"/>
      <c r="AK12" s="0"/>
      <c r="AL12" s="0"/>
      <c r="AM12" s="0"/>
      <c r="AN12" s="0"/>
      <c r="AO12" s="5" t="s">
        <f>=AO9*(AO10*AO8/100-AO7+AO11)</f>
      </c>
      <c r="AP12" s="0" t="s">
        <v>529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5" t="s">
        <f>=SUM(AG2:AG12)/SUM(AF2:AF12)</f>
      </c>
      <c r="AG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6" t="n">
        <v>2.5855</v>
      </c>
      <c r="AG14" s="0" t="s">
        <v>527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6" t="n">
        <v>1410</v>
      </c>
      <c r="AG15" s="0" t="s">
        <v>528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5" t="s">
        <f>=AF15*(ABS(AF14)-ABS(AF13))</f>
      </c>
      <c r="AG16" s="0" t="s">
        <v>529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187</v>
      </c>
      <c r="B1" s="18" t="s">
        <v>0</v>
      </c>
      <c r="C1" s="18" t="s">
        <v>2</v>
      </c>
      <c r="D1" s="18" t="s">
        <v>530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531</v>
      </c>
      <c r="L1" s="18" t="s">
        <v>532</v>
      </c>
      <c r="M1" s="18" t="s">
        <v>19</v>
      </c>
      <c r="N1" s="18" t="s">
        <v>533</v>
      </c>
    </row>
    <row collapsed="false" customFormat="false" customHeight="false" hidden="false" ht="12.1" outlineLevel="0" r="2">
      <c r="A2" s="21" t="n">
        <v>45761</v>
      </c>
      <c r="B2" s="22" t="s">
        <v>534</v>
      </c>
      <c r="C2" s="22" t="s">
        <v>194</v>
      </c>
      <c r="D2" s="22" t="s">
        <v>534</v>
      </c>
      <c r="E2" s="22" t="s">
        <v>534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45762</v>
      </c>
      <c r="B3" s="16" t="s">
        <v>82</v>
      </c>
      <c r="C3" s="16" t="s">
        <v>535</v>
      </c>
      <c r="D3" s="16" t="s">
        <v>454</v>
      </c>
      <c r="E3" s="16" t="s">
        <v>60</v>
      </c>
      <c r="F3" s="16" t="s">
        <v>19</v>
      </c>
      <c r="G3" s="7" t="n">
        <v>1</v>
      </c>
      <c r="H3" s="6" t="n">
        <v>82.69</v>
      </c>
      <c r="I3" s="6" t="n">
        <v>-826.9</v>
      </c>
      <c r="J3" s="6" t="n">
        <v>-7.81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45762</v>
      </c>
      <c r="B4" s="16" t="s">
        <v>49</v>
      </c>
      <c r="C4" s="16" t="s">
        <v>536</v>
      </c>
      <c r="D4" s="16" t="s">
        <v>454</v>
      </c>
      <c r="E4" s="16" t="s">
        <v>46</v>
      </c>
      <c r="F4" s="16" t="s">
        <v>19</v>
      </c>
      <c r="G4" s="7" t="n">
        <v>15</v>
      </c>
      <c r="H4" s="6" t="n">
        <v>11.454</v>
      </c>
      <c r="I4" s="6" t="n">
        <v>-171.81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45784</v>
      </c>
      <c r="B5" s="22" t="s">
        <v>534</v>
      </c>
      <c r="C5" s="22" t="s">
        <v>194</v>
      </c>
      <c r="D5" s="22" t="s">
        <v>534</v>
      </c>
      <c r="E5" s="22" t="s">
        <v>534</v>
      </c>
      <c r="F5" s="22" t="s">
        <v>19</v>
      </c>
      <c r="G5" s="23" t="n">
        <v>1</v>
      </c>
      <c r="H5" s="24" t="n">
        <v>1000</v>
      </c>
      <c r="I5" s="24" t="n">
        <v>1000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45785</v>
      </c>
      <c r="B6" s="16" t="s">
        <v>162</v>
      </c>
      <c r="C6" s="16" t="s">
        <v>537</v>
      </c>
      <c r="D6" s="16" t="s">
        <v>454</v>
      </c>
      <c r="E6" s="16" t="s">
        <v>60</v>
      </c>
      <c r="F6" s="16" t="s">
        <v>19</v>
      </c>
      <c r="G6" s="7" t="n">
        <v>1</v>
      </c>
      <c r="H6" s="6" t="n">
        <v>93.86</v>
      </c>
      <c r="I6" s="6" t="n">
        <v>-938.6</v>
      </c>
      <c r="J6" s="6" t="n">
        <v>-7.22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45798</v>
      </c>
      <c r="B7" s="22" t="s">
        <v>538</v>
      </c>
      <c r="C7" s="22" t="s">
        <v>539</v>
      </c>
      <c r="D7" s="22" t="s">
        <v>538</v>
      </c>
      <c r="E7" s="22" t="s">
        <v>538</v>
      </c>
      <c r="F7" s="22" t="s">
        <v>19</v>
      </c>
      <c r="G7" s="23" t="n">
        <v>1</v>
      </c>
      <c r="H7" s="24" t="n">
        <v>12.74</v>
      </c>
      <c r="I7" s="24" t="n">
        <v>12.74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45798</v>
      </c>
      <c r="B8" s="22" t="s">
        <v>534</v>
      </c>
      <c r="C8" s="22" t="s">
        <v>194</v>
      </c>
      <c r="D8" s="22" t="s">
        <v>534</v>
      </c>
      <c r="E8" s="22" t="s">
        <v>534</v>
      </c>
      <c r="F8" s="22" t="s">
        <v>19</v>
      </c>
      <c r="G8" s="23" t="n">
        <v>1</v>
      </c>
      <c r="H8" s="24" t="n">
        <v>200</v>
      </c>
      <c r="I8" s="24" t="n">
        <v>200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45799</v>
      </c>
      <c r="B9" s="16" t="s">
        <v>49</v>
      </c>
      <c r="C9" s="16" t="s">
        <v>536</v>
      </c>
      <c r="D9" s="16" t="s">
        <v>454</v>
      </c>
      <c r="E9" s="16" t="s">
        <v>46</v>
      </c>
      <c r="F9" s="16" t="s">
        <v>19</v>
      </c>
      <c r="G9" s="7" t="n">
        <v>20</v>
      </c>
      <c r="H9" s="6" t="n">
        <v>11.696</v>
      </c>
      <c r="I9" s="6" t="n">
        <v>-233.92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45803</v>
      </c>
      <c r="B10" s="22" t="s">
        <v>534</v>
      </c>
      <c r="C10" s="22" t="s">
        <v>194</v>
      </c>
      <c r="D10" s="22" t="s">
        <v>534</v>
      </c>
      <c r="E10" s="22" t="s">
        <v>534</v>
      </c>
      <c r="F10" s="22" t="s">
        <v>19</v>
      </c>
      <c r="G10" s="23" t="n">
        <v>1</v>
      </c>
      <c r="H10" s="24" t="n">
        <v>200</v>
      </c>
      <c r="I10" s="24" t="n">
        <v>200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45804</v>
      </c>
      <c r="B11" s="16" t="s">
        <v>49</v>
      </c>
      <c r="C11" s="16" t="s">
        <v>536</v>
      </c>
      <c r="D11" s="16" t="s">
        <v>454</v>
      </c>
      <c r="E11" s="16" t="s">
        <v>46</v>
      </c>
      <c r="F11" s="16" t="s">
        <v>19</v>
      </c>
      <c r="G11" s="7" t="n">
        <v>20</v>
      </c>
      <c r="H11" s="6" t="n">
        <v>11.727</v>
      </c>
      <c r="I11" s="6" t="n">
        <v>-234.54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45817</v>
      </c>
      <c r="B12" s="22" t="s">
        <v>534</v>
      </c>
      <c r="C12" s="22" t="s">
        <v>194</v>
      </c>
      <c r="D12" s="22" t="s">
        <v>534</v>
      </c>
      <c r="E12" s="22" t="s">
        <v>534</v>
      </c>
      <c r="F12" s="22" t="s">
        <v>19</v>
      </c>
      <c r="G12" s="23" t="n">
        <v>1</v>
      </c>
      <c r="H12" s="24" t="n">
        <v>200</v>
      </c>
      <c r="I12" s="24" t="n">
        <v>200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45818</v>
      </c>
      <c r="B13" s="16" t="s">
        <v>49</v>
      </c>
      <c r="C13" s="16" t="s">
        <v>536</v>
      </c>
      <c r="D13" s="16" t="s">
        <v>454</v>
      </c>
      <c r="E13" s="16" t="s">
        <v>46</v>
      </c>
      <c r="F13" s="16" t="s">
        <v>19</v>
      </c>
      <c r="G13" s="7" t="n">
        <v>15</v>
      </c>
      <c r="H13" s="6" t="n">
        <v>11.819</v>
      </c>
      <c r="I13" s="6" t="n">
        <v>-177.29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45819</v>
      </c>
      <c r="B14" s="22" t="s">
        <v>534</v>
      </c>
      <c r="C14" s="22" t="s">
        <v>194</v>
      </c>
      <c r="D14" s="22" t="s">
        <v>534</v>
      </c>
      <c r="E14" s="22" t="s">
        <v>534</v>
      </c>
      <c r="F14" s="22" t="s">
        <v>19</v>
      </c>
      <c r="G14" s="23" t="n">
        <v>1</v>
      </c>
      <c r="H14" s="24" t="n">
        <v>1000</v>
      </c>
      <c r="I14" s="24" t="n">
        <v>1000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45821</v>
      </c>
      <c r="B15" s="16" t="s">
        <v>124</v>
      </c>
      <c r="C15" s="16" t="s">
        <v>540</v>
      </c>
      <c r="D15" s="16" t="s">
        <v>454</v>
      </c>
      <c r="E15" s="16" t="s">
        <v>60</v>
      </c>
      <c r="F15" s="16" t="s">
        <v>19</v>
      </c>
      <c r="G15" s="7" t="n">
        <v>1</v>
      </c>
      <c r="H15" s="6" t="n">
        <v>99.89</v>
      </c>
      <c r="I15" s="6" t="n">
        <v>-998.9</v>
      </c>
      <c r="J15" s="6" t="n">
        <v>-3.63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45825</v>
      </c>
      <c r="B16" s="22" t="s">
        <v>534</v>
      </c>
      <c r="C16" s="22" t="s">
        <v>194</v>
      </c>
      <c r="D16" s="22" t="s">
        <v>534</v>
      </c>
      <c r="E16" s="22" t="s">
        <v>534</v>
      </c>
      <c r="F16" s="22" t="s">
        <v>19</v>
      </c>
      <c r="G16" s="23" t="n">
        <v>1</v>
      </c>
      <c r="H16" s="24" t="n">
        <v>200</v>
      </c>
      <c r="I16" s="24" t="n">
        <v>200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45826</v>
      </c>
      <c r="B17" s="16" t="s">
        <v>49</v>
      </c>
      <c r="C17" s="16" t="s">
        <v>536</v>
      </c>
      <c r="D17" s="16" t="s">
        <v>454</v>
      </c>
      <c r="E17" s="16" t="s">
        <v>46</v>
      </c>
      <c r="F17" s="16" t="s">
        <v>19</v>
      </c>
      <c r="G17" s="7" t="n">
        <v>19</v>
      </c>
      <c r="H17" s="6" t="n">
        <v>11.874</v>
      </c>
      <c r="I17" s="6" t="n">
        <v>-225.61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45827</v>
      </c>
      <c r="B18" s="22" t="s">
        <v>534</v>
      </c>
      <c r="C18" s="22" t="s">
        <v>194</v>
      </c>
      <c r="D18" s="22" t="s">
        <v>534</v>
      </c>
      <c r="E18" s="22" t="s">
        <v>534</v>
      </c>
      <c r="F18" s="22" t="s">
        <v>19</v>
      </c>
      <c r="G18" s="23" t="n">
        <v>1</v>
      </c>
      <c r="H18" s="24" t="n">
        <v>1100</v>
      </c>
      <c r="I18" s="24" t="n">
        <v>1100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45828</v>
      </c>
      <c r="B19" s="22" t="s">
        <v>538</v>
      </c>
      <c r="C19" s="22" t="s">
        <v>539</v>
      </c>
      <c r="D19" s="22" t="s">
        <v>538</v>
      </c>
      <c r="E19" s="22" t="s">
        <v>538</v>
      </c>
      <c r="F19" s="22" t="s">
        <v>19</v>
      </c>
      <c r="G19" s="23" t="n">
        <v>1</v>
      </c>
      <c r="H19" s="24" t="n">
        <v>12.74</v>
      </c>
      <c r="I19" s="24" t="n">
        <v>12.74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45828</v>
      </c>
      <c r="B20" s="16" t="s">
        <v>458</v>
      </c>
      <c r="C20" s="16" t="s">
        <v>541</v>
      </c>
      <c r="D20" s="16" t="s">
        <v>454</v>
      </c>
      <c r="E20" s="16" t="s">
        <v>60</v>
      </c>
      <c r="F20" s="16" t="s">
        <v>19</v>
      </c>
      <c r="G20" s="7" t="n">
        <v>1</v>
      </c>
      <c r="H20" s="6" t="n">
        <v>100.5</v>
      </c>
      <c r="I20" s="6" t="n">
        <v>-1005</v>
      </c>
      <c r="J20" s="6" t="n">
        <v>-14.24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45831</v>
      </c>
      <c r="B21" s="22" t="s">
        <v>534</v>
      </c>
      <c r="C21" s="22" t="s">
        <v>194</v>
      </c>
      <c r="D21" s="22" t="s">
        <v>534</v>
      </c>
      <c r="E21" s="22" t="s">
        <v>534</v>
      </c>
      <c r="F21" s="22" t="s">
        <v>19</v>
      </c>
      <c r="G21" s="23" t="n">
        <v>1</v>
      </c>
      <c r="H21" s="24" t="n">
        <v>1300</v>
      </c>
      <c r="I21" s="24" t="n">
        <v>1300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45832</v>
      </c>
      <c r="B22" s="16" t="s">
        <v>459</v>
      </c>
      <c r="C22" s="16" t="s">
        <v>542</v>
      </c>
      <c r="D22" s="16" t="s">
        <v>454</v>
      </c>
      <c r="E22" s="16" t="s">
        <v>60</v>
      </c>
      <c r="F22" s="16" t="s">
        <v>19</v>
      </c>
      <c r="G22" s="7" t="n">
        <v>1</v>
      </c>
      <c r="H22" s="6" t="n">
        <v>104.6</v>
      </c>
      <c r="I22" s="6" t="n">
        <v>-1046</v>
      </c>
      <c r="J22" s="6" t="n">
        <v>-10.16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45832</v>
      </c>
      <c r="B23" s="16" t="s">
        <v>49</v>
      </c>
      <c r="C23" s="16" t="s">
        <v>536</v>
      </c>
      <c r="D23" s="16" t="s">
        <v>454</v>
      </c>
      <c r="E23" s="16" t="s">
        <v>46</v>
      </c>
      <c r="F23" s="16" t="s">
        <v>19</v>
      </c>
      <c r="G23" s="7" t="n">
        <v>23</v>
      </c>
      <c r="H23" s="6" t="n">
        <v>11.911</v>
      </c>
      <c r="I23" s="6" t="n">
        <v>-273.95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45838</v>
      </c>
      <c r="B24" s="22" t="s">
        <v>538</v>
      </c>
      <c r="C24" s="22" t="s">
        <v>543</v>
      </c>
      <c r="D24" s="22" t="s">
        <v>538</v>
      </c>
      <c r="E24" s="22" t="s">
        <v>538</v>
      </c>
      <c r="F24" s="22" t="s">
        <v>19</v>
      </c>
      <c r="G24" s="23" t="n">
        <v>1</v>
      </c>
      <c r="H24" s="24" t="n">
        <v>20.34</v>
      </c>
      <c r="I24" s="24" t="n">
        <v>20.34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45838</v>
      </c>
      <c r="B25" s="22" t="s">
        <v>534</v>
      </c>
      <c r="C25" s="22" t="s">
        <v>194</v>
      </c>
      <c r="D25" s="22" t="s">
        <v>534</v>
      </c>
      <c r="E25" s="22" t="s">
        <v>534</v>
      </c>
      <c r="F25" s="22" t="s">
        <v>19</v>
      </c>
      <c r="G25" s="23" t="n">
        <v>1</v>
      </c>
      <c r="H25" s="24" t="n">
        <v>200</v>
      </c>
      <c r="I25" s="24" t="n">
        <v>200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45839</v>
      </c>
      <c r="B26" s="16" t="s">
        <v>49</v>
      </c>
      <c r="C26" s="16" t="s">
        <v>536</v>
      </c>
      <c r="D26" s="16" t="s">
        <v>454</v>
      </c>
      <c r="E26" s="16" t="s">
        <v>46</v>
      </c>
      <c r="F26" s="16" t="s">
        <v>19</v>
      </c>
      <c r="G26" s="7" t="n">
        <v>23</v>
      </c>
      <c r="H26" s="6" t="n">
        <v>11.955</v>
      </c>
      <c r="I26" s="6" t="n">
        <v>-274.97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45845</v>
      </c>
      <c r="B27" s="22" t="s">
        <v>534</v>
      </c>
      <c r="C27" s="22" t="s">
        <v>194</v>
      </c>
      <c r="D27" s="22" t="s">
        <v>534</v>
      </c>
      <c r="E27" s="22" t="s">
        <v>534</v>
      </c>
      <c r="F27" s="22" t="s">
        <v>19</v>
      </c>
      <c r="G27" s="23" t="n">
        <v>1</v>
      </c>
      <c r="H27" s="24" t="n">
        <v>200</v>
      </c>
      <c r="I27" s="24" t="n">
        <v>200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45846</v>
      </c>
      <c r="B28" s="22" t="s">
        <v>538</v>
      </c>
      <c r="C28" s="22" t="s">
        <v>544</v>
      </c>
      <c r="D28" s="22" t="s">
        <v>538</v>
      </c>
      <c r="E28" s="22" t="s">
        <v>538</v>
      </c>
      <c r="F28" s="22" t="s">
        <v>19</v>
      </c>
      <c r="G28" s="23" t="n">
        <v>1</v>
      </c>
      <c r="H28" s="24" t="n">
        <v>18.76</v>
      </c>
      <c r="I28" s="24" t="n">
        <v>18.76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45846</v>
      </c>
      <c r="B29" s="22" t="s">
        <v>534</v>
      </c>
      <c r="C29" s="22" t="s">
        <v>194</v>
      </c>
      <c r="D29" s="22" t="s">
        <v>534</v>
      </c>
      <c r="E29" s="22" t="s">
        <v>534</v>
      </c>
      <c r="F29" s="22" t="s">
        <v>19</v>
      </c>
      <c r="G29" s="23" t="n">
        <v>1</v>
      </c>
      <c r="H29" s="24" t="n">
        <v>1000</v>
      </c>
      <c r="I29" s="24" t="n">
        <v>1000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45846</v>
      </c>
      <c r="B30" s="16" t="s">
        <v>49</v>
      </c>
      <c r="C30" s="16" t="s">
        <v>536</v>
      </c>
      <c r="D30" s="16" t="s">
        <v>454</v>
      </c>
      <c r="E30" s="16" t="s">
        <v>46</v>
      </c>
      <c r="F30" s="16" t="s">
        <v>19</v>
      </c>
      <c r="G30" s="7" t="n">
        <v>17</v>
      </c>
      <c r="H30" s="6" t="n">
        <v>11.998</v>
      </c>
      <c r="I30" s="6" t="n">
        <v>-203.97</v>
      </c>
      <c r="J30" s="6" t="n">
        <v>-0</v>
      </c>
      <c r="K30" s="6" t="n">
        <v>-0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45847</v>
      </c>
      <c r="B31" s="16" t="s">
        <v>94</v>
      </c>
      <c r="C31" s="16" t="s">
        <v>545</v>
      </c>
      <c r="D31" s="16" t="s">
        <v>454</v>
      </c>
      <c r="E31" s="16" t="s">
        <v>60</v>
      </c>
      <c r="F31" s="16" t="s">
        <v>19</v>
      </c>
      <c r="G31" s="7" t="n">
        <v>1</v>
      </c>
      <c r="H31" s="6" t="n">
        <v>86.87</v>
      </c>
      <c r="I31" s="6" t="n">
        <v>-868.7</v>
      </c>
      <c r="J31" s="6" t="n">
        <v>-29.85</v>
      </c>
      <c r="K31" s="6" t="n">
        <v>-0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45847</v>
      </c>
      <c r="B32" s="16" t="s">
        <v>49</v>
      </c>
      <c r="C32" s="16" t="s">
        <v>536</v>
      </c>
      <c r="D32" s="16" t="s">
        <v>454</v>
      </c>
      <c r="E32" s="16" t="s">
        <v>46</v>
      </c>
      <c r="F32" s="16" t="s">
        <v>19</v>
      </c>
      <c r="G32" s="7" t="n">
        <v>10</v>
      </c>
      <c r="H32" s="6" t="n">
        <v>12.007</v>
      </c>
      <c r="I32" s="6" t="n">
        <v>-120.07</v>
      </c>
      <c r="J32" s="6" t="n">
        <v>-0</v>
      </c>
      <c r="K32" s="6" t="n">
        <v>-0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45848</v>
      </c>
      <c r="B33" s="22" t="s">
        <v>538</v>
      </c>
      <c r="C33" s="22" t="s">
        <v>546</v>
      </c>
      <c r="D33" s="22" t="s">
        <v>538</v>
      </c>
      <c r="E33" s="22" t="s">
        <v>538</v>
      </c>
      <c r="F33" s="22" t="s">
        <v>19</v>
      </c>
      <c r="G33" s="23" t="n">
        <v>1</v>
      </c>
      <c r="H33" s="24" t="n">
        <v>21.78</v>
      </c>
      <c r="I33" s="24" t="n">
        <v>21.78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45852</v>
      </c>
      <c r="B34" s="22" t="s">
        <v>534</v>
      </c>
      <c r="C34" s="22" t="s">
        <v>194</v>
      </c>
      <c r="D34" s="22" t="s">
        <v>534</v>
      </c>
      <c r="E34" s="22" t="s">
        <v>534</v>
      </c>
      <c r="F34" s="22" t="s">
        <v>19</v>
      </c>
      <c r="G34" s="23" t="n">
        <v>1</v>
      </c>
      <c r="H34" s="24" t="n">
        <v>1200</v>
      </c>
      <c r="I34" s="24" t="n">
        <v>1200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45853</v>
      </c>
      <c r="B35" s="16" t="s">
        <v>148</v>
      </c>
      <c r="C35" s="16" t="s">
        <v>547</v>
      </c>
      <c r="D35" s="16" t="s">
        <v>454</v>
      </c>
      <c r="E35" s="16" t="s">
        <v>60</v>
      </c>
      <c r="F35" s="16" t="s">
        <v>19</v>
      </c>
      <c r="G35" s="7" t="n">
        <v>1</v>
      </c>
      <c r="H35" s="6" t="n">
        <v>99.4</v>
      </c>
      <c r="I35" s="6" t="n">
        <v>-994</v>
      </c>
      <c r="J35" s="6" t="n">
        <v>-13.42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45853</v>
      </c>
      <c r="B36" s="16" t="s">
        <v>49</v>
      </c>
      <c r="C36" s="16" t="s">
        <v>536</v>
      </c>
      <c r="D36" s="16" t="s">
        <v>454</v>
      </c>
      <c r="E36" s="16" t="s">
        <v>46</v>
      </c>
      <c r="F36" s="16" t="s">
        <v>19</v>
      </c>
      <c r="G36" s="7" t="n">
        <v>17</v>
      </c>
      <c r="H36" s="6" t="n">
        <v>12.04</v>
      </c>
      <c r="I36" s="6" t="n">
        <v>-204.68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45859</v>
      </c>
      <c r="B37" s="22" t="s">
        <v>538</v>
      </c>
      <c r="C37" s="22" t="s">
        <v>539</v>
      </c>
      <c r="D37" s="22" t="s">
        <v>538</v>
      </c>
      <c r="E37" s="22" t="s">
        <v>538</v>
      </c>
      <c r="F37" s="22" t="s">
        <v>19</v>
      </c>
      <c r="G37" s="23" t="n">
        <v>1</v>
      </c>
      <c r="H37" s="24" t="n">
        <v>12.74</v>
      </c>
      <c r="I37" s="24" t="n">
        <v>12.74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45860</v>
      </c>
      <c r="B38" s="22" t="s">
        <v>538</v>
      </c>
      <c r="C38" s="22" t="s">
        <v>548</v>
      </c>
      <c r="D38" s="22" t="s">
        <v>538</v>
      </c>
      <c r="E38" s="22" t="s">
        <v>538</v>
      </c>
      <c r="F38" s="22" t="s">
        <v>19</v>
      </c>
      <c r="G38" s="23" t="n">
        <v>1</v>
      </c>
      <c r="H38" s="24" t="n">
        <v>17.51</v>
      </c>
      <c r="I38" s="24" t="n">
        <v>17.51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45861</v>
      </c>
      <c r="B39" s="16" t="s">
        <v>52</v>
      </c>
      <c r="C39" s="16" t="s">
        <v>549</v>
      </c>
      <c r="D39" s="16" t="s">
        <v>454</v>
      </c>
      <c r="E39" s="16" t="s">
        <v>46</v>
      </c>
      <c r="F39" s="16" t="s">
        <v>19</v>
      </c>
      <c r="G39" s="7" t="n">
        <v>20</v>
      </c>
      <c r="H39" s="6" t="n">
        <v>2.1495</v>
      </c>
      <c r="I39" s="6" t="n">
        <v>-42.99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45862</v>
      </c>
      <c r="B40" s="26" t="s">
        <v>550</v>
      </c>
      <c r="C40" s="26" t="s">
        <v>551</v>
      </c>
      <c r="D40" s="26" t="s">
        <v>550</v>
      </c>
      <c r="E40" s="26" t="s">
        <v>550</v>
      </c>
      <c r="F40" s="26" t="s">
        <v>19</v>
      </c>
      <c r="G40" s="27" t="n">
        <v>1</v>
      </c>
      <c r="H40" s="28" t="n">
        <v>-3.25</v>
      </c>
      <c r="I40" s="28" t="n">
        <v>-3.25</v>
      </c>
      <c r="J40" s="28" t="n">
        <v>0</v>
      </c>
      <c r="K40" s="28" t="n">
        <v>-0</v>
      </c>
      <c r="L40" s="28" t="n">
        <v>-0</v>
      </c>
      <c r="M40" s="6" t="s">
        <f>=I40+J40+K40+L40</f>
      </c>
      <c r="N40" s="26"/>
    </row>
    <row collapsed="false" customFormat="false" customHeight="false" hidden="false" ht="12.1" outlineLevel="0" r="41">
      <c r="A41" s="20" t="n">
        <v>45863</v>
      </c>
      <c r="B41" s="16" t="s">
        <v>151</v>
      </c>
      <c r="C41" s="16" t="s">
        <v>552</v>
      </c>
      <c r="D41" s="16" t="s">
        <v>454</v>
      </c>
      <c r="E41" s="16" t="s">
        <v>60</v>
      </c>
      <c r="F41" s="16" t="s">
        <v>19</v>
      </c>
      <c r="G41" s="7" t="n">
        <v>1</v>
      </c>
      <c r="H41" s="6" t="n">
        <v>103.66</v>
      </c>
      <c r="I41" s="6" t="n">
        <v>-1036.6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9" t="n">
        <v>45863</v>
      </c>
      <c r="B42" s="30" t="s">
        <v>458</v>
      </c>
      <c r="C42" s="30" t="s">
        <v>541</v>
      </c>
      <c r="D42" s="30" t="s">
        <v>455</v>
      </c>
      <c r="E42" s="30" t="s">
        <v>60</v>
      </c>
      <c r="F42" s="30" t="s">
        <v>19</v>
      </c>
      <c r="G42" s="31" t="n">
        <v>-1</v>
      </c>
      <c r="H42" s="32" t="n">
        <v>108.25</v>
      </c>
      <c r="I42" s="32" t="n">
        <v>1082.5</v>
      </c>
      <c r="J42" s="32" t="n">
        <v>17.63</v>
      </c>
      <c r="K42" s="32" t="n">
        <v>-0</v>
      </c>
      <c r="L42" s="32" t="n">
        <v>-0</v>
      </c>
      <c r="M42" s="6" t="s">
        <f>=I42+J42+K42+L42</f>
      </c>
      <c r="N42" s="30"/>
    </row>
    <row collapsed="false" customFormat="false" customHeight="false" hidden="false" ht="12.1" outlineLevel="0" r="43">
      <c r="A43" s="21" t="n">
        <v>45867</v>
      </c>
      <c r="B43" s="22" t="s">
        <v>534</v>
      </c>
      <c r="C43" s="22" t="s">
        <v>194</v>
      </c>
      <c r="D43" s="22" t="s">
        <v>534</v>
      </c>
      <c r="E43" s="22" t="s">
        <v>534</v>
      </c>
      <c r="F43" s="22" t="s">
        <v>19</v>
      </c>
      <c r="G43" s="23" t="n">
        <v>1</v>
      </c>
      <c r="H43" s="24" t="n">
        <v>200</v>
      </c>
      <c r="I43" s="24" t="n">
        <v>200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45868</v>
      </c>
      <c r="B44" s="16" t="s">
        <v>49</v>
      </c>
      <c r="C44" s="16" t="s">
        <v>536</v>
      </c>
      <c r="D44" s="16" t="s">
        <v>454</v>
      </c>
      <c r="E44" s="16" t="s">
        <v>46</v>
      </c>
      <c r="F44" s="16" t="s">
        <v>19</v>
      </c>
      <c r="G44" s="7" t="n">
        <v>21</v>
      </c>
      <c r="H44" s="6" t="n">
        <v>12.133</v>
      </c>
      <c r="I44" s="6" t="n">
        <v>-254.79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45874</v>
      </c>
      <c r="B45" s="22" t="s">
        <v>534</v>
      </c>
      <c r="C45" s="22" t="s">
        <v>194</v>
      </c>
      <c r="D45" s="22" t="s">
        <v>534</v>
      </c>
      <c r="E45" s="22" t="s">
        <v>534</v>
      </c>
      <c r="F45" s="22" t="s">
        <v>19</v>
      </c>
      <c r="G45" s="23" t="n">
        <v>1</v>
      </c>
      <c r="H45" s="24" t="n">
        <v>200</v>
      </c>
      <c r="I45" s="24" t="n">
        <v>200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45875</v>
      </c>
      <c r="B46" s="16" t="s">
        <v>49</v>
      </c>
      <c r="C46" s="16" t="s">
        <v>536</v>
      </c>
      <c r="D46" s="16" t="s">
        <v>454</v>
      </c>
      <c r="E46" s="16" t="s">
        <v>46</v>
      </c>
      <c r="F46" s="16" t="s">
        <v>19</v>
      </c>
      <c r="G46" s="7" t="n">
        <v>17</v>
      </c>
      <c r="H46" s="6" t="n">
        <v>12.175</v>
      </c>
      <c r="I46" s="6" t="n">
        <v>-206.98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45877</v>
      </c>
      <c r="B47" s="22" t="s">
        <v>538</v>
      </c>
      <c r="C47" s="22" t="s">
        <v>544</v>
      </c>
      <c r="D47" s="22" t="s">
        <v>538</v>
      </c>
      <c r="E47" s="22" t="s">
        <v>538</v>
      </c>
      <c r="F47" s="22" t="s">
        <v>19</v>
      </c>
      <c r="G47" s="23" t="n">
        <v>1</v>
      </c>
      <c r="H47" s="24" t="n">
        <v>18.16</v>
      </c>
      <c r="I47" s="24" t="n">
        <v>18.16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45877</v>
      </c>
      <c r="B48" s="22" t="s">
        <v>534</v>
      </c>
      <c r="C48" s="22" t="s">
        <v>194</v>
      </c>
      <c r="D48" s="22" t="s">
        <v>534</v>
      </c>
      <c r="E48" s="22" t="s">
        <v>534</v>
      </c>
      <c r="F48" s="22" t="s">
        <v>19</v>
      </c>
      <c r="G48" s="23" t="n">
        <v>1</v>
      </c>
      <c r="H48" s="24" t="n">
        <v>2500</v>
      </c>
      <c r="I48" s="24" t="n">
        <v>2500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45877</v>
      </c>
      <c r="B49" s="16" t="s">
        <v>54</v>
      </c>
      <c r="C49" s="16" t="s">
        <v>553</v>
      </c>
      <c r="D49" s="16" t="s">
        <v>454</v>
      </c>
      <c r="E49" s="16" t="s">
        <v>46</v>
      </c>
      <c r="F49" s="16" t="s">
        <v>19</v>
      </c>
      <c r="G49" s="7" t="n">
        <v>1</v>
      </c>
      <c r="H49" s="6" t="n">
        <v>5.784</v>
      </c>
      <c r="I49" s="6" t="n">
        <v>-5.78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45880</v>
      </c>
      <c r="B50" s="22" t="s">
        <v>538</v>
      </c>
      <c r="C50" s="22" t="s">
        <v>546</v>
      </c>
      <c r="D50" s="22" t="s">
        <v>538</v>
      </c>
      <c r="E50" s="22" t="s">
        <v>538</v>
      </c>
      <c r="F50" s="22" t="s">
        <v>19</v>
      </c>
      <c r="G50" s="23" t="n">
        <v>1</v>
      </c>
      <c r="H50" s="24" t="n">
        <v>21.78</v>
      </c>
      <c r="I50" s="24" t="n">
        <v>21.78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45880</v>
      </c>
      <c r="B51" s="16" t="s">
        <v>121</v>
      </c>
      <c r="C51" s="16" t="s">
        <v>554</v>
      </c>
      <c r="D51" s="16" t="s">
        <v>454</v>
      </c>
      <c r="E51" s="16" t="s">
        <v>60</v>
      </c>
      <c r="F51" s="16" t="s">
        <v>19</v>
      </c>
      <c r="G51" s="7" t="n">
        <v>1</v>
      </c>
      <c r="H51" s="6" t="n">
        <v>99.89</v>
      </c>
      <c r="I51" s="6" t="n">
        <v>-998.9</v>
      </c>
      <c r="J51" s="6" t="n">
        <v>-11.5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45880</v>
      </c>
      <c r="B52" s="16" t="s">
        <v>174</v>
      </c>
      <c r="C52" s="16" t="s">
        <v>555</v>
      </c>
      <c r="D52" s="16" t="s">
        <v>454</v>
      </c>
      <c r="E52" s="16" t="s">
        <v>60</v>
      </c>
      <c r="F52" s="16" t="s">
        <v>19</v>
      </c>
      <c r="G52" s="7" t="n">
        <v>1</v>
      </c>
      <c r="H52" s="6" t="n">
        <v>102.1</v>
      </c>
      <c r="I52" s="6" t="n">
        <v>-1021</v>
      </c>
      <c r="J52" s="6" t="n">
        <v>-7.4</v>
      </c>
      <c r="K52" s="6" t="n">
        <v>-0</v>
      </c>
      <c r="L52" s="6" t="n">
        <v>-0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45880</v>
      </c>
      <c r="B53" s="16" t="s">
        <v>49</v>
      </c>
      <c r="C53" s="16" t="s">
        <v>536</v>
      </c>
      <c r="D53" s="16" t="s">
        <v>454</v>
      </c>
      <c r="E53" s="16" t="s">
        <v>46</v>
      </c>
      <c r="F53" s="16" t="s">
        <v>19</v>
      </c>
      <c r="G53" s="7" t="n">
        <v>23</v>
      </c>
      <c r="H53" s="6" t="n">
        <v>12.204</v>
      </c>
      <c r="I53" s="6" t="n">
        <v>-280.69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45881</v>
      </c>
      <c r="B54" s="16" t="s">
        <v>49</v>
      </c>
      <c r="C54" s="16" t="s">
        <v>536</v>
      </c>
      <c r="D54" s="16" t="s">
        <v>454</v>
      </c>
      <c r="E54" s="16" t="s">
        <v>46</v>
      </c>
      <c r="F54" s="16" t="s">
        <v>19</v>
      </c>
      <c r="G54" s="7" t="n">
        <v>10</v>
      </c>
      <c r="H54" s="6" t="n">
        <v>12.209</v>
      </c>
      <c r="I54" s="6" t="n">
        <v>-122.09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45882</v>
      </c>
      <c r="B55" s="22" t="s">
        <v>534</v>
      </c>
      <c r="C55" s="22" t="s">
        <v>194</v>
      </c>
      <c r="D55" s="22" t="s">
        <v>534</v>
      </c>
      <c r="E55" s="22" t="s">
        <v>534</v>
      </c>
      <c r="F55" s="22" t="s">
        <v>19</v>
      </c>
      <c r="G55" s="23" t="n">
        <v>1</v>
      </c>
      <c r="H55" s="24" t="n">
        <v>500</v>
      </c>
      <c r="I55" s="24" t="n">
        <v>500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45882</v>
      </c>
      <c r="B56" s="16" t="s">
        <v>54</v>
      </c>
      <c r="C56" s="16" t="s">
        <v>553</v>
      </c>
      <c r="D56" s="16" t="s">
        <v>454</v>
      </c>
      <c r="E56" s="16" t="s">
        <v>46</v>
      </c>
      <c r="F56" s="16" t="s">
        <v>19</v>
      </c>
      <c r="G56" s="7" t="n">
        <v>16</v>
      </c>
      <c r="H56" s="6" t="n">
        <v>5.79</v>
      </c>
      <c r="I56" s="6" t="n">
        <v>-92.64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45883</v>
      </c>
      <c r="B57" s="16" t="s">
        <v>460</v>
      </c>
      <c r="C57" s="16" t="s">
        <v>556</v>
      </c>
      <c r="D57" s="16" t="s">
        <v>454</v>
      </c>
      <c r="E57" s="16" t="s">
        <v>17</v>
      </c>
      <c r="F57" s="16" t="s">
        <v>19</v>
      </c>
      <c r="G57" s="7" t="n">
        <v>1</v>
      </c>
      <c r="H57" s="6" t="n">
        <v>415.6</v>
      </c>
      <c r="I57" s="6" t="n">
        <v>-415.6</v>
      </c>
      <c r="J57" s="6" t="n">
        <v>-0</v>
      </c>
      <c r="K57" s="6" t="n">
        <v>-0</v>
      </c>
      <c r="L57" s="6" t="n">
        <v>-0</v>
      </c>
      <c r="M57" s="6" t="s">
        <f>=I57+J57+K57+L57</f>
      </c>
      <c r="N57" s="16"/>
    </row>
    <row collapsed="false" customFormat="false" customHeight="false" hidden="false" ht="12.1" outlineLevel="0" r="58">
      <c r="A58" s="25" t="n">
        <v>45887</v>
      </c>
      <c r="B58" s="26" t="s">
        <v>550</v>
      </c>
      <c r="C58" s="26" t="s">
        <v>551</v>
      </c>
      <c r="D58" s="26" t="s">
        <v>550</v>
      </c>
      <c r="E58" s="26" t="s">
        <v>550</v>
      </c>
      <c r="F58" s="26" t="s">
        <v>19</v>
      </c>
      <c r="G58" s="27" t="n">
        <v>1</v>
      </c>
      <c r="H58" s="28" t="n">
        <v>-7.5</v>
      </c>
      <c r="I58" s="28" t="n">
        <v>-7.5</v>
      </c>
      <c r="J58" s="28" t="n">
        <v>0</v>
      </c>
      <c r="K58" s="28" t="n">
        <v>-0</v>
      </c>
      <c r="L58" s="28" t="n">
        <v>-0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45888</v>
      </c>
      <c r="B59" s="22" t="s">
        <v>538</v>
      </c>
      <c r="C59" s="22" t="s">
        <v>539</v>
      </c>
      <c r="D59" s="22" t="s">
        <v>538</v>
      </c>
      <c r="E59" s="22" t="s">
        <v>538</v>
      </c>
      <c r="F59" s="22" t="s">
        <v>19</v>
      </c>
      <c r="G59" s="23" t="n">
        <v>1</v>
      </c>
      <c r="H59" s="24" t="n">
        <v>12.74</v>
      </c>
      <c r="I59" s="24" t="n">
        <v>12.74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45888</v>
      </c>
      <c r="B60" s="16" t="s">
        <v>461</v>
      </c>
      <c r="C60" s="16" t="s">
        <v>557</v>
      </c>
      <c r="D60" s="16" t="s">
        <v>454</v>
      </c>
      <c r="E60" s="16" t="s">
        <v>17</v>
      </c>
      <c r="F60" s="16" t="s">
        <v>19</v>
      </c>
      <c r="G60" s="7" t="n">
        <v>1</v>
      </c>
      <c r="H60" s="6" t="n">
        <v>317.77</v>
      </c>
      <c r="I60" s="6" t="n">
        <v>-317.77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16"/>
    </row>
    <row collapsed="false" customFormat="false" customHeight="false" hidden="false" ht="12.1" outlineLevel="0" r="61">
      <c r="A61" s="29" t="n">
        <v>45888</v>
      </c>
      <c r="B61" s="30" t="s">
        <v>39</v>
      </c>
      <c r="C61" s="30" t="s">
        <v>40</v>
      </c>
      <c r="D61" s="30" t="s">
        <v>455</v>
      </c>
      <c r="E61" s="30" t="s">
        <v>17</v>
      </c>
      <c r="F61" s="30" t="s">
        <v>19</v>
      </c>
      <c r="G61" s="31" t="n">
        <v>-1</v>
      </c>
      <c r="H61" s="32" t="n">
        <v>500</v>
      </c>
      <c r="I61" s="32" t="n">
        <v>500</v>
      </c>
      <c r="J61" s="32" t="n">
        <v>0</v>
      </c>
      <c r="K61" s="32" t="n">
        <v>-0</v>
      </c>
      <c r="L61" s="32" t="n">
        <v>-0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45888</v>
      </c>
      <c r="B62" s="16" t="s">
        <v>49</v>
      </c>
      <c r="C62" s="16" t="s">
        <v>536</v>
      </c>
      <c r="D62" s="16" t="s">
        <v>454</v>
      </c>
      <c r="E62" s="16" t="s">
        <v>46</v>
      </c>
      <c r="F62" s="16" t="s">
        <v>19</v>
      </c>
      <c r="G62" s="7" t="n">
        <v>10</v>
      </c>
      <c r="H62" s="6" t="n">
        <v>12.25</v>
      </c>
      <c r="I62" s="6" t="n">
        <v>-122.5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45888</v>
      </c>
      <c r="B63" s="16" t="s">
        <v>54</v>
      </c>
      <c r="C63" s="16" t="s">
        <v>553</v>
      </c>
      <c r="D63" s="16" t="s">
        <v>454</v>
      </c>
      <c r="E63" s="16" t="s">
        <v>46</v>
      </c>
      <c r="F63" s="16" t="s">
        <v>19</v>
      </c>
      <c r="G63" s="7" t="n">
        <v>13</v>
      </c>
      <c r="H63" s="6" t="n">
        <v>5.818</v>
      </c>
      <c r="I63" s="6" t="n">
        <v>-75.63</v>
      </c>
      <c r="J63" s="6" t="n">
        <v>-0</v>
      </c>
      <c r="K63" s="6" t="n">
        <v>-0</v>
      </c>
      <c r="L63" s="6" t="n">
        <v>-0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45890</v>
      </c>
      <c r="B64" s="22" t="s">
        <v>538</v>
      </c>
      <c r="C64" s="22" t="s">
        <v>548</v>
      </c>
      <c r="D64" s="22" t="s">
        <v>538</v>
      </c>
      <c r="E64" s="22" t="s">
        <v>538</v>
      </c>
      <c r="F64" s="22" t="s">
        <v>19</v>
      </c>
      <c r="G64" s="23" t="n">
        <v>1</v>
      </c>
      <c r="H64" s="24" t="n">
        <v>16.52</v>
      </c>
      <c r="I64" s="24" t="n">
        <v>16.52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45890</v>
      </c>
      <c r="B65" s="22" t="s">
        <v>538</v>
      </c>
      <c r="C65" s="22" t="s">
        <v>558</v>
      </c>
      <c r="D65" s="22" t="s">
        <v>538</v>
      </c>
      <c r="E65" s="22" t="s">
        <v>538</v>
      </c>
      <c r="F65" s="22" t="s">
        <v>19</v>
      </c>
      <c r="G65" s="23" t="n">
        <v>1</v>
      </c>
      <c r="H65" s="24" t="n">
        <v>55.02</v>
      </c>
      <c r="I65" s="24" t="n">
        <v>55.02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45891</v>
      </c>
      <c r="B66" s="22" t="s">
        <v>538</v>
      </c>
      <c r="C66" s="22" t="s">
        <v>559</v>
      </c>
      <c r="D66" s="22" t="s">
        <v>538</v>
      </c>
      <c r="E66" s="22" t="s">
        <v>538</v>
      </c>
      <c r="F66" s="22" t="s">
        <v>19</v>
      </c>
      <c r="G66" s="23" t="n">
        <v>1</v>
      </c>
      <c r="H66" s="24" t="n">
        <v>17.83</v>
      </c>
      <c r="I66" s="24" t="n">
        <v>17.83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45891</v>
      </c>
      <c r="B67" s="16" t="s">
        <v>54</v>
      </c>
      <c r="C67" s="16" t="s">
        <v>553</v>
      </c>
      <c r="D67" s="16" t="s">
        <v>454</v>
      </c>
      <c r="E67" s="16" t="s">
        <v>46</v>
      </c>
      <c r="F67" s="16" t="s">
        <v>19</v>
      </c>
      <c r="G67" s="7" t="n">
        <v>20</v>
      </c>
      <c r="H67" s="6" t="n">
        <v>5.824</v>
      </c>
      <c r="I67" s="6" t="n">
        <v>-116.48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45894</v>
      </c>
      <c r="B68" s="22" t="s">
        <v>538</v>
      </c>
      <c r="C68" s="22" t="s">
        <v>560</v>
      </c>
      <c r="D68" s="22" t="s">
        <v>538</v>
      </c>
      <c r="E68" s="22" t="s">
        <v>538</v>
      </c>
      <c r="F68" s="22" t="s">
        <v>19</v>
      </c>
      <c r="G68" s="23" t="n">
        <v>1</v>
      </c>
      <c r="H68" s="24" t="n">
        <v>18.58</v>
      </c>
      <c r="I68" s="24" t="n">
        <v>18.58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45894</v>
      </c>
      <c r="B69" s="16" t="s">
        <v>52</v>
      </c>
      <c r="C69" s="16" t="s">
        <v>549</v>
      </c>
      <c r="D69" s="16" t="s">
        <v>454</v>
      </c>
      <c r="E69" s="16" t="s">
        <v>46</v>
      </c>
      <c r="F69" s="16" t="s">
        <v>19</v>
      </c>
      <c r="G69" s="7" t="n">
        <v>20</v>
      </c>
      <c r="H69" s="6" t="n">
        <v>2.1785</v>
      </c>
      <c r="I69" s="6" t="n">
        <v>-43.57</v>
      </c>
      <c r="J69" s="6" t="n">
        <v>-0</v>
      </c>
      <c r="K69" s="6" t="n">
        <v>-0</v>
      </c>
      <c r="L69" s="6" t="n">
        <v>-0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45895</v>
      </c>
      <c r="B70" s="22" t="s">
        <v>538</v>
      </c>
      <c r="C70" s="22" t="s">
        <v>561</v>
      </c>
      <c r="D70" s="22" t="s">
        <v>538</v>
      </c>
      <c r="E70" s="22" t="s">
        <v>538</v>
      </c>
      <c r="F70" s="22" t="s">
        <v>19</v>
      </c>
      <c r="G70" s="23" t="n">
        <v>1</v>
      </c>
      <c r="H70" s="24" t="n">
        <v>14.79</v>
      </c>
      <c r="I70" s="24" t="n">
        <v>14.79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45901</v>
      </c>
      <c r="B71" s="22" t="s">
        <v>534</v>
      </c>
      <c r="C71" s="22" t="s">
        <v>194</v>
      </c>
      <c r="D71" s="22" t="s">
        <v>534</v>
      </c>
      <c r="E71" s="22" t="s">
        <v>534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2"/>
    </row>
    <row collapsed="false" customFormat="false" customHeight="false" hidden="false" ht="12.1" outlineLevel="0" r="72">
      <c r="A72" s="25" t="n">
        <v>45901</v>
      </c>
      <c r="B72" s="26" t="s">
        <v>550</v>
      </c>
      <c r="C72" s="26" t="s">
        <v>551</v>
      </c>
      <c r="D72" s="26" t="s">
        <v>550</v>
      </c>
      <c r="E72" s="26" t="s">
        <v>550</v>
      </c>
      <c r="F72" s="26" t="s">
        <v>19</v>
      </c>
      <c r="G72" s="27" t="n">
        <v>1</v>
      </c>
      <c r="H72" s="28" t="n">
        <v>-1.17</v>
      </c>
      <c r="I72" s="28" t="n">
        <v>-1.17</v>
      </c>
      <c r="J72" s="28" t="n">
        <v>0</v>
      </c>
      <c r="K72" s="28" t="n">
        <v>-0</v>
      </c>
      <c r="L72" s="28" t="n">
        <v>-0</v>
      </c>
      <c r="M72" s="6" t="s">
        <f>=I72+J72+K72+L72</f>
      </c>
      <c r="N72" s="26"/>
    </row>
    <row collapsed="false" customFormat="false" customHeight="false" hidden="false" ht="12.1" outlineLevel="0" r="73">
      <c r="A73" s="29" t="n">
        <v>45902</v>
      </c>
      <c r="B73" s="30" t="s">
        <v>460</v>
      </c>
      <c r="C73" s="30" t="s">
        <v>556</v>
      </c>
      <c r="D73" s="30" t="s">
        <v>455</v>
      </c>
      <c r="E73" s="30" t="s">
        <v>17</v>
      </c>
      <c r="F73" s="30" t="s">
        <v>19</v>
      </c>
      <c r="G73" s="31" t="n">
        <v>-1</v>
      </c>
      <c r="H73" s="32" t="n">
        <v>390.15</v>
      </c>
      <c r="I73" s="32" t="n">
        <v>390.15</v>
      </c>
      <c r="J73" s="32" t="n">
        <v>0</v>
      </c>
      <c r="K73" s="32" t="n">
        <v>-0</v>
      </c>
      <c r="L73" s="32" t="n">
        <v>-0</v>
      </c>
      <c r="M73" s="6" t="s">
        <f>=I73+J73+K73+L73</f>
      </c>
      <c r="N73" s="30"/>
    </row>
    <row collapsed="false" customFormat="false" customHeight="false" hidden="false" ht="12.1" outlineLevel="0" r="74">
      <c r="A74" s="20" t="n">
        <v>45902</v>
      </c>
      <c r="B74" s="16" t="s">
        <v>154</v>
      </c>
      <c r="C74" s="16" t="s">
        <v>562</v>
      </c>
      <c r="D74" s="16" t="s">
        <v>454</v>
      </c>
      <c r="E74" s="16" t="s">
        <v>60</v>
      </c>
      <c r="F74" s="16" t="s">
        <v>19</v>
      </c>
      <c r="G74" s="7" t="n">
        <v>1</v>
      </c>
      <c r="H74" s="6" t="n">
        <v>99.98</v>
      </c>
      <c r="I74" s="6" t="n">
        <v>-999.8</v>
      </c>
      <c r="J74" s="6" t="n">
        <v>-12.59</v>
      </c>
      <c r="K74" s="6" t="n">
        <v>-0</v>
      </c>
      <c r="L74" s="6" t="n">
        <v>-0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45903</v>
      </c>
      <c r="B75" s="16" t="s">
        <v>52</v>
      </c>
      <c r="C75" s="16" t="s">
        <v>549</v>
      </c>
      <c r="D75" s="16" t="s">
        <v>454</v>
      </c>
      <c r="E75" s="16" t="s">
        <v>46</v>
      </c>
      <c r="F75" s="16" t="s">
        <v>19</v>
      </c>
      <c r="G75" s="7" t="n">
        <v>100</v>
      </c>
      <c r="H75" s="6" t="n">
        <v>2.273</v>
      </c>
      <c r="I75" s="6" t="n">
        <v>-227.3</v>
      </c>
      <c r="J75" s="6" t="n">
        <v>-0</v>
      </c>
      <c r="K75" s="6" t="n">
        <v>-0</v>
      </c>
      <c r="L75" s="6" t="n">
        <v>-0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45903</v>
      </c>
      <c r="B76" s="16" t="s">
        <v>49</v>
      </c>
      <c r="C76" s="16" t="s">
        <v>536</v>
      </c>
      <c r="D76" s="16" t="s">
        <v>454</v>
      </c>
      <c r="E76" s="16" t="s">
        <v>46</v>
      </c>
      <c r="F76" s="16" t="s">
        <v>19</v>
      </c>
      <c r="G76" s="7" t="n">
        <v>10</v>
      </c>
      <c r="H76" s="6" t="n">
        <v>12.339</v>
      </c>
      <c r="I76" s="6" t="n">
        <v>-123.39</v>
      </c>
      <c r="J76" s="6" t="n">
        <v>-0</v>
      </c>
      <c r="K76" s="6" t="n">
        <v>-0</v>
      </c>
      <c r="L76" s="6" t="n">
        <v>-0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45904</v>
      </c>
      <c r="B77" s="22" t="s">
        <v>534</v>
      </c>
      <c r="C77" s="22" t="s">
        <v>194</v>
      </c>
      <c r="D77" s="22" t="s">
        <v>534</v>
      </c>
      <c r="E77" s="22" t="s">
        <v>534</v>
      </c>
      <c r="F77" s="22" t="s">
        <v>19</v>
      </c>
      <c r="G77" s="23" t="n">
        <v>1</v>
      </c>
      <c r="H77" s="24" t="n">
        <v>1000</v>
      </c>
      <c r="I77" s="24" t="n">
        <v>1000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45905</v>
      </c>
      <c r="B78" s="16" t="s">
        <v>103</v>
      </c>
      <c r="C78" s="16" t="s">
        <v>563</v>
      </c>
      <c r="D78" s="16" t="s">
        <v>454</v>
      </c>
      <c r="E78" s="16" t="s">
        <v>60</v>
      </c>
      <c r="F78" s="16" t="s">
        <v>19</v>
      </c>
      <c r="G78" s="7" t="n">
        <v>1</v>
      </c>
      <c r="H78" s="6" t="n">
        <v>100.17</v>
      </c>
      <c r="I78" s="6" t="n">
        <v>-1001.7</v>
      </c>
      <c r="J78" s="6" t="n">
        <v>-8.67</v>
      </c>
      <c r="K78" s="6" t="n">
        <v>-0</v>
      </c>
      <c r="L78" s="6" t="n">
        <v>-0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45908</v>
      </c>
      <c r="B79" s="22" t="s">
        <v>538</v>
      </c>
      <c r="C79" s="22" t="s">
        <v>546</v>
      </c>
      <c r="D79" s="22" t="s">
        <v>538</v>
      </c>
      <c r="E79" s="22" t="s">
        <v>538</v>
      </c>
      <c r="F79" s="22" t="s">
        <v>19</v>
      </c>
      <c r="G79" s="23" t="n">
        <v>1</v>
      </c>
      <c r="H79" s="24" t="n">
        <v>21.78</v>
      </c>
      <c r="I79" s="24" t="n">
        <v>21.78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45908</v>
      </c>
      <c r="B80" s="22" t="s">
        <v>538</v>
      </c>
      <c r="C80" s="22" t="s">
        <v>564</v>
      </c>
      <c r="D80" s="22" t="s">
        <v>538</v>
      </c>
      <c r="E80" s="22" t="s">
        <v>538</v>
      </c>
      <c r="F80" s="22" t="s">
        <v>19</v>
      </c>
      <c r="G80" s="23" t="n">
        <v>1</v>
      </c>
      <c r="H80" s="24" t="n">
        <v>15.74</v>
      </c>
      <c r="I80" s="24" t="n">
        <v>15.74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45908</v>
      </c>
      <c r="B81" s="22" t="s">
        <v>538</v>
      </c>
      <c r="C81" s="22" t="s">
        <v>544</v>
      </c>
      <c r="D81" s="22" t="s">
        <v>538</v>
      </c>
      <c r="E81" s="22" t="s">
        <v>538</v>
      </c>
      <c r="F81" s="22" t="s">
        <v>19</v>
      </c>
      <c r="G81" s="23" t="n">
        <v>1</v>
      </c>
      <c r="H81" s="24" t="n">
        <v>17.45</v>
      </c>
      <c r="I81" s="24" t="n">
        <v>17.45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45909</v>
      </c>
      <c r="B82" s="16" t="s">
        <v>52</v>
      </c>
      <c r="C82" s="16" t="s">
        <v>549</v>
      </c>
      <c r="D82" s="16" t="s">
        <v>454</v>
      </c>
      <c r="E82" s="16" t="s">
        <v>46</v>
      </c>
      <c r="F82" s="16" t="s">
        <v>19</v>
      </c>
      <c r="G82" s="7" t="n">
        <v>40</v>
      </c>
      <c r="H82" s="6" t="n">
        <v>2.395</v>
      </c>
      <c r="I82" s="6" t="n">
        <v>-95.8</v>
      </c>
      <c r="J82" s="6" t="n">
        <v>-0</v>
      </c>
      <c r="K82" s="6" t="n">
        <v>-0</v>
      </c>
      <c r="L82" s="6" t="n">
        <v>-0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45915</v>
      </c>
      <c r="B83" s="26" t="s">
        <v>550</v>
      </c>
      <c r="C83" s="26" t="s">
        <v>551</v>
      </c>
      <c r="D83" s="26" t="s">
        <v>550</v>
      </c>
      <c r="E83" s="26" t="s">
        <v>550</v>
      </c>
      <c r="F83" s="26" t="s">
        <v>19</v>
      </c>
      <c r="G83" s="27" t="n">
        <v>1</v>
      </c>
      <c r="H83" s="28" t="n">
        <v>-3.35</v>
      </c>
      <c r="I83" s="28" t="n">
        <v>-3.35</v>
      </c>
      <c r="J83" s="28" t="n">
        <v>0</v>
      </c>
      <c r="K83" s="28" t="n">
        <v>-0</v>
      </c>
      <c r="L83" s="28" t="n">
        <v>-0</v>
      </c>
      <c r="M83" s="6" t="s">
        <f>=I83+J83+K83+L83</f>
      </c>
      <c r="N83" s="26"/>
    </row>
    <row collapsed="false" customFormat="false" customHeight="false" hidden="false" ht="12.1" outlineLevel="0" r="84">
      <c r="A84" s="20" t="n">
        <v>45916</v>
      </c>
      <c r="B84" s="16" t="s">
        <v>157</v>
      </c>
      <c r="C84" s="16" t="s">
        <v>565</v>
      </c>
      <c r="D84" s="16" t="s">
        <v>454</v>
      </c>
      <c r="E84" s="16" t="s">
        <v>60</v>
      </c>
      <c r="F84" s="16" t="s">
        <v>19</v>
      </c>
      <c r="G84" s="7" t="n">
        <v>1</v>
      </c>
      <c r="H84" s="6" t="n">
        <v>100.15</v>
      </c>
      <c r="I84" s="6" t="n">
        <v>-1001.5</v>
      </c>
      <c r="J84" s="6" t="n">
        <v>-1.57</v>
      </c>
      <c r="K84" s="6" t="n">
        <v>-0</v>
      </c>
      <c r="L84" s="6" t="n">
        <v>-0</v>
      </c>
      <c r="M84" s="6" t="s">
        <f>=I84+J84+K84+L84</f>
      </c>
      <c r="N84" s="16"/>
    </row>
    <row collapsed="false" customFormat="false" customHeight="false" hidden="false" ht="12.1" outlineLevel="0" r="85">
      <c r="A85" s="29" t="n">
        <v>45916</v>
      </c>
      <c r="B85" s="30" t="s">
        <v>49</v>
      </c>
      <c r="C85" s="30" t="s">
        <v>536</v>
      </c>
      <c r="D85" s="30" t="s">
        <v>455</v>
      </c>
      <c r="E85" s="30" t="s">
        <v>46</v>
      </c>
      <c r="F85" s="30" t="s">
        <v>19</v>
      </c>
      <c r="G85" s="31" t="n">
        <v>-90</v>
      </c>
      <c r="H85" s="32" t="n">
        <v>12.409</v>
      </c>
      <c r="I85" s="32" t="n">
        <v>1116.81</v>
      </c>
      <c r="J85" s="32" t="n">
        <v>0</v>
      </c>
      <c r="K85" s="32" t="n">
        <v>-0</v>
      </c>
      <c r="L85" s="32" t="n">
        <v>-0</v>
      </c>
      <c r="M85" s="6" t="s">
        <f>=I85+J85+K85+L85</f>
      </c>
      <c r="N85" s="30"/>
    </row>
    <row collapsed="false" customFormat="false" customHeight="false" hidden="false" ht="12.1" outlineLevel="0" r="86">
      <c r="A86" s="25" t="n">
        <v>45917</v>
      </c>
      <c r="B86" s="26" t="s">
        <v>550</v>
      </c>
      <c r="C86" s="26" t="s">
        <v>551</v>
      </c>
      <c r="D86" s="26" t="s">
        <v>550</v>
      </c>
      <c r="E86" s="26" t="s">
        <v>550</v>
      </c>
      <c r="F86" s="26" t="s">
        <v>19</v>
      </c>
      <c r="G86" s="27" t="n">
        <v>1</v>
      </c>
      <c r="H86" s="28" t="n">
        <v>-3.35</v>
      </c>
      <c r="I86" s="28" t="n">
        <v>-3.35</v>
      </c>
      <c r="J86" s="28" t="n">
        <v>0</v>
      </c>
      <c r="K86" s="28" t="n">
        <v>-0</v>
      </c>
      <c r="L86" s="28" t="n">
        <v>-0</v>
      </c>
      <c r="M86" s="6" t="s">
        <f>=I86+J86+K86+L86</f>
      </c>
      <c r="N86" s="26"/>
    </row>
    <row collapsed="false" customFormat="false" customHeight="false" hidden="false" ht="12.1" outlineLevel="0" r="87">
      <c r="A87" s="21" t="n">
        <v>45918</v>
      </c>
      <c r="B87" s="22" t="s">
        <v>538</v>
      </c>
      <c r="C87" s="22" t="s">
        <v>539</v>
      </c>
      <c r="D87" s="22" t="s">
        <v>538</v>
      </c>
      <c r="E87" s="22" t="s">
        <v>538</v>
      </c>
      <c r="F87" s="22" t="s">
        <v>19</v>
      </c>
      <c r="G87" s="23" t="n">
        <v>1</v>
      </c>
      <c r="H87" s="24" t="n">
        <v>12.74</v>
      </c>
      <c r="I87" s="24" t="n">
        <v>12.74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5" t="n">
        <v>45918</v>
      </c>
      <c r="B88" s="26" t="s">
        <v>550</v>
      </c>
      <c r="C88" s="26" t="s">
        <v>551</v>
      </c>
      <c r="D88" s="26" t="s">
        <v>550</v>
      </c>
      <c r="E88" s="26" t="s">
        <v>550</v>
      </c>
      <c r="F88" s="26" t="s">
        <v>19</v>
      </c>
      <c r="G88" s="27" t="n">
        <v>1</v>
      </c>
      <c r="H88" s="28" t="n">
        <v>-2.98</v>
      </c>
      <c r="I88" s="28" t="n">
        <v>-2.98</v>
      </c>
      <c r="J88" s="28" t="n">
        <v>0</v>
      </c>
      <c r="K88" s="28" t="n">
        <v>-0</v>
      </c>
      <c r="L88" s="28" t="n">
        <v>-0</v>
      </c>
      <c r="M88" s="6" t="s">
        <f>=I88+J88+K88+L88</f>
      </c>
      <c r="N88" s="26"/>
    </row>
    <row collapsed="false" customFormat="false" customHeight="false" hidden="false" ht="12.1" outlineLevel="0" r="89">
      <c r="A89" s="20" t="n">
        <v>45918</v>
      </c>
      <c r="B89" s="16" t="s">
        <v>88</v>
      </c>
      <c r="C89" s="16" t="s">
        <v>566</v>
      </c>
      <c r="D89" s="16" t="s">
        <v>454</v>
      </c>
      <c r="E89" s="16" t="s">
        <v>60</v>
      </c>
      <c r="F89" s="16" t="s">
        <v>19</v>
      </c>
      <c r="G89" s="7" t="n">
        <v>1</v>
      </c>
      <c r="H89" s="6" t="n">
        <v>99.94</v>
      </c>
      <c r="I89" s="6" t="n">
        <v>-999.4</v>
      </c>
      <c r="J89" s="6" t="n">
        <v>-11.47</v>
      </c>
      <c r="K89" s="6" t="n">
        <v>-0</v>
      </c>
      <c r="L89" s="6" t="n">
        <v>-0</v>
      </c>
      <c r="M89" s="6" t="s">
        <f>=I89+J89+K89+L89</f>
      </c>
      <c r="N89" s="16"/>
    </row>
    <row collapsed="false" customFormat="false" customHeight="false" hidden="false" ht="12.1" outlineLevel="0" r="90">
      <c r="A90" s="29" t="n">
        <v>45918</v>
      </c>
      <c r="B90" s="30" t="s">
        <v>49</v>
      </c>
      <c r="C90" s="30" t="s">
        <v>536</v>
      </c>
      <c r="D90" s="30" t="s">
        <v>455</v>
      </c>
      <c r="E90" s="30" t="s">
        <v>46</v>
      </c>
      <c r="F90" s="30" t="s">
        <v>19</v>
      </c>
      <c r="G90" s="31" t="n">
        <v>-90</v>
      </c>
      <c r="H90" s="32" t="n">
        <v>12.424</v>
      </c>
      <c r="I90" s="32" t="n">
        <v>1118.16</v>
      </c>
      <c r="J90" s="32" t="n">
        <v>0</v>
      </c>
      <c r="K90" s="32" t="n">
        <v>-0</v>
      </c>
      <c r="L90" s="32" t="n">
        <v>-0</v>
      </c>
      <c r="M90" s="6" t="s">
        <f>=I90+J90+K90+L90</f>
      </c>
      <c r="N90" s="30"/>
    </row>
    <row collapsed="false" customFormat="false" customHeight="false" hidden="false" ht="12.1" outlineLevel="0" r="91">
      <c r="A91" s="20" t="n">
        <v>45919</v>
      </c>
      <c r="B91" s="16" t="s">
        <v>136</v>
      </c>
      <c r="C91" s="16" t="s">
        <v>567</v>
      </c>
      <c r="D91" s="16" t="s">
        <v>454</v>
      </c>
      <c r="E91" s="16" t="s">
        <v>60</v>
      </c>
      <c r="F91" s="16" t="s">
        <v>19</v>
      </c>
      <c r="G91" s="7" t="n">
        <v>1</v>
      </c>
      <c r="H91" s="6" t="n">
        <v>100</v>
      </c>
      <c r="I91" s="6" t="n">
        <v>-1000</v>
      </c>
      <c r="J91" s="6" t="n">
        <v>-1.1</v>
      </c>
      <c r="K91" s="6" t="n">
        <v>-0</v>
      </c>
      <c r="L91" s="6" t="n">
        <v>-0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45919</v>
      </c>
      <c r="B92" s="16" t="s">
        <v>52</v>
      </c>
      <c r="C92" s="16" t="s">
        <v>549</v>
      </c>
      <c r="D92" s="16" t="s">
        <v>454</v>
      </c>
      <c r="E92" s="16" t="s">
        <v>46</v>
      </c>
      <c r="F92" s="16" t="s">
        <v>19</v>
      </c>
      <c r="G92" s="7" t="n">
        <v>90</v>
      </c>
      <c r="H92" s="6" t="n">
        <v>2.4255</v>
      </c>
      <c r="I92" s="6" t="n">
        <v>-218.3</v>
      </c>
      <c r="J92" s="6" t="n">
        <v>-0</v>
      </c>
      <c r="K92" s="6" t="n">
        <v>-0</v>
      </c>
      <c r="L92" s="6" t="n">
        <v>-0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45919</v>
      </c>
      <c r="B93" s="30" t="s">
        <v>49</v>
      </c>
      <c r="C93" s="30" t="s">
        <v>536</v>
      </c>
      <c r="D93" s="30" t="s">
        <v>455</v>
      </c>
      <c r="E93" s="30" t="s">
        <v>46</v>
      </c>
      <c r="F93" s="30" t="s">
        <v>19</v>
      </c>
      <c r="G93" s="31" t="n">
        <v>-80</v>
      </c>
      <c r="H93" s="32" t="n">
        <v>12.427</v>
      </c>
      <c r="I93" s="32" t="n">
        <v>994.16</v>
      </c>
      <c r="J93" s="32" t="n">
        <v>0</v>
      </c>
      <c r="K93" s="32" t="n">
        <v>-0</v>
      </c>
      <c r="L93" s="32" t="n">
        <v>-0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45921</v>
      </c>
      <c r="B94" s="22" t="s">
        <v>534</v>
      </c>
      <c r="C94" s="22" t="s">
        <v>194</v>
      </c>
      <c r="D94" s="22" t="s">
        <v>534</v>
      </c>
      <c r="E94" s="22" t="s">
        <v>534</v>
      </c>
      <c r="F94" s="22" t="s">
        <v>19</v>
      </c>
      <c r="G94" s="23" t="n">
        <v>1</v>
      </c>
      <c r="H94" s="24" t="n">
        <v>100</v>
      </c>
      <c r="I94" s="24" t="n">
        <v>100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45922</v>
      </c>
      <c r="B95" s="22" t="s">
        <v>538</v>
      </c>
      <c r="C95" s="22" t="s">
        <v>568</v>
      </c>
      <c r="D95" s="22" t="s">
        <v>538</v>
      </c>
      <c r="E95" s="22" t="s">
        <v>538</v>
      </c>
      <c r="F95" s="22" t="s">
        <v>19</v>
      </c>
      <c r="G95" s="23" t="n">
        <v>1</v>
      </c>
      <c r="H95" s="24" t="n">
        <v>16.8</v>
      </c>
      <c r="I95" s="24" t="n">
        <v>16.8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45922</v>
      </c>
      <c r="B96" s="22" t="s">
        <v>538</v>
      </c>
      <c r="C96" s="22" t="s">
        <v>548</v>
      </c>
      <c r="D96" s="22" t="s">
        <v>538</v>
      </c>
      <c r="E96" s="22" t="s">
        <v>538</v>
      </c>
      <c r="F96" s="22" t="s">
        <v>19</v>
      </c>
      <c r="G96" s="23" t="n">
        <v>1</v>
      </c>
      <c r="H96" s="24" t="n">
        <v>15.86</v>
      </c>
      <c r="I96" s="24" t="n">
        <v>15.86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45922</v>
      </c>
      <c r="B97" s="22" t="s">
        <v>538</v>
      </c>
      <c r="C97" s="22" t="s">
        <v>559</v>
      </c>
      <c r="D97" s="22" t="s">
        <v>538</v>
      </c>
      <c r="E97" s="22" t="s">
        <v>538</v>
      </c>
      <c r="F97" s="22" t="s">
        <v>19</v>
      </c>
      <c r="G97" s="23" t="n">
        <v>1</v>
      </c>
      <c r="H97" s="24" t="n">
        <v>16.68</v>
      </c>
      <c r="I97" s="24" t="n">
        <v>16.68</v>
      </c>
      <c r="J97" s="24" t="n">
        <v>0</v>
      </c>
      <c r="K97" s="24" t="n">
        <v>-0</v>
      </c>
      <c r="L97" s="24" t="n">
        <v>-0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45923</v>
      </c>
      <c r="B98" s="22" t="s">
        <v>538</v>
      </c>
      <c r="C98" s="22" t="s">
        <v>560</v>
      </c>
      <c r="D98" s="22" t="s">
        <v>538</v>
      </c>
      <c r="E98" s="22" t="s">
        <v>538</v>
      </c>
      <c r="F98" s="22" t="s">
        <v>19</v>
      </c>
      <c r="G98" s="23" t="n">
        <v>1</v>
      </c>
      <c r="H98" s="24" t="n">
        <v>18.03</v>
      </c>
      <c r="I98" s="24" t="n">
        <v>18.03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45923</v>
      </c>
      <c r="B99" s="16" t="s">
        <v>462</v>
      </c>
      <c r="C99" s="16" t="s">
        <v>569</v>
      </c>
      <c r="D99" s="16" t="s">
        <v>454</v>
      </c>
      <c r="E99" s="16" t="s">
        <v>46</v>
      </c>
      <c r="F99" s="16" t="s">
        <v>19</v>
      </c>
      <c r="G99" s="7" t="n">
        <v>1</v>
      </c>
      <c r="H99" s="6" t="n">
        <v>7.4</v>
      </c>
      <c r="I99" s="6" t="n">
        <v>-7.4</v>
      </c>
      <c r="J99" s="6" t="n">
        <v>-0</v>
      </c>
      <c r="K99" s="6" t="n">
        <v>-0</v>
      </c>
      <c r="L99" s="6" t="n">
        <v>-0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45923</v>
      </c>
      <c r="B100" s="16" t="s">
        <v>49</v>
      </c>
      <c r="C100" s="16" t="s">
        <v>536</v>
      </c>
      <c r="D100" s="16" t="s">
        <v>454</v>
      </c>
      <c r="E100" s="16" t="s">
        <v>46</v>
      </c>
      <c r="F100" s="16" t="s">
        <v>19</v>
      </c>
      <c r="G100" s="7" t="n">
        <v>12</v>
      </c>
      <c r="H100" s="6" t="n">
        <v>12.445</v>
      </c>
      <c r="I100" s="6" t="n">
        <v>-149.34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45924</v>
      </c>
      <c r="B101" s="22" t="s">
        <v>538</v>
      </c>
      <c r="C101" s="22" t="s">
        <v>570</v>
      </c>
      <c r="D101" s="22" t="s">
        <v>538</v>
      </c>
      <c r="E101" s="22" t="s">
        <v>538</v>
      </c>
      <c r="F101" s="22" t="s">
        <v>19</v>
      </c>
      <c r="G101" s="23" t="n">
        <v>1</v>
      </c>
      <c r="H101" s="24" t="n">
        <v>71.05</v>
      </c>
      <c r="I101" s="24" t="n">
        <v>71.05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2"/>
    </row>
    <row collapsed="false" customFormat="false" customHeight="false" hidden="false" ht="12.1" outlineLevel="0" r="102">
      <c r="A102" s="20" t="n">
        <v>45924</v>
      </c>
      <c r="B102" s="16" t="s">
        <v>462</v>
      </c>
      <c r="C102" s="16" t="s">
        <v>569</v>
      </c>
      <c r="D102" s="16" t="s">
        <v>454</v>
      </c>
      <c r="E102" s="16" t="s">
        <v>46</v>
      </c>
      <c r="F102" s="16" t="s">
        <v>19</v>
      </c>
      <c r="G102" s="7" t="n">
        <v>3</v>
      </c>
      <c r="H102" s="6" t="n">
        <v>7.41</v>
      </c>
      <c r="I102" s="6" t="n">
        <v>-22.23</v>
      </c>
      <c r="J102" s="6" t="n">
        <v>-0</v>
      </c>
      <c r="K102" s="6" t="n">
        <v>-0</v>
      </c>
      <c r="L102" s="6" t="n">
        <v>-0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45925</v>
      </c>
      <c r="B103" s="22" t="s">
        <v>538</v>
      </c>
      <c r="C103" s="22" t="s">
        <v>561</v>
      </c>
      <c r="D103" s="22" t="s">
        <v>538</v>
      </c>
      <c r="E103" s="22" t="s">
        <v>538</v>
      </c>
      <c r="F103" s="22" t="s">
        <v>19</v>
      </c>
      <c r="G103" s="23" t="n">
        <v>1</v>
      </c>
      <c r="H103" s="24" t="n">
        <v>14.79</v>
      </c>
      <c r="I103" s="24" t="n">
        <v>14.79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45925</v>
      </c>
      <c r="B104" s="16" t="s">
        <v>180</v>
      </c>
      <c r="C104" s="16" t="s">
        <v>571</v>
      </c>
      <c r="D104" s="16" t="s">
        <v>454</v>
      </c>
      <c r="E104" s="16" t="s">
        <v>60</v>
      </c>
      <c r="F104" s="16" t="s">
        <v>19</v>
      </c>
      <c r="G104" s="7" t="n">
        <v>1</v>
      </c>
      <c r="H104" s="6" t="n">
        <v>99.81</v>
      </c>
      <c r="I104" s="6" t="n">
        <v>-70.11</v>
      </c>
      <c r="J104" s="6" t="n">
        <v>-0.85</v>
      </c>
      <c r="K104" s="6" t="n">
        <v>-0</v>
      </c>
      <c r="L104" s="6" t="n">
        <v>-0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45936</v>
      </c>
      <c r="B105" s="22" t="s">
        <v>534</v>
      </c>
      <c r="C105" s="22" t="s">
        <v>194</v>
      </c>
      <c r="D105" s="22" t="s">
        <v>534</v>
      </c>
      <c r="E105" s="22" t="s">
        <v>534</v>
      </c>
      <c r="F105" s="22" t="s">
        <v>19</v>
      </c>
      <c r="G105" s="23" t="n">
        <v>1</v>
      </c>
      <c r="H105" s="24" t="n">
        <v>1100</v>
      </c>
      <c r="I105" s="24" t="n">
        <v>1100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45937</v>
      </c>
      <c r="B106" s="16" t="s">
        <v>463</v>
      </c>
      <c r="C106" s="16" t="s">
        <v>572</v>
      </c>
      <c r="D106" s="16" t="s">
        <v>454</v>
      </c>
      <c r="E106" s="16" t="s">
        <v>60</v>
      </c>
      <c r="F106" s="16" t="s">
        <v>19</v>
      </c>
      <c r="G106" s="7" t="n">
        <v>1</v>
      </c>
      <c r="H106" s="6" t="n">
        <v>98.16</v>
      </c>
      <c r="I106" s="6" t="n">
        <v>-981.6</v>
      </c>
      <c r="J106" s="6" t="n">
        <v>-36.99</v>
      </c>
      <c r="K106" s="6" t="n">
        <v>-0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45938</v>
      </c>
      <c r="B107" s="22" t="s">
        <v>538</v>
      </c>
      <c r="C107" s="22" t="s">
        <v>564</v>
      </c>
      <c r="D107" s="22" t="s">
        <v>538</v>
      </c>
      <c r="E107" s="22" t="s">
        <v>538</v>
      </c>
      <c r="F107" s="22" t="s">
        <v>19</v>
      </c>
      <c r="G107" s="23" t="n">
        <v>1</v>
      </c>
      <c r="H107" s="24" t="n">
        <v>15.74</v>
      </c>
      <c r="I107" s="24" t="n">
        <v>15.74</v>
      </c>
      <c r="J107" s="24" t="n">
        <v>0</v>
      </c>
      <c r="K107" s="24" t="n">
        <v>-0</v>
      </c>
      <c r="L107" s="24" t="n">
        <v>-0</v>
      </c>
      <c r="M107" s="6" t="s">
        <f>=I107+J107+K107+L107</f>
      </c>
      <c r="N107" s="22"/>
    </row>
    <row collapsed="false" customFormat="false" customHeight="false" hidden="false" ht="12.1" outlineLevel="0" r="108">
      <c r="A108" s="21" t="n">
        <v>45938</v>
      </c>
      <c r="B108" s="22" t="s">
        <v>538</v>
      </c>
      <c r="C108" s="22" t="s">
        <v>546</v>
      </c>
      <c r="D108" s="22" t="s">
        <v>538</v>
      </c>
      <c r="E108" s="22" t="s">
        <v>538</v>
      </c>
      <c r="F108" s="22" t="s">
        <v>19</v>
      </c>
      <c r="G108" s="23" t="n">
        <v>1</v>
      </c>
      <c r="H108" s="24" t="n">
        <v>21.78</v>
      </c>
      <c r="I108" s="24" t="n">
        <v>21.78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</row>
    <row collapsed="false" customFormat="false" customHeight="false" hidden="false" ht="12.1" outlineLevel="0" r="109">
      <c r="A109" s="25" t="n">
        <v>45938</v>
      </c>
      <c r="B109" s="26" t="s">
        <v>550</v>
      </c>
      <c r="C109" s="26" t="s">
        <v>551</v>
      </c>
      <c r="D109" s="26" t="s">
        <v>550</v>
      </c>
      <c r="E109" s="26" t="s">
        <v>550</v>
      </c>
      <c r="F109" s="26" t="s">
        <v>19</v>
      </c>
      <c r="G109" s="27" t="n">
        <v>1</v>
      </c>
      <c r="H109" s="28" t="n">
        <v>-2.91</v>
      </c>
      <c r="I109" s="28" t="n">
        <v>-2.91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45939</v>
      </c>
      <c r="B110" s="22" t="s">
        <v>538</v>
      </c>
      <c r="C110" s="22" t="s">
        <v>544</v>
      </c>
      <c r="D110" s="22" t="s">
        <v>538</v>
      </c>
      <c r="E110" s="22" t="s">
        <v>538</v>
      </c>
      <c r="F110" s="22" t="s">
        <v>19</v>
      </c>
      <c r="G110" s="23" t="n">
        <v>1</v>
      </c>
      <c r="H110" s="24" t="n">
        <v>16.18</v>
      </c>
      <c r="I110" s="24" t="n">
        <v>16.18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45939</v>
      </c>
      <c r="B111" s="16" t="s">
        <v>82</v>
      </c>
      <c r="C111" s="16" t="s">
        <v>535</v>
      </c>
      <c r="D111" s="16" t="s">
        <v>454</v>
      </c>
      <c r="E111" s="16" t="s">
        <v>60</v>
      </c>
      <c r="F111" s="16" t="s">
        <v>19</v>
      </c>
      <c r="G111" s="7" t="n">
        <v>1</v>
      </c>
      <c r="H111" s="6" t="n">
        <v>82.17</v>
      </c>
      <c r="I111" s="6" t="n">
        <v>-821.7</v>
      </c>
      <c r="J111" s="6" t="n">
        <v>-5.86</v>
      </c>
      <c r="K111" s="6" t="n">
        <v>-0</v>
      </c>
      <c r="L111" s="6" t="n">
        <v>-0</v>
      </c>
      <c r="M111" s="6" t="s">
        <f>=I111+J111+K111+L111</f>
      </c>
      <c r="N111" s="16"/>
    </row>
    <row collapsed="false" customFormat="false" customHeight="false" hidden="false" ht="12.1" outlineLevel="0" r="112">
      <c r="A112" s="29" t="n">
        <v>45939</v>
      </c>
      <c r="B112" s="30" t="s">
        <v>463</v>
      </c>
      <c r="C112" s="30" t="s">
        <v>572</v>
      </c>
      <c r="D112" s="30" t="s">
        <v>455</v>
      </c>
      <c r="E112" s="30" t="s">
        <v>60</v>
      </c>
      <c r="F112" s="30" t="s">
        <v>19</v>
      </c>
      <c r="G112" s="31" t="n">
        <v>-1</v>
      </c>
      <c r="H112" s="32" t="n">
        <v>97.03</v>
      </c>
      <c r="I112" s="32" t="n">
        <v>970.3</v>
      </c>
      <c r="J112" s="32" t="n">
        <v>38.36</v>
      </c>
      <c r="K112" s="32" t="n">
        <v>-0</v>
      </c>
      <c r="L112" s="32" t="n">
        <v>-0</v>
      </c>
      <c r="M112" s="6" t="s">
        <f>=I112+J112+K112+L112</f>
      </c>
      <c r="N112" s="30"/>
    </row>
    <row collapsed="false" customFormat="false" customHeight="false" hidden="false" ht="12.1" outlineLevel="0" r="113">
      <c r="A113" s="20" t="n">
        <v>45939</v>
      </c>
      <c r="B113" s="16" t="s">
        <v>464</v>
      </c>
      <c r="C113" s="16" t="s">
        <v>573</v>
      </c>
      <c r="D113" s="16" t="s">
        <v>454</v>
      </c>
      <c r="E113" s="16" t="s">
        <v>17</v>
      </c>
      <c r="F113" s="16" t="s">
        <v>19</v>
      </c>
      <c r="G113" s="7" t="n">
        <v>1</v>
      </c>
      <c r="H113" s="6" t="n">
        <v>101.36</v>
      </c>
      <c r="I113" s="6" t="n">
        <v>-101.36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45940</v>
      </c>
      <c r="B114" s="22" t="s">
        <v>534</v>
      </c>
      <c r="C114" s="22" t="s">
        <v>194</v>
      </c>
      <c r="D114" s="22" t="s">
        <v>534</v>
      </c>
      <c r="E114" s="22" t="s">
        <v>534</v>
      </c>
      <c r="F114" s="22" t="s">
        <v>19</v>
      </c>
      <c r="G114" s="23" t="n">
        <v>1</v>
      </c>
      <c r="H114" s="24" t="n">
        <v>3000</v>
      </c>
      <c r="I114" s="24" t="n">
        <v>3000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45940</v>
      </c>
      <c r="B115" s="16" t="s">
        <v>180</v>
      </c>
      <c r="C115" s="16" t="s">
        <v>571</v>
      </c>
      <c r="D115" s="16" t="s">
        <v>454</v>
      </c>
      <c r="E115" s="16" t="s">
        <v>60</v>
      </c>
      <c r="F115" s="16" t="s">
        <v>19</v>
      </c>
      <c r="G115" s="7" t="n">
        <v>1</v>
      </c>
      <c r="H115" s="6" t="n">
        <v>97</v>
      </c>
      <c r="I115" s="6" t="n">
        <v>-68.13</v>
      </c>
      <c r="J115" s="6" t="n">
        <v>-1.06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45943</v>
      </c>
      <c r="B116" s="22" t="s">
        <v>538</v>
      </c>
      <c r="C116" s="22" t="s">
        <v>574</v>
      </c>
      <c r="D116" s="22" t="s">
        <v>538</v>
      </c>
      <c r="E116" s="22" t="s">
        <v>538</v>
      </c>
      <c r="F116" s="22" t="s">
        <v>19</v>
      </c>
      <c r="G116" s="23" t="n">
        <v>1</v>
      </c>
      <c r="H116" s="24" t="n">
        <v>15.1</v>
      </c>
      <c r="I116" s="24" t="n">
        <v>15.1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45943</v>
      </c>
      <c r="B117" s="16" t="s">
        <v>165</v>
      </c>
      <c r="C117" s="16" t="s">
        <v>575</v>
      </c>
      <c r="D117" s="16" t="s">
        <v>454</v>
      </c>
      <c r="E117" s="16" t="s">
        <v>60</v>
      </c>
      <c r="F117" s="16" t="s">
        <v>19</v>
      </c>
      <c r="G117" s="7" t="n">
        <v>1</v>
      </c>
      <c r="H117" s="6" t="n">
        <v>99.96</v>
      </c>
      <c r="I117" s="6" t="n">
        <v>-999.6</v>
      </c>
      <c r="J117" s="6" t="n">
        <v>-7.19</v>
      </c>
      <c r="K117" s="6" t="n">
        <v>-0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45943</v>
      </c>
      <c r="B118" s="16" t="s">
        <v>106</v>
      </c>
      <c r="C118" s="16" t="s">
        <v>576</v>
      </c>
      <c r="D118" s="16" t="s">
        <v>454</v>
      </c>
      <c r="E118" s="16" t="s">
        <v>60</v>
      </c>
      <c r="F118" s="16" t="s">
        <v>19</v>
      </c>
      <c r="G118" s="7" t="n">
        <v>1</v>
      </c>
      <c r="H118" s="6" t="n">
        <v>100.94</v>
      </c>
      <c r="I118" s="6" t="n">
        <v>-1009.4</v>
      </c>
      <c r="J118" s="6" t="n">
        <v>-12.84</v>
      </c>
      <c r="K118" s="6" t="n">
        <v>-0</v>
      </c>
      <c r="L118" s="6" t="n">
        <v>-0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45943</v>
      </c>
      <c r="B119" s="16" t="s">
        <v>171</v>
      </c>
      <c r="C119" s="16" t="s">
        <v>577</v>
      </c>
      <c r="D119" s="16" t="s">
        <v>454</v>
      </c>
      <c r="E119" s="16" t="s">
        <v>60</v>
      </c>
      <c r="F119" s="16" t="s">
        <v>19</v>
      </c>
      <c r="G119" s="7" t="n">
        <v>1</v>
      </c>
      <c r="H119" s="6" t="n">
        <v>96.08</v>
      </c>
      <c r="I119" s="6" t="n">
        <v>-960.8</v>
      </c>
      <c r="J119" s="6" t="n">
        <v>-36.1</v>
      </c>
      <c r="K119" s="6" t="n">
        <v>-0</v>
      </c>
      <c r="L119" s="6" t="n">
        <v>-0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45944</v>
      </c>
      <c r="B120" s="16" t="s">
        <v>49</v>
      </c>
      <c r="C120" s="16" t="s">
        <v>536</v>
      </c>
      <c r="D120" s="16" t="s">
        <v>454</v>
      </c>
      <c r="E120" s="16" t="s">
        <v>46</v>
      </c>
      <c r="F120" s="16" t="s">
        <v>19</v>
      </c>
      <c r="G120" s="7" t="n">
        <v>10</v>
      </c>
      <c r="H120" s="6" t="n">
        <v>12.569</v>
      </c>
      <c r="I120" s="6" t="n">
        <v>-125.69</v>
      </c>
      <c r="J120" s="6" t="n">
        <v>-0</v>
      </c>
      <c r="K120" s="6" t="n">
        <v>-0</v>
      </c>
      <c r="L120" s="6" t="n">
        <v>-0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45945</v>
      </c>
      <c r="B121" s="22" t="s">
        <v>534</v>
      </c>
      <c r="C121" s="22" t="s">
        <v>194</v>
      </c>
      <c r="D121" s="22" t="s">
        <v>534</v>
      </c>
      <c r="E121" s="22" t="s">
        <v>534</v>
      </c>
      <c r="F121" s="22" t="s">
        <v>19</v>
      </c>
      <c r="G121" s="23" t="n">
        <v>1</v>
      </c>
      <c r="H121" s="24" t="n">
        <v>1100</v>
      </c>
      <c r="I121" s="24" t="n">
        <v>1100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45946</v>
      </c>
      <c r="B122" s="16" t="s">
        <v>145</v>
      </c>
      <c r="C122" s="16" t="s">
        <v>578</v>
      </c>
      <c r="D122" s="16" t="s">
        <v>454</v>
      </c>
      <c r="E122" s="16" t="s">
        <v>60</v>
      </c>
      <c r="F122" s="16" t="s">
        <v>19</v>
      </c>
      <c r="G122" s="7" t="n">
        <v>1</v>
      </c>
      <c r="H122" s="6" t="n">
        <v>99.77</v>
      </c>
      <c r="I122" s="6" t="n">
        <v>-997.7</v>
      </c>
      <c r="J122" s="6" t="n">
        <v>-15.84</v>
      </c>
      <c r="K122" s="6" t="n">
        <v>-0</v>
      </c>
      <c r="L122" s="6" t="n">
        <v>-0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45946</v>
      </c>
      <c r="B123" s="16" t="s">
        <v>465</v>
      </c>
      <c r="C123" s="16" t="s">
        <v>579</v>
      </c>
      <c r="D123" s="16" t="s">
        <v>454</v>
      </c>
      <c r="E123" s="16" t="s">
        <v>17</v>
      </c>
      <c r="F123" s="16" t="s">
        <v>19</v>
      </c>
      <c r="G123" s="7" t="n">
        <v>3</v>
      </c>
      <c r="H123" s="6" t="n">
        <v>3.854</v>
      </c>
      <c r="I123" s="6" t="n">
        <v>-11.56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16"/>
    </row>
    <row collapsed="false" customFormat="false" customHeight="false" hidden="false" ht="12.1" outlineLevel="0" r="124">
      <c r="A124" s="21" t="n">
        <v>45947</v>
      </c>
      <c r="B124" s="22" t="s">
        <v>538</v>
      </c>
      <c r="C124" s="22" t="s">
        <v>580</v>
      </c>
      <c r="D124" s="22" t="s">
        <v>538</v>
      </c>
      <c r="E124" s="22" t="s">
        <v>538</v>
      </c>
      <c r="F124" s="22" t="s">
        <v>19</v>
      </c>
      <c r="G124" s="23" t="n">
        <v>1</v>
      </c>
      <c r="H124" s="24" t="n">
        <v>15.73</v>
      </c>
      <c r="I124" s="24" t="n">
        <v>15.73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45949</v>
      </c>
      <c r="B125" s="22" t="s">
        <v>534</v>
      </c>
      <c r="C125" s="22" t="s">
        <v>194</v>
      </c>
      <c r="D125" s="22" t="s">
        <v>534</v>
      </c>
      <c r="E125" s="22" t="s">
        <v>534</v>
      </c>
      <c r="F125" s="22" t="s">
        <v>19</v>
      </c>
      <c r="G125" s="23" t="n">
        <v>1</v>
      </c>
      <c r="H125" s="24" t="n">
        <v>8000</v>
      </c>
      <c r="I125" s="24" t="n">
        <v>8000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45950</v>
      </c>
      <c r="B126" s="22" t="s">
        <v>538</v>
      </c>
      <c r="C126" s="22" t="s">
        <v>548</v>
      </c>
      <c r="D126" s="22" t="s">
        <v>538</v>
      </c>
      <c r="E126" s="22" t="s">
        <v>538</v>
      </c>
      <c r="F126" s="22" t="s">
        <v>19</v>
      </c>
      <c r="G126" s="23" t="n">
        <v>1</v>
      </c>
      <c r="H126" s="24" t="n">
        <v>15.07</v>
      </c>
      <c r="I126" s="24" t="n">
        <v>15.07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45950</v>
      </c>
      <c r="B127" s="22" t="s">
        <v>538</v>
      </c>
      <c r="C127" s="22" t="s">
        <v>539</v>
      </c>
      <c r="D127" s="22" t="s">
        <v>538</v>
      </c>
      <c r="E127" s="22" t="s">
        <v>538</v>
      </c>
      <c r="F127" s="22" t="s">
        <v>19</v>
      </c>
      <c r="G127" s="23" t="n">
        <v>1</v>
      </c>
      <c r="H127" s="24" t="n">
        <v>12.74</v>
      </c>
      <c r="I127" s="24" t="n">
        <v>12.74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45950</v>
      </c>
      <c r="B128" s="22" t="s">
        <v>538</v>
      </c>
      <c r="C128" s="22" t="s">
        <v>581</v>
      </c>
      <c r="D128" s="22" t="s">
        <v>538</v>
      </c>
      <c r="E128" s="22" t="s">
        <v>538</v>
      </c>
      <c r="F128" s="22" t="s">
        <v>19</v>
      </c>
      <c r="G128" s="23" t="n">
        <v>1</v>
      </c>
      <c r="H128" s="24" t="n">
        <v>15.4</v>
      </c>
      <c r="I128" s="24" t="n">
        <v>15.4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45951</v>
      </c>
      <c r="B129" s="22" t="s">
        <v>538</v>
      </c>
      <c r="C129" s="22" t="s">
        <v>568</v>
      </c>
      <c r="D129" s="22" t="s">
        <v>538</v>
      </c>
      <c r="E129" s="22" t="s">
        <v>538</v>
      </c>
      <c r="F129" s="22" t="s">
        <v>19</v>
      </c>
      <c r="G129" s="23" t="n">
        <v>1</v>
      </c>
      <c r="H129" s="24" t="n">
        <v>16.1</v>
      </c>
      <c r="I129" s="24" t="n">
        <v>16.1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5" t="n">
        <v>45951</v>
      </c>
      <c r="B130" s="26" t="s">
        <v>550</v>
      </c>
      <c r="C130" s="26" t="s">
        <v>551</v>
      </c>
      <c r="D130" s="26" t="s">
        <v>550</v>
      </c>
      <c r="E130" s="26" t="s">
        <v>550</v>
      </c>
      <c r="F130" s="26" t="s">
        <v>19</v>
      </c>
      <c r="G130" s="27" t="n">
        <v>1</v>
      </c>
      <c r="H130" s="28" t="n">
        <v>-23.95</v>
      </c>
      <c r="I130" s="28" t="n">
        <v>-23.95</v>
      </c>
      <c r="J130" s="28" t="n">
        <v>0</v>
      </c>
      <c r="K130" s="28" t="n">
        <v>-0</v>
      </c>
      <c r="L130" s="28" t="n">
        <v>-0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45951</v>
      </c>
      <c r="B131" s="16" t="s">
        <v>460</v>
      </c>
      <c r="C131" s="16" t="s">
        <v>556</v>
      </c>
      <c r="D131" s="16" t="s">
        <v>454</v>
      </c>
      <c r="E131" s="16" t="s">
        <v>17</v>
      </c>
      <c r="F131" s="16" t="s">
        <v>19</v>
      </c>
      <c r="G131" s="7" t="n">
        <v>1</v>
      </c>
      <c r="H131" s="6" t="n">
        <v>297.9</v>
      </c>
      <c r="I131" s="6" t="n">
        <v>-297.9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45951</v>
      </c>
      <c r="B132" s="16" t="s">
        <v>460</v>
      </c>
      <c r="C132" s="16" t="s">
        <v>556</v>
      </c>
      <c r="D132" s="16" t="s">
        <v>454</v>
      </c>
      <c r="E132" s="16" t="s">
        <v>17</v>
      </c>
      <c r="F132" s="16" t="s">
        <v>19</v>
      </c>
      <c r="G132" s="7" t="n">
        <v>9</v>
      </c>
      <c r="H132" s="6" t="n">
        <v>297.9</v>
      </c>
      <c r="I132" s="6" t="n">
        <v>-2681.1</v>
      </c>
      <c r="J132" s="6" t="n">
        <v>-0</v>
      </c>
      <c r="K132" s="6" t="n">
        <v>-0</v>
      </c>
      <c r="L132" s="6" t="n">
        <v>-0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45951</v>
      </c>
      <c r="B133" s="16" t="s">
        <v>461</v>
      </c>
      <c r="C133" s="16" t="s">
        <v>557</v>
      </c>
      <c r="D133" s="16" t="s">
        <v>454</v>
      </c>
      <c r="E133" s="16" t="s">
        <v>17</v>
      </c>
      <c r="F133" s="16" t="s">
        <v>19</v>
      </c>
      <c r="G133" s="7" t="n">
        <v>16</v>
      </c>
      <c r="H133" s="6" t="n">
        <v>303.64</v>
      </c>
      <c r="I133" s="6" t="n">
        <v>-4858.24</v>
      </c>
      <c r="J133" s="6" t="n">
        <v>-0</v>
      </c>
      <c r="K133" s="6" t="n">
        <v>-0</v>
      </c>
      <c r="L133" s="6" t="n">
        <v>-0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45951</v>
      </c>
      <c r="B134" s="16" t="s">
        <v>21</v>
      </c>
      <c r="C134" s="16" t="s">
        <v>582</v>
      </c>
      <c r="D134" s="16" t="s">
        <v>454</v>
      </c>
      <c r="E134" s="16" t="s">
        <v>17</v>
      </c>
      <c r="F134" s="16" t="s">
        <v>19</v>
      </c>
      <c r="G134" s="7" t="n">
        <v>1</v>
      </c>
      <c r="H134" s="6" t="n">
        <v>71.07</v>
      </c>
      <c r="I134" s="6" t="n">
        <v>-71.07</v>
      </c>
      <c r="J134" s="6" t="n">
        <v>-0</v>
      </c>
      <c r="K134" s="6" t="n">
        <v>-0</v>
      </c>
      <c r="L134" s="6" t="n">
        <v>-0</v>
      </c>
      <c r="M134" s="6" t="s">
        <f>=I134+J134+K134+L134</f>
      </c>
      <c r="N134" s="16"/>
    </row>
    <row collapsed="false" customFormat="false" customHeight="false" hidden="false" ht="12.1" outlineLevel="0" r="135">
      <c r="A135" s="25" t="n">
        <v>45952</v>
      </c>
      <c r="B135" s="26" t="s">
        <v>550</v>
      </c>
      <c r="C135" s="26" t="s">
        <v>551</v>
      </c>
      <c r="D135" s="26" t="s">
        <v>550</v>
      </c>
      <c r="E135" s="26" t="s">
        <v>550</v>
      </c>
      <c r="F135" s="26" t="s">
        <v>19</v>
      </c>
      <c r="G135" s="27" t="n">
        <v>1</v>
      </c>
      <c r="H135" s="28" t="n">
        <v>-2.12</v>
      </c>
      <c r="I135" s="28" t="n">
        <v>-2.12</v>
      </c>
      <c r="J135" s="28" t="n">
        <v>0</v>
      </c>
      <c r="K135" s="28" t="n">
        <v>-0</v>
      </c>
      <c r="L135" s="28" t="n">
        <v>-0</v>
      </c>
      <c r="M135" s="6" t="s">
        <f>=I135+J135+K135+L135</f>
      </c>
      <c r="N135" s="26"/>
    </row>
    <row collapsed="false" customFormat="false" customHeight="false" hidden="false" ht="12.1" outlineLevel="0" r="136">
      <c r="A136" s="29" t="n">
        <v>45952</v>
      </c>
      <c r="B136" s="30" t="s">
        <v>460</v>
      </c>
      <c r="C136" s="30" t="s">
        <v>556</v>
      </c>
      <c r="D136" s="30" t="s">
        <v>455</v>
      </c>
      <c r="E136" s="30" t="s">
        <v>17</v>
      </c>
      <c r="F136" s="30" t="s">
        <v>19</v>
      </c>
      <c r="G136" s="31" t="n">
        <v>-10</v>
      </c>
      <c r="H136" s="32" t="n">
        <v>299.9</v>
      </c>
      <c r="I136" s="32" t="n">
        <v>2999</v>
      </c>
      <c r="J136" s="32" t="n">
        <v>0</v>
      </c>
      <c r="K136" s="32" t="n">
        <v>-0</v>
      </c>
      <c r="L136" s="32" t="n">
        <v>-0</v>
      </c>
      <c r="M136" s="6" t="s">
        <f>=I136+J136+K136+L136</f>
      </c>
      <c r="N136" s="30"/>
    </row>
    <row collapsed="false" customFormat="false" customHeight="false" hidden="false" ht="12.1" outlineLevel="0" r="137">
      <c r="A137" s="29" t="n">
        <v>45952</v>
      </c>
      <c r="B137" s="30" t="s">
        <v>461</v>
      </c>
      <c r="C137" s="30" t="s">
        <v>557</v>
      </c>
      <c r="D137" s="30" t="s">
        <v>455</v>
      </c>
      <c r="E137" s="30" t="s">
        <v>17</v>
      </c>
      <c r="F137" s="30" t="s">
        <v>19</v>
      </c>
      <c r="G137" s="31" t="n">
        <v>-17</v>
      </c>
      <c r="H137" s="32" t="n">
        <v>293.1</v>
      </c>
      <c r="I137" s="32" t="n">
        <v>4982.7</v>
      </c>
      <c r="J137" s="32" t="n">
        <v>0</v>
      </c>
      <c r="K137" s="32" t="n">
        <v>-0</v>
      </c>
      <c r="L137" s="32" t="n">
        <v>-0</v>
      </c>
      <c r="M137" s="6" t="s">
        <f>=I137+J137+K137+L137</f>
      </c>
      <c r="N137" s="30"/>
    </row>
    <row collapsed="false" customFormat="false" customHeight="false" hidden="false" ht="12.1" outlineLevel="0" r="138">
      <c r="A138" s="21" t="n">
        <v>45953</v>
      </c>
      <c r="B138" s="22" t="s">
        <v>538</v>
      </c>
      <c r="C138" s="22" t="s">
        <v>559</v>
      </c>
      <c r="D138" s="22" t="s">
        <v>538</v>
      </c>
      <c r="E138" s="22" t="s">
        <v>538</v>
      </c>
      <c r="F138" s="22" t="s">
        <v>19</v>
      </c>
      <c r="G138" s="23" t="n">
        <v>1</v>
      </c>
      <c r="H138" s="24" t="n">
        <v>16.01</v>
      </c>
      <c r="I138" s="24" t="n">
        <v>16.01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45953</v>
      </c>
      <c r="B139" s="22" t="s">
        <v>538</v>
      </c>
      <c r="C139" s="22" t="s">
        <v>560</v>
      </c>
      <c r="D139" s="22" t="s">
        <v>538</v>
      </c>
      <c r="E139" s="22" t="s">
        <v>538</v>
      </c>
      <c r="F139" s="22" t="s">
        <v>19</v>
      </c>
      <c r="G139" s="23" t="n">
        <v>1</v>
      </c>
      <c r="H139" s="24" t="n">
        <v>17.26</v>
      </c>
      <c r="I139" s="24" t="n">
        <v>17.26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2"/>
    </row>
    <row collapsed="false" customFormat="false" customHeight="false" hidden="false" ht="12.1" outlineLevel="0" r="140">
      <c r="A140" s="20" t="n">
        <v>45953</v>
      </c>
      <c r="B140" s="16" t="s">
        <v>21</v>
      </c>
      <c r="C140" s="16" t="s">
        <v>582</v>
      </c>
      <c r="D140" s="16" t="s">
        <v>454</v>
      </c>
      <c r="E140" s="16" t="s">
        <v>17</v>
      </c>
      <c r="F140" s="16" t="s">
        <v>19</v>
      </c>
      <c r="G140" s="7" t="n">
        <v>1</v>
      </c>
      <c r="H140" s="6" t="n">
        <v>68.63</v>
      </c>
      <c r="I140" s="6" t="n">
        <v>-68.63</v>
      </c>
      <c r="J140" s="6" t="n">
        <v>-0</v>
      </c>
      <c r="K140" s="6" t="n">
        <v>-0</v>
      </c>
      <c r="L140" s="6" t="n">
        <v>-0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45953</v>
      </c>
      <c r="B141" s="16" t="s">
        <v>466</v>
      </c>
      <c r="C141" s="16" t="s">
        <v>583</v>
      </c>
      <c r="D141" s="16" t="s">
        <v>454</v>
      </c>
      <c r="E141" s="16" t="s">
        <v>60</v>
      </c>
      <c r="F141" s="16" t="s">
        <v>19</v>
      </c>
      <c r="G141" s="7" t="n">
        <v>1</v>
      </c>
      <c r="H141" s="6" t="n">
        <v>100.18</v>
      </c>
      <c r="I141" s="6" t="n">
        <v>-1001.8</v>
      </c>
      <c r="J141" s="6" t="n">
        <v>-3.93</v>
      </c>
      <c r="K141" s="6" t="n">
        <v>-0</v>
      </c>
      <c r="L141" s="6" t="n">
        <v>-0</v>
      </c>
      <c r="M141" s="6" t="s">
        <f>=I141+J141+K141+L141</f>
      </c>
      <c r="N141" s="16"/>
    </row>
    <row collapsed="false" customFormat="false" customHeight="false" hidden="false" ht="12.1" outlineLevel="0" r="142">
      <c r="A142" s="29" t="n">
        <v>45953</v>
      </c>
      <c r="B142" s="30" t="s">
        <v>52</v>
      </c>
      <c r="C142" s="30" t="s">
        <v>549</v>
      </c>
      <c r="D142" s="30" t="s">
        <v>455</v>
      </c>
      <c r="E142" s="30" t="s">
        <v>46</v>
      </c>
      <c r="F142" s="30" t="s">
        <v>19</v>
      </c>
      <c r="G142" s="31" t="n">
        <v>-270</v>
      </c>
      <c r="H142" s="32" t="n">
        <v>2.619</v>
      </c>
      <c r="I142" s="32" t="n">
        <v>707.13</v>
      </c>
      <c r="J142" s="32" t="n">
        <v>0</v>
      </c>
      <c r="K142" s="32" t="n">
        <v>-0</v>
      </c>
      <c r="L142" s="32" t="n">
        <v>-0</v>
      </c>
      <c r="M142" s="6" t="s">
        <f>=I142+J142+K142+L142</f>
      </c>
      <c r="N142" s="30"/>
    </row>
    <row collapsed="false" customFormat="false" customHeight="false" hidden="false" ht="12.1" outlineLevel="0" r="143">
      <c r="A143" s="33" t="n">
        <v>45957</v>
      </c>
      <c r="B143" s="34" t="s">
        <v>584</v>
      </c>
      <c r="C143" s="34" t="s">
        <v>237</v>
      </c>
      <c r="D143" s="34" t="s">
        <v>584</v>
      </c>
      <c r="E143" s="34" t="s">
        <v>584</v>
      </c>
      <c r="F143" s="34" t="s">
        <v>19</v>
      </c>
      <c r="G143" s="35" t="n">
        <v>1</v>
      </c>
      <c r="H143" s="36" t="n">
        <v>-7800</v>
      </c>
      <c r="I143" s="36" t="n">
        <v>-7800</v>
      </c>
      <c r="J143" s="36" t="n">
        <v>0</v>
      </c>
      <c r="K143" s="36" t="n">
        <v>-0</v>
      </c>
      <c r="L143" s="36" t="n">
        <v>-0</v>
      </c>
      <c r="M143" s="6" t="s">
        <f>=I143+J143+K143+L143</f>
      </c>
      <c r="N143" s="34"/>
    </row>
    <row collapsed="false" customFormat="false" customHeight="false" hidden="false" ht="12.1" outlineLevel="0" r="144">
      <c r="A144" s="21" t="n">
        <v>45958</v>
      </c>
      <c r="B144" s="22" t="s">
        <v>538</v>
      </c>
      <c r="C144" s="22" t="s">
        <v>585</v>
      </c>
      <c r="D144" s="22" t="s">
        <v>538</v>
      </c>
      <c r="E144" s="22" t="s">
        <v>538</v>
      </c>
      <c r="F144" s="22" t="s">
        <v>19</v>
      </c>
      <c r="G144" s="23" t="n">
        <v>1</v>
      </c>
      <c r="H144" s="24" t="n">
        <v>2.64</v>
      </c>
      <c r="I144" s="24" t="n">
        <v>2.64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45958</v>
      </c>
      <c r="B145" s="22" t="s">
        <v>538</v>
      </c>
      <c r="C145" s="22" t="s">
        <v>561</v>
      </c>
      <c r="D145" s="22" t="s">
        <v>538</v>
      </c>
      <c r="E145" s="22" t="s">
        <v>538</v>
      </c>
      <c r="F145" s="22" t="s">
        <v>19</v>
      </c>
      <c r="G145" s="23" t="n">
        <v>1</v>
      </c>
      <c r="H145" s="24" t="n">
        <v>14.79</v>
      </c>
      <c r="I145" s="24" t="n">
        <v>14.79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45958</v>
      </c>
      <c r="B146" s="22" t="s">
        <v>586</v>
      </c>
      <c r="C146" s="22" t="s">
        <v>587</v>
      </c>
      <c r="D146" s="22" t="s">
        <v>586</v>
      </c>
      <c r="E146" s="22" t="s">
        <v>586</v>
      </c>
      <c r="F146" s="22" t="s">
        <v>19</v>
      </c>
      <c r="G146" s="23" t="n">
        <v>1</v>
      </c>
      <c r="H146" s="24" t="n">
        <v>40.28</v>
      </c>
      <c r="I146" s="24" t="n">
        <v>40.28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45959</v>
      </c>
      <c r="B147" s="22" t="s">
        <v>538</v>
      </c>
      <c r="C147" s="22" t="s">
        <v>588</v>
      </c>
      <c r="D147" s="22" t="s">
        <v>538</v>
      </c>
      <c r="E147" s="22" t="s">
        <v>538</v>
      </c>
      <c r="F147" s="22" t="s">
        <v>19</v>
      </c>
      <c r="G147" s="23" t="n">
        <v>1</v>
      </c>
      <c r="H147" s="24" t="n">
        <v>15.41</v>
      </c>
      <c r="I147" s="24" t="n">
        <v>15.41</v>
      </c>
      <c r="J147" s="24" t="n">
        <v>0</v>
      </c>
      <c r="K147" s="24" t="n">
        <v>-0</v>
      </c>
      <c r="L147" s="24" t="n">
        <v>-0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45959</v>
      </c>
      <c r="B148" s="22" t="s">
        <v>538</v>
      </c>
      <c r="C148" s="22" t="s">
        <v>589</v>
      </c>
      <c r="D148" s="22" t="s">
        <v>538</v>
      </c>
      <c r="E148" s="22" t="s">
        <v>538</v>
      </c>
      <c r="F148" s="22" t="s">
        <v>19</v>
      </c>
      <c r="G148" s="23" t="n">
        <v>1</v>
      </c>
      <c r="H148" s="24" t="n">
        <v>43.31</v>
      </c>
      <c r="I148" s="24" t="n">
        <v>43.31</v>
      </c>
      <c r="J148" s="24" t="n">
        <v>0</v>
      </c>
      <c r="K148" s="24" t="n">
        <v>-0</v>
      </c>
      <c r="L148" s="24" t="n">
        <v>-0</v>
      </c>
      <c r="M148" s="6" t="s">
        <f>=I148+J148+K148+L148</f>
      </c>
      <c r="N148" s="22"/>
    </row>
    <row collapsed="false" customFormat="false" customHeight="false" hidden="false" ht="12.1" outlineLevel="0" r="149">
      <c r="A149" s="20" t="n">
        <v>45960</v>
      </c>
      <c r="B149" s="16" t="s">
        <v>49</v>
      </c>
      <c r="C149" s="16" t="s">
        <v>536</v>
      </c>
      <c r="D149" s="16" t="s">
        <v>454</v>
      </c>
      <c r="E149" s="16" t="s">
        <v>46</v>
      </c>
      <c r="F149" s="16" t="s">
        <v>19</v>
      </c>
      <c r="G149" s="7" t="n">
        <v>10</v>
      </c>
      <c r="H149" s="6" t="n">
        <v>12.654</v>
      </c>
      <c r="I149" s="6" t="n">
        <v>-126.54</v>
      </c>
      <c r="J149" s="6" t="n">
        <v>-0</v>
      </c>
      <c r="K149" s="6" t="n">
        <v>-0</v>
      </c>
      <c r="L149" s="6" t="n">
        <v>-0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45961</v>
      </c>
      <c r="B150" s="26" t="s">
        <v>550</v>
      </c>
      <c r="C150" s="26" t="s">
        <v>551</v>
      </c>
      <c r="D150" s="26" t="s">
        <v>550</v>
      </c>
      <c r="E150" s="26" t="s">
        <v>550</v>
      </c>
      <c r="F150" s="26" t="s">
        <v>19</v>
      </c>
      <c r="G150" s="27" t="n">
        <v>1</v>
      </c>
      <c r="H150" s="28" t="n">
        <v>-2.98</v>
      </c>
      <c r="I150" s="28" t="n">
        <v>-2.98</v>
      </c>
      <c r="J150" s="28" t="n">
        <v>0</v>
      </c>
      <c r="K150" s="28" t="n">
        <v>-0</v>
      </c>
      <c r="L150" s="28" t="n">
        <v>-0</v>
      </c>
      <c r="M150" s="6" t="s">
        <f>=I150+J150+K150+L150</f>
      </c>
      <c r="N150" s="26"/>
    </row>
    <row collapsed="false" customFormat="false" customHeight="false" hidden="false" ht="12.1" outlineLevel="0" r="151">
      <c r="A151" s="20" t="n">
        <v>45962</v>
      </c>
      <c r="B151" s="16" t="s">
        <v>160</v>
      </c>
      <c r="C151" s="16" t="s">
        <v>590</v>
      </c>
      <c r="D151" s="16" t="s">
        <v>454</v>
      </c>
      <c r="E151" s="16" t="s">
        <v>60</v>
      </c>
      <c r="F151" s="16" t="s">
        <v>19</v>
      </c>
      <c r="G151" s="7" t="n">
        <v>1</v>
      </c>
      <c r="H151" s="6" t="n">
        <v>101.5</v>
      </c>
      <c r="I151" s="6" t="n">
        <v>-1015</v>
      </c>
      <c r="J151" s="6" t="n">
        <v>-6.4</v>
      </c>
      <c r="K151" s="6" t="n">
        <v>-0</v>
      </c>
      <c r="L151" s="6" t="n">
        <v>-0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45962</v>
      </c>
      <c r="B152" s="30" t="s">
        <v>466</v>
      </c>
      <c r="C152" s="30" t="s">
        <v>583</v>
      </c>
      <c r="D152" s="30" t="s">
        <v>455</v>
      </c>
      <c r="E152" s="30" t="s">
        <v>60</v>
      </c>
      <c r="F152" s="30" t="s">
        <v>19</v>
      </c>
      <c r="G152" s="31" t="n">
        <v>-1</v>
      </c>
      <c r="H152" s="32" t="n">
        <v>99.21</v>
      </c>
      <c r="I152" s="32" t="n">
        <v>992.1</v>
      </c>
      <c r="J152" s="32" t="n">
        <v>8.99</v>
      </c>
      <c r="K152" s="32" t="n">
        <v>-0</v>
      </c>
      <c r="L152" s="32" t="n">
        <v>-0</v>
      </c>
      <c r="M152" s="6" t="s">
        <f>=I152+J152+K152+L152</f>
      </c>
      <c r="N152" s="30"/>
    </row>
    <row collapsed="false" customFormat="false" customHeight="false" hidden="false" ht="12.1" outlineLevel="0" r="153">
      <c r="A153" s="21" t="n">
        <v>45968</v>
      </c>
      <c r="B153" s="22" t="s">
        <v>538</v>
      </c>
      <c r="C153" s="22" t="s">
        <v>564</v>
      </c>
      <c r="D153" s="22" t="s">
        <v>538</v>
      </c>
      <c r="E153" s="22" t="s">
        <v>538</v>
      </c>
      <c r="F153" s="22" t="s">
        <v>19</v>
      </c>
      <c r="G153" s="23" t="n">
        <v>1</v>
      </c>
      <c r="H153" s="24" t="n">
        <v>14.92</v>
      </c>
      <c r="I153" s="24" t="n">
        <v>14.92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45968</v>
      </c>
      <c r="B154" s="22" t="s">
        <v>538</v>
      </c>
      <c r="C154" s="22" t="s">
        <v>546</v>
      </c>
      <c r="D154" s="22" t="s">
        <v>538</v>
      </c>
      <c r="E154" s="22" t="s">
        <v>538</v>
      </c>
      <c r="F154" s="22" t="s">
        <v>19</v>
      </c>
      <c r="G154" s="23" t="n">
        <v>1</v>
      </c>
      <c r="H154" s="24" t="n">
        <v>21.78</v>
      </c>
      <c r="I154" s="24" t="n">
        <v>21.78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45969</v>
      </c>
      <c r="B155" s="22" t="s">
        <v>534</v>
      </c>
      <c r="C155" s="22" t="s">
        <v>194</v>
      </c>
      <c r="D155" s="22" t="s">
        <v>534</v>
      </c>
      <c r="E155" s="22" t="s">
        <v>534</v>
      </c>
      <c r="F155" s="22" t="s">
        <v>19</v>
      </c>
      <c r="G155" s="23" t="n">
        <v>1</v>
      </c>
      <c r="H155" s="24" t="n">
        <v>2000</v>
      </c>
      <c r="I155" s="24" t="n">
        <v>2000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45970</v>
      </c>
      <c r="B156" s="22" t="s">
        <v>534</v>
      </c>
      <c r="C156" s="22" t="s">
        <v>194</v>
      </c>
      <c r="D156" s="22" t="s">
        <v>534</v>
      </c>
      <c r="E156" s="22" t="s">
        <v>534</v>
      </c>
      <c r="F156" s="22" t="s">
        <v>19</v>
      </c>
      <c r="G156" s="23" t="n">
        <v>1</v>
      </c>
      <c r="H156" s="24" t="n">
        <v>1000</v>
      </c>
      <c r="I156" s="24" t="n">
        <v>1000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45971</v>
      </c>
      <c r="B157" s="22" t="s">
        <v>538</v>
      </c>
      <c r="C157" s="22" t="s">
        <v>544</v>
      </c>
      <c r="D157" s="22" t="s">
        <v>538</v>
      </c>
      <c r="E157" s="22" t="s">
        <v>538</v>
      </c>
      <c r="F157" s="22" t="s">
        <v>19</v>
      </c>
      <c r="G157" s="23" t="n">
        <v>1</v>
      </c>
      <c r="H157" s="24" t="n">
        <v>15.67</v>
      </c>
      <c r="I157" s="24" t="n">
        <v>15.67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45971</v>
      </c>
      <c r="B158" s="22" t="s">
        <v>534</v>
      </c>
      <c r="C158" s="22" t="s">
        <v>194</v>
      </c>
      <c r="D158" s="22" t="s">
        <v>534</v>
      </c>
      <c r="E158" s="22" t="s">
        <v>534</v>
      </c>
      <c r="F158" s="22" t="s">
        <v>19</v>
      </c>
      <c r="G158" s="23" t="n">
        <v>1</v>
      </c>
      <c r="H158" s="24" t="n">
        <v>3000</v>
      </c>
      <c r="I158" s="24" t="n">
        <v>3000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45972</v>
      </c>
      <c r="B159" s="16" t="s">
        <v>36</v>
      </c>
      <c r="C159" s="16" t="s">
        <v>591</v>
      </c>
      <c r="D159" s="16" t="s">
        <v>454</v>
      </c>
      <c r="E159" s="16" t="s">
        <v>17</v>
      </c>
      <c r="F159" s="16" t="s">
        <v>19</v>
      </c>
      <c r="G159" s="7" t="n">
        <v>10</v>
      </c>
      <c r="H159" s="6" t="n">
        <v>120.89</v>
      </c>
      <c r="I159" s="6" t="n">
        <v>-1208.9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45972</v>
      </c>
      <c r="B160" s="16" t="s">
        <v>16</v>
      </c>
      <c r="C160" s="16" t="s">
        <v>592</v>
      </c>
      <c r="D160" s="16" t="s">
        <v>454</v>
      </c>
      <c r="E160" s="16" t="s">
        <v>17</v>
      </c>
      <c r="F160" s="16" t="s">
        <v>19</v>
      </c>
      <c r="G160" s="7" t="n">
        <v>2</v>
      </c>
      <c r="H160" s="6" t="n">
        <v>395.3</v>
      </c>
      <c r="I160" s="6" t="n">
        <v>-790.6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45972</v>
      </c>
      <c r="B161" s="16" t="s">
        <v>460</v>
      </c>
      <c r="C161" s="16" t="s">
        <v>556</v>
      </c>
      <c r="D161" s="16" t="s">
        <v>454</v>
      </c>
      <c r="E161" s="16" t="s">
        <v>17</v>
      </c>
      <c r="F161" s="16" t="s">
        <v>19</v>
      </c>
      <c r="G161" s="7" t="n">
        <v>3</v>
      </c>
      <c r="H161" s="6" t="n">
        <v>301.3</v>
      </c>
      <c r="I161" s="6" t="n">
        <v>-903.9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45972</v>
      </c>
      <c r="B162" s="16" t="s">
        <v>467</v>
      </c>
      <c r="C162" s="16" t="s">
        <v>593</v>
      </c>
      <c r="D162" s="16" t="s">
        <v>454</v>
      </c>
      <c r="E162" s="16" t="s">
        <v>60</v>
      </c>
      <c r="F162" s="16" t="s">
        <v>19</v>
      </c>
      <c r="G162" s="7" t="n">
        <v>1</v>
      </c>
      <c r="H162" s="6" t="n">
        <v>94.67</v>
      </c>
      <c r="I162" s="6" t="n">
        <v>-946.7</v>
      </c>
      <c r="J162" s="6" t="n">
        <v>-9.32</v>
      </c>
      <c r="K162" s="6" t="n">
        <v>-0</v>
      </c>
      <c r="L162" s="6" t="n">
        <v>-0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45972</v>
      </c>
      <c r="B163" s="16" t="s">
        <v>468</v>
      </c>
      <c r="C163" s="16" t="s">
        <v>594</v>
      </c>
      <c r="D163" s="16" t="s">
        <v>454</v>
      </c>
      <c r="E163" s="16" t="s">
        <v>60</v>
      </c>
      <c r="F163" s="16" t="s">
        <v>19</v>
      </c>
      <c r="G163" s="7" t="n">
        <v>1</v>
      </c>
      <c r="H163" s="6" t="n">
        <v>100.03</v>
      </c>
      <c r="I163" s="6" t="n">
        <v>-1000.3</v>
      </c>
      <c r="J163" s="6" t="n">
        <v>-13.01</v>
      </c>
      <c r="K163" s="6" t="n">
        <v>-0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45972</v>
      </c>
      <c r="B164" s="16" t="s">
        <v>76</v>
      </c>
      <c r="C164" s="16" t="s">
        <v>595</v>
      </c>
      <c r="D164" s="16" t="s">
        <v>454</v>
      </c>
      <c r="E164" s="16" t="s">
        <v>60</v>
      </c>
      <c r="F164" s="16" t="s">
        <v>19</v>
      </c>
      <c r="G164" s="7" t="n">
        <v>1</v>
      </c>
      <c r="H164" s="6" t="n">
        <v>95</v>
      </c>
      <c r="I164" s="6" t="n">
        <v>-950</v>
      </c>
      <c r="J164" s="6" t="n">
        <v>-31.92</v>
      </c>
      <c r="K164" s="6" t="n">
        <v>-0</v>
      </c>
      <c r="L164" s="6" t="n">
        <v>-0</v>
      </c>
      <c r="M164" s="6" t="s">
        <f>=I164+J164+K164+L164</f>
      </c>
      <c r="N164" s="16"/>
    </row>
    <row collapsed="false" customFormat="false" customHeight="false" hidden="false" ht="12.1" outlineLevel="0" r="165">
      <c r="A165" s="25" t="n">
        <v>45972</v>
      </c>
      <c r="B165" s="26" t="s">
        <v>550</v>
      </c>
      <c r="C165" s="26" t="s">
        <v>551</v>
      </c>
      <c r="D165" s="26" t="s">
        <v>550</v>
      </c>
      <c r="E165" s="26" t="s">
        <v>550</v>
      </c>
      <c r="F165" s="26" t="s">
        <v>19</v>
      </c>
      <c r="G165" s="27" t="n">
        <v>1</v>
      </c>
      <c r="H165" s="28" t="n">
        <v>-1.6</v>
      </c>
      <c r="I165" s="28" t="n">
        <v>-1.6</v>
      </c>
      <c r="J165" s="28" t="n">
        <v>0</v>
      </c>
      <c r="K165" s="28" t="n">
        <v>-0</v>
      </c>
      <c r="L165" s="28" t="n">
        <v>-0</v>
      </c>
      <c r="M165" s="6" t="s">
        <f>=I165+J165+K165+L165</f>
      </c>
      <c r="N165" s="26"/>
    </row>
    <row collapsed="false" customFormat="false" customHeight="false" hidden="false" ht="12.1" outlineLevel="0" r="166">
      <c r="A166" s="29" t="n">
        <v>45973</v>
      </c>
      <c r="B166" s="30" t="s">
        <v>49</v>
      </c>
      <c r="C166" s="30" t="s">
        <v>536</v>
      </c>
      <c r="D166" s="30" t="s">
        <v>455</v>
      </c>
      <c r="E166" s="30" t="s">
        <v>46</v>
      </c>
      <c r="F166" s="30" t="s">
        <v>19</v>
      </c>
      <c r="G166" s="31" t="n">
        <v>-42</v>
      </c>
      <c r="H166" s="32" t="n">
        <v>12.731</v>
      </c>
      <c r="I166" s="32" t="n">
        <v>534.7</v>
      </c>
      <c r="J166" s="32" t="n">
        <v>0</v>
      </c>
      <c r="K166" s="32" t="n">
        <v>-0</v>
      </c>
      <c r="L166" s="32" t="n">
        <v>-0</v>
      </c>
      <c r="M166" s="6" t="s">
        <f>=I166+J166+K166+L166</f>
      </c>
      <c r="N166" s="30"/>
    </row>
    <row collapsed="false" customFormat="false" customHeight="false" hidden="false" ht="12.1" outlineLevel="0" r="167">
      <c r="A167" s="20" t="n">
        <v>45973</v>
      </c>
      <c r="B167" s="16" t="s">
        <v>49</v>
      </c>
      <c r="C167" s="16" t="s">
        <v>536</v>
      </c>
      <c r="D167" s="16" t="s">
        <v>454</v>
      </c>
      <c r="E167" s="16" t="s">
        <v>46</v>
      </c>
      <c r="F167" s="16" t="s">
        <v>19</v>
      </c>
      <c r="G167" s="7" t="n">
        <v>61</v>
      </c>
      <c r="H167" s="6" t="n">
        <v>12.732</v>
      </c>
      <c r="I167" s="6" t="n">
        <v>-776.65</v>
      </c>
      <c r="J167" s="6" t="n">
        <v>-0</v>
      </c>
      <c r="K167" s="6" t="n">
        <v>-0</v>
      </c>
      <c r="L167" s="6" t="n">
        <v>-0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45973</v>
      </c>
      <c r="B168" s="22" t="s">
        <v>538</v>
      </c>
      <c r="C168" s="22" t="s">
        <v>574</v>
      </c>
      <c r="D168" s="22" t="s">
        <v>538</v>
      </c>
      <c r="E168" s="22" t="s">
        <v>538</v>
      </c>
      <c r="F168" s="22" t="s">
        <v>19</v>
      </c>
      <c r="G168" s="23" t="n">
        <v>1</v>
      </c>
      <c r="H168" s="24" t="n">
        <v>14.74</v>
      </c>
      <c r="I168" s="24" t="n">
        <v>14.74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45973</v>
      </c>
      <c r="B169" s="26" t="s">
        <v>550</v>
      </c>
      <c r="C169" s="26" t="s">
        <v>551</v>
      </c>
      <c r="D169" s="26" t="s">
        <v>550</v>
      </c>
      <c r="E169" s="26" t="s">
        <v>550</v>
      </c>
      <c r="F169" s="26" t="s">
        <v>19</v>
      </c>
      <c r="G169" s="27" t="n">
        <v>1</v>
      </c>
      <c r="H169" s="28" t="n">
        <v>-2.71</v>
      </c>
      <c r="I169" s="28" t="n">
        <v>-2.71</v>
      </c>
      <c r="J169" s="28" t="n">
        <v>0</v>
      </c>
      <c r="K169" s="28" t="n">
        <v>-0</v>
      </c>
      <c r="L169" s="28" t="n">
        <v>-0</v>
      </c>
      <c r="M169" s="6" t="s">
        <f>=I169+J169+K169+L169</f>
      </c>
      <c r="N169" s="26"/>
    </row>
    <row collapsed="false" customFormat="false" customHeight="false" hidden="false" ht="12.1" outlineLevel="0" r="170">
      <c r="A170" s="29" t="n">
        <v>45974</v>
      </c>
      <c r="B170" s="30" t="s">
        <v>460</v>
      </c>
      <c r="C170" s="30" t="s">
        <v>556</v>
      </c>
      <c r="D170" s="30" t="s">
        <v>455</v>
      </c>
      <c r="E170" s="30" t="s">
        <v>17</v>
      </c>
      <c r="F170" s="30" t="s">
        <v>19</v>
      </c>
      <c r="G170" s="31" t="n">
        <v>-3</v>
      </c>
      <c r="H170" s="32" t="n">
        <v>301</v>
      </c>
      <c r="I170" s="32" t="n">
        <v>903</v>
      </c>
      <c r="J170" s="32" t="n">
        <v>0</v>
      </c>
      <c r="K170" s="32" t="n">
        <v>-0</v>
      </c>
      <c r="L170" s="32" t="n">
        <v>-0</v>
      </c>
      <c r="M170" s="6" t="s">
        <f>=I170+J170+K170+L170</f>
      </c>
      <c r="N170" s="30"/>
    </row>
    <row collapsed="false" customFormat="false" customHeight="false" hidden="false" ht="12.1" outlineLevel="0" r="171">
      <c r="A171" s="20" t="n">
        <v>45974</v>
      </c>
      <c r="B171" s="16" t="s">
        <v>52</v>
      </c>
      <c r="C171" s="16" t="s">
        <v>549</v>
      </c>
      <c r="D171" s="16" t="s">
        <v>454</v>
      </c>
      <c r="E171" s="16" t="s">
        <v>46</v>
      </c>
      <c r="F171" s="16" t="s">
        <v>19</v>
      </c>
      <c r="G171" s="7" t="n">
        <v>340</v>
      </c>
      <c r="H171" s="6" t="n">
        <v>2.6965</v>
      </c>
      <c r="I171" s="6" t="n">
        <v>-916.81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16"/>
    </row>
    <row collapsed="false" customFormat="false" customHeight="false" hidden="false" ht="12.1" outlineLevel="0" r="172">
      <c r="A172" s="25" t="n">
        <v>45975</v>
      </c>
      <c r="B172" s="26" t="s">
        <v>550</v>
      </c>
      <c r="C172" s="26" t="s">
        <v>551</v>
      </c>
      <c r="D172" s="26" t="s">
        <v>550</v>
      </c>
      <c r="E172" s="26" t="s">
        <v>550</v>
      </c>
      <c r="F172" s="26" t="s">
        <v>19</v>
      </c>
      <c r="G172" s="27" t="n">
        <v>1</v>
      </c>
      <c r="H172" s="28" t="n">
        <v>-2.67</v>
      </c>
      <c r="I172" s="28" t="n">
        <v>-2.67</v>
      </c>
      <c r="J172" s="28" t="n">
        <v>0</v>
      </c>
      <c r="K172" s="28" t="n">
        <v>-0</v>
      </c>
      <c r="L172" s="28" t="n">
        <v>-0</v>
      </c>
      <c r="M172" s="6" t="s">
        <f>=I172+J172+K172+L172</f>
      </c>
      <c r="N172" s="26"/>
    </row>
    <row collapsed="false" customFormat="false" customHeight="false" hidden="false" ht="12.1" outlineLevel="0" r="173">
      <c r="A173" s="29" t="n">
        <v>45978</v>
      </c>
      <c r="B173" s="30" t="s">
        <v>52</v>
      </c>
      <c r="C173" s="30" t="s">
        <v>549</v>
      </c>
      <c r="D173" s="30" t="s">
        <v>455</v>
      </c>
      <c r="E173" s="30" t="s">
        <v>46</v>
      </c>
      <c r="F173" s="30" t="s">
        <v>19</v>
      </c>
      <c r="G173" s="31" t="n">
        <v>-340</v>
      </c>
      <c r="H173" s="32" t="n">
        <v>2.6175</v>
      </c>
      <c r="I173" s="32" t="n">
        <v>889.95</v>
      </c>
      <c r="J173" s="32" t="n">
        <v>0</v>
      </c>
      <c r="K173" s="32" t="n">
        <v>-0</v>
      </c>
      <c r="L173" s="32" t="n">
        <v>-0</v>
      </c>
      <c r="M173" s="6" t="s">
        <f>=I173+J173+K173+L173</f>
      </c>
      <c r="N173" s="30"/>
    </row>
    <row collapsed="false" customFormat="false" customHeight="false" hidden="false" ht="12.1" outlineLevel="0" r="174">
      <c r="A174" s="21" t="n">
        <v>45978</v>
      </c>
      <c r="B174" s="22" t="s">
        <v>538</v>
      </c>
      <c r="C174" s="22" t="s">
        <v>539</v>
      </c>
      <c r="D174" s="22" t="s">
        <v>538</v>
      </c>
      <c r="E174" s="22" t="s">
        <v>538</v>
      </c>
      <c r="F174" s="22" t="s">
        <v>19</v>
      </c>
      <c r="G174" s="23" t="n">
        <v>1</v>
      </c>
      <c r="H174" s="24" t="n">
        <v>12.74</v>
      </c>
      <c r="I174" s="24" t="n">
        <v>12.74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45978</v>
      </c>
      <c r="B175" s="22" t="s">
        <v>538</v>
      </c>
      <c r="C175" s="22" t="s">
        <v>580</v>
      </c>
      <c r="D175" s="22" t="s">
        <v>538</v>
      </c>
      <c r="E175" s="22" t="s">
        <v>538</v>
      </c>
      <c r="F175" s="22" t="s">
        <v>19</v>
      </c>
      <c r="G175" s="23" t="n">
        <v>1</v>
      </c>
      <c r="H175" s="24" t="n">
        <v>15.42</v>
      </c>
      <c r="I175" s="24" t="n">
        <v>15.42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45978</v>
      </c>
      <c r="B176" s="22" t="s">
        <v>538</v>
      </c>
      <c r="C176" s="22" t="s">
        <v>581</v>
      </c>
      <c r="D176" s="22" t="s">
        <v>538</v>
      </c>
      <c r="E176" s="22" t="s">
        <v>538</v>
      </c>
      <c r="F176" s="22" t="s">
        <v>19</v>
      </c>
      <c r="G176" s="23" t="n">
        <v>1</v>
      </c>
      <c r="H176" s="24" t="n">
        <v>15.14</v>
      </c>
      <c r="I176" s="24" t="n">
        <v>15.14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45978</v>
      </c>
      <c r="B177" s="22" t="s">
        <v>534</v>
      </c>
      <c r="C177" s="22" t="s">
        <v>194</v>
      </c>
      <c r="D177" s="22" t="s">
        <v>534</v>
      </c>
      <c r="E177" s="22" t="s">
        <v>534</v>
      </c>
      <c r="F177" s="22" t="s">
        <v>19</v>
      </c>
      <c r="G177" s="23" t="n">
        <v>1</v>
      </c>
      <c r="H177" s="24" t="n">
        <v>10000</v>
      </c>
      <c r="I177" s="24" t="n">
        <v>10000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2"/>
    </row>
    <row collapsed="false" customFormat="false" customHeight="false" hidden="false" ht="12.1" outlineLevel="0" r="178">
      <c r="A178" s="20" t="n">
        <v>45979</v>
      </c>
      <c r="B178" s="16" t="s">
        <v>82</v>
      </c>
      <c r="C178" s="16" t="s">
        <v>535</v>
      </c>
      <c r="D178" s="16" t="s">
        <v>454</v>
      </c>
      <c r="E178" s="16" t="s">
        <v>60</v>
      </c>
      <c r="F178" s="16" t="s">
        <v>19</v>
      </c>
      <c r="G178" s="7" t="n">
        <v>1</v>
      </c>
      <c r="H178" s="6" t="n">
        <v>84</v>
      </c>
      <c r="I178" s="6" t="n">
        <v>-840</v>
      </c>
      <c r="J178" s="6" t="n">
        <v>-21.47</v>
      </c>
      <c r="K178" s="6" t="n">
        <v>-0</v>
      </c>
      <c r="L178" s="6" t="n">
        <v>-0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45979</v>
      </c>
      <c r="B179" s="16" t="s">
        <v>64</v>
      </c>
      <c r="C179" s="16" t="s">
        <v>65</v>
      </c>
      <c r="D179" s="16" t="s">
        <v>454</v>
      </c>
      <c r="E179" s="16" t="s">
        <v>60</v>
      </c>
      <c r="F179" s="16" t="s">
        <v>19</v>
      </c>
      <c r="G179" s="7" t="n">
        <v>2</v>
      </c>
      <c r="H179" s="6" t="n">
        <v>101.29</v>
      </c>
      <c r="I179" s="6" t="n">
        <v>-1910.78</v>
      </c>
      <c r="J179" s="6" t="n">
        <v>-0</v>
      </c>
      <c r="K179" s="6" t="n">
        <v>-0</v>
      </c>
      <c r="L179" s="6" t="n">
        <v>-0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45979</v>
      </c>
      <c r="B180" s="16" t="s">
        <v>469</v>
      </c>
      <c r="C180" s="16" t="s">
        <v>596</v>
      </c>
      <c r="D180" s="16" t="s">
        <v>454</v>
      </c>
      <c r="E180" s="16" t="s">
        <v>60</v>
      </c>
      <c r="F180" s="16" t="s">
        <v>19</v>
      </c>
      <c r="G180" s="7" t="n">
        <v>3</v>
      </c>
      <c r="H180" s="6" t="n">
        <v>95.8</v>
      </c>
      <c r="I180" s="6" t="n">
        <v>-2874</v>
      </c>
      <c r="J180" s="6" t="n">
        <v>-9.78</v>
      </c>
      <c r="K180" s="6" t="n">
        <v>-0</v>
      </c>
      <c r="L180" s="6" t="n">
        <v>-0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45979</v>
      </c>
      <c r="B181" s="16" t="s">
        <v>67</v>
      </c>
      <c r="C181" s="16" t="s">
        <v>597</v>
      </c>
      <c r="D181" s="16" t="s">
        <v>454</v>
      </c>
      <c r="E181" s="16" t="s">
        <v>60</v>
      </c>
      <c r="F181" s="16" t="s">
        <v>19</v>
      </c>
      <c r="G181" s="7" t="n">
        <v>5</v>
      </c>
      <c r="H181" s="6" t="n">
        <v>100.82</v>
      </c>
      <c r="I181" s="6" t="n">
        <v>-5041</v>
      </c>
      <c r="J181" s="6" t="n">
        <v>-45.4</v>
      </c>
      <c r="K181" s="6" t="n">
        <v>-0</v>
      </c>
      <c r="L181" s="6" t="n">
        <v>-0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45979</v>
      </c>
      <c r="B182" s="16" t="s">
        <v>52</v>
      </c>
      <c r="C182" s="16" t="s">
        <v>549</v>
      </c>
      <c r="D182" s="16" t="s">
        <v>454</v>
      </c>
      <c r="E182" s="16" t="s">
        <v>46</v>
      </c>
      <c r="F182" s="16" t="s">
        <v>19</v>
      </c>
      <c r="G182" s="7" t="n">
        <v>40</v>
      </c>
      <c r="H182" s="6" t="n">
        <v>2.6425</v>
      </c>
      <c r="I182" s="6" t="n">
        <v>-105.7</v>
      </c>
      <c r="J182" s="6" t="n">
        <v>-0</v>
      </c>
      <c r="K182" s="6" t="n">
        <v>-0</v>
      </c>
      <c r="L182" s="6" t="n">
        <v>-0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45979</v>
      </c>
      <c r="B183" s="22" t="s">
        <v>534</v>
      </c>
      <c r="C183" s="22" t="s">
        <v>194</v>
      </c>
      <c r="D183" s="22" t="s">
        <v>534</v>
      </c>
      <c r="E183" s="22" t="s">
        <v>534</v>
      </c>
      <c r="F183" s="22" t="s">
        <v>19</v>
      </c>
      <c r="G183" s="23" t="n">
        <v>1</v>
      </c>
      <c r="H183" s="24" t="n">
        <v>10000</v>
      </c>
      <c r="I183" s="24" t="n">
        <v>10000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45979</v>
      </c>
      <c r="B184" s="26" t="s">
        <v>550</v>
      </c>
      <c r="C184" s="26" t="s">
        <v>551</v>
      </c>
      <c r="D184" s="26" t="s">
        <v>550</v>
      </c>
      <c r="E184" s="26" t="s">
        <v>550</v>
      </c>
      <c r="F184" s="26" t="s">
        <v>19</v>
      </c>
      <c r="G184" s="27" t="n">
        <v>1</v>
      </c>
      <c r="H184" s="28" t="n">
        <v>-0.09</v>
      </c>
      <c r="I184" s="28" t="n">
        <v>-0.09</v>
      </c>
      <c r="J184" s="28" t="n">
        <v>0</v>
      </c>
      <c r="K184" s="28" t="n">
        <v>-0</v>
      </c>
      <c r="L184" s="28" t="n">
        <v>-0</v>
      </c>
      <c r="M184" s="6" t="s">
        <f>=I184+J184+K184+L184</f>
      </c>
      <c r="N184" s="26"/>
    </row>
    <row collapsed="false" customFormat="false" customHeight="false" hidden="false" ht="12.1" outlineLevel="0" r="185">
      <c r="A185" s="20" t="n">
        <v>45980</v>
      </c>
      <c r="B185" s="16" t="s">
        <v>64</v>
      </c>
      <c r="C185" s="16" t="s">
        <v>65</v>
      </c>
      <c r="D185" s="16" t="s">
        <v>454</v>
      </c>
      <c r="E185" s="16" t="s">
        <v>60</v>
      </c>
      <c r="F185" s="16" t="s">
        <v>19</v>
      </c>
      <c r="G185" s="7" t="n">
        <v>1</v>
      </c>
      <c r="H185" s="6" t="n">
        <v>98.85</v>
      </c>
      <c r="I185" s="6" t="n">
        <v>-932.37</v>
      </c>
      <c r="J185" s="6" t="n">
        <v>-0</v>
      </c>
      <c r="K185" s="6" t="n">
        <v>-0</v>
      </c>
      <c r="L185" s="6" t="n">
        <v>-0</v>
      </c>
      <c r="M185" s="6" t="s">
        <f>=I185+J185+K185+L185</f>
      </c>
      <c r="N185" s="16"/>
    </row>
    <row collapsed="false" customFormat="false" customHeight="false" hidden="false" ht="12.1" outlineLevel="0" r="186">
      <c r="A186" s="29" t="n">
        <v>45980</v>
      </c>
      <c r="B186" s="30" t="s">
        <v>462</v>
      </c>
      <c r="C186" s="30" t="s">
        <v>569</v>
      </c>
      <c r="D186" s="30" t="s">
        <v>455</v>
      </c>
      <c r="E186" s="30" t="s">
        <v>46</v>
      </c>
      <c r="F186" s="30" t="s">
        <v>19</v>
      </c>
      <c r="G186" s="31" t="n">
        <v>-4</v>
      </c>
      <c r="H186" s="32" t="n">
        <v>7.59</v>
      </c>
      <c r="I186" s="32" t="n">
        <v>30.36</v>
      </c>
      <c r="J186" s="32" t="n">
        <v>0</v>
      </c>
      <c r="K186" s="32" t="n">
        <v>-0</v>
      </c>
      <c r="L186" s="32" t="n">
        <v>-0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45980</v>
      </c>
      <c r="B187" s="16" t="s">
        <v>49</v>
      </c>
      <c r="C187" s="16" t="s">
        <v>536</v>
      </c>
      <c r="D187" s="16" t="s">
        <v>454</v>
      </c>
      <c r="E187" s="16" t="s">
        <v>46</v>
      </c>
      <c r="F187" s="16" t="s">
        <v>19</v>
      </c>
      <c r="G187" s="7" t="n">
        <v>139</v>
      </c>
      <c r="H187" s="6" t="n">
        <v>12.77</v>
      </c>
      <c r="I187" s="6" t="n">
        <v>-1775.03</v>
      </c>
      <c r="J187" s="6" t="n">
        <v>-0</v>
      </c>
      <c r="K187" s="6" t="n">
        <v>-0</v>
      </c>
      <c r="L187" s="6" t="n">
        <v>-0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45980</v>
      </c>
      <c r="B188" s="22" t="s">
        <v>538</v>
      </c>
      <c r="C188" s="22" t="s">
        <v>548</v>
      </c>
      <c r="D188" s="22" t="s">
        <v>538</v>
      </c>
      <c r="E188" s="22" t="s">
        <v>538</v>
      </c>
      <c r="F188" s="22" t="s">
        <v>19</v>
      </c>
      <c r="G188" s="23" t="n">
        <v>1</v>
      </c>
      <c r="H188" s="24" t="n">
        <v>14.81</v>
      </c>
      <c r="I188" s="24" t="n">
        <v>14.81</v>
      </c>
      <c r="J188" s="24" t="n">
        <v>0</v>
      </c>
      <c r="K188" s="24" t="n">
        <v>-0</v>
      </c>
      <c r="L188" s="24" t="n">
        <v>-0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45980</v>
      </c>
      <c r="B189" s="22" t="s">
        <v>538</v>
      </c>
      <c r="C189" s="22" t="s">
        <v>598</v>
      </c>
      <c r="D189" s="22" t="s">
        <v>538</v>
      </c>
      <c r="E189" s="22" t="s">
        <v>538</v>
      </c>
      <c r="F189" s="22" t="s">
        <v>19</v>
      </c>
      <c r="G189" s="23" t="n">
        <v>1</v>
      </c>
      <c r="H189" s="24" t="n">
        <v>15.77</v>
      </c>
      <c r="I189" s="24" t="n">
        <v>15.77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45981</v>
      </c>
      <c r="B190" s="22" t="s">
        <v>538</v>
      </c>
      <c r="C190" s="22" t="s">
        <v>558</v>
      </c>
      <c r="D190" s="22" t="s">
        <v>538</v>
      </c>
      <c r="E190" s="22" t="s">
        <v>538</v>
      </c>
      <c r="F190" s="22" t="s">
        <v>19</v>
      </c>
      <c r="G190" s="23" t="n">
        <v>1</v>
      </c>
      <c r="H190" s="24" t="n">
        <v>48.47</v>
      </c>
      <c r="I190" s="24" t="n">
        <v>48.47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45981</v>
      </c>
      <c r="B191" s="22" t="s">
        <v>534</v>
      </c>
      <c r="C191" s="22" t="s">
        <v>194</v>
      </c>
      <c r="D191" s="22" t="s">
        <v>534</v>
      </c>
      <c r="E191" s="22" t="s">
        <v>534</v>
      </c>
      <c r="F191" s="22" t="s">
        <v>19</v>
      </c>
      <c r="G191" s="23" t="n">
        <v>1</v>
      </c>
      <c r="H191" s="24" t="n">
        <v>5000</v>
      </c>
      <c r="I191" s="24" t="n">
        <v>5000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45982</v>
      </c>
      <c r="B192" s="22" t="s">
        <v>534</v>
      </c>
      <c r="C192" s="22" t="s">
        <v>194</v>
      </c>
      <c r="D192" s="22" t="s">
        <v>534</v>
      </c>
      <c r="E192" s="22" t="s">
        <v>534</v>
      </c>
      <c r="F192" s="22" t="s">
        <v>19</v>
      </c>
      <c r="G192" s="23" t="n">
        <v>1</v>
      </c>
      <c r="H192" s="24" t="n">
        <v>5000</v>
      </c>
      <c r="I192" s="24" t="n">
        <v>5000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2"/>
    </row>
    <row collapsed="false" customFormat="false" customHeight="false" hidden="false" ht="12.1" outlineLevel="0" r="193">
      <c r="A193" s="20" t="n">
        <v>45982</v>
      </c>
      <c r="B193" s="16" t="s">
        <v>24</v>
      </c>
      <c r="C193" s="16" t="s">
        <v>599</v>
      </c>
      <c r="D193" s="16" t="s">
        <v>454</v>
      </c>
      <c r="E193" s="16" t="s">
        <v>17</v>
      </c>
      <c r="F193" s="16" t="s">
        <v>19</v>
      </c>
      <c r="G193" s="7" t="n">
        <v>20</v>
      </c>
      <c r="H193" s="6" t="n">
        <v>101.7</v>
      </c>
      <c r="I193" s="6" t="n">
        <v>-2034</v>
      </c>
      <c r="J193" s="6" t="n">
        <v>-0</v>
      </c>
      <c r="K193" s="6" t="n">
        <v>-0</v>
      </c>
      <c r="L193" s="6" t="n">
        <v>-0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45982</v>
      </c>
      <c r="B194" s="16" t="s">
        <v>94</v>
      </c>
      <c r="C194" s="16" t="s">
        <v>545</v>
      </c>
      <c r="D194" s="16" t="s">
        <v>454</v>
      </c>
      <c r="E194" s="16" t="s">
        <v>60</v>
      </c>
      <c r="F194" s="16" t="s">
        <v>19</v>
      </c>
      <c r="G194" s="7" t="n">
        <v>1</v>
      </c>
      <c r="H194" s="6" t="n">
        <v>93.41</v>
      </c>
      <c r="I194" s="6" t="n">
        <v>-934.1</v>
      </c>
      <c r="J194" s="6" t="n">
        <v>-0.51</v>
      </c>
      <c r="K194" s="6" t="n">
        <v>-0</v>
      </c>
      <c r="L194" s="6" t="n">
        <v>-0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45982</v>
      </c>
      <c r="B195" s="16" t="s">
        <v>94</v>
      </c>
      <c r="C195" s="16" t="s">
        <v>545</v>
      </c>
      <c r="D195" s="16" t="s">
        <v>454</v>
      </c>
      <c r="E195" s="16" t="s">
        <v>60</v>
      </c>
      <c r="F195" s="16" t="s">
        <v>19</v>
      </c>
      <c r="G195" s="7" t="n">
        <v>1</v>
      </c>
      <c r="H195" s="6" t="n">
        <v>93.42</v>
      </c>
      <c r="I195" s="6" t="n">
        <v>-934.2</v>
      </c>
      <c r="J195" s="6" t="n">
        <v>-0.51</v>
      </c>
      <c r="K195" s="6" t="n">
        <v>-0</v>
      </c>
      <c r="L195" s="6" t="n">
        <v>-0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45982</v>
      </c>
      <c r="B196" s="16" t="s">
        <v>470</v>
      </c>
      <c r="C196" s="16" t="s">
        <v>600</v>
      </c>
      <c r="D196" s="16" t="s">
        <v>454</v>
      </c>
      <c r="E196" s="16" t="s">
        <v>60</v>
      </c>
      <c r="F196" s="16" t="s">
        <v>19</v>
      </c>
      <c r="G196" s="7" t="n">
        <v>2</v>
      </c>
      <c r="H196" s="6" t="n">
        <v>100.08</v>
      </c>
      <c r="I196" s="6" t="n">
        <v>-2001.6</v>
      </c>
      <c r="J196" s="6" t="n">
        <v>-9.68</v>
      </c>
      <c r="K196" s="6" t="n">
        <v>-0</v>
      </c>
      <c r="L196" s="6" t="n">
        <v>-0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45982</v>
      </c>
      <c r="B197" s="16" t="s">
        <v>97</v>
      </c>
      <c r="C197" s="16" t="s">
        <v>601</v>
      </c>
      <c r="D197" s="16" t="s">
        <v>454</v>
      </c>
      <c r="E197" s="16" t="s">
        <v>60</v>
      </c>
      <c r="F197" s="16" t="s">
        <v>19</v>
      </c>
      <c r="G197" s="7" t="n">
        <v>2</v>
      </c>
      <c r="H197" s="6" t="n">
        <v>106.249</v>
      </c>
      <c r="I197" s="6" t="n">
        <v>-2124.98</v>
      </c>
      <c r="J197" s="6" t="n">
        <v>-9.8</v>
      </c>
      <c r="K197" s="6" t="n">
        <v>-0</v>
      </c>
      <c r="L197" s="6" t="n">
        <v>-0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45982</v>
      </c>
      <c r="B198" s="16" t="s">
        <v>139</v>
      </c>
      <c r="C198" s="16" t="s">
        <v>602</v>
      </c>
      <c r="D198" s="16" t="s">
        <v>454</v>
      </c>
      <c r="E198" s="16" t="s">
        <v>60</v>
      </c>
      <c r="F198" s="16" t="s">
        <v>19</v>
      </c>
      <c r="G198" s="7" t="n">
        <v>1</v>
      </c>
      <c r="H198" s="6" t="n">
        <v>107.5</v>
      </c>
      <c r="I198" s="6" t="n">
        <v>-1075</v>
      </c>
      <c r="J198" s="6" t="n">
        <v>-96.21</v>
      </c>
      <c r="K198" s="6" t="n">
        <v>-0</v>
      </c>
      <c r="L198" s="6" t="n">
        <v>-0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45982</v>
      </c>
      <c r="B199" s="16" t="s">
        <v>49</v>
      </c>
      <c r="C199" s="16" t="s">
        <v>536</v>
      </c>
      <c r="D199" s="16" t="s">
        <v>454</v>
      </c>
      <c r="E199" s="16" t="s">
        <v>46</v>
      </c>
      <c r="F199" s="16" t="s">
        <v>19</v>
      </c>
      <c r="G199" s="7" t="n">
        <v>20</v>
      </c>
      <c r="H199" s="6" t="n">
        <v>12.783</v>
      </c>
      <c r="I199" s="6" t="n">
        <v>-255.66</v>
      </c>
      <c r="J199" s="6" t="n">
        <v>-0</v>
      </c>
      <c r="K199" s="6" t="n">
        <v>-0</v>
      </c>
      <c r="L199" s="6" t="n">
        <v>-0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45982</v>
      </c>
      <c r="B200" s="16" t="s">
        <v>49</v>
      </c>
      <c r="C200" s="16" t="s">
        <v>536</v>
      </c>
      <c r="D200" s="16" t="s">
        <v>454</v>
      </c>
      <c r="E200" s="16" t="s">
        <v>46</v>
      </c>
      <c r="F200" s="16" t="s">
        <v>19</v>
      </c>
      <c r="G200" s="7" t="n">
        <v>180</v>
      </c>
      <c r="H200" s="6" t="n">
        <v>12.778</v>
      </c>
      <c r="I200" s="6" t="n">
        <v>-2300.04</v>
      </c>
      <c r="J200" s="6" t="n">
        <v>-0</v>
      </c>
      <c r="K200" s="6" t="n">
        <v>-0</v>
      </c>
      <c r="L200" s="6" t="n">
        <v>-0</v>
      </c>
      <c r="M200" s="6" t="s">
        <f>=I200+J200+K200+L200</f>
      </c>
      <c r="N200" s="16"/>
    </row>
    <row collapsed="false" customFormat="false" customHeight="false" hidden="false" ht="12.1" outlineLevel="0" r="201">
      <c r="A201" s="21" t="n">
        <v>45982</v>
      </c>
      <c r="B201" s="22" t="s">
        <v>538</v>
      </c>
      <c r="C201" s="22" t="s">
        <v>568</v>
      </c>
      <c r="D201" s="22" t="s">
        <v>538</v>
      </c>
      <c r="E201" s="22" t="s">
        <v>538</v>
      </c>
      <c r="F201" s="22" t="s">
        <v>19</v>
      </c>
      <c r="G201" s="23" t="n">
        <v>1</v>
      </c>
      <c r="H201" s="24" t="n">
        <v>15.37</v>
      </c>
      <c r="I201" s="24" t="n">
        <v>15.37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45985</v>
      </c>
      <c r="B202" s="22" t="s">
        <v>538</v>
      </c>
      <c r="C202" s="22" t="s">
        <v>559</v>
      </c>
      <c r="D202" s="22" t="s">
        <v>538</v>
      </c>
      <c r="E202" s="22" t="s">
        <v>538</v>
      </c>
      <c r="F202" s="22" t="s">
        <v>19</v>
      </c>
      <c r="G202" s="23" t="n">
        <v>1</v>
      </c>
      <c r="H202" s="24" t="n">
        <v>15.3</v>
      </c>
      <c r="I202" s="24" t="n">
        <v>15.3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45985</v>
      </c>
      <c r="B203" s="22" t="s">
        <v>538</v>
      </c>
      <c r="C203" s="22" t="s">
        <v>560</v>
      </c>
      <c r="D203" s="22" t="s">
        <v>538</v>
      </c>
      <c r="E203" s="22" t="s">
        <v>538</v>
      </c>
      <c r="F203" s="22" t="s">
        <v>19</v>
      </c>
      <c r="G203" s="23" t="n">
        <v>1</v>
      </c>
      <c r="H203" s="24" t="n">
        <v>16.99</v>
      </c>
      <c r="I203" s="24" t="n">
        <v>16.99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45985</v>
      </c>
      <c r="B204" s="22" t="s">
        <v>538</v>
      </c>
      <c r="C204" s="22" t="s">
        <v>561</v>
      </c>
      <c r="D204" s="22" t="s">
        <v>538</v>
      </c>
      <c r="E204" s="22" t="s">
        <v>538</v>
      </c>
      <c r="F204" s="22" t="s">
        <v>19</v>
      </c>
      <c r="G204" s="23" t="n">
        <v>1</v>
      </c>
      <c r="H204" s="24" t="n">
        <v>14.79</v>
      </c>
      <c r="I204" s="24" t="n">
        <v>14.79</v>
      </c>
      <c r="J204" s="24" t="n">
        <v>0</v>
      </c>
      <c r="K204" s="24" t="n">
        <v>-0</v>
      </c>
      <c r="L204" s="24" t="n">
        <v>-0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45985</v>
      </c>
      <c r="B205" s="22" t="s">
        <v>538</v>
      </c>
      <c r="C205" s="22" t="s">
        <v>603</v>
      </c>
      <c r="D205" s="22" t="s">
        <v>538</v>
      </c>
      <c r="E205" s="22" t="s">
        <v>538</v>
      </c>
      <c r="F205" s="22" t="s">
        <v>19</v>
      </c>
      <c r="G205" s="23" t="n">
        <v>1</v>
      </c>
      <c r="H205" s="24" t="n">
        <v>16.44</v>
      </c>
      <c r="I205" s="24" t="n">
        <v>16.44</v>
      </c>
      <c r="J205" s="24" t="n">
        <v>0</v>
      </c>
      <c r="K205" s="24" t="n">
        <v>-0</v>
      </c>
      <c r="L205" s="24" t="n">
        <v>-0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45985</v>
      </c>
      <c r="B206" s="22" t="s">
        <v>534</v>
      </c>
      <c r="C206" s="22" t="s">
        <v>194</v>
      </c>
      <c r="D206" s="22" t="s">
        <v>534</v>
      </c>
      <c r="E206" s="22" t="s">
        <v>534</v>
      </c>
      <c r="F206" s="22" t="s">
        <v>19</v>
      </c>
      <c r="G206" s="23" t="n">
        <v>1</v>
      </c>
      <c r="H206" s="24" t="n">
        <v>5000</v>
      </c>
      <c r="I206" s="24" t="n">
        <v>5000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45985</v>
      </c>
      <c r="B207" s="16" t="s">
        <v>59</v>
      </c>
      <c r="C207" s="16" t="s">
        <v>604</v>
      </c>
      <c r="D207" s="16" t="s">
        <v>454</v>
      </c>
      <c r="E207" s="16" t="s">
        <v>60</v>
      </c>
      <c r="F207" s="16" t="s">
        <v>19</v>
      </c>
      <c r="G207" s="7" t="n">
        <v>5</v>
      </c>
      <c r="H207" s="6" t="n">
        <v>102.24</v>
      </c>
      <c r="I207" s="6" t="n">
        <v>-5112</v>
      </c>
      <c r="J207" s="6" t="n">
        <v>-57.95</v>
      </c>
      <c r="K207" s="6" t="n">
        <v>-0</v>
      </c>
      <c r="L207" s="6" t="n">
        <v>-0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45986</v>
      </c>
      <c r="B208" s="22" t="s">
        <v>534</v>
      </c>
      <c r="C208" s="22" t="s">
        <v>194</v>
      </c>
      <c r="D208" s="22" t="s">
        <v>534</v>
      </c>
      <c r="E208" s="22" t="s">
        <v>534</v>
      </c>
      <c r="F208" s="22" t="s">
        <v>19</v>
      </c>
      <c r="G208" s="23" t="n">
        <v>1</v>
      </c>
      <c r="H208" s="24" t="n">
        <v>10000</v>
      </c>
      <c r="I208" s="24" t="n">
        <v>10000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2"/>
    </row>
    <row collapsed="false" customFormat="false" customHeight="false" hidden="false" ht="12.1" outlineLevel="0" r="209">
      <c r="A209" s="20" t="n">
        <v>45986</v>
      </c>
      <c r="B209" s="16" t="s">
        <v>21</v>
      </c>
      <c r="C209" s="16" t="s">
        <v>582</v>
      </c>
      <c r="D209" s="16" t="s">
        <v>454</v>
      </c>
      <c r="E209" s="16" t="s">
        <v>17</v>
      </c>
      <c r="F209" s="16" t="s">
        <v>19</v>
      </c>
      <c r="G209" s="7" t="n">
        <v>7</v>
      </c>
      <c r="H209" s="6" t="n">
        <v>72.04</v>
      </c>
      <c r="I209" s="6" t="n">
        <v>-504.28</v>
      </c>
      <c r="J209" s="6" t="n">
        <v>-0</v>
      </c>
      <c r="K209" s="6" t="n">
        <v>-0</v>
      </c>
      <c r="L209" s="6" t="n">
        <v>-0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45986</v>
      </c>
      <c r="B210" s="16" t="s">
        <v>112</v>
      </c>
      <c r="C210" s="16" t="s">
        <v>605</v>
      </c>
      <c r="D210" s="16" t="s">
        <v>454</v>
      </c>
      <c r="E210" s="16" t="s">
        <v>60</v>
      </c>
      <c r="F210" s="16" t="s">
        <v>19</v>
      </c>
      <c r="G210" s="7" t="n">
        <v>2</v>
      </c>
      <c r="H210" s="6" t="n">
        <v>98.74</v>
      </c>
      <c r="I210" s="6" t="n">
        <v>-1974.8</v>
      </c>
      <c r="J210" s="6" t="n">
        <v>-6.18</v>
      </c>
      <c r="K210" s="6" t="n">
        <v>-0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45986</v>
      </c>
      <c r="B211" s="16" t="s">
        <v>177</v>
      </c>
      <c r="C211" s="16" t="s">
        <v>606</v>
      </c>
      <c r="D211" s="16" t="s">
        <v>454</v>
      </c>
      <c r="E211" s="16" t="s">
        <v>60</v>
      </c>
      <c r="F211" s="16" t="s">
        <v>19</v>
      </c>
      <c r="G211" s="7" t="n">
        <v>1</v>
      </c>
      <c r="H211" s="6" t="n">
        <v>100.82</v>
      </c>
      <c r="I211" s="6" t="n">
        <v>-840.84</v>
      </c>
      <c r="J211" s="6" t="n">
        <v>-12.06</v>
      </c>
      <c r="K211" s="6" t="n">
        <v>-0</v>
      </c>
      <c r="L211" s="6" t="n">
        <v>-0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45986</v>
      </c>
      <c r="B212" s="16" t="s">
        <v>467</v>
      </c>
      <c r="C212" s="16" t="s">
        <v>593</v>
      </c>
      <c r="D212" s="16" t="s">
        <v>454</v>
      </c>
      <c r="E212" s="16" t="s">
        <v>60</v>
      </c>
      <c r="F212" s="16" t="s">
        <v>19</v>
      </c>
      <c r="G212" s="7" t="n">
        <v>2</v>
      </c>
      <c r="H212" s="6" t="n">
        <v>94.86</v>
      </c>
      <c r="I212" s="6" t="n">
        <v>-1897.2</v>
      </c>
      <c r="J212" s="6" t="n">
        <v>-1.1</v>
      </c>
      <c r="K212" s="6" t="n">
        <v>-0</v>
      </c>
      <c r="L212" s="6" t="n">
        <v>-0</v>
      </c>
      <c r="M212" s="6" t="s">
        <f>=I212+J212+K212+L212</f>
      </c>
      <c r="N212" s="16"/>
    </row>
    <row collapsed="false" customFormat="false" customHeight="false" hidden="false" ht="12.1" outlineLevel="0" r="213">
      <c r="A213" s="21" t="n">
        <v>45987</v>
      </c>
      <c r="B213" s="22" t="s">
        <v>538</v>
      </c>
      <c r="C213" s="22" t="s">
        <v>607</v>
      </c>
      <c r="D213" s="22" t="s">
        <v>538</v>
      </c>
      <c r="E213" s="22" t="s">
        <v>538</v>
      </c>
      <c r="F213" s="22" t="s">
        <v>19</v>
      </c>
      <c r="G213" s="23" t="n">
        <v>1</v>
      </c>
      <c r="H213" s="24" t="n">
        <v>45.39</v>
      </c>
      <c r="I213" s="24" t="n">
        <v>45.39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45987</v>
      </c>
      <c r="B214" s="22" t="s">
        <v>534</v>
      </c>
      <c r="C214" s="22" t="s">
        <v>194</v>
      </c>
      <c r="D214" s="22" t="s">
        <v>534</v>
      </c>
      <c r="E214" s="22" t="s">
        <v>534</v>
      </c>
      <c r="F214" s="22" t="s">
        <v>19</v>
      </c>
      <c r="G214" s="23" t="n">
        <v>1</v>
      </c>
      <c r="H214" s="24" t="n">
        <v>10000</v>
      </c>
      <c r="I214" s="24" t="n">
        <v>10000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2"/>
    </row>
    <row collapsed="false" customFormat="false" customHeight="false" hidden="false" ht="12.1" outlineLevel="0" r="215">
      <c r="A215" s="20" t="n">
        <v>45987</v>
      </c>
      <c r="B215" s="16" t="s">
        <v>33</v>
      </c>
      <c r="C215" s="16" t="s">
        <v>608</v>
      </c>
      <c r="D215" s="16" t="s">
        <v>454</v>
      </c>
      <c r="E215" s="16" t="s">
        <v>17</v>
      </c>
      <c r="F215" s="16" t="s">
        <v>19</v>
      </c>
      <c r="G215" s="7" t="n">
        <v>20</v>
      </c>
      <c r="H215" s="6" t="n">
        <v>84.8</v>
      </c>
      <c r="I215" s="6" t="n">
        <v>-1696</v>
      </c>
      <c r="J215" s="6" t="n">
        <v>-0</v>
      </c>
      <c r="K215" s="6" t="n">
        <v>-0</v>
      </c>
      <c r="L215" s="6" t="n">
        <v>-0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45987</v>
      </c>
      <c r="B216" s="16" t="s">
        <v>16</v>
      </c>
      <c r="C216" s="16" t="s">
        <v>592</v>
      </c>
      <c r="D216" s="16" t="s">
        <v>454</v>
      </c>
      <c r="E216" s="16" t="s">
        <v>17</v>
      </c>
      <c r="F216" s="16" t="s">
        <v>19</v>
      </c>
      <c r="G216" s="7" t="n">
        <v>8</v>
      </c>
      <c r="H216" s="6" t="n">
        <v>412.75</v>
      </c>
      <c r="I216" s="6" t="n">
        <v>-3302</v>
      </c>
      <c r="J216" s="6" t="n">
        <v>-0</v>
      </c>
      <c r="K216" s="6" t="n">
        <v>-0</v>
      </c>
      <c r="L216" s="6" t="n">
        <v>-0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45987</v>
      </c>
      <c r="B217" s="16" t="s">
        <v>82</v>
      </c>
      <c r="C217" s="16" t="s">
        <v>535</v>
      </c>
      <c r="D217" s="16" t="s">
        <v>454</v>
      </c>
      <c r="E217" s="16" t="s">
        <v>60</v>
      </c>
      <c r="F217" s="16" t="s">
        <v>19</v>
      </c>
      <c r="G217" s="7" t="n">
        <v>1</v>
      </c>
      <c r="H217" s="6" t="n">
        <v>84.2</v>
      </c>
      <c r="I217" s="6" t="n">
        <v>-842</v>
      </c>
      <c r="J217" s="6" t="n">
        <v>-24.6</v>
      </c>
      <c r="K217" s="6" t="n">
        <v>-0</v>
      </c>
      <c r="L217" s="6" t="n">
        <v>-0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45987</v>
      </c>
      <c r="B218" s="16" t="s">
        <v>85</v>
      </c>
      <c r="C218" s="16" t="s">
        <v>609</v>
      </c>
      <c r="D218" s="16" t="s">
        <v>454</v>
      </c>
      <c r="E218" s="16" t="s">
        <v>60</v>
      </c>
      <c r="F218" s="16" t="s">
        <v>19</v>
      </c>
      <c r="G218" s="7" t="n">
        <v>3</v>
      </c>
      <c r="H218" s="6" t="n">
        <v>99.87</v>
      </c>
      <c r="I218" s="6" t="n">
        <v>-2996.1</v>
      </c>
      <c r="J218" s="6" t="n">
        <v>-113.46</v>
      </c>
      <c r="K218" s="6" t="n">
        <v>-0</v>
      </c>
      <c r="L218" s="6" t="n">
        <v>-0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45987</v>
      </c>
      <c r="B219" s="16" t="s">
        <v>49</v>
      </c>
      <c r="C219" s="16" t="s">
        <v>536</v>
      </c>
      <c r="D219" s="16" t="s">
        <v>454</v>
      </c>
      <c r="E219" s="16" t="s">
        <v>46</v>
      </c>
      <c r="F219" s="16" t="s">
        <v>19</v>
      </c>
      <c r="G219" s="7" t="n">
        <v>100</v>
      </c>
      <c r="H219" s="6" t="n">
        <v>12.808</v>
      </c>
      <c r="I219" s="6" t="n">
        <v>-1280.8</v>
      </c>
      <c r="J219" s="6" t="n">
        <v>-0</v>
      </c>
      <c r="K219" s="6" t="n">
        <v>-0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45988</v>
      </c>
      <c r="B220" s="16" t="s">
        <v>88</v>
      </c>
      <c r="C220" s="16" t="s">
        <v>566</v>
      </c>
      <c r="D220" s="16" t="s">
        <v>454</v>
      </c>
      <c r="E220" s="16" t="s">
        <v>60</v>
      </c>
      <c r="F220" s="16" t="s">
        <v>19</v>
      </c>
      <c r="G220" s="7" t="n">
        <v>2</v>
      </c>
      <c r="H220" s="6" t="n">
        <v>100.3</v>
      </c>
      <c r="I220" s="6" t="n">
        <v>-2006</v>
      </c>
      <c r="J220" s="6" t="n">
        <v>-0.96</v>
      </c>
      <c r="K220" s="6" t="n">
        <v>-0</v>
      </c>
      <c r="L220" s="6" t="n">
        <v>-0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45988</v>
      </c>
      <c r="B221" s="16" t="s">
        <v>79</v>
      </c>
      <c r="C221" s="16" t="s">
        <v>610</v>
      </c>
      <c r="D221" s="16" t="s">
        <v>454</v>
      </c>
      <c r="E221" s="16" t="s">
        <v>60</v>
      </c>
      <c r="F221" s="16" t="s">
        <v>19</v>
      </c>
      <c r="G221" s="7" t="n">
        <v>5</v>
      </c>
      <c r="H221" s="6" t="n">
        <v>100.12</v>
      </c>
      <c r="I221" s="6" t="n">
        <v>-5006</v>
      </c>
      <c r="J221" s="6" t="n">
        <v>-28.75</v>
      </c>
      <c r="K221" s="6" t="n">
        <v>-0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45988</v>
      </c>
      <c r="B222" s="16" t="s">
        <v>118</v>
      </c>
      <c r="C222" s="16" t="s">
        <v>611</v>
      </c>
      <c r="D222" s="16" t="s">
        <v>454</v>
      </c>
      <c r="E222" s="16" t="s">
        <v>60</v>
      </c>
      <c r="F222" s="16" t="s">
        <v>19</v>
      </c>
      <c r="G222" s="7" t="n">
        <v>2</v>
      </c>
      <c r="H222" s="6" t="n">
        <v>98.54</v>
      </c>
      <c r="I222" s="6" t="n">
        <v>-1970.8</v>
      </c>
      <c r="J222" s="6" t="n">
        <v>-6.8</v>
      </c>
      <c r="K222" s="6" t="n">
        <v>-0</v>
      </c>
      <c r="L222" s="6" t="n">
        <v>-0</v>
      </c>
      <c r="M222" s="6" t="s">
        <f>=I222+J222+K222+L222</f>
      </c>
      <c r="N222" s="16"/>
    </row>
    <row collapsed="false" customFormat="false" customHeight="false" hidden="false" ht="12.1" outlineLevel="0" r="223">
      <c r="A223" s="21" t="n">
        <v>45989</v>
      </c>
      <c r="B223" s="22" t="s">
        <v>538</v>
      </c>
      <c r="C223" s="22" t="s">
        <v>588</v>
      </c>
      <c r="D223" s="22" t="s">
        <v>538</v>
      </c>
      <c r="E223" s="22" t="s">
        <v>538</v>
      </c>
      <c r="F223" s="22" t="s">
        <v>19</v>
      </c>
      <c r="G223" s="23" t="n">
        <v>1</v>
      </c>
      <c r="H223" s="24" t="n">
        <v>15.05</v>
      </c>
      <c r="I223" s="24" t="n">
        <v>15.05</v>
      </c>
      <c r="J223" s="24" t="n">
        <v>0</v>
      </c>
      <c r="K223" s="24" t="n">
        <v>-0</v>
      </c>
      <c r="L223" s="24" t="n">
        <v>-0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45989</v>
      </c>
      <c r="B224" s="22" t="s">
        <v>538</v>
      </c>
      <c r="C224" s="22" t="s">
        <v>612</v>
      </c>
      <c r="D224" s="22" t="s">
        <v>538</v>
      </c>
      <c r="E224" s="22" t="s">
        <v>538</v>
      </c>
      <c r="F224" s="22" t="s">
        <v>19</v>
      </c>
      <c r="G224" s="23" t="n">
        <v>1</v>
      </c>
      <c r="H224" s="24" t="n">
        <v>139.68</v>
      </c>
      <c r="I224" s="24" t="n">
        <v>139.68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45989</v>
      </c>
      <c r="B225" s="22" t="s">
        <v>534</v>
      </c>
      <c r="C225" s="22" t="s">
        <v>194</v>
      </c>
      <c r="D225" s="22" t="s">
        <v>534</v>
      </c>
      <c r="E225" s="22" t="s">
        <v>534</v>
      </c>
      <c r="F225" s="22" t="s">
        <v>19</v>
      </c>
      <c r="G225" s="23" t="n">
        <v>1</v>
      </c>
      <c r="H225" s="24" t="n">
        <v>5000</v>
      </c>
      <c r="I225" s="24" t="n">
        <v>5000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45989</v>
      </c>
      <c r="B226" s="22" t="s">
        <v>586</v>
      </c>
      <c r="C226" s="22" t="s">
        <v>587</v>
      </c>
      <c r="D226" s="22" t="s">
        <v>586</v>
      </c>
      <c r="E226" s="22" t="s">
        <v>586</v>
      </c>
      <c r="F226" s="22" t="s">
        <v>19</v>
      </c>
      <c r="G226" s="23" t="n">
        <v>1</v>
      </c>
      <c r="H226" s="24" t="n">
        <v>57.39</v>
      </c>
      <c r="I226" s="24" t="n">
        <v>57.39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45989</v>
      </c>
      <c r="B227" s="16" t="s">
        <v>180</v>
      </c>
      <c r="C227" s="16" t="s">
        <v>571</v>
      </c>
      <c r="D227" s="16" t="s">
        <v>454</v>
      </c>
      <c r="E227" s="16" t="s">
        <v>60</v>
      </c>
      <c r="F227" s="16" t="s">
        <v>19</v>
      </c>
      <c r="G227" s="7" t="n">
        <v>9</v>
      </c>
      <c r="H227" s="6" t="n">
        <v>99.4</v>
      </c>
      <c r="I227" s="6" t="n">
        <v>-448.19</v>
      </c>
      <c r="J227" s="6" t="n">
        <v>-2.88</v>
      </c>
      <c r="K227" s="6" t="n">
        <v>-0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45990</v>
      </c>
      <c r="B228" s="22" t="s">
        <v>534</v>
      </c>
      <c r="C228" s="22" t="s">
        <v>194</v>
      </c>
      <c r="D228" s="22" t="s">
        <v>534</v>
      </c>
      <c r="E228" s="22" t="s">
        <v>534</v>
      </c>
      <c r="F228" s="22" t="s">
        <v>19</v>
      </c>
      <c r="G228" s="23" t="n">
        <v>1</v>
      </c>
      <c r="H228" s="24" t="n">
        <v>5000</v>
      </c>
      <c r="I228" s="24" t="n">
        <v>5000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45992</v>
      </c>
      <c r="B229" s="22" t="s">
        <v>538</v>
      </c>
      <c r="C229" s="22" t="s">
        <v>613</v>
      </c>
      <c r="D229" s="22" t="s">
        <v>538</v>
      </c>
      <c r="E229" s="22" t="s">
        <v>538</v>
      </c>
      <c r="F229" s="22" t="s">
        <v>19</v>
      </c>
      <c r="G229" s="23" t="n">
        <v>1</v>
      </c>
      <c r="H229" s="24" t="n">
        <v>15.08</v>
      </c>
      <c r="I229" s="24" t="n">
        <v>15.08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45992</v>
      </c>
      <c r="B230" s="22" t="s">
        <v>538</v>
      </c>
      <c r="C230" s="22" t="s">
        <v>614</v>
      </c>
      <c r="D230" s="22" t="s">
        <v>538</v>
      </c>
      <c r="E230" s="22" t="s">
        <v>538</v>
      </c>
      <c r="F230" s="22" t="s">
        <v>19</v>
      </c>
      <c r="G230" s="23" t="n">
        <v>1</v>
      </c>
      <c r="H230" s="24" t="n">
        <v>80.15</v>
      </c>
      <c r="I230" s="24" t="n">
        <v>80.15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45992</v>
      </c>
      <c r="B231" s="22" t="s">
        <v>534</v>
      </c>
      <c r="C231" s="22" t="s">
        <v>194</v>
      </c>
      <c r="D231" s="22" t="s">
        <v>534</v>
      </c>
      <c r="E231" s="22" t="s">
        <v>534</v>
      </c>
      <c r="F231" s="22" t="s">
        <v>19</v>
      </c>
      <c r="G231" s="23" t="n">
        <v>1</v>
      </c>
      <c r="H231" s="24" t="n">
        <v>3000</v>
      </c>
      <c r="I231" s="24" t="n">
        <v>3000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45992</v>
      </c>
      <c r="B232" s="22" t="s">
        <v>586</v>
      </c>
      <c r="C232" s="22" t="s">
        <v>587</v>
      </c>
      <c r="D232" s="22" t="s">
        <v>586</v>
      </c>
      <c r="E232" s="22" t="s">
        <v>586</v>
      </c>
      <c r="F232" s="22" t="s">
        <v>19</v>
      </c>
      <c r="G232" s="23" t="n">
        <v>1</v>
      </c>
      <c r="H232" s="24" t="n">
        <v>41.5</v>
      </c>
      <c r="I232" s="24" t="n">
        <v>41.5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45992</v>
      </c>
      <c r="B233" s="16" t="s">
        <v>21</v>
      </c>
      <c r="C233" s="16" t="s">
        <v>582</v>
      </c>
      <c r="D233" s="16" t="s">
        <v>454</v>
      </c>
      <c r="E233" s="16" t="s">
        <v>17</v>
      </c>
      <c r="F233" s="16" t="s">
        <v>19</v>
      </c>
      <c r="G233" s="7" t="n">
        <v>11</v>
      </c>
      <c r="H233" s="6" t="n">
        <v>72.7</v>
      </c>
      <c r="I233" s="6" t="n">
        <v>-799.7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45992</v>
      </c>
      <c r="B234" s="16" t="s">
        <v>21</v>
      </c>
      <c r="C234" s="16" t="s">
        <v>582</v>
      </c>
      <c r="D234" s="16" t="s">
        <v>454</v>
      </c>
      <c r="E234" s="16" t="s">
        <v>17</v>
      </c>
      <c r="F234" s="16" t="s">
        <v>19</v>
      </c>
      <c r="G234" s="7" t="n">
        <v>10</v>
      </c>
      <c r="H234" s="6" t="n">
        <v>73.1</v>
      </c>
      <c r="I234" s="6" t="n">
        <v>-731</v>
      </c>
      <c r="J234" s="6" t="n">
        <v>-0</v>
      </c>
      <c r="K234" s="6" t="n">
        <v>-0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45992</v>
      </c>
      <c r="B235" s="16" t="s">
        <v>64</v>
      </c>
      <c r="C235" s="16" t="s">
        <v>65</v>
      </c>
      <c r="D235" s="16" t="s">
        <v>454</v>
      </c>
      <c r="E235" s="16" t="s">
        <v>60</v>
      </c>
      <c r="F235" s="16" t="s">
        <v>19</v>
      </c>
      <c r="G235" s="7" t="n">
        <v>1</v>
      </c>
      <c r="H235" s="6" t="n">
        <v>99</v>
      </c>
      <c r="I235" s="6" t="n">
        <v>-914.85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45992</v>
      </c>
      <c r="B236" s="16" t="s">
        <v>64</v>
      </c>
      <c r="C236" s="16" t="s">
        <v>65</v>
      </c>
      <c r="D236" s="16" t="s">
        <v>454</v>
      </c>
      <c r="E236" s="16" t="s">
        <v>60</v>
      </c>
      <c r="F236" s="16" t="s">
        <v>19</v>
      </c>
      <c r="G236" s="7" t="n">
        <v>1</v>
      </c>
      <c r="H236" s="6" t="n">
        <v>98</v>
      </c>
      <c r="I236" s="6" t="n">
        <v>-905.61</v>
      </c>
      <c r="J236" s="6" t="n">
        <v>-0</v>
      </c>
      <c r="K236" s="6" t="n">
        <v>-0</v>
      </c>
      <c r="L236" s="6" t="n">
        <v>-0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45993</v>
      </c>
      <c r="B237" s="26" t="s">
        <v>550</v>
      </c>
      <c r="C237" s="26" t="s">
        <v>551</v>
      </c>
      <c r="D237" s="26" t="s">
        <v>550</v>
      </c>
      <c r="E237" s="26" t="s">
        <v>550</v>
      </c>
      <c r="F237" s="26" t="s">
        <v>19</v>
      </c>
      <c r="G237" s="27" t="n">
        <v>1</v>
      </c>
      <c r="H237" s="28" t="n">
        <v>-2.96</v>
      </c>
      <c r="I237" s="28" t="n">
        <v>-2.96</v>
      </c>
      <c r="J237" s="28" t="n">
        <v>0</v>
      </c>
      <c r="K237" s="28" t="n">
        <v>-0</v>
      </c>
      <c r="L237" s="28" t="n">
        <v>-0</v>
      </c>
      <c r="M237" s="6" t="s">
        <f>=I237+J237+K237+L237</f>
      </c>
      <c r="N237" s="26"/>
    </row>
    <row collapsed="false" customFormat="false" customHeight="false" hidden="false" ht="12.1" outlineLevel="0" r="238">
      <c r="A238" s="20" t="n">
        <v>45993</v>
      </c>
      <c r="B238" s="16" t="s">
        <v>27</v>
      </c>
      <c r="C238" s="16" t="s">
        <v>615</v>
      </c>
      <c r="D238" s="16" t="s">
        <v>454</v>
      </c>
      <c r="E238" s="16" t="s">
        <v>17</v>
      </c>
      <c r="F238" s="16" t="s">
        <v>19</v>
      </c>
      <c r="G238" s="7" t="n">
        <v>1000</v>
      </c>
      <c r="H238" s="6" t="n">
        <v>1.3915</v>
      </c>
      <c r="I238" s="6" t="n">
        <v>-1391.5</v>
      </c>
      <c r="J238" s="6" t="n">
        <v>-0</v>
      </c>
      <c r="K238" s="6" t="n">
        <v>-0</v>
      </c>
      <c r="L238" s="6" t="n">
        <v>-0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45993</v>
      </c>
      <c r="B239" s="16" t="s">
        <v>21</v>
      </c>
      <c r="C239" s="16" t="s">
        <v>582</v>
      </c>
      <c r="D239" s="16" t="s">
        <v>454</v>
      </c>
      <c r="E239" s="16" t="s">
        <v>17</v>
      </c>
      <c r="F239" s="16" t="s">
        <v>19</v>
      </c>
      <c r="G239" s="7" t="n">
        <v>20</v>
      </c>
      <c r="H239" s="6" t="n">
        <v>73.33</v>
      </c>
      <c r="I239" s="6" t="n">
        <v>-1466.6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45993</v>
      </c>
      <c r="B240" s="16" t="s">
        <v>73</v>
      </c>
      <c r="C240" s="16" t="s">
        <v>616</v>
      </c>
      <c r="D240" s="16" t="s">
        <v>454</v>
      </c>
      <c r="E240" s="16" t="s">
        <v>60</v>
      </c>
      <c r="F240" s="16" t="s">
        <v>19</v>
      </c>
      <c r="G240" s="7" t="n">
        <v>3</v>
      </c>
      <c r="H240" s="6" t="n">
        <v>101.46</v>
      </c>
      <c r="I240" s="6" t="n">
        <v>-3043.8</v>
      </c>
      <c r="J240" s="6" t="n">
        <v>-3.78</v>
      </c>
      <c r="K240" s="6" t="n">
        <v>-0</v>
      </c>
      <c r="L240" s="6" t="n">
        <v>-0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45993</v>
      </c>
      <c r="B241" s="16" t="s">
        <v>52</v>
      </c>
      <c r="C241" s="16" t="s">
        <v>549</v>
      </c>
      <c r="D241" s="16" t="s">
        <v>454</v>
      </c>
      <c r="E241" s="16" t="s">
        <v>46</v>
      </c>
      <c r="F241" s="16" t="s">
        <v>19</v>
      </c>
      <c r="G241" s="7" t="n">
        <v>311</v>
      </c>
      <c r="H241" s="6" t="n">
        <v>2.64</v>
      </c>
      <c r="I241" s="6" t="n">
        <v>-821.04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45993</v>
      </c>
      <c r="B242" s="16" t="s">
        <v>52</v>
      </c>
      <c r="C242" s="16" t="s">
        <v>549</v>
      </c>
      <c r="D242" s="16" t="s">
        <v>454</v>
      </c>
      <c r="E242" s="16" t="s">
        <v>46</v>
      </c>
      <c r="F242" s="16" t="s">
        <v>19</v>
      </c>
      <c r="G242" s="7" t="n">
        <v>45</v>
      </c>
      <c r="H242" s="6" t="n">
        <v>2.64</v>
      </c>
      <c r="I242" s="6" t="n">
        <v>-118.8</v>
      </c>
      <c r="J242" s="6" t="n">
        <v>-0</v>
      </c>
      <c r="K242" s="6" t="n">
        <v>-0</v>
      </c>
      <c r="L242" s="6" t="n">
        <v>-0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45993</v>
      </c>
      <c r="B243" s="16" t="s">
        <v>52</v>
      </c>
      <c r="C243" s="16" t="s">
        <v>549</v>
      </c>
      <c r="D243" s="16" t="s">
        <v>454</v>
      </c>
      <c r="E243" s="16" t="s">
        <v>46</v>
      </c>
      <c r="F243" s="16" t="s">
        <v>19</v>
      </c>
      <c r="G243" s="7" t="n">
        <v>544</v>
      </c>
      <c r="H243" s="6" t="n">
        <v>2.64</v>
      </c>
      <c r="I243" s="6" t="n">
        <v>-1436.16</v>
      </c>
      <c r="J243" s="6" t="n">
        <v>-0</v>
      </c>
      <c r="K243" s="6" t="n">
        <v>-0</v>
      </c>
      <c r="L243" s="6" t="n">
        <v>-0</v>
      </c>
      <c r="M243" s="6" t="s">
        <f>=I243+J243+K243+L243</f>
      </c>
      <c r="N243" s="16"/>
    </row>
    <row collapsed="false" customFormat="false" customHeight="false" hidden="false" ht="12.1" outlineLevel="0" r="244">
      <c r="A244" s="25" t="n">
        <v>45994</v>
      </c>
      <c r="B244" s="26" t="s">
        <v>550</v>
      </c>
      <c r="C244" s="26" t="s">
        <v>551</v>
      </c>
      <c r="D244" s="26" t="s">
        <v>550</v>
      </c>
      <c r="E244" s="26" t="s">
        <v>550</v>
      </c>
      <c r="F244" s="26" t="s">
        <v>19</v>
      </c>
      <c r="G244" s="27" t="n">
        <v>1</v>
      </c>
      <c r="H244" s="28" t="n">
        <v>-6.94</v>
      </c>
      <c r="I244" s="28" t="n">
        <v>-6.94</v>
      </c>
      <c r="J244" s="28" t="n">
        <v>0</v>
      </c>
      <c r="K244" s="28" t="n">
        <v>-0</v>
      </c>
      <c r="L244" s="28" t="n">
        <v>-0</v>
      </c>
      <c r="M244" s="6" t="s">
        <f>=I244+J244+K244+L244</f>
      </c>
      <c r="N244" s="26"/>
    </row>
    <row collapsed="false" customFormat="false" customHeight="false" hidden="false" ht="12.1" outlineLevel="0" r="245">
      <c r="A245" s="20" t="n">
        <v>45994</v>
      </c>
      <c r="B245" s="16" t="s">
        <v>471</v>
      </c>
      <c r="C245" s="16" t="s">
        <v>617</v>
      </c>
      <c r="D245" s="16" t="s">
        <v>454</v>
      </c>
      <c r="E245" s="16" t="s">
        <v>17</v>
      </c>
      <c r="F245" s="16" t="s">
        <v>19</v>
      </c>
      <c r="G245" s="7" t="n">
        <v>20000</v>
      </c>
      <c r="H245" s="6" t="n">
        <v>0.06578</v>
      </c>
      <c r="I245" s="6" t="n">
        <v>-1315.6</v>
      </c>
      <c r="J245" s="6" t="n">
        <v>-0</v>
      </c>
      <c r="K245" s="6" t="n">
        <v>-0</v>
      </c>
      <c r="L245" s="6" t="n">
        <v>-0</v>
      </c>
      <c r="M245" s="6" t="s">
        <f>=I245+J245+K245+L245</f>
      </c>
      <c r="N245" s="16"/>
    </row>
    <row collapsed="false" customFormat="false" customHeight="false" hidden="false" ht="12.1" outlineLevel="0" r="246">
      <c r="A246" s="29" t="n">
        <v>45994</v>
      </c>
      <c r="B246" s="30" t="s">
        <v>468</v>
      </c>
      <c r="C246" s="30" t="s">
        <v>594</v>
      </c>
      <c r="D246" s="30" t="s">
        <v>455</v>
      </c>
      <c r="E246" s="30" t="s">
        <v>60</v>
      </c>
      <c r="F246" s="30" t="s">
        <v>19</v>
      </c>
      <c r="G246" s="31" t="n">
        <v>-1</v>
      </c>
      <c r="H246" s="32" t="n">
        <v>98.7</v>
      </c>
      <c r="I246" s="32" t="n">
        <v>987</v>
      </c>
      <c r="J246" s="32" t="n">
        <v>28.08</v>
      </c>
      <c r="K246" s="32" t="n">
        <v>-0</v>
      </c>
      <c r="L246" s="32" t="n">
        <v>-0</v>
      </c>
      <c r="M246" s="6" t="s">
        <f>=I246+J246+K246+L246</f>
      </c>
      <c r="N246" s="30"/>
    </row>
    <row collapsed="false" customFormat="false" customHeight="false" hidden="false" ht="12.1" outlineLevel="0" r="247">
      <c r="A247" s="21" t="n">
        <v>45995</v>
      </c>
      <c r="B247" s="22" t="s">
        <v>538</v>
      </c>
      <c r="C247" s="22" t="s">
        <v>618</v>
      </c>
      <c r="D247" s="22" t="s">
        <v>538</v>
      </c>
      <c r="E247" s="22" t="s">
        <v>538</v>
      </c>
      <c r="F247" s="22" t="s">
        <v>19</v>
      </c>
      <c r="G247" s="23" t="n">
        <v>1</v>
      </c>
      <c r="H247" s="24" t="n">
        <v>42.6</v>
      </c>
      <c r="I247" s="24" t="n">
        <v>42.6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2"/>
    </row>
    <row collapsed="false" customFormat="false" customHeight="false" hidden="false" ht="12.1" outlineLevel="0" r="248">
      <c r="A248" s="25" t="n">
        <v>45995</v>
      </c>
      <c r="B248" s="26" t="s">
        <v>550</v>
      </c>
      <c r="C248" s="26" t="s">
        <v>551</v>
      </c>
      <c r="D248" s="26" t="s">
        <v>550</v>
      </c>
      <c r="E248" s="26" t="s">
        <v>550</v>
      </c>
      <c r="F248" s="26" t="s">
        <v>19</v>
      </c>
      <c r="G248" s="27" t="n">
        <v>1</v>
      </c>
      <c r="H248" s="28" t="n">
        <v>-4.63</v>
      </c>
      <c r="I248" s="28" t="n">
        <v>-4.63</v>
      </c>
      <c r="J248" s="28" t="n">
        <v>0</v>
      </c>
      <c r="K248" s="28" t="n">
        <v>-0</v>
      </c>
      <c r="L248" s="28" t="n">
        <v>-0</v>
      </c>
      <c r="M248" s="6" t="s">
        <f>=I248+J248+K248+L248</f>
      </c>
      <c r="N248" s="26"/>
    </row>
    <row collapsed="false" customFormat="false" customHeight="false" hidden="false" ht="12.1" outlineLevel="0" r="249">
      <c r="A249" s="20" t="n">
        <v>45995</v>
      </c>
      <c r="B249" s="16" t="s">
        <v>70</v>
      </c>
      <c r="C249" s="16" t="s">
        <v>619</v>
      </c>
      <c r="D249" s="16" t="s">
        <v>454</v>
      </c>
      <c r="E249" s="16" t="s">
        <v>60</v>
      </c>
      <c r="F249" s="16" t="s">
        <v>19</v>
      </c>
      <c r="G249" s="7" t="n">
        <v>4</v>
      </c>
      <c r="H249" s="6" t="n">
        <v>99.8</v>
      </c>
      <c r="I249" s="6" t="n">
        <v>-3992</v>
      </c>
      <c r="J249" s="6" t="n">
        <v>-13.8</v>
      </c>
      <c r="K249" s="6" t="n">
        <v>-0</v>
      </c>
      <c r="L249" s="6" t="n">
        <v>-0</v>
      </c>
      <c r="M249" s="6" t="s">
        <f>=I249+J249+K249+L249</f>
      </c>
      <c r="N249" s="16"/>
    </row>
    <row collapsed="false" customFormat="false" customHeight="false" hidden="false" ht="12.1" outlineLevel="0" r="250">
      <c r="A250" s="29" t="n">
        <v>45995</v>
      </c>
      <c r="B250" s="30" t="s">
        <v>49</v>
      </c>
      <c r="C250" s="30" t="s">
        <v>536</v>
      </c>
      <c r="D250" s="30" t="s">
        <v>455</v>
      </c>
      <c r="E250" s="30" t="s">
        <v>46</v>
      </c>
      <c r="F250" s="30" t="s">
        <v>19</v>
      </c>
      <c r="G250" s="31" t="n">
        <v>-180</v>
      </c>
      <c r="H250" s="32" t="n">
        <v>12.849</v>
      </c>
      <c r="I250" s="32" t="n">
        <v>2312.82</v>
      </c>
      <c r="J250" s="32" t="n">
        <v>0</v>
      </c>
      <c r="K250" s="32" t="n">
        <v>-0</v>
      </c>
      <c r="L250" s="32" t="n">
        <v>-0</v>
      </c>
      <c r="M250" s="6" t="s">
        <f>=I250+J250+K250+L250</f>
      </c>
      <c r="N250" s="30"/>
    </row>
    <row collapsed="false" customFormat="false" customHeight="false" hidden="false" ht="12.1" outlineLevel="0" r="251">
      <c r="A251" s="21" t="n">
        <v>45996</v>
      </c>
      <c r="B251" s="22" t="s">
        <v>534</v>
      </c>
      <c r="C251" s="22" t="s">
        <v>194</v>
      </c>
      <c r="D251" s="22" t="s">
        <v>534</v>
      </c>
      <c r="E251" s="22" t="s">
        <v>534</v>
      </c>
      <c r="F251" s="22" t="s">
        <v>19</v>
      </c>
      <c r="G251" s="23" t="n">
        <v>1</v>
      </c>
      <c r="H251" s="24" t="n">
        <v>1000</v>
      </c>
      <c r="I251" s="24" t="n">
        <v>1000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45996</v>
      </c>
      <c r="B252" s="16" t="s">
        <v>76</v>
      </c>
      <c r="C252" s="16" t="s">
        <v>595</v>
      </c>
      <c r="D252" s="16" t="s">
        <v>454</v>
      </c>
      <c r="E252" s="16" t="s">
        <v>60</v>
      </c>
      <c r="F252" s="16" t="s">
        <v>19</v>
      </c>
      <c r="G252" s="7" t="n">
        <v>2</v>
      </c>
      <c r="H252" s="6" t="n">
        <v>95.399</v>
      </c>
      <c r="I252" s="6" t="n">
        <v>-1907.98</v>
      </c>
      <c r="J252" s="6" t="n">
        <v>-0.88</v>
      </c>
      <c r="K252" s="6" t="n">
        <v>-0</v>
      </c>
      <c r="L252" s="6" t="n">
        <v>-0</v>
      </c>
      <c r="M252" s="6" t="s">
        <f>=I252+J252+K252+L252</f>
      </c>
      <c r="N252" s="16"/>
    </row>
    <row collapsed="false" customFormat="false" customHeight="false" hidden="false" ht="12.1" outlineLevel="0" r="253">
      <c r="A253" s="29" t="n">
        <v>45996</v>
      </c>
      <c r="B253" s="30" t="s">
        <v>49</v>
      </c>
      <c r="C253" s="30" t="s">
        <v>536</v>
      </c>
      <c r="D253" s="30" t="s">
        <v>455</v>
      </c>
      <c r="E253" s="30" t="s">
        <v>46</v>
      </c>
      <c r="F253" s="30" t="s">
        <v>19</v>
      </c>
      <c r="G253" s="31" t="n">
        <v>-120</v>
      </c>
      <c r="H253" s="32" t="n">
        <v>12.857</v>
      </c>
      <c r="I253" s="32" t="n">
        <v>1542.84</v>
      </c>
      <c r="J253" s="32" t="n">
        <v>0</v>
      </c>
      <c r="K253" s="32" t="n">
        <v>-0</v>
      </c>
      <c r="L253" s="32" t="n">
        <v>-0</v>
      </c>
      <c r="M253" s="6" t="s">
        <f>=I253+J253+K253+L253</f>
      </c>
      <c r="N253" s="30"/>
    </row>
    <row collapsed="false" customFormat="false" customHeight="false" hidden="false" ht="12.1" outlineLevel="0" r="254">
      <c r="A254" s="21" t="n">
        <v>45999</v>
      </c>
      <c r="B254" s="22" t="s">
        <v>538</v>
      </c>
      <c r="C254" s="22" t="s">
        <v>564</v>
      </c>
      <c r="D254" s="22" t="s">
        <v>538</v>
      </c>
      <c r="E254" s="22" t="s">
        <v>538</v>
      </c>
      <c r="F254" s="22" t="s">
        <v>19</v>
      </c>
      <c r="G254" s="23" t="n">
        <v>1</v>
      </c>
      <c r="H254" s="24" t="n">
        <v>14.51</v>
      </c>
      <c r="I254" s="24" t="n">
        <v>14.51</v>
      </c>
      <c r="J254" s="24" t="n">
        <v>0</v>
      </c>
      <c r="K254" s="24" t="n">
        <v>-0</v>
      </c>
      <c r="L254" s="24" t="n">
        <v>-0</v>
      </c>
      <c r="M254" s="6" t="s">
        <f>=I254+J254+K254+L254</f>
      </c>
      <c r="N254" s="22"/>
    </row>
    <row collapsed="false" customFormat="false" customHeight="false" hidden="false" ht="12.1" outlineLevel="0" r="255">
      <c r="A255" s="21" t="n">
        <v>45999</v>
      </c>
      <c r="B255" s="22" t="s">
        <v>538</v>
      </c>
      <c r="C255" s="22" t="s">
        <v>546</v>
      </c>
      <c r="D255" s="22" t="s">
        <v>538</v>
      </c>
      <c r="E255" s="22" t="s">
        <v>538</v>
      </c>
      <c r="F255" s="22" t="s">
        <v>19</v>
      </c>
      <c r="G255" s="23" t="n">
        <v>1</v>
      </c>
      <c r="H255" s="24" t="n">
        <v>21.78</v>
      </c>
      <c r="I255" s="24" t="n">
        <v>21.78</v>
      </c>
      <c r="J255" s="24" t="n">
        <v>0</v>
      </c>
      <c r="K255" s="24" t="n">
        <v>-0</v>
      </c>
      <c r="L255" s="24" t="n">
        <v>-0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45999</v>
      </c>
      <c r="B256" s="22" t="s">
        <v>538</v>
      </c>
      <c r="C256" s="22" t="s">
        <v>620</v>
      </c>
      <c r="D256" s="22" t="s">
        <v>538</v>
      </c>
      <c r="E256" s="22" t="s">
        <v>538</v>
      </c>
      <c r="F256" s="22" t="s">
        <v>19</v>
      </c>
      <c r="G256" s="23" t="n">
        <v>1</v>
      </c>
      <c r="H256" s="24" t="n">
        <v>96.6</v>
      </c>
      <c r="I256" s="24" t="n">
        <v>96.6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2"/>
    </row>
    <row collapsed="false" customFormat="false" customHeight="false" hidden="false" ht="12.1" outlineLevel="0" r="257">
      <c r="A257" s="25" t="n">
        <v>45999</v>
      </c>
      <c r="B257" s="26" t="s">
        <v>550</v>
      </c>
      <c r="C257" s="26" t="s">
        <v>551</v>
      </c>
      <c r="D257" s="26" t="s">
        <v>550</v>
      </c>
      <c r="E257" s="26" t="s">
        <v>550</v>
      </c>
      <c r="F257" s="26" t="s">
        <v>19</v>
      </c>
      <c r="G257" s="27" t="n">
        <v>1</v>
      </c>
      <c r="H257" s="28" t="n">
        <v>-21.39</v>
      </c>
      <c r="I257" s="28" t="n">
        <v>-21.39</v>
      </c>
      <c r="J257" s="28" t="n">
        <v>0</v>
      </c>
      <c r="K257" s="28" t="n">
        <v>-0</v>
      </c>
      <c r="L257" s="28" t="n">
        <v>-0</v>
      </c>
      <c r="M257" s="6" t="s">
        <f>=I257+J257+K257+L257</f>
      </c>
      <c r="N257" s="26"/>
    </row>
    <row collapsed="false" customFormat="false" customHeight="false" hidden="false" ht="12.1" outlineLevel="0" r="258">
      <c r="A258" s="20" t="n">
        <v>45999</v>
      </c>
      <c r="B258" s="16" t="s">
        <v>472</v>
      </c>
      <c r="C258" s="16" t="s">
        <v>621</v>
      </c>
      <c r="D258" s="16" t="s">
        <v>454</v>
      </c>
      <c r="E258" s="16" t="s">
        <v>60</v>
      </c>
      <c r="F258" s="16" t="s">
        <v>19</v>
      </c>
      <c r="G258" s="7" t="n">
        <v>1</v>
      </c>
      <c r="H258" s="6" t="n">
        <v>104.43</v>
      </c>
      <c r="I258" s="6" t="n">
        <v>-1044.3</v>
      </c>
      <c r="J258" s="6" t="n">
        <v>-6.48</v>
      </c>
      <c r="K258" s="6" t="n">
        <v>-0</v>
      </c>
      <c r="L258" s="6" t="n">
        <v>-0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46000</v>
      </c>
      <c r="B259" s="26" t="s">
        <v>550</v>
      </c>
      <c r="C259" s="26" t="s">
        <v>551</v>
      </c>
      <c r="D259" s="26" t="s">
        <v>550</v>
      </c>
      <c r="E259" s="26" t="s">
        <v>550</v>
      </c>
      <c r="F259" s="26" t="s">
        <v>19</v>
      </c>
      <c r="G259" s="27" t="n">
        <v>1</v>
      </c>
      <c r="H259" s="28" t="n">
        <v>-9.05</v>
      </c>
      <c r="I259" s="28" t="n">
        <v>-9.05</v>
      </c>
      <c r="J259" s="28" t="n">
        <v>0</v>
      </c>
      <c r="K259" s="28" t="n">
        <v>-0</v>
      </c>
      <c r="L259" s="28" t="n">
        <v>-0</v>
      </c>
      <c r="M259" s="6" t="s">
        <f>=I259+J259+K259+L259</f>
      </c>
      <c r="N259" s="26"/>
    </row>
    <row collapsed="false" customFormat="false" customHeight="false" hidden="false" ht="12.1" outlineLevel="0" r="260">
      <c r="A260" s="29" t="n">
        <v>46000</v>
      </c>
      <c r="B260" s="30" t="s">
        <v>471</v>
      </c>
      <c r="C260" s="30" t="s">
        <v>617</v>
      </c>
      <c r="D260" s="30" t="s">
        <v>455</v>
      </c>
      <c r="E260" s="30" t="s">
        <v>17</v>
      </c>
      <c r="F260" s="30" t="s">
        <v>19</v>
      </c>
      <c r="G260" s="31" t="n">
        <v>-20000</v>
      </c>
      <c r="H260" s="32" t="n">
        <v>0.07042</v>
      </c>
      <c r="I260" s="32" t="n">
        <v>1408.4</v>
      </c>
      <c r="J260" s="32" t="n">
        <v>0</v>
      </c>
      <c r="K260" s="32" t="n">
        <v>-0</v>
      </c>
      <c r="L260" s="32" t="n">
        <v>-0</v>
      </c>
      <c r="M260" s="6" t="s">
        <f>=I260+J260+K260+L260</f>
      </c>
      <c r="N260" s="30"/>
    </row>
    <row collapsed="false" customFormat="false" customHeight="false" hidden="false" ht="12.1" outlineLevel="0" r="261">
      <c r="A261" s="20" t="n">
        <v>46000</v>
      </c>
      <c r="B261" s="16" t="s">
        <v>64</v>
      </c>
      <c r="C261" s="16" t="s">
        <v>65</v>
      </c>
      <c r="D261" s="16" t="s">
        <v>454</v>
      </c>
      <c r="E261" s="16" t="s">
        <v>60</v>
      </c>
      <c r="F261" s="16" t="s">
        <v>19</v>
      </c>
      <c r="G261" s="7" t="n">
        <v>1</v>
      </c>
      <c r="H261" s="6" t="n">
        <v>96</v>
      </c>
      <c r="I261" s="6" t="n">
        <v>-887.13</v>
      </c>
      <c r="J261" s="6" t="n">
        <v>-0</v>
      </c>
      <c r="K261" s="6" t="n">
        <v>-0</v>
      </c>
      <c r="L261" s="6" t="n">
        <v>-0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46000</v>
      </c>
      <c r="B262" s="16" t="s">
        <v>473</v>
      </c>
      <c r="C262" s="16" t="s">
        <v>622</v>
      </c>
      <c r="D262" s="16" t="s">
        <v>454</v>
      </c>
      <c r="E262" s="16" t="s">
        <v>60</v>
      </c>
      <c r="F262" s="16" t="s">
        <v>19</v>
      </c>
      <c r="G262" s="7" t="n">
        <v>5</v>
      </c>
      <c r="H262" s="6" t="n">
        <v>102.58</v>
      </c>
      <c r="I262" s="6" t="n">
        <v>-5129</v>
      </c>
      <c r="J262" s="6" t="n">
        <v>-14.6</v>
      </c>
      <c r="K262" s="6" t="n">
        <v>-0</v>
      </c>
      <c r="L262" s="6" t="n">
        <v>-0</v>
      </c>
      <c r="M262" s="6" t="s">
        <f>=I262+J262+K262+L262</f>
      </c>
      <c r="N262" s="16"/>
    </row>
    <row collapsed="false" customFormat="false" customHeight="false" hidden="false" ht="12.1" outlineLevel="0" r="263">
      <c r="A263" s="29" t="n">
        <v>46000</v>
      </c>
      <c r="B263" s="30" t="s">
        <v>469</v>
      </c>
      <c r="C263" s="30" t="s">
        <v>596</v>
      </c>
      <c r="D263" s="30" t="s">
        <v>455</v>
      </c>
      <c r="E263" s="30" t="s">
        <v>60</v>
      </c>
      <c r="F263" s="30" t="s">
        <v>19</v>
      </c>
      <c r="G263" s="31" t="n">
        <v>-3</v>
      </c>
      <c r="H263" s="32" t="n">
        <v>96.69</v>
      </c>
      <c r="I263" s="32" t="n">
        <v>2900.7</v>
      </c>
      <c r="J263" s="32" t="n">
        <v>39.12</v>
      </c>
      <c r="K263" s="32" t="n">
        <v>-0</v>
      </c>
      <c r="L263" s="32" t="n">
        <v>-0</v>
      </c>
      <c r="M263" s="6" t="s">
        <f>=I263+J263+K263+L263</f>
      </c>
      <c r="N263" s="30"/>
    </row>
    <row collapsed="false" customFormat="false" customHeight="false" hidden="false" ht="12.1" outlineLevel="0" r="264">
      <c r="A264" s="29" t="n">
        <v>46000</v>
      </c>
      <c r="B264" s="30" t="s">
        <v>467</v>
      </c>
      <c r="C264" s="30" t="s">
        <v>593</v>
      </c>
      <c r="D264" s="30" t="s">
        <v>455</v>
      </c>
      <c r="E264" s="30" t="s">
        <v>60</v>
      </c>
      <c r="F264" s="30" t="s">
        <v>19</v>
      </c>
      <c r="G264" s="31" t="n">
        <v>-3</v>
      </c>
      <c r="H264" s="32" t="n">
        <v>94</v>
      </c>
      <c r="I264" s="32" t="n">
        <v>2820</v>
      </c>
      <c r="J264" s="32" t="n">
        <v>24.66</v>
      </c>
      <c r="K264" s="32" t="n">
        <v>-0</v>
      </c>
      <c r="L264" s="32" t="n">
        <v>-0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46000</v>
      </c>
      <c r="B265" s="16" t="s">
        <v>73</v>
      </c>
      <c r="C265" s="16" t="s">
        <v>616</v>
      </c>
      <c r="D265" s="16" t="s">
        <v>454</v>
      </c>
      <c r="E265" s="16" t="s">
        <v>60</v>
      </c>
      <c r="F265" s="16" t="s">
        <v>19</v>
      </c>
      <c r="G265" s="7" t="n">
        <v>1</v>
      </c>
      <c r="H265" s="6" t="n">
        <v>101.17</v>
      </c>
      <c r="I265" s="6" t="n">
        <v>-1011.7</v>
      </c>
      <c r="J265" s="6" t="n">
        <v>-5.67</v>
      </c>
      <c r="K265" s="6" t="n">
        <v>-0</v>
      </c>
      <c r="L265" s="6" t="n">
        <v>-0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46001</v>
      </c>
      <c r="B266" s="22" t="s">
        <v>538</v>
      </c>
      <c r="C266" s="22" t="s">
        <v>544</v>
      </c>
      <c r="D266" s="22" t="s">
        <v>538</v>
      </c>
      <c r="E266" s="22" t="s">
        <v>538</v>
      </c>
      <c r="F266" s="22" t="s">
        <v>19</v>
      </c>
      <c r="G266" s="23" t="n">
        <v>1</v>
      </c>
      <c r="H266" s="24" t="n">
        <v>15.09</v>
      </c>
      <c r="I266" s="24" t="n">
        <v>15.09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46001</v>
      </c>
      <c r="B267" s="22" t="s">
        <v>534</v>
      </c>
      <c r="C267" s="22" t="s">
        <v>194</v>
      </c>
      <c r="D267" s="22" t="s">
        <v>534</v>
      </c>
      <c r="E267" s="22" t="s">
        <v>534</v>
      </c>
      <c r="F267" s="22" t="s">
        <v>19</v>
      </c>
      <c r="G267" s="23" t="n">
        <v>1</v>
      </c>
      <c r="H267" s="24" t="n">
        <v>8000</v>
      </c>
      <c r="I267" s="24" t="n">
        <v>8000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</row>
    <row collapsed="false" customFormat="false" customHeight="false" hidden="false" ht="12.1" outlineLevel="0" r="268">
      <c r="A268" s="20" t="n">
        <v>46001</v>
      </c>
      <c r="B268" s="16" t="s">
        <v>24</v>
      </c>
      <c r="C268" s="16" t="s">
        <v>599</v>
      </c>
      <c r="D268" s="16" t="s">
        <v>454</v>
      </c>
      <c r="E268" s="16" t="s">
        <v>17</v>
      </c>
      <c r="F268" s="16" t="s">
        <v>19</v>
      </c>
      <c r="G268" s="7" t="n">
        <v>10</v>
      </c>
      <c r="H268" s="6" t="n">
        <v>99.14</v>
      </c>
      <c r="I268" s="6" t="n">
        <v>-991.4</v>
      </c>
      <c r="J268" s="6" t="n">
        <v>-0</v>
      </c>
      <c r="K268" s="6" t="n">
        <v>-0</v>
      </c>
      <c r="L268" s="6" t="n">
        <v>-0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46001</v>
      </c>
      <c r="B269" s="16" t="s">
        <v>100</v>
      </c>
      <c r="C269" s="16" t="s">
        <v>623</v>
      </c>
      <c r="D269" s="16" t="s">
        <v>454</v>
      </c>
      <c r="E269" s="16" t="s">
        <v>60</v>
      </c>
      <c r="F269" s="16" t="s">
        <v>19</v>
      </c>
      <c r="G269" s="7" t="n">
        <v>2</v>
      </c>
      <c r="H269" s="6" t="n">
        <v>102.5</v>
      </c>
      <c r="I269" s="6" t="n">
        <v>-2050</v>
      </c>
      <c r="J269" s="6" t="n">
        <v>-30.74</v>
      </c>
      <c r="K269" s="6" t="n">
        <v>-0</v>
      </c>
      <c r="L269" s="6" t="n">
        <v>-0</v>
      </c>
      <c r="M269" s="6" t="s">
        <f>=I269+J269+K269+L269</f>
      </c>
      <c r="N269" s="16"/>
    </row>
    <row collapsed="false" customFormat="false" customHeight="false" hidden="false" ht="12.1" outlineLevel="0" r="270">
      <c r="A270" s="29" t="n">
        <v>46001</v>
      </c>
      <c r="B270" s="30" t="s">
        <v>459</v>
      </c>
      <c r="C270" s="30" t="s">
        <v>542</v>
      </c>
      <c r="D270" s="30" t="s">
        <v>455</v>
      </c>
      <c r="E270" s="30" t="s">
        <v>60</v>
      </c>
      <c r="F270" s="30" t="s">
        <v>19</v>
      </c>
      <c r="G270" s="31" t="n">
        <v>-1</v>
      </c>
      <c r="H270" s="32" t="n">
        <v>102.25</v>
      </c>
      <c r="I270" s="32" t="n">
        <v>1022.5</v>
      </c>
      <c r="J270" s="32" t="n">
        <v>2.18</v>
      </c>
      <c r="K270" s="32" t="n">
        <v>-0</v>
      </c>
      <c r="L270" s="32" t="n">
        <v>-0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46001</v>
      </c>
      <c r="B271" s="30" t="s">
        <v>470</v>
      </c>
      <c r="C271" s="30" t="s">
        <v>600</v>
      </c>
      <c r="D271" s="30" t="s">
        <v>455</v>
      </c>
      <c r="E271" s="30" t="s">
        <v>60</v>
      </c>
      <c r="F271" s="30" t="s">
        <v>19</v>
      </c>
      <c r="G271" s="31" t="n">
        <v>-1</v>
      </c>
      <c r="H271" s="32" t="n">
        <v>99.76</v>
      </c>
      <c r="I271" s="32" t="n">
        <v>997.6</v>
      </c>
      <c r="J271" s="32" t="n">
        <v>17.99</v>
      </c>
      <c r="K271" s="32" t="n">
        <v>-0</v>
      </c>
      <c r="L271" s="32" t="n">
        <v>-0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46001</v>
      </c>
      <c r="B272" s="30" t="s">
        <v>470</v>
      </c>
      <c r="C272" s="30" t="s">
        <v>600</v>
      </c>
      <c r="D272" s="30" t="s">
        <v>455</v>
      </c>
      <c r="E272" s="30" t="s">
        <v>60</v>
      </c>
      <c r="F272" s="30" t="s">
        <v>19</v>
      </c>
      <c r="G272" s="31" t="n">
        <v>-1</v>
      </c>
      <c r="H272" s="32" t="n">
        <v>99.76</v>
      </c>
      <c r="I272" s="32" t="n">
        <v>997.6</v>
      </c>
      <c r="J272" s="32" t="n">
        <v>17.99</v>
      </c>
      <c r="K272" s="32" t="n">
        <v>-0</v>
      </c>
      <c r="L272" s="32" t="n">
        <v>-0</v>
      </c>
      <c r="M272" s="6" t="s">
        <f>=I272+J272+K272+L272</f>
      </c>
      <c r="N272" s="30"/>
    </row>
    <row collapsed="false" customFormat="false" customHeight="false" hidden="false" ht="12.1" outlineLevel="0" r="273">
      <c r="A273" s="25" t="n">
        <v>46002</v>
      </c>
      <c r="B273" s="26" t="s">
        <v>550</v>
      </c>
      <c r="C273" s="26" t="s">
        <v>551</v>
      </c>
      <c r="D273" s="26" t="s">
        <v>550</v>
      </c>
      <c r="E273" s="26" t="s">
        <v>550</v>
      </c>
      <c r="F273" s="26" t="s">
        <v>19</v>
      </c>
      <c r="G273" s="27" t="n">
        <v>1</v>
      </c>
      <c r="H273" s="28" t="n">
        <v>-8.9</v>
      </c>
      <c r="I273" s="28" t="n">
        <v>-8.9</v>
      </c>
      <c r="J273" s="28" t="n">
        <v>0</v>
      </c>
      <c r="K273" s="28" t="n">
        <v>-0</v>
      </c>
      <c r="L273" s="28" t="n">
        <v>-0</v>
      </c>
      <c r="M273" s="6" t="s">
        <f>=I273+J273+K273+L273</f>
      </c>
      <c r="N273" s="26"/>
    </row>
    <row collapsed="false" customFormat="false" customHeight="false" hidden="false" ht="12.1" outlineLevel="0" r="274">
      <c r="A274" s="20" t="n">
        <v>46002</v>
      </c>
      <c r="B274" s="16" t="s">
        <v>30</v>
      </c>
      <c r="C274" s="16" t="s">
        <v>624</v>
      </c>
      <c r="D274" s="16" t="s">
        <v>454</v>
      </c>
      <c r="E274" s="16" t="s">
        <v>17</v>
      </c>
      <c r="F274" s="16" t="s">
        <v>19</v>
      </c>
      <c r="G274" s="7" t="n">
        <v>1000</v>
      </c>
      <c r="H274" s="6" t="n">
        <v>0.7894</v>
      </c>
      <c r="I274" s="6" t="n">
        <v>-789.4</v>
      </c>
      <c r="J274" s="6" t="n">
        <v>-0</v>
      </c>
      <c r="K274" s="6" t="n">
        <v>-0</v>
      </c>
      <c r="L274" s="6" t="n">
        <v>-0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46002</v>
      </c>
      <c r="B275" s="16" t="s">
        <v>124</v>
      </c>
      <c r="C275" s="16" t="s">
        <v>540</v>
      </c>
      <c r="D275" s="16" t="s">
        <v>454</v>
      </c>
      <c r="E275" s="16" t="s">
        <v>60</v>
      </c>
      <c r="F275" s="16" t="s">
        <v>19</v>
      </c>
      <c r="G275" s="7" t="n">
        <v>1</v>
      </c>
      <c r="H275" s="6" t="n">
        <v>98.46</v>
      </c>
      <c r="I275" s="6" t="n">
        <v>-984.6</v>
      </c>
      <c r="J275" s="6" t="n">
        <v>-0.48</v>
      </c>
      <c r="K275" s="6" t="n">
        <v>-0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46002</v>
      </c>
      <c r="B276" s="16" t="s">
        <v>91</v>
      </c>
      <c r="C276" s="16" t="s">
        <v>625</v>
      </c>
      <c r="D276" s="16" t="s">
        <v>454</v>
      </c>
      <c r="E276" s="16" t="s">
        <v>60</v>
      </c>
      <c r="F276" s="16" t="s">
        <v>19</v>
      </c>
      <c r="G276" s="7" t="n">
        <v>1</v>
      </c>
      <c r="H276" s="6" t="n">
        <v>102.36</v>
      </c>
      <c r="I276" s="6" t="n">
        <v>-1023.6</v>
      </c>
      <c r="J276" s="6" t="n">
        <v>-4.41</v>
      </c>
      <c r="K276" s="6" t="n">
        <v>-0</v>
      </c>
      <c r="L276" s="6" t="n">
        <v>-0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46002</v>
      </c>
      <c r="B277" s="16" t="s">
        <v>91</v>
      </c>
      <c r="C277" s="16" t="s">
        <v>625</v>
      </c>
      <c r="D277" s="16" t="s">
        <v>454</v>
      </c>
      <c r="E277" s="16" t="s">
        <v>60</v>
      </c>
      <c r="F277" s="16" t="s">
        <v>19</v>
      </c>
      <c r="G277" s="7" t="n">
        <v>2</v>
      </c>
      <c r="H277" s="6" t="n">
        <v>102.37</v>
      </c>
      <c r="I277" s="6" t="n">
        <v>-2047.4</v>
      </c>
      <c r="J277" s="6" t="n">
        <v>-8.82</v>
      </c>
      <c r="K277" s="6" t="n">
        <v>-0</v>
      </c>
      <c r="L277" s="6" t="n">
        <v>-0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46002</v>
      </c>
      <c r="B278" s="16" t="s">
        <v>115</v>
      </c>
      <c r="C278" s="16" t="s">
        <v>626</v>
      </c>
      <c r="D278" s="16" t="s">
        <v>454</v>
      </c>
      <c r="E278" s="16" t="s">
        <v>60</v>
      </c>
      <c r="F278" s="16" t="s">
        <v>19</v>
      </c>
      <c r="G278" s="7" t="n">
        <v>2</v>
      </c>
      <c r="H278" s="6" t="n">
        <v>99.74</v>
      </c>
      <c r="I278" s="6" t="n">
        <v>-1994.8</v>
      </c>
      <c r="J278" s="6" t="n">
        <v>-8.06</v>
      </c>
      <c r="K278" s="6" t="n">
        <v>-0</v>
      </c>
      <c r="L278" s="6" t="n">
        <v>-0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46002</v>
      </c>
      <c r="B279" s="16" t="s">
        <v>76</v>
      </c>
      <c r="C279" s="16" t="s">
        <v>595</v>
      </c>
      <c r="D279" s="16" t="s">
        <v>454</v>
      </c>
      <c r="E279" s="16" t="s">
        <v>60</v>
      </c>
      <c r="F279" s="16" t="s">
        <v>19</v>
      </c>
      <c r="G279" s="7" t="n">
        <v>1</v>
      </c>
      <c r="H279" s="6" t="n">
        <v>95.343</v>
      </c>
      <c r="I279" s="6" t="n">
        <v>-953.43</v>
      </c>
      <c r="J279" s="6" t="n">
        <v>-3.12</v>
      </c>
      <c r="K279" s="6" t="n">
        <v>-0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46002</v>
      </c>
      <c r="B280" s="16" t="s">
        <v>49</v>
      </c>
      <c r="C280" s="16" t="s">
        <v>536</v>
      </c>
      <c r="D280" s="16" t="s">
        <v>454</v>
      </c>
      <c r="E280" s="16" t="s">
        <v>46</v>
      </c>
      <c r="F280" s="16" t="s">
        <v>19</v>
      </c>
      <c r="G280" s="7" t="n">
        <v>30</v>
      </c>
      <c r="H280" s="6" t="n">
        <v>12.889</v>
      </c>
      <c r="I280" s="6" t="n">
        <v>-386.67</v>
      </c>
      <c r="J280" s="6" t="n">
        <v>-0</v>
      </c>
      <c r="K280" s="6" t="n">
        <v>-0</v>
      </c>
      <c r="L280" s="6" t="n">
        <v>-0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46003</v>
      </c>
      <c r="B281" s="22" t="s">
        <v>538</v>
      </c>
      <c r="C281" s="22" t="s">
        <v>574</v>
      </c>
      <c r="D281" s="22" t="s">
        <v>538</v>
      </c>
      <c r="E281" s="22" t="s">
        <v>538</v>
      </c>
      <c r="F281" s="22" t="s">
        <v>19</v>
      </c>
      <c r="G281" s="23" t="n">
        <v>1</v>
      </c>
      <c r="H281" s="24" t="n">
        <v>14.47</v>
      </c>
      <c r="I281" s="24" t="n">
        <v>14.47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2"/>
    </row>
    <row collapsed="false" customFormat="false" customHeight="false" hidden="false" ht="12.1" outlineLevel="0" r="282">
      <c r="A282" s="25" t="n">
        <v>46003</v>
      </c>
      <c r="B282" s="26" t="s">
        <v>550</v>
      </c>
      <c r="C282" s="26" t="s">
        <v>551</v>
      </c>
      <c r="D282" s="26" t="s">
        <v>550</v>
      </c>
      <c r="E282" s="26" t="s">
        <v>550</v>
      </c>
      <c r="F282" s="26" t="s">
        <v>19</v>
      </c>
      <c r="G282" s="27" t="n">
        <v>1</v>
      </c>
      <c r="H282" s="28" t="n">
        <v>-11.19</v>
      </c>
      <c r="I282" s="28" t="n">
        <v>-11.19</v>
      </c>
      <c r="J282" s="28" t="n">
        <v>0</v>
      </c>
      <c r="K282" s="28" t="n">
        <v>-0</v>
      </c>
      <c r="L282" s="28" t="n">
        <v>-0</v>
      </c>
      <c r="M282" s="6" t="s">
        <f>=I282+J282+K282+L282</f>
      </c>
      <c r="N282" s="26"/>
    </row>
    <row collapsed="false" customFormat="false" customHeight="false" hidden="false" ht="12.1" outlineLevel="0" r="283">
      <c r="A283" s="20" t="n">
        <v>46003</v>
      </c>
      <c r="B283" s="16" t="s">
        <v>472</v>
      </c>
      <c r="C283" s="16" t="s">
        <v>621</v>
      </c>
      <c r="D283" s="16" t="s">
        <v>454</v>
      </c>
      <c r="E283" s="16" t="s">
        <v>60</v>
      </c>
      <c r="F283" s="16" t="s">
        <v>19</v>
      </c>
      <c r="G283" s="7" t="n">
        <v>3</v>
      </c>
      <c r="H283" s="6" t="n">
        <v>94</v>
      </c>
      <c r="I283" s="6" t="n">
        <v>-2820</v>
      </c>
      <c r="J283" s="6" t="n">
        <v>-26.52</v>
      </c>
      <c r="K283" s="6" t="n">
        <v>-0</v>
      </c>
      <c r="L283" s="6" t="n">
        <v>-0</v>
      </c>
      <c r="M283" s="6" t="s">
        <f>=I283+J283+K283+L283</f>
      </c>
      <c r="N283" s="16"/>
    </row>
    <row collapsed="false" customFormat="false" customHeight="false" hidden="false" ht="12.1" outlineLevel="0" r="284">
      <c r="A284" s="29" t="n">
        <v>46003</v>
      </c>
      <c r="B284" s="30" t="s">
        <v>49</v>
      </c>
      <c r="C284" s="30" t="s">
        <v>536</v>
      </c>
      <c r="D284" s="30" t="s">
        <v>455</v>
      </c>
      <c r="E284" s="30" t="s">
        <v>46</v>
      </c>
      <c r="F284" s="30" t="s">
        <v>19</v>
      </c>
      <c r="G284" s="31" t="n">
        <v>-230</v>
      </c>
      <c r="H284" s="32" t="n">
        <v>12.897</v>
      </c>
      <c r="I284" s="32" t="n">
        <v>2966.31</v>
      </c>
      <c r="J284" s="32" t="n">
        <v>0</v>
      </c>
      <c r="K284" s="32" t="n">
        <v>-0</v>
      </c>
      <c r="L284" s="32" t="n">
        <v>-0</v>
      </c>
      <c r="M284" s="6" t="s">
        <f>=I284+J284+K284+L284</f>
      </c>
      <c r="N284" s="30"/>
    </row>
    <row collapsed="false" customFormat="false" customHeight="false" hidden="false" ht="12.1" outlineLevel="0" r="285">
      <c r="A285" s="21" t="n">
        <v>46004</v>
      </c>
      <c r="B285" s="22" t="s">
        <v>534</v>
      </c>
      <c r="C285" s="22" t="s">
        <v>194</v>
      </c>
      <c r="D285" s="22" t="s">
        <v>534</v>
      </c>
      <c r="E285" s="22" t="s">
        <v>534</v>
      </c>
      <c r="F285" s="22" t="s">
        <v>19</v>
      </c>
      <c r="G285" s="23" t="n">
        <v>1</v>
      </c>
      <c r="H285" s="24" t="n">
        <v>100</v>
      </c>
      <c r="I285" s="24" t="n">
        <v>100</v>
      </c>
      <c r="J285" s="24" t="n">
        <v>0</v>
      </c>
      <c r="K285" s="24" t="n">
        <v>-0</v>
      </c>
      <c r="L285" s="24" t="n">
        <v>-0</v>
      </c>
      <c r="M285" s="6" t="s">
        <f>=I285+J285+K285+L285</f>
      </c>
      <c r="N285" s="22"/>
    </row>
    <row collapsed="false" customFormat="false" customHeight="false" hidden="false" ht="12.1" outlineLevel="0" r="286">
      <c r="A286" s="21" t="n">
        <v>46006</v>
      </c>
      <c r="B286" s="22" t="s">
        <v>534</v>
      </c>
      <c r="C286" s="22" t="s">
        <v>194</v>
      </c>
      <c r="D286" s="22" t="s">
        <v>534</v>
      </c>
      <c r="E286" s="22" t="s">
        <v>534</v>
      </c>
      <c r="F286" s="22" t="s">
        <v>19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-0</v>
      </c>
      <c r="L286" s="24" t="n">
        <v>-0</v>
      </c>
      <c r="M286" s="6" t="s">
        <f>=I286+J286+K286+L286</f>
      </c>
      <c r="N286" s="22"/>
    </row>
    <row collapsed="false" customFormat="false" customHeight="false" hidden="false" ht="12.1" outlineLevel="0" r="287">
      <c r="A287" s="29" t="n">
        <v>46006</v>
      </c>
      <c r="B287" s="30" t="s">
        <v>472</v>
      </c>
      <c r="C287" s="30" t="s">
        <v>621</v>
      </c>
      <c r="D287" s="30" t="s">
        <v>455</v>
      </c>
      <c r="E287" s="30" t="s">
        <v>60</v>
      </c>
      <c r="F287" s="30" t="s">
        <v>19</v>
      </c>
      <c r="G287" s="31" t="n">
        <v>-4</v>
      </c>
      <c r="H287" s="32" t="n">
        <v>93.28</v>
      </c>
      <c r="I287" s="32" t="n">
        <v>3731.2</v>
      </c>
      <c r="J287" s="32" t="n">
        <v>42.4</v>
      </c>
      <c r="K287" s="32" t="n">
        <v>-0</v>
      </c>
      <c r="L287" s="32" t="n">
        <v>-0</v>
      </c>
      <c r="M287" s="6" t="s">
        <f>=I287+J287+K287+L287</f>
      </c>
      <c r="N287" s="30"/>
    </row>
    <row collapsed="false" customFormat="false" customHeight="false" hidden="false" ht="12.1" outlineLevel="0" r="288">
      <c r="A288" s="20" t="n">
        <v>46006</v>
      </c>
      <c r="B288" s="16" t="s">
        <v>127</v>
      </c>
      <c r="C288" s="16" t="s">
        <v>627</v>
      </c>
      <c r="D288" s="16" t="s">
        <v>454</v>
      </c>
      <c r="E288" s="16" t="s">
        <v>60</v>
      </c>
      <c r="F288" s="16" t="s">
        <v>19</v>
      </c>
      <c r="G288" s="7" t="n">
        <v>1</v>
      </c>
      <c r="H288" s="6" t="n">
        <v>90.389</v>
      </c>
      <c r="I288" s="6" t="n">
        <v>-903.89</v>
      </c>
      <c r="J288" s="6" t="n">
        <v>-4.03</v>
      </c>
      <c r="K288" s="6" t="n">
        <v>-0</v>
      </c>
      <c r="L288" s="6" t="n">
        <v>-0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46006</v>
      </c>
      <c r="B289" s="16" t="s">
        <v>127</v>
      </c>
      <c r="C289" s="16" t="s">
        <v>627</v>
      </c>
      <c r="D289" s="16" t="s">
        <v>454</v>
      </c>
      <c r="E289" s="16" t="s">
        <v>60</v>
      </c>
      <c r="F289" s="16" t="s">
        <v>19</v>
      </c>
      <c r="G289" s="7" t="n">
        <v>1</v>
      </c>
      <c r="H289" s="6" t="n">
        <v>90.389</v>
      </c>
      <c r="I289" s="6" t="n">
        <v>-903.89</v>
      </c>
      <c r="J289" s="6" t="n">
        <v>-4.03</v>
      </c>
      <c r="K289" s="6" t="n">
        <v>-0</v>
      </c>
      <c r="L289" s="6" t="n">
        <v>-0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46006</v>
      </c>
      <c r="B290" s="16" t="s">
        <v>130</v>
      </c>
      <c r="C290" s="16" t="s">
        <v>628</v>
      </c>
      <c r="D290" s="16" t="s">
        <v>454</v>
      </c>
      <c r="E290" s="16" t="s">
        <v>60</v>
      </c>
      <c r="F290" s="16" t="s">
        <v>19</v>
      </c>
      <c r="G290" s="7" t="n">
        <v>2</v>
      </c>
      <c r="H290" s="6" t="n">
        <v>88.901</v>
      </c>
      <c r="I290" s="6" t="n">
        <v>-1778.02</v>
      </c>
      <c r="J290" s="6" t="n">
        <v>-113.76</v>
      </c>
      <c r="K290" s="6" t="n">
        <v>-0</v>
      </c>
      <c r="L290" s="6" t="n">
        <v>-0</v>
      </c>
      <c r="M290" s="6" t="s">
        <f>=I290+J290+K290+L290</f>
      </c>
      <c r="N290" s="16"/>
    </row>
    <row collapsed="false" customFormat="false" customHeight="false" hidden="false" ht="12.1" outlineLevel="0" r="291">
      <c r="A291" s="20" t="n">
        <v>46006</v>
      </c>
      <c r="B291" s="16" t="s">
        <v>52</v>
      </c>
      <c r="C291" s="16" t="s">
        <v>549</v>
      </c>
      <c r="D291" s="16" t="s">
        <v>454</v>
      </c>
      <c r="E291" s="16" t="s">
        <v>46</v>
      </c>
      <c r="F291" s="16" t="s">
        <v>19</v>
      </c>
      <c r="G291" s="7" t="n">
        <v>100</v>
      </c>
      <c r="H291" s="6" t="n">
        <v>2.703</v>
      </c>
      <c r="I291" s="6" t="n">
        <v>-270.3</v>
      </c>
      <c r="J291" s="6" t="n">
        <v>-0</v>
      </c>
      <c r="K291" s="6" t="n">
        <v>-0</v>
      </c>
      <c r="L291" s="6" t="n">
        <v>-0</v>
      </c>
      <c r="M291" s="6" t="s">
        <f>=I291+J291+K291+L291</f>
      </c>
      <c r="N291" s="16"/>
    </row>
    <row collapsed="false" customFormat="false" customHeight="false" hidden="false" ht="12.1" outlineLevel="0" r="292">
      <c r="A292" s="21" t="n">
        <v>46007</v>
      </c>
      <c r="B292" s="22" t="s">
        <v>538</v>
      </c>
      <c r="C292" s="22" t="s">
        <v>629</v>
      </c>
      <c r="D292" s="22" t="s">
        <v>538</v>
      </c>
      <c r="E292" s="22" t="s">
        <v>538</v>
      </c>
      <c r="F292" s="22" t="s">
        <v>19</v>
      </c>
      <c r="G292" s="23" t="n">
        <v>1</v>
      </c>
      <c r="H292" s="24" t="n">
        <v>47.15</v>
      </c>
      <c r="I292" s="24" t="n">
        <v>47.15</v>
      </c>
      <c r="J292" s="24" t="n">
        <v>0</v>
      </c>
      <c r="K292" s="24" t="n">
        <v>-0</v>
      </c>
      <c r="L292" s="24" t="n">
        <v>-0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46007</v>
      </c>
      <c r="B293" s="22" t="s">
        <v>538</v>
      </c>
      <c r="C293" s="22" t="s">
        <v>580</v>
      </c>
      <c r="D293" s="22" t="s">
        <v>538</v>
      </c>
      <c r="E293" s="22" t="s">
        <v>538</v>
      </c>
      <c r="F293" s="22" t="s">
        <v>19</v>
      </c>
      <c r="G293" s="23" t="n">
        <v>1</v>
      </c>
      <c r="H293" s="24" t="n">
        <v>15.21</v>
      </c>
      <c r="I293" s="24" t="n">
        <v>15.21</v>
      </c>
      <c r="J293" s="24" t="n">
        <v>0</v>
      </c>
      <c r="K293" s="24" t="n">
        <v>-0</v>
      </c>
      <c r="L293" s="24" t="n">
        <v>-0</v>
      </c>
      <c r="M293" s="6" t="s">
        <f>=I293+J293+K293+L293</f>
      </c>
      <c r="N293" s="22"/>
    </row>
    <row collapsed="false" customFormat="false" customHeight="false" hidden="false" ht="12.1" outlineLevel="0" r="294">
      <c r="A294" s="20" t="n">
        <v>46007</v>
      </c>
      <c r="B294" s="16" t="s">
        <v>133</v>
      </c>
      <c r="C294" s="16" t="s">
        <v>630</v>
      </c>
      <c r="D294" s="16" t="s">
        <v>454</v>
      </c>
      <c r="E294" s="16" t="s">
        <v>60</v>
      </c>
      <c r="F294" s="16" t="s">
        <v>19</v>
      </c>
      <c r="G294" s="7" t="n">
        <v>3</v>
      </c>
      <c r="H294" s="6" t="n">
        <v>60.108</v>
      </c>
      <c r="I294" s="6" t="n">
        <v>-1803.24</v>
      </c>
      <c r="J294" s="6" t="n">
        <v>-7.59</v>
      </c>
      <c r="K294" s="6" t="n">
        <v>-0</v>
      </c>
      <c r="L294" s="6" t="n">
        <v>-0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46008</v>
      </c>
      <c r="B295" s="22" t="s">
        <v>538</v>
      </c>
      <c r="C295" s="22" t="s">
        <v>539</v>
      </c>
      <c r="D295" s="22" t="s">
        <v>538</v>
      </c>
      <c r="E295" s="22" t="s">
        <v>538</v>
      </c>
      <c r="F295" s="22" t="s">
        <v>19</v>
      </c>
      <c r="G295" s="23" t="n">
        <v>1</v>
      </c>
      <c r="H295" s="24" t="n">
        <v>12.74</v>
      </c>
      <c r="I295" s="24" t="n">
        <v>12.74</v>
      </c>
      <c r="J295" s="24" t="n">
        <v>0</v>
      </c>
      <c r="K295" s="24" t="n">
        <v>-0</v>
      </c>
      <c r="L295" s="24" t="n">
        <v>-0</v>
      </c>
      <c r="M295" s="6" t="s">
        <f>=I295+J295+K295+L295</f>
      </c>
      <c r="N295" s="22"/>
    </row>
    <row collapsed="false" customFormat="false" customHeight="false" hidden="false" ht="12.1" outlineLevel="0" r="296">
      <c r="A296" s="21" t="n">
        <v>46008</v>
      </c>
      <c r="B296" s="22" t="s">
        <v>538</v>
      </c>
      <c r="C296" s="22" t="s">
        <v>581</v>
      </c>
      <c r="D296" s="22" t="s">
        <v>538</v>
      </c>
      <c r="E296" s="22" t="s">
        <v>538</v>
      </c>
      <c r="F296" s="22" t="s">
        <v>19</v>
      </c>
      <c r="G296" s="23" t="n">
        <v>1</v>
      </c>
      <c r="H296" s="24" t="n">
        <v>14.96</v>
      </c>
      <c r="I296" s="24" t="n">
        <v>14.96</v>
      </c>
      <c r="J296" s="24" t="n">
        <v>0</v>
      </c>
      <c r="K296" s="24" t="n">
        <v>-0</v>
      </c>
      <c r="L296" s="24" t="n">
        <v>-0</v>
      </c>
      <c r="M296" s="6" t="s">
        <f>=I296+J296+K296+L296</f>
      </c>
      <c r="N296" s="22"/>
    </row>
    <row collapsed="false" customFormat="false" customHeight="false" hidden="false" ht="12.1" outlineLevel="0" r="297">
      <c r="A297" s="21" t="n">
        <v>46008</v>
      </c>
      <c r="B297" s="22" t="s">
        <v>538</v>
      </c>
      <c r="C297" s="22" t="s">
        <v>631</v>
      </c>
      <c r="D297" s="22" t="s">
        <v>538</v>
      </c>
      <c r="E297" s="22" t="s">
        <v>538</v>
      </c>
      <c r="F297" s="22" t="s">
        <v>19</v>
      </c>
      <c r="G297" s="23" t="n">
        <v>1</v>
      </c>
      <c r="H297" s="24" t="n">
        <v>112.24</v>
      </c>
      <c r="I297" s="24" t="n">
        <v>112.24</v>
      </c>
      <c r="J297" s="24" t="n">
        <v>0</v>
      </c>
      <c r="K297" s="24" t="n">
        <v>-0</v>
      </c>
      <c r="L297" s="24" t="n">
        <v>-0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46008</v>
      </c>
      <c r="B298" s="22" t="s">
        <v>534</v>
      </c>
      <c r="C298" s="22" t="s">
        <v>194</v>
      </c>
      <c r="D298" s="22" t="s">
        <v>534</v>
      </c>
      <c r="E298" s="22" t="s">
        <v>534</v>
      </c>
      <c r="F298" s="22" t="s">
        <v>19</v>
      </c>
      <c r="G298" s="23" t="n">
        <v>1</v>
      </c>
      <c r="H298" s="24" t="n">
        <v>1000</v>
      </c>
      <c r="I298" s="24" t="n">
        <v>1000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46009</v>
      </c>
      <c r="B299" s="22" t="s">
        <v>538</v>
      </c>
      <c r="C299" s="22" t="s">
        <v>632</v>
      </c>
      <c r="D299" s="22" t="s">
        <v>538</v>
      </c>
      <c r="E299" s="22" t="s">
        <v>538</v>
      </c>
      <c r="F299" s="22" t="s">
        <v>19</v>
      </c>
      <c r="G299" s="23" t="n">
        <v>1</v>
      </c>
      <c r="H299" s="24" t="n">
        <v>89.2</v>
      </c>
      <c r="I299" s="24" t="n">
        <v>89.2</v>
      </c>
      <c r="J299" s="24" t="n">
        <v>0</v>
      </c>
      <c r="K299" s="24" t="n">
        <v>-0</v>
      </c>
      <c r="L299" s="24" t="n">
        <v>-0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46009</v>
      </c>
      <c r="B300" s="22" t="s">
        <v>534</v>
      </c>
      <c r="C300" s="22" t="s">
        <v>194</v>
      </c>
      <c r="D300" s="22" t="s">
        <v>534</v>
      </c>
      <c r="E300" s="22" t="s">
        <v>534</v>
      </c>
      <c r="F300" s="22" t="s">
        <v>19</v>
      </c>
      <c r="G300" s="23" t="n">
        <v>1</v>
      </c>
      <c r="H300" s="24" t="n">
        <v>2000</v>
      </c>
      <c r="I300" s="24" t="n">
        <v>2000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2"/>
    </row>
    <row collapsed="false" customFormat="false" customHeight="false" hidden="false" ht="12.1" outlineLevel="0" r="301">
      <c r="A301" s="20" t="n">
        <v>46009</v>
      </c>
      <c r="B301" s="16" t="s">
        <v>106</v>
      </c>
      <c r="C301" s="16" t="s">
        <v>576</v>
      </c>
      <c r="D301" s="16" t="s">
        <v>454</v>
      </c>
      <c r="E301" s="16" t="s">
        <v>60</v>
      </c>
      <c r="F301" s="16" t="s">
        <v>19</v>
      </c>
      <c r="G301" s="7" t="n">
        <v>1</v>
      </c>
      <c r="H301" s="6" t="n">
        <v>100.39</v>
      </c>
      <c r="I301" s="6" t="n">
        <v>-1003.9</v>
      </c>
      <c r="J301" s="6" t="n">
        <v>-0.5</v>
      </c>
      <c r="K301" s="6" t="n">
        <v>-0</v>
      </c>
      <c r="L301" s="6" t="n">
        <v>-0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46009</v>
      </c>
      <c r="B302" s="16" t="s">
        <v>52</v>
      </c>
      <c r="C302" s="16" t="s">
        <v>549</v>
      </c>
      <c r="D302" s="16" t="s">
        <v>454</v>
      </c>
      <c r="E302" s="16" t="s">
        <v>46</v>
      </c>
      <c r="F302" s="16" t="s">
        <v>19</v>
      </c>
      <c r="G302" s="7" t="n">
        <v>100</v>
      </c>
      <c r="H302" s="6" t="n">
        <v>2.729</v>
      </c>
      <c r="I302" s="6" t="n">
        <v>-272.9</v>
      </c>
      <c r="J302" s="6" t="n">
        <v>-0</v>
      </c>
      <c r="K302" s="6" t="n">
        <v>-0</v>
      </c>
      <c r="L302" s="6" t="n">
        <v>-0</v>
      </c>
      <c r="M302" s="6" t="s">
        <f>=I302+J302+K302+L302</f>
      </c>
      <c r="N302" s="16"/>
    </row>
    <row collapsed="false" customFormat="false" customHeight="false" hidden="false" ht="12.1" outlineLevel="0" r="303">
      <c r="A303" s="21" t="n">
        <v>46010</v>
      </c>
      <c r="B303" s="22" t="s">
        <v>538</v>
      </c>
      <c r="C303" s="22" t="s">
        <v>548</v>
      </c>
      <c r="D303" s="22" t="s">
        <v>538</v>
      </c>
      <c r="E303" s="22" t="s">
        <v>538</v>
      </c>
      <c r="F303" s="22" t="s">
        <v>19</v>
      </c>
      <c r="G303" s="23" t="n">
        <v>1</v>
      </c>
      <c r="H303" s="24" t="n">
        <v>14.63</v>
      </c>
      <c r="I303" s="24" t="n">
        <v>14.63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46010</v>
      </c>
      <c r="B304" s="22" t="s">
        <v>538</v>
      </c>
      <c r="C304" s="22" t="s">
        <v>633</v>
      </c>
      <c r="D304" s="22" t="s">
        <v>538</v>
      </c>
      <c r="E304" s="22" t="s">
        <v>538</v>
      </c>
      <c r="F304" s="22" t="s">
        <v>19</v>
      </c>
      <c r="G304" s="23" t="n">
        <v>1</v>
      </c>
      <c r="H304" s="24" t="n">
        <v>25.48</v>
      </c>
      <c r="I304" s="24" t="n">
        <v>25.48</v>
      </c>
      <c r="J304" s="24" t="n">
        <v>0</v>
      </c>
      <c r="K304" s="24" t="n">
        <v>-0</v>
      </c>
      <c r="L304" s="24" t="n">
        <v>-0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46010</v>
      </c>
      <c r="B305" s="22" t="s">
        <v>538</v>
      </c>
      <c r="C305" s="22" t="s">
        <v>634</v>
      </c>
      <c r="D305" s="22" t="s">
        <v>538</v>
      </c>
      <c r="E305" s="22" t="s">
        <v>538</v>
      </c>
      <c r="F305" s="22" t="s">
        <v>19</v>
      </c>
      <c r="G305" s="23" t="n">
        <v>1</v>
      </c>
      <c r="H305" s="24" t="n">
        <v>151.83</v>
      </c>
      <c r="I305" s="24" t="n">
        <v>151.83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46010</v>
      </c>
      <c r="B306" s="22" t="s">
        <v>538</v>
      </c>
      <c r="C306" s="22" t="s">
        <v>598</v>
      </c>
      <c r="D306" s="22" t="s">
        <v>538</v>
      </c>
      <c r="E306" s="22" t="s">
        <v>538</v>
      </c>
      <c r="F306" s="22" t="s">
        <v>19</v>
      </c>
      <c r="G306" s="23" t="n">
        <v>1</v>
      </c>
      <c r="H306" s="24" t="n">
        <v>15.62</v>
      </c>
      <c r="I306" s="24" t="n">
        <v>15.62</v>
      </c>
      <c r="J306" s="24" t="n">
        <v>0</v>
      </c>
      <c r="K306" s="24" t="n">
        <v>-0</v>
      </c>
      <c r="L306" s="24" t="n">
        <v>-0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46010</v>
      </c>
      <c r="B307" s="16" t="s">
        <v>136</v>
      </c>
      <c r="C307" s="16" t="s">
        <v>567</v>
      </c>
      <c r="D307" s="16" t="s">
        <v>454</v>
      </c>
      <c r="E307" s="16" t="s">
        <v>60</v>
      </c>
      <c r="F307" s="16" t="s">
        <v>19</v>
      </c>
      <c r="G307" s="7" t="n">
        <v>1</v>
      </c>
      <c r="H307" s="6" t="n">
        <v>99.08</v>
      </c>
      <c r="I307" s="6" t="n">
        <v>-990.8</v>
      </c>
      <c r="J307" s="6" t="n">
        <v>-1.52</v>
      </c>
      <c r="K307" s="6" t="n">
        <v>-0</v>
      </c>
      <c r="L307" s="6" t="n">
        <v>-0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46012</v>
      </c>
      <c r="B308" s="22" t="s">
        <v>534</v>
      </c>
      <c r="C308" s="22" t="s">
        <v>194</v>
      </c>
      <c r="D308" s="22" t="s">
        <v>534</v>
      </c>
      <c r="E308" s="22" t="s">
        <v>534</v>
      </c>
      <c r="F308" s="22" t="s">
        <v>19</v>
      </c>
      <c r="G308" s="23" t="n">
        <v>1</v>
      </c>
      <c r="H308" s="24" t="n">
        <v>3000</v>
      </c>
      <c r="I308" s="24" t="n">
        <v>3000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46013</v>
      </c>
      <c r="B309" s="22" t="s">
        <v>538</v>
      </c>
      <c r="C309" s="22" t="s">
        <v>568</v>
      </c>
      <c r="D309" s="22" t="s">
        <v>538</v>
      </c>
      <c r="E309" s="22" t="s">
        <v>538</v>
      </c>
      <c r="F309" s="22" t="s">
        <v>19</v>
      </c>
      <c r="G309" s="23" t="n">
        <v>1</v>
      </c>
      <c r="H309" s="24" t="n">
        <v>15.02</v>
      </c>
      <c r="I309" s="24" t="n">
        <v>15.02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46013</v>
      </c>
      <c r="B310" s="22" t="s">
        <v>538</v>
      </c>
      <c r="C310" s="22" t="s">
        <v>560</v>
      </c>
      <c r="D310" s="22" t="s">
        <v>538</v>
      </c>
      <c r="E310" s="22" t="s">
        <v>538</v>
      </c>
      <c r="F310" s="22" t="s">
        <v>19</v>
      </c>
      <c r="G310" s="23" t="n">
        <v>1</v>
      </c>
      <c r="H310" s="24" t="n">
        <v>16.85</v>
      </c>
      <c r="I310" s="24" t="n">
        <v>16.85</v>
      </c>
      <c r="J310" s="24" t="n">
        <v>0</v>
      </c>
      <c r="K310" s="24" t="n">
        <v>-0</v>
      </c>
      <c r="L310" s="24" t="n">
        <v>-0</v>
      </c>
      <c r="M310" s="6" t="s">
        <f>=I310+J310+K310+L310</f>
      </c>
      <c r="N310" s="22"/>
    </row>
    <row collapsed="false" customFormat="false" customHeight="false" hidden="false" ht="12.1" outlineLevel="0" r="311">
      <c r="A311" s="20" t="n">
        <v>46013</v>
      </c>
      <c r="B311" s="16" t="s">
        <v>24</v>
      </c>
      <c r="C311" s="16" t="s">
        <v>599</v>
      </c>
      <c r="D311" s="16" t="s">
        <v>454</v>
      </c>
      <c r="E311" s="16" t="s">
        <v>17</v>
      </c>
      <c r="F311" s="16" t="s">
        <v>19</v>
      </c>
      <c r="G311" s="7" t="n">
        <v>10</v>
      </c>
      <c r="H311" s="6" t="n">
        <v>97.2</v>
      </c>
      <c r="I311" s="6" t="n">
        <v>-972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16"/>
    </row>
    <row collapsed="false" customFormat="false" customHeight="false" hidden="false" ht="12.1" outlineLevel="0" r="312">
      <c r="A312" s="20" t="n">
        <v>46013</v>
      </c>
      <c r="B312" s="16" t="s">
        <v>52</v>
      </c>
      <c r="C312" s="16" t="s">
        <v>549</v>
      </c>
      <c r="D312" s="16" t="s">
        <v>454</v>
      </c>
      <c r="E312" s="16" t="s">
        <v>46</v>
      </c>
      <c r="F312" s="16" t="s">
        <v>19</v>
      </c>
      <c r="G312" s="7" t="n">
        <v>100</v>
      </c>
      <c r="H312" s="6" t="n">
        <v>2.7325</v>
      </c>
      <c r="I312" s="6" t="n">
        <v>-273.25</v>
      </c>
      <c r="J312" s="6" t="n">
        <v>-0</v>
      </c>
      <c r="K312" s="6" t="n">
        <v>-0</v>
      </c>
      <c r="L312" s="6" t="n">
        <v>-0</v>
      </c>
      <c r="M312" s="6" t="s">
        <f>=I312+J312+K312+L312</f>
      </c>
      <c r="N312" s="16"/>
    </row>
    <row collapsed="false" customFormat="false" customHeight="false" hidden="false" ht="12.1" outlineLevel="0" r="313">
      <c r="A313" s="21" t="n">
        <v>46014</v>
      </c>
      <c r="B313" s="22" t="s">
        <v>538</v>
      </c>
      <c r="C313" s="22" t="s">
        <v>635</v>
      </c>
      <c r="D313" s="22" t="s">
        <v>538</v>
      </c>
      <c r="E313" s="22" t="s">
        <v>538</v>
      </c>
      <c r="F313" s="22" t="s">
        <v>19</v>
      </c>
      <c r="G313" s="23" t="n">
        <v>1</v>
      </c>
      <c r="H313" s="24" t="n">
        <v>108</v>
      </c>
      <c r="I313" s="24" t="n">
        <v>108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</row>
    <row collapsed="false" customFormat="false" customHeight="false" hidden="false" ht="12.1" outlineLevel="0" r="314">
      <c r="A314" s="20" t="n">
        <v>46014</v>
      </c>
      <c r="B314" s="16" t="s">
        <v>103</v>
      </c>
      <c r="C314" s="16" t="s">
        <v>563</v>
      </c>
      <c r="D314" s="16" t="s">
        <v>454</v>
      </c>
      <c r="E314" s="16" t="s">
        <v>60</v>
      </c>
      <c r="F314" s="16" t="s">
        <v>19</v>
      </c>
      <c r="G314" s="7" t="n">
        <v>1</v>
      </c>
      <c r="H314" s="6" t="n">
        <v>99.99</v>
      </c>
      <c r="I314" s="6" t="n">
        <v>-999.9</v>
      </c>
      <c r="J314" s="6" t="n">
        <v>-0.48</v>
      </c>
      <c r="K314" s="6" t="n">
        <v>-0</v>
      </c>
      <c r="L314" s="6" t="n">
        <v>-0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46014</v>
      </c>
      <c r="B315" s="16" t="s">
        <v>168</v>
      </c>
      <c r="C315" s="16" t="s">
        <v>636</v>
      </c>
      <c r="D315" s="16" t="s">
        <v>454</v>
      </c>
      <c r="E315" s="16" t="s">
        <v>60</v>
      </c>
      <c r="F315" s="16" t="s">
        <v>19</v>
      </c>
      <c r="G315" s="7" t="n">
        <v>1</v>
      </c>
      <c r="H315" s="6" t="n">
        <v>101.5</v>
      </c>
      <c r="I315" s="6" t="n">
        <v>-1015</v>
      </c>
      <c r="J315" s="6" t="n">
        <v>-0.41</v>
      </c>
      <c r="K315" s="6" t="n">
        <v>-0</v>
      </c>
      <c r="L315" s="6" t="n">
        <v>-0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46014</v>
      </c>
      <c r="B316" s="16" t="s">
        <v>52</v>
      </c>
      <c r="C316" s="16" t="s">
        <v>549</v>
      </c>
      <c r="D316" s="16" t="s">
        <v>454</v>
      </c>
      <c r="E316" s="16" t="s">
        <v>46</v>
      </c>
      <c r="F316" s="16" t="s">
        <v>19</v>
      </c>
      <c r="G316" s="7" t="n">
        <v>10</v>
      </c>
      <c r="H316" s="6" t="n">
        <v>2.729</v>
      </c>
      <c r="I316" s="6" t="n">
        <v>-27.29</v>
      </c>
      <c r="J316" s="6" t="n">
        <v>-0</v>
      </c>
      <c r="K316" s="6" t="n">
        <v>-0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46014</v>
      </c>
      <c r="B317" s="16" t="s">
        <v>52</v>
      </c>
      <c r="C317" s="16" t="s">
        <v>549</v>
      </c>
      <c r="D317" s="16" t="s">
        <v>454</v>
      </c>
      <c r="E317" s="16" t="s">
        <v>46</v>
      </c>
      <c r="F317" s="16" t="s">
        <v>19</v>
      </c>
      <c r="G317" s="7" t="n">
        <v>1</v>
      </c>
      <c r="H317" s="6" t="n">
        <v>2.729</v>
      </c>
      <c r="I317" s="6" t="n">
        <v>-2.73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46014</v>
      </c>
      <c r="B318" s="16" t="s">
        <v>52</v>
      </c>
      <c r="C318" s="16" t="s">
        <v>549</v>
      </c>
      <c r="D318" s="16" t="s">
        <v>454</v>
      </c>
      <c r="E318" s="16" t="s">
        <v>46</v>
      </c>
      <c r="F318" s="16" t="s">
        <v>19</v>
      </c>
      <c r="G318" s="7" t="n">
        <v>37</v>
      </c>
      <c r="H318" s="6" t="n">
        <v>2.729</v>
      </c>
      <c r="I318" s="6" t="n">
        <v>-100.97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46014</v>
      </c>
      <c r="B319" s="16" t="s">
        <v>52</v>
      </c>
      <c r="C319" s="16" t="s">
        <v>549</v>
      </c>
      <c r="D319" s="16" t="s">
        <v>454</v>
      </c>
      <c r="E319" s="16" t="s">
        <v>46</v>
      </c>
      <c r="F319" s="16" t="s">
        <v>19</v>
      </c>
      <c r="G319" s="7" t="n">
        <v>122</v>
      </c>
      <c r="H319" s="6" t="n">
        <v>2.729</v>
      </c>
      <c r="I319" s="6" t="n">
        <v>-332.94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46015</v>
      </c>
      <c r="B320" s="22" t="s">
        <v>637</v>
      </c>
      <c r="C320" s="22" t="s">
        <v>638</v>
      </c>
      <c r="D320" s="22" t="s">
        <v>538</v>
      </c>
      <c r="E320" s="22" t="s">
        <v>538</v>
      </c>
      <c r="F320" s="22" t="s">
        <v>19</v>
      </c>
      <c r="G320" s="23" t="n">
        <v>1</v>
      </c>
      <c r="H320" s="24" t="n">
        <v>0.01</v>
      </c>
      <c r="I320" s="24" t="n">
        <v>0.01</v>
      </c>
      <c r="J320" s="24" t="n">
        <v>0</v>
      </c>
      <c r="K320" s="24" t="n">
        <v>-0</v>
      </c>
      <c r="L320" s="24" t="n">
        <v>-0</v>
      </c>
      <c r="M320" s="6" t="s">
        <f>=I320+J320+K320+L320</f>
      </c>
      <c r="N320" s="22"/>
    </row>
    <row collapsed="false" customFormat="false" customHeight="false" hidden="false" ht="12.1" outlineLevel="0" r="321">
      <c r="A321" s="21" t="n">
        <v>46015</v>
      </c>
      <c r="B321" s="22" t="s">
        <v>538</v>
      </c>
      <c r="C321" s="22" t="s">
        <v>559</v>
      </c>
      <c r="D321" s="22" t="s">
        <v>538</v>
      </c>
      <c r="E321" s="22" t="s">
        <v>538</v>
      </c>
      <c r="F321" s="22" t="s">
        <v>19</v>
      </c>
      <c r="G321" s="23" t="n">
        <v>1</v>
      </c>
      <c r="H321" s="24" t="n">
        <v>14.98</v>
      </c>
      <c r="I321" s="24" t="n">
        <v>14.98</v>
      </c>
      <c r="J321" s="24" t="n">
        <v>0</v>
      </c>
      <c r="K321" s="24" t="n">
        <v>-0</v>
      </c>
      <c r="L321" s="24" t="n">
        <v>-0</v>
      </c>
      <c r="M321" s="6" t="s">
        <f>=I321+J321+K321+L321</f>
      </c>
      <c r="N321" s="22"/>
    </row>
    <row collapsed="false" customFormat="false" customHeight="false" hidden="false" ht="12.1" outlineLevel="0" r="322">
      <c r="A322" s="21" t="n">
        <v>46015</v>
      </c>
      <c r="B322" s="22" t="s">
        <v>538</v>
      </c>
      <c r="C322" s="22" t="s">
        <v>561</v>
      </c>
      <c r="D322" s="22" t="s">
        <v>538</v>
      </c>
      <c r="E322" s="22" t="s">
        <v>538</v>
      </c>
      <c r="F322" s="22" t="s">
        <v>19</v>
      </c>
      <c r="G322" s="23" t="n">
        <v>1</v>
      </c>
      <c r="H322" s="24" t="n">
        <v>14.79</v>
      </c>
      <c r="I322" s="24" t="n">
        <v>14.79</v>
      </c>
      <c r="J322" s="24" t="n">
        <v>0</v>
      </c>
      <c r="K322" s="24" t="n">
        <v>-0</v>
      </c>
      <c r="L322" s="24" t="n">
        <v>-0</v>
      </c>
      <c r="M322" s="6" t="s">
        <f>=I322+J322+K322+L322</f>
      </c>
      <c r="N322" s="22"/>
    </row>
    <row collapsed="false" customFormat="false" customHeight="false" hidden="false" ht="12.1" outlineLevel="0" r="323">
      <c r="A323" s="21" t="n">
        <v>46016</v>
      </c>
      <c r="B323" s="22" t="s">
        <v>534</v>
      </c>
      <c r="C323" s="22" t="s">
        <v>194</v>
      </c>
      <c r="D323" s="22" t="s">
        <v>534</v>
      </c>
      <c r="E323" s="22" t="s">
        <v>534</v>
      </c>
      <c r="F323" s="22" t="s">
        <v>19</v>
      </c>
      <c r="G323" s="23" t="n">
        <v>1</v>
      </c>
      <c r="H323" s="24" t="n">
        <v>1000</v>
      </c>
      <c r="I323" s="24" t="n">
        <v>1000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2"/>
    </row>
    <row collapsed="false" customFormat="false" customHeight="false" hidden="false" ht="12.1" outlineLevel="0" r="324">
      <c r="A324" s="21" t="n">
        <v>46017</v>
      </c>
      <c r="B324" s="22" t="s">
        <v>534</v>
      </c>
      <c r="C324" s="22" t="s">
        <v>194</v>
      </c>
      <c r="D324" s="22" t="s">
        <v>534</v>
      </c>
      <c r="E324" s="22" t="s">
        <v>534</v>
      </c>
      <c r="F324" s="22" t="s">
        <v>19</v>
      </c>
      <c r="G324" s="23" t="n">
        <v>1</v>
      </c>
      <c r="H324" s="24" t="n">
        <v>2000</v>
      </c>
      <c r="I324" s="24" t="n">
        <v>2000</v>
      </c>
      <c r="J324" s="24" t="n">
        <v>0</v>
      </c>
      <c r="K324" s="24" t="n">
        <v>-0</v>
      </c>
      <c r="L324" s="24" t="n">
        <v>-0</v>
      </c>
      <c r="M324" s="6" t="s">
        <f>=I324+J324+K324+L324</f>
      </c>
      <c r="N324" s="22"/>
    </row>
    <row collapsed="false" customFormat="false" customHeight="false" hidden="false" ht="12.1" outlineLevel="0" r="325">
      <c r="A325" s="20" t="n">
        <v>46017</v>
      </c>
      <c r="B325" s="16" t="s">
        <v>121</v>
      </c>
      <c r="C325" s="16" t="s">
        <v>554</v>
      </c>
      <c r="D325" s="16" t="s">
        <v>454</v>
      </c>
      <c r="E325" s="16" t="s">
        <v>60</v>
      </c>
      <c r="F325" s="16" t="s">
        <v>19</v>
      </c>
      <c r="G325" s="7" t="n">
        <v>1</v>
      </c>
      <c r="H325" s="6" t="n">
        <v>96.22</v>
      </c>
      <c r="I325" s="6" t="n">
        <v>-962.2</v>
      </c>
      <c r="J325" s="6" t="n">
        <v>-0.96</v>
      </c>
      <c r="K325" s="6" t="n">
        <v>-0</v>
      </c>
      <c r="L325" s="6" t="n">
        <v>-0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46020</v>
      </c>
      <c r="B326" s="22" t="s">
        <v>639</v>
      </c>
      <c r="C326" s="22" t="s">
        <v>640</v>
      </c>
      <c r="D326" s="22" t="s">
        <v>538</v>
      </c>
      <c r="E326" s="22" t="s">
        <v>538</v>
      </c>
      <c r="F326" s="22" t="s">
        <v>19</v>
      </c>
      <c r="G326" s="23" t="n">
        <v>1</v>
      </c>
      <c r="H326" s="24" t="n">
        <v>119.68</v>
      </c>
      <c r="I326" s="24" t="n">
        <v>119.68</v>
      </c>
      <c r="J326" s="24" t="n">
        <v>0</v>
      </c>
      <c r="K326" s="24" t="n">
        <v>-0</v>
      </c>
      <c r="L326" s="24" t="n">
        <v>-0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46020</v>
      </c>
      <c r="B327" s="22" t="s">
        <v>538</v>
      </c>
      <c r="C327" s="22" t="s">
        <v>588</v>
      </c>
      <c r="D327" s="22" t="s">
        <v>538</v>
      </c>
      <c r="E327" s="22" t="s">
        <v>538</v>
      </c>
      <c r="F327" s="22" t="s">
        <v>19</v>
      </c>
      <c r="G327" s="23" t="n">
        <v>1</v>
      </c>
      <c r="H327" s="24" t="n">
        <v>15</v>
      </c>
      <c r="I327" s="24" t="n">
        <v>15</v>
      </c>
      <c r="J327" s="24" t="n">
        <v>0</v>
      </c>
      <c r="K327" s="24" t="n">
        <v>-0</v>
      </c>
      <c r="L327" s="24" t="n">
        <v>-0</v>
      </c>
      <c r="M327" s="6" t="s">
        <f>=I327+J327+K327+L327</f>
      </c>
      <c r="N327" s="22"/>
    </row>
    <row collapsed="false" customFormat="false" customHeight="false" hidden="false" ht="12.1" outlineLevel="0" r="328">
      <c r="A328" s="21" t="n">
        <v>46020</v>
      </c>
      <c r="B328" s="22" t="s">
        <v>538</v>
      </c>
      <c r="C328" s="22" t="s">
        <v>641</v>
      </c>
      <c r="D328" s="22" t="s">
        <v>538</v>
      </c>
      <c r="E328" s="22" t="s">
        <v>538</v>
      </c>
      <c r="F328" s="22" t="s">
        <v>19</v>
      </c>
      <c r="G328" s="23" t="n">
        <v>1</v>
      </c>
      <c r="H328" s="24" t="n">
        <v>59.16</v>
      </c>
      <c r="I328" s="24" t="n">
        <v>59.16</v>
      </c>
      <c r="J328" s="24" t="n">
        <v>0</v>
      </c>
      <c r="K328" s="24" t="n">
        <v>-0</v>
      </c>
      <c r="L328" s="24" t="n">
        <v>-0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46020</v>
      </c>
      <c r="B329" s="22" t="s">
        <v>534</v>
      </c>
      <c r="C329" s="22" t="s">
        <v>194</v>
      </c>
      <c r="D329" s="22" t="s">
        <v>534</v>
      </c>
      <c r="E329" s="22" t="s">
        <v>534</v>
      </c>
      <c r="F329" s="22" t="s">
        <v>19</v>
      </c>
      <c r="G329" s="23" t="n">
        <v>1</v>
      </c>
      <c r="H329" s="24" t="n">
        <v>1000</v>
      </c>
      <c r="I329" s="24" t="n">
        <v>1000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2"/>
    </row>
    <row collapsed="false" customFormat="false" customHeight="false" hidden="false" ht="12.1" outlineLevel="0" r="330">
      <c r="A330" s="25" t="n">
        <v>46020</v>
      </c>
      <c r="B330" s="26" t="s">
        <v>550</v>
      </c>
      <c r="C330" s="26" t="s">
        <v>551</v>
      </c>
      <c r="D330" s="26" t="s">
        <v>550</v>
      </c>
      <c r="E330" s="26" t="s">
        <v>550</v>
      </c>
      <c r="F330" s="26" t="s">
        <v>19</v>
      </c>
      <c r="G330" s="27" t="n">
        <v>1</v>
      </c>
      <c r="H330" s="28" t="n">
        <v>-0.35</v>
      </c>
      <c r="I330" s="28" t="n">
        <v>-0.35</v>
      </c>
      <c r="J330" s="28" t="n">
        <v>0</v>
      </c>
      <c r="K330" s="28" t="n">
        <v>-0</v>
      </c>
      <c r="L330" s="28" t="n">
        <v>-0</v>
      </c>
      <c r="M330" s="6" t="s">
        <f>=I330+J330+K330+L330</f>
      </c>
      <c r="N330" s="26"/>
    </row>
    <row collapsed="false" customFormat="false" customHeight="false" hidden="false" ht="12.1" outlineLevel="0" r="331">
      <c r="A331" s="20" t="n">
        <v>46020</v>
      </c>
      <c r="B331" s="16" t="s">
        <v>30</v>
      </c>
      <c r="C331" s="16" t="s">
        <v>624</v>
      </c>
      <c r="D331" s="16" t="s">
        <v>454</v>
      </c>
      <c r="E331" s="16" t="s">
        <v>17</v>
      </c>
      <c r="F331" s="16" t="s">
        <v>19</v>
      </c>
      <c r="G331" s="7" t="n">
        <v>1000</v>
      </c>
      <c r="H331" s="6" t="n">
        <v>0.8194</v>
      </c>
      <c r="I331" s="6" t="n">
        <v>-819.4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46020</v>
      </c>
      <c r="B332" s="16" t="s">
        <v>109</v>
      </c>
      <c r="C332" s="16" t="s">
        <v>642</v>
      </c>
      <c r="D332" s="16" t="s">
        <v>454</v>
      </c>
      <c r="E332" s="16" t="s">
        <v>60</v>
      </c>
      <c r="F332" s="16" t="s">
        <v>19</v>
      </c>
      <c r="G332" s="7" t="n">
        <v>2</v>
      </c>
      <c r="H332" s="6" t="n">
        <v>101.46</v>
      </c>
      <c r="I332" s="6" t="n">
        <v>-2029.2</v>
      </c>
      <c r="J332" s="6" t="n">
        <v>-10.32</v>
      </c>
      <c r="K332" s="6" t="n">
        <v>-0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46021</v>
      </c>
      <c r="B333" s="22" t="s">
        <v>538</v>
      </c>
      <c r="C333" s="22" t="s">
        <v>643</v>
      </c>
      <c r="D333" s="22" t="s">
        <v>538</v>
      </c>
      <c r="E333" s="22" t="s">
        <v>538</v>
      </c>
      <c r="F333" s="22" t="s">
        <v>19</v>
      </c>
      <c r="G333" s="23" t="n">
        <v>1</v>
      </c>
      <c r="H333" s="24" t="n">
        <v>75.6</v>
      </c>
      <c r="I333" s="24" t="n">
        <v>75.6</v>
      </c>
      <c r="J333" s="24" t="n">
        <v>0</v>
      </c>
      <c r="K333" s="24" t="n">
        <v>-0</v>
      </c>
      <c r="L333" s="24" t="n">
        <v>-0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46021</v>
      </c>
      <c r="B334" s="16" t="s">
        <v>142</v>
      </c>
      <c r="C334" s="16" t="s">
        <v>644</v>
      </c>
      <c r="D334" s="16" t="s">
        <v>454</v>
      </c>
      <c r="E334" s="16" t="s">
        <v>60</v>
      </c>
      <c r="F334" s="16" t="s">
        <v>19</v>
      </c>
      <c r="G334" s="7" t="n">
        <v>1</v>
      </c>
      <c r="H334" s="6" t="n">
        <v>100.86</v>
      </c>
      <c r="I334" s="6" t="n">
        <v>-1008.6</v>
      </c>
      <c r="J334" s="6" t="n">
        <v>-0.48</v>
      </c>
      <c r="K334" s="6" t="n">
        <v>-0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9" t="n">
        <v>46021</v>
      </c>
      <c r="B335" s="30" t="s">
        <v>465</v>
      </c>
      <c r="C335" s="30" t="s">
        <v>579</v>
      </c>
      <c r="D335" s="30" t="s">
        <v>455</v>
      </c>
      <c r="E335" s="30" t="s">
        <v>17</v>
      </c>
      <c r="F335" s="30" t="s">
        <v>19</v>
      </c>
      <c r="G335" s="31" t="n">
        <v>-3</v>
      </c>
      <c r="H335" s="32" t="n">
        <v>4</v>
      </c>
      <c r="I335" s="32" t="n">
        <v>12</v>
      </c>
      <c r="J335" s="32" t="n">
        <v>0</v>
      </c>
      <c r="K335" s="32" t="n">
        <v>-0</v>
      </c>
      <c r="L335" s="32" t="n">
        <v>-0</v>
      </c>
      <c r="M335" s="6" t="s">
        <f>=I335+J335+K335+L335</f>
      </c>
      <c r="N335" s="30"/>
    </row>
    <row collapsed="false" customFormat="false" customHeight="false" hidden="false" ht="12.1" outlineLevel="0" r="336">
      <c r="A336" s="20" t="n">
        <v>46021</v>
      </c>
      <c r="B336" s="16" t="s">
        <v>45</v>
      </c>
      <c r="C336" s="16" t="s">
        <v>645</v>
      </c>
      <c r="D336" s="16" t="s">
        <v>454</v>
      </c>
      <c r="E336" s="16" t="s">
        <v>46</v>
      </c>
      <c r="F336" s="16" t="s">
        <v>19</v>
      </c>
      <c r="G336" s="7" t="n">
        <v>150</v>
      </c>
      <c r="H336" s="6" t="n">
        <v>1.8833</v>
      </c>
      <c r="I336" s="6" t="n">
        <v>-282.5</v>
      </c>
      <c r="J336" s="6" t="n">
        <v>-0</v>
      </c>
      <c r="K336" s="6" t="n">
        <v>-0</v>
      </c>
      <c r="L336" s="6" t="n">
        <v>-0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46021</v>
      </c>
      <c r="B337" s="16" t="s">
        <v>49</v>
      </c>
      <c r="C337" s="16" t="s">
        <v>536</v>
      </c>
      <c r="D337" s="16" t="s">
        <v>454</v>
      </c>
      <c r="E337" s="16" t="s">
        <v>46</v>
      </c>
      <c r="F337" s="16" t="s">
        <v>19</v>
      </c>
      <c r="G337" s="7" t="n">
        <v>10</v>
      </c>
      <c r="H337" s="6" t="n">
        <v>12.998</v>
      </c>
      <c r="I337" s="6" t="n">
        <v>-129.98</v>
      </c>
      <c r="J337" s="6" t="n">
        <v>-0</v>
      </c>
      <c r="K337" s="6" t="n">
        <v>-0</v>
      </c>
      <c r="L337" s="6" t="n">
        <v>-0</v>
      </c>
      <c r="M337" s="6" t="s">
        <f>=I337+J337+K337+L337</f>
      </c>
      <c r="N337" s="16"/>
    </row>
    <row collapsed="false" customFormat="false" customHeight="false" hidden="false" ht="12.1" outlineLevel="0" r="338">
      <c r="A338" s="29" t="n">
        <v>46021</v>
      </c>
      <c r="B338" s="30" t="s">
        <v>464</v>
      </c>
      <c r="C338" s="30" t="s">
        <v>573</v>
      </c>
      <c r="D338" s="30" t="s">
        <v>455</v>
      </c>
      <c r="E338" s="30" t="s">
        <v>17</v>
      </c>
      <c r="F338" s="30" t="s">
        <v>19</v>
      </c>
      <c r="G338" s="31" t="n">
        <v>-1</v>
      </c>
      <c r="H338" s="32" t="n">
        <v>105.85</v>
      </c>
      <c r="I338" s="32" t="n">
        <v>105.85</v>
      </c>
      <c r="J338" s="32" t="n">
        <v>0</v>
      </c>
      <c r="K338" s="32" t="n">
        <v>-0</v>
      </c>
      <c r="L338" s="32" t="n">
        <v>-0</v>
      </c>
      <c r="M338" s="6" t="s">
        <f>=I338+J338+K338+L338</f>
      </c>
      <c r="N338" s="30"/>
    </row>
    <row collapsed="false" customFormat="false" customHeight="false" hidden="false" ht="12.1" outlineLevel="0" r="339">
      <c r="A339" s="20" t="n">
        <v>46028</v>
      </c>
      <c r="B339" s="16" t="s">
        <v>54</v>
      </c>
      <c r="C339" s="16" t="s">
        <v>553</v>
      </c>
      <c r="D339" s="16" t="s">
        <v>454</v>
      </c>
      <c r="E339" s="16" t="s">
        <v>46</v>
      </c>
      <c r="F339" s="16" t="s">
        <v>19</v>
      </c>
      <c r="G339" s="7" t="n">
        <v>10</v>
      </c>
      <c r="H339" s="6" t="n">
        <v>6.26</v>
      </c>
      <c r="I339" s="6" t="n">
        <v>-62.6</v>
      </c>
      <c r="J339" s="6" t="n">
        <v>-0</v>
      </c>
      <c r="K339" s="6" t="n">
        <v>-0</v>
      </c>
      <c r="L339" s="6" t="n">
        <v>-0</v>
      </c>
      <c r="M339" s="6" t="s">
        <f>=I339+J339+K339+L339</f>
      </c>
      <c r="N339" s="16"/>
    </row>
    <row collapsed="false" customFormat="false" customHeight="false" hidden="false" ht="12.1" outlineLevel="0" r="340">
      <c r="A340" s="21" t="n">
        <v>46030</v>
      </c>
      <c r="B340" s="22" t="s">
        <v>534</v>
      </c>
      <c r="C340" s="22" t="s">
        <v>194</v>
      </c>
      <c r="D340" s="22" t="s">
        <v>534</v>
      </c>
      <c r="E340" s="22" t="s">
        <v>534</v>
      </c>
      <c r="F340" s="22" t="s">
        <v>19</v>
      </c>
      <c r="G340" s="23" t="n">
        <v>1</v>
      </c>
      <c r="H340" s="24" t="n">
        <v>13000</v>
      </c>
      <c r="I340" s="24" t="n">
        <v>13000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</row>
    <row collapsed="false" customFormat="false" customHeight="false" hidden="false" ht="12.1" outlineLevel="0" r="341">
      <c r="A341" s="25" t="n">
        <v>46030</v>
      </c>
      <c r="B341" s="26" t="s">
        <v>550</v>
      </c>
      <c r="C341" s="26" t="s">
        <v>551</v>
      </c>
      <c r="D341" s="26" t="s">
        <v>550</v>
      </c>
      <c r="E341" s="26" t="s">
        <v>550</v>
      </c>
      <c r="F341" s="26" t="s">
        <v>19</v>
      </c>
      <c r="G341" s="27" t="n">
        <v>1</v>
      </c>
      <c r="H341" s="28" t="n">
        <v>-42.92</v>
      </c>
      <c r="I341" s="28" t="n">
        <v>-42.92</v>
      </c>
      <c r="J341" s="28" t="n">
        <v>0</v>
      </c>
      <c r="K341" s="28" t="n">
        <v>-0</v>
      </c>
      <c r="L341" s="28" t="n">
        <v>-0</v>
      </c>
      <c r="M341" s="6" t="s">
        <f>=I341+J341+K341+L341</f>
      </c>
      <c r="N341" s="26"/>
    </row>
    <row collapsed="false" customFormat="false" customHeight="false" hidden="false" ht="12.1" outlineLevel="0" r="342">
      <c r="A342" s="20" t="n">
        <v>46031</v>
      </c>
      <c r="B342" s="16" t="s">
        <v>27</v>
      </c>
      <c r="C342" s="16" t="s">
        <v>615</v>
      </c>
      <c r="D342" s="16" t="s">
        <v>454</v>
      </c>
      <c r="E342" s="16" t="s">
        <v>17</v>
      </c>
      <c r="F342" s="16" t="s">
        <v>19</v>
      </c>
      <c r="G342" s="7" t="n">
        <v>8000</v>
      </c>
      <c r="H342" s="6" t="n">
        <v>1.5955</v>
      </c>
      <c r="I342" s="6" t="n">
        <v>-12764</v>
      </c>
      <c r="J342" s="6" t="n">
        <v>-0</v>
      </c>
      <c r="K342" s="6" t="n">
        <v>-0</v>
      </c>
      <c r="L342" s="6" t="n">
        <v>-0</v>
      </c>
      <c r="M342" s="6" t="s">
        <f>=I342+J342+K342+L342</f>
      </c>
      <c r="N342" s="16"/>
    </row>
    <row collapsed="false" customFormat="false" customHeight="false" hidden="false" ht="12.1" outlineLevel="0" r="343">
      <c r="A343" s="29" t="n">
        <v>46031</v>
      </c>
      <c r="B343" s="30" t="s">
        <v>27</v>
      </c>
      <c r="C343" s="30" t="s">
        <v>615</v>
      </c>
      <c r="D343" s="30" t="s">
        <v>455</v>
      </c>
      <c r="E343" s="30" t="s">
        <v>17</v>
      </c>
      <c r="F343" s="30" t="s">
        <v>19</v>
      </c>
      <c r="G343" s="31" t="n">
        <v>-9000</v>
      </c>
      <c r="H343" s="32" t="n">
        <v>1.5895</v>
      </c>
      <c r="I343" s="32" t="n">
        <v>14305.5</v>
      </c>
      <c r="J343" s="32" t="n">
        <v>0</v>
      </c>
      <c r="K343" s="32" t="n">
        <v>-0</v>
      </c>
      <c r="L343" s="32" t="n">
        <v>-0</v>
      </c>
      <c r="M343" s="6" t="s">
        <f>=I343+J343+K343+L343</f>
      </c>
      <c r="N343" s="30"/>
    </row>
    <row collapsed="false" customFormat="false" customHeight="false" hidden="false" ht="12.1" outlineLevel="0" r="344">
      <c r="A344" s="20" t="n">
        <v>46031</v>
      </c>
      <c r="B344" s="16" t="s">
        <v>27</v>
      </c>
      <c r="C344" s="16" t="s">
        <v>615</v>
      </c>
      <c r="D344" s="16" t="s">
        <v>454</v>
      </c>
      <c r="E344" s="16" t="s">
        <v>17</v>
      </c>
      <c r="F344" s="16" t="s">
        <v>19</v>
      </c>
      <c r="G344" s="7" t="n">
        <v>1000</v>
      </c>
      <c r="H344" s="6" t="n">
        <v>1.5915</v>
      </c>
      <c r="I344" s="6" t="n">
        <v>-1591.5</v>
      </c>
      <c r="J344" s="6" t="n">
        <v>-0</v>
      </c>
      <c r="K344" s="6" t="n">
        <v>-0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46031</v>
      </c>
      <c r="B345" s="16" t="s">
        <v>59</v>
      </c>
      <c r="C345" s="16" t="s">
        <v>604</v>
      </c>
      <c r="D345" s="16" t="s">
        <v>454</v>
      </c>
      <c r="E345" s="16" t="s">
        <v>60</v>
      </c>
      <c r="F345" s="16" t="s">
        <v>19</v>
      </c>
      <c r="G345" s="7" t="n">
        <v>1</v>
      </c>
      <c r="H345" s="6" t="n">
        <v>100.41</v>
      </c>
      <c r="I345" s="6" t="n">
        <v>-1004.1</v>
      </c>
      <c r="J345" s="6" t="n">
        <v>-2.58</v>
      </c>
      <c r="K345" s="6" t="n">
        <v>-0</v>
      </c>
      <c r="L345" s="6" t="n">
        <v>-0</v>
      </c>
      <c r="M345" s="6" t="s">
        <f>=I345+J345+K345+L345</f>
      </c>
      <c r="N345" s="16"/>
    </row>
    <row collapsed="false" customFormat="false" customHeight="false" hidden="false" ht="12.1" outlineLevel="0" r="346">
      <c r="A346" s="20" t="n">
        <v>46031</v>
      </c>
      <c r="B346" s="16" t="s">
        <v>59</v>
      </c>
      <c r="C346" s="16" t="s">
        <v>604</v>
      </c>
      <c r="D346" s="16" t="s">
        <v>454</v>
      </c>
      <c r="E346" s="16" t="s">
        <v>60</v>
      </c>
      <c r="F346" s="16" t="s">
        <v>19</v>
      </c>
      <c r="G346" s="7" t="n">
        <v>1</v>
      </c>
      <c r="H346" s="6" t="n">
        <v>100.56</v>
      </c>
      <c r="I346" s="6" t="n">
        <v>-1005.6</v>
      </c>
      <c r="J346" s="6" t="n">
        <v>-2.58</v>
      </c>
      <c r="K346" s="6" t="n">
        <v>-0</v>
      </c>
      <c r="L346" s="6" t="n">
        <v>-0</v>
      </c>
      <c r="M346" s="6" t="s">
        <f>=I346+J346+K346+L346</f>
      </c>
      <c r="N346" s="16"/>
    </row>
    <row collapsed="false" customFormat="false" customHeight="false" hidden="false" ht="12.1" outlineLevel="0" r="347">
      <c r="A347" s="20" t="n">
        <v>46031</v>
      </c>
      <c r="B347" s="16" t="s">
        <v>45</v>
      </c>
      <c r="C347" s="16" t="s">
        <v>645</v>
      </c>
      <c r="D347" s="16" t="s">
        <v>454</v>
      </c>
      <c r="E347" s="16" t="s">
        <v>46</v>
      </c>
      <c r="F347" s="16" t="s">
        <v>19</v>
      </c>
      <c r="G347" s="7" t="n">
        <v>3850</v>
      </c>
      <c r="H347" s="6" t="n">
        <v>1.8914</v>
      </c>
      <c r="I347" s="6" t="n">
        <v>-7281.89</v>
      </c>
      <c r="J347" s="6" t="n">
        <v>-0</v>
      </c>
      <c r="K347" s="6" t="n">
        <v>-0</v>
      </c>
      <c r="L347" s="6" t="n">
        <v>-0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46031</v>
      </c>
      <c r="B348" s="16" t="s">
        <v>49</v>
      </c>
      <c r="C348" s="16" t="s">
        <v>536</v>
      </c>
      <c r="D348" s="16" t="s">
        <v>454</v>
      </c>
      <c r="E348" s="16" t="s">
        <v>46</v>
      </c>
      <c r="F348" s="16" t="s">
        <v>19</v>
      </c>
      <c r="G348" s="7" t="n">
        <v>250</v>
      </c>
      <c r="H348" s="6" t="n">
        <v>13.051</v>
      </c>
      <c r="I348" s="6" t="n">
        <v>-3262.75</v>
      </c>
      <c r="J348" s="6" t="n">
        <v>-0</v>
      </c>
      <c r="K348" s="6" t="n">
        <v>-0</v>
      </c>
      <c r="L348" s="6" t="n">
        <v>-0</v>
      </c>
      <c r="M348" s="6" t="s">
        <f>=I348+J348+K348+L348</f>
      </c>
      <c r="N348" s="16"/>
    </row>
    <row collapsed="false" customFormat="false" customHeight="false" hidden="false" ht="12.1" outlineLevel="0"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 t="s">
        <v>646</v>
      </c>
      <c r="M349" s="5" t="s">
        <f>=SUM(M2:M348)</f>
      </c>
      <c r="N349" s="4"/>
    </row>
  </sheetData>
  <autoFilter ref="A1:N3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187</v>
      </c>
      <c r="B1" s="38" t="s">
        <v>647</v>
      </c>
      <c r="C1" s="38" t="s">
        <v>0</v>
      </c>
      <c r="D1" s="38" t="s">
        <v>2</v>
      </c>
      <c r="E1" s="38" t="s">
        <v>648</v>
      </c>
      <c r="F1" s="38" t="s">
        <v>3</v>
      </c>
      <c r="G1" s="38" t="s">
        <v>649</v>
      </c>
      <c r="H1" s="38" t="s">
        <v>650</v>
      </c>
      <c r="I1" s="38" t="s">
        <v>651</v>
      </c>
      <c r="J1" s="38" t="s">
        <v>652</v>
      </c>
      <c r="K1" s="38" t="s">
        <v>653</v>
      </c>
      <c r="L1" s="38" t="s">
        <v>654</v>
      </c>
      <c r="M1" s="38" t="s">
        <v>655</v>
      </c>
      <c r="N1" s="38" t="s">
        <v>656</v>
      </c>
    </row>
    <row collapsed="false" customFormat="false" customHeight="false" hidden="false" ht="12.1" outlineLevel="0" r="2">
      <c r="A2" s="37" t="n">
        <v>45918</v>
      </c>
      <c r="B2" s="16" t="s">
        <v>657</v>
      </c>
      <c r="C2" s="16" t="s">
        <v>39</v>
      </c>
      <c r="D2" s="16" t="s">
        <v>40</v>
      </c>
      <c r="E2" s="7" t="n">
        <v>-1</v>
      </c>
      <c r="F2" s="16" t="s">
        <v>41</v>
      </c>
      <c r="G2" s="6" t="n">
        <v>10.7898</v>
      </c>
      <c r="H2" s="6" t="n">
        <v>9.29</v>
      </c>
      <c r="I2" s="6" t="n">
        <v>-500</v>
      </c>
      <c r="J2" s="6" t="n">
        <v>-0.01</v>
      </c>
      <c r="K2" s="6" t="n">
        <v>-10.7898</v>
      </c>
      <c r="L2" s="6" t="n">
        <v>-9.96</v>
      </c>
      <c r="M2" s="6" t="n">
        <v>-1.99</v>
      </c>
      <c r="N2" s="6" t="n">
        <v>1.29</v>
      </c>
    </row>
    <row collapsed="false" customFormat="false" customHeight="false" hidden="false" ht="12.1" outlineLevel="0" r="3">
      <c r="A3" s="37" t="n">
        <v>46009</v>
      </c>
      <c r="B3" s="16" t="s">
        <v>657</v>
      </c>
      <c r="C3" s="16" t="s">
        <v>39</v>
      </c>
      <c r="D3" s="16" t="s">
        <v>40</v>
      </c>
      <c r="E3" s="7" t="n">
        <v>-1</v>
      </c>
      <c r="F3" s="16" t="s">
        <v>41</v>
      </c>
      <c r="G3" s="6" t="n">
        <v>10.4495</v>
      </c>
      <c r="H3" s="6" t="n">
        <v>10.58</v>
      </c>
      <c r="I3" s="6" t="n">
        <v>-500</v>
      </c>
      <c r="J3" s="6" t="n">
        <v>-0.01</v>
      </c>
      <c r="K3" s="6" t="n">
        <v>-10.4495</v>
      </c>
      <c r="L3" s="6" t="n">
        <v>-9.65</v>
      </c>
      <c r="M3" s="6" t="n">
        <v>-1.93</v>
      </c>
      <c r="N3" s="6" t="n">
        <v>1.13</v>
      </c>
    </row>
    <row collapsed="false" customFormat="false" customHeight="false" hidden="false" ht="12.1" outlineLevel="0" r="4">
      <c r="A4" s="37" t="n">
        <v>46010</v>
      </c>
      <c r="B4" s="16" t="s">
        <v>657</v>
      </c>
      <c r="C4" s="16" t="s">
        <v>24</v>
      </c>
      <c r="D4" s="16" t="s">
        <v>25</v>
      </c>
      <c r="E4" s="7" t="n">
        <v>30</v>
      </c>
      <c r="F4" s="16" t="s">
        <v>19</v>
      </c>
      <c r="G4" s="6" t="n">
        <v>4.1</v>
      </c>
      <c r="H4" s="6" t="n">
        <v>97.64</v>
      </c>
      <c r="I4" s="6" t="n">
        <v>100.85</v>
      </c>
      <c r="J4" s="6" t="n">
        <v>16</v>
      </c>
      <c r="K4" s="6" t="n">
        <v>123</v>
      </c>
      <c r="L4" s="6" t="n">
        <v>107</v>
      </c>
      <c r="M4" s="6" t="n">
        <v>3.54</v>
      </c>
      <c r="N4" s="6" t="n">
        <v>3.65</v>
      </c>
    </row>
    <row collapsed="false" customFormat="false" customHeight="false" hidden="false" ht="12.1" outlineLevel="0" r="5">
      <c r="A5" s="37" t="n">
        <v>46034</v>
      </c>
      <c r="B5" s="16" t="s">
        <v>657</v>
      </c>
      <c r="C5" s="16" t="s">
        <v>16</v>
      </c>
      <c r="D5" s="16" t="s">
        <v>18</v>
      </c>
      <c r="E5" s="7" t="n">
        <v>10</v>
      </c>
      <c r="F5" s="16" t="s">
        <v>19</v>
      </c>
      <c r="G5" s="6" t="n">
        <v>11.56</v>
      </c>
      <c r="H5" s="6" t="n">
        <v>392.05</v>
      </c>
      <c r="I5" s="6" t="n">
        <v>409.26</v>
      </c>
      <c r="J5" s="6" t="n">
        <v>15</v>
      </c>
      <c r="K5" s="6" t="n">
        <v>115.6</v>
      </c>
      <c r="L5" s="6" t="n">
        <v>100.6</v>
      </c>
      <c r="M5" s="6" t="n">
        <v>2.46</v>
      </c>
      <c r="N5" s="6" t="n">
        <v>2.57</v>
      </c>
    </row>
    <row collapsed="false" customFormat="false" customHeight="false" hidden="false" ht="12.1" outlineLevel="0" r="6">
      <c r="A6" s="37" t="n">
        <v>46100</v>
      </c>
      <c r="B6" s="16" t="s">
        <v>657</v>
      </c>
      <c r="C6" s="16" t="s">
        <v>39</v>
      </c>
      <c r="D6" s="16" t="s">
        <v>40</v>
      </c>
      <c r="E6" s="7" t="n">
        <v>-1</v>
      </c>
      <c r="F6" s="16" t="s">
        <v>41</v>
      </c>
      <c r="G6" s="6" t="n">
        <v>10.8064</v>
      </c>
      <c r="H6" s="6" t="n">
        <v>13.96</v>
      </c>
      <c r="I6" s="6" t="n">
        <v>-500</v>
      </c>
      <c r="J6" s="6" t="n">
        <v>-0.01</v>
      </c>
      <c r="K6" s="6" t="n">
        <v>-10.8064</v>
      </c>
      <c r="L6" s="6" t="n">
        <v>-9.98</v>
      </c>
      <c r="M6" s="6" t="n">
        <v>-2</v>
      </c>
      <c r="N6" s="6" t="n">
        <v>0.86</v>
      </c>
    </row>
    <row collapsed="false" customFormat="false" customHeight="false" hidden="false" ht="12.1" outlineLevel="0" r="7">
      <c r="A7" s="37" t="n">
        <v>46204</v>
      </c>
      <c r="B7" s="16" t="s">
        <v>657</v>
      </c>
      <c r="C7" s="16" t="s">
        <v>39</v>
      </c>
      <c r="D7" s="16" t="s">
        <v>40</v>
      </c>
      <c r="E7" s="7" t="n">
        <v>-1</v>
      </c>
      <c r="F7" s="16" t="s">
        <v>41</v>
      </c>
      <c r="G7" s="6" t="n">
        <v>10.175</v>
      </c>
      <c r="H7" s="6" t="n">
        <v>15.04</v>
      </c>
      <c r="I7" s="6" t="n">
        <v>-500</v>
      </c>
      <c r="J7" s="6" t="n">
        <v>-0.01</v>
      </c>
      <c r="K7" s="6" t="n">
        <v>-10.175</v>
      </c>
      <c r="L7" s="6" t="n">
        <v>-9.39</v>
      </c>
      <c r="M7" s="6" t="n">
        <v>-1.88</v>
      </c>
      <c r="N7" s="6" t="n">
        <v>0.8</v>
      </c>
    </row>
    <row collapsed="false" customFormat="false" customHeight="false" hidden="false" ht="12.1" outlineLevel="0" r="8">
      <c r="A8" s="37" t="n">
        <v>46205</v>
      </c>
      <c r="B8" s="16" t="s">
        <v>657</v>
      </c>
      <c r="C8" s="16" t="s">
        <v>30</v>
      </c>
      <c r="D8" s="16" t="s">
        <v>31</v>
      </c>
      <c r="E8" s="7" t="n">
        <v>2000</v>
      </c>
      <c r="F8" s="16" t="s">
        <v>19</v>
      </c>
      <c r="G8" s="6" t="n">
        <v>0.0385</v>
      </c>
      <c r="H8" s="6" t="n">
        <v>0.5426</v>
      </c>
      <c r="I8" s="6" t="n">
        <v>0.8</v>
      </c>
      <c r="J8" s="6" t="n">
        <v>10</v>
      </c>
      <c r="K8" s="6" t="n">
        <v>77</v>
      </c>
      <c r="L8" s="6" t="n">
        <v>67</v>
      </c>
      <c r="M8" s="6" t="n">
        <v>4.16</v>
      </c>
      <c r="N8" s="6" t="n">
        <v>6.17</v>
      </c>
    </row>
    <row collapsed="false" customFormat="false" customHeight="false" hidden="false" ht="12.1" outlineLevel="0" r="9">
      <c r="A9" s="37" t="n">
        <v>46206</v>
      </c>
      <c r="B9" s="16" t="s">
        <v>657</v>
      </c>
      <c r="C9" s="16" t="s">
        <v>27</v>
      </c>
      <c r="D9" s="16" t="s">
        <v>28</v>
      </c>
      <c r="E9" s="7" t="n">
        <v>1000</v>
      </c>
      <c r="F9" s="16" t="s">
        <v>19</v>
      </c>
      <c r="G9" s="6" t="n">
        <v>0.1865</v>
      </c>
      <c r="H9" s="6" t="n">
        <v>1.5485</v>
      </c>
      <c r="I9" s="6" t="n">
        <v>1.59</v>
      </c>
      <c r="J9" s="6" t="n">
        <v>24</v>
      </c>
      <c r="K9" s="6" t="n">
        <v>186.5</v>
      </c>
      <c r="L9" s="6" t="n">
        <v>162.5</v>
      </c>
      <c r="M9" s="6" t="n">
        <v>10.21</v>
      </c>
      <c r="N9" s="6" t="n">
        <v>10.49</v>
      </c>
    </row>
    <row collapsed="false" customFormat="false" customHeight="false" hidden="false" ht="12.1" outlineLevel="0" r="10">
      <c r="A10" s="37" t="n">
        <v>46212</v>
      </c>
      <c r="B10" s="16" t="s">
        <v>657</v>
      </c>
      <c r="C10" s="16" t="s">
        <v>16</v>
      </c>
      <c r="D10" s="16" t="s">
        <v>18</v>
      </c>
      <c r="E10" s="7" t="n">
        <v>10</v>
      </c>
      <c r="F10" s="16" t="s">
        <v>19</v>
      </c>
      <c r="G10" s="6" t="n">
        <v>2.27</v>
      </c>
      <c r="H10" s="6" t="n">
        <v>312.85</v>
      </c>
      <c r="I10" s="6" t="n">
        <v>409.26</v>
      </c>
      <c r="J10" s="6" t="n">
        <v>3</v>
      </c>
      <c r="K10" s="6" t="n">
        <v>22.7</v>
      </c>
      <c r="L10" s="6" t="n">
        <v>19.7</v>
      </c>
      <c r="M10" s="6" t="n">
        <v>0.48</v>
      </c>
      <c r="N10" s="6" t="n">
        <v>0.63</v>
      </c>
    </row>
    <row collapsed="false" customFormat="false" customHeight="false" hidden="false" ht="12.1" outlineLevel="0" r="11">
      <c r="A11" s="37"/>
      <c r="B11" s="16"/>
      <c r="C11" s="16"/>
      <c r="D11" s="16"/>
      <c r="E11" s="7"/>
      <c r="F11" s="16"/>
      <c r="G11" s="6"/>
      <c r="H11" s="6"/>
      <c r="I11" s="6"/>
      <c r="J11" s="6"/>
      <c r="K11" s="6"/>
      <c r="L11" s="6"/>
      <c r="M11" s="6"/>
      <c r="N11" s="6"/>
    </row>
    <row collapsed="false" customFormat="false" customHeight="false" hidden="false" ht="12.1" outlineLevel="0" r="12">
      <c r="A12" s="37" t="n">
        <v>46223</v>
      </c>
      <c r="B12" s="16" t="s">
        <v>657</v>
      </c>
      <c r="C12" s="16" t="s">
        <v>21</v>
      </c>
      <c r="D12" s="16" t="s">
        <v>22</v>
      </c>
      <c r="E12" s="7" t="n">
        <v>50</v>
      </c>
      <c r="F12" s="16" t="s">
        <v>19</v>
      </c>
      <c r="G12" s="6" t="n">
        <v>9.71</v>
      </c>
      <c r="H12" s="6" t="n">
        <v>55.885</v>
      </c>
      <c r="I12" s="6" t="n">
        <v>72.83</v>
      </c>
      <c r="J12" s="6" t="n">
        <v>63</v>
      </c>
      <c r="K12" s="6" t="n">
        <v>485.5</v>
      </c>
      <c r="L12" s="6" t="n">
        <v>422.5</v>
      </c>
      <c r="M12" s="6" t="n">
        <v>11.6</v>
      </c>
      <c r="N12" s="6" t="n">
        <v>15.12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187</v>
      </c>
      <c r="B1" s="38" t="s">
        <v>647</v>
      </c>
      <c r="C1" s="38" t="s">
        <v>0</v>
      </c>
      <c r="D1" s="38" t="s">
        <v>2</v>
      </c>
      <c r="E1" s="38" t="s">
        <v>6</v>
      </c>
      <c r="F1" s="38" t="s">
        <v>648</v>
      </c>
      <c r="G1" s="38" t="s">
        <v>658</v>
      </c>
      <c r="H1" s="38" t="s">
        <v>652</v>
      </c>
      <c r="I1" s="38" t="s">
        <v>653</v>
      </c>
      <c r="J1" s="38" t="s">
        <v>654</v>
      </c>
    </row>
    <row collapsed="false" customFormat="false" customHeight="false" hidden="false" ht="12.1" outlineLevel="0" r="2">
      <c r="A2" s="39" t="n">
        <v>45797</v>
      </c>
      <c r="B2" s="16" t="s">
        <v>657</v>
      </c>
      <c r="C2" s="16" t="s">
        <v>162</v>
      </c>
      <c r="D2" s="16" t="s">
        <v>163</v>
      </c>
      <c r="E2" s="6" t="n">
        <v>1000</v>
      </c>
      <c r="F2" s="7" t="n">
        <v>1</v>
      </c>
      <c r="G2" s="6" t="n">
        <v>12.74</v>
      </c>
      <c r="H2" s="6" t="n">
        <v>2</v>
      </c>
      <c r="I2" s="6" t="n">
        <v>12.74</v>
      </c>
      <c r="J2" s="6" t="n">
        <v>10.74</v>
      </c>
    </row>
    <row collapsed="false" customFormat="false" customHeight="false" hidden="false" ht="12.1" outlineLevel="0" r="3">
      <c r="A3" s="39" t="n">
        <v>45827</v>
      </c>
      <c r="B3" s="16" t="s">
        <v>657</v>
      </c>
      <c r="C3" s="16" t="s">
        <v>162</v>
      </c>
      <c r="D3" s="16" t="s">
        <v>163</v>
      </c>
      <c r="E3" s="6" t="n">
        <v>1000</v>
      </c>
      <c r="F3" s="7" t="n">
        <v>1</v>
      </c>
      <c r="G3" s="6" t="n">
        <v>12.74</v>
      </c>
      <c r="H3" s="6" t="n">
        <v>2</v>
      </c>
      <c r="I3" s="6" t="n">
        <v>12.74</v>
      </c>
      <c r="J3" s="6" t="n">
        <v>10.74</v>
      </c>
    </row>
    <row collapsed="false" customFormat="false" customHeight="false" hidden="false" ht="12.1" outlineLevel="0" r="4">
      <c r="A4" s="39" t="n">
        <v>45836</v>
      </c>
      <c r="B4" s="16" t="s">
        <v>657</v>
      </c>
      <c r="C4" s="16" t="s">
        <v>458</v>
      </c>
      <c r="D4" s="16" t="s">
        <v>659</v>
      </c>
      <c r="E4" s="6" t="n">
        <v>1000</v>
      </c>
      <c r="F4" s="7" t="n">
        <v>1</v>
      </c>
      <c r="G4" s="6" t="n">
        <v>20.34</v>
      </c>
      <c r="H4" s="6" t="n">
        <v>3</v>
      </c>
      <c r="I4" s="6" t="n">
        <v>20.34</v>
      </c>
      <c r="J4" s="6" t="n">
        <v>17.34</v>
      </c>
    </row>
    <row collapsed="false" customFormat="false" customHeight="false" hidden="false" ht="12.1" outlineLevel="0" r="5">
      <c r="A5" s="39" t="n">
        <v>45845</v>
      </c>
      <c r="B5" s="16" t="s">
        <v>657</v>
      </c>
      <c r="C5" s="16" t="s">
        <v>124</v>
      </c>
      <c r="D5" s="16" t="s">
        <v>125</v>
      </c>
      <c r="E5" s="6" t="n">
        <v>1000</v>
      </c>
      <c r="F5" s="7" t="n">
        <v>1</v>
      </c>
      <c r="G5" s="6" t="n">
        <v>18.76</v>
      </c>
      <c r="H5" s="6" t="n">
        <v>2</v>
      </c>
      <c r="I5" s="6" t="n">
        <v>18.76</v>
      </c>
      <c r="J5" s="6" t="n">
        <v>16.76</v>
      </c>
    </row>
    <row collapsed="false" customFormat="false" customHeight="false" hidden="false" ht="12.1" outlineLevel="0" r="6">
      <c r="A6" s="39" t="n">
        <v>45847</v>
      </c>
      <c r="B6" s="16" t="s">
        <v>657</v>
      </c>
      <c r="C6" s="16" t="s">
        <v>459</v>
      </c>
      <c r="D6" s="16" t="s">
        <v>542</v>
      </c>
      <c r="E6" s="6" t="n">
        <v>1000</v>
      </c>
      <c r="F6" s="7" t="n">
        <v>1</v>
      </c>
      <c r="G6" s="6" t="n">
        <v>21.78</v>
      </c>
      <c r="H6" s="6" t="n">
        <v>3</v>
      </c>
      <c r="I6" s="6" t="n">
        <v>21.78</v>
      </c>
      <c r="J6" s="6" t="n">
        <v>18.78</v>
      </c>
    </row>
    <row collapsed="false" customFormat="false" customHeight="false" hidden="false" ht="12.1" outlineLevel="0" r="7">
      <c r="A7" s="39" t="n">
        <v>45857</v>
      </c>
      <c r="B7" s="16" t="s">
        <v>657</v>
      </c>
      <c r="C7" s="16" t="s">
        <v>162</v>
      </c>
      <c r="D7" s="16" t="s">
        <v>163</v>
      </c>
      <c r="E7" s="6" t="n">
        <v>1000</v>
      </c>
      <c r="F7" s="7" t="n">
        <v>1</v>
      </c>
      <c r="G7" s="6" t="n">
        <v>12.74</v>
      </c>
      <c r="H7" s="6" t="n">
        <v>2</v>
      </c>
      <c r="I7" s="6" t="n">
        <v>12.74</v>
      </c>
      <c r="J7" s="6" t="n">
        <v>10.74</v>
      </c>
    </row>
    <row collapsed="false" customFormat="false" customHeight="false" hidden="false" ht="12.1" outlineLevel="0" r="8">
      <c r="A8" s="39" t="n">
        <v>45859</v>
      </c>
      <c r="B8" s="16" t="s">
        <v>657</v>
      </c>
      <c r="C8" s="16" t="s">
        <v>148</v>
      </c>
      <c r="D8" s="16" t="s">
        <v>149</v>
      </c>
      <c r="E8" s="6" t="n">
        <v>1000</v>
      </c>
      <c r="F8" s="7" t="n">
        <v>1</v>
      </c>
      <c r="G8" s="6" t="n">
        <v>17.51</v>
      </c>
      <c r="H8" s="6" t="n">
        <v>2</v>
      </c>
      <c r="I8" s="6" t="n">
        <v>17.51</v>
      </c>
      <c r="J8" s="6" t="n">
        <v>15.51</v>
      </c>
    </row>
    <row collapsed="false" customFormat="false" customHeight="false" hidden="false" ht="12.1" outlineLevel="0" r="9">
      <c r="A9" s="39" t="n">
        <v>45876</v>
      </c>
      <c r="B9" s="16" t="s">
        <v>657</v>
      </c>
      <c r="C9" s="16" t="s">
        <v>124</v>
      </c>
      <c r="D9" s="16" t="s">
        <v>125</v>
      </c>
      <c r="E9" s="6" t="n">
        <v>1000</v>
      </c>
      <c r="F9" s="7" t="n">
        <v>1</v>
      </c>
      <c r="G9" s="6" t="n">
        <v>18.16</v>
      </c>
      <c r="H9" s="6" t="n">
        <v>2</v>
      </c>
      <c r="I9" s="6" t="n">
        <v>18.16</v>
      </c>
      <c r="J9" s="6" t="n">
        <v>16.16</v>
      </c>
    </row>
    <row collapsed="false" customFormat="false" customHeight="false" hidden="false" ht="12.1" outlineLevel="0" r="10">
      <c r="A10" s="39" t="n">
        <v>45877</v>
      </c>
      <c r="B10" s="16" t="s">
        <v>657</v>
      </c>
      <c r="C10" s="16" t="s">
        <v>459</v>
      </c>
      <c r="D10" s="16" t="s">
        <v>542</v>
      </c>
      <c r="E10" s="6" t="n">
        <v>1000</v>
      </c>
      <c r="F10" s="7" t="n">
        <v>1</v>
      </c>
      <c r="G10" s="6" t="n">
        <v>21.78</v>
      </c>
      <c r="H10" s="6" t="n">
        <v>3</v>
      </c>
      <c r="I10" s="6" t="n">
        <v>21.78</v>
      </c>
      <c r="J10" s="6" t="n">
        <v>18.78</v>
      </c>
    </row>
    <row collapsed="false" customFormat="false" customHeight="false" hidden="false" ht="12.1" outlineLevel="0" r="11">
      <c r="A11" s="39" t="n">
        <v>45887</v>
      </c>
      <c r="B11" s="16" t="s">
        <v>657</v>
      </c>
      <c r="C11" s="16" t="s">
        <v>162</v>
      </c>
      <c r="D11" s="16" t="s">
        <v>163</v>
      </c>
      <c r="E11" s="6" t="n">
        <v>1000</v>
      </c>
      <c r="F11" s="7" t="n">
        <v>1</v>
      </c>
      <c r="G11" s="6" t="n">
        <v>12.74</v>
      </c>
      <c r="H11" s="6" t="n">
        <v>2</v>
      </c>
      <c r="I11" s="6" t="n">
        <v>12.74</v>
      </c>
      <c r="J11" s="6" t="n">
        <v>10.74</v>
      </c>
    </row>
    <row collapsed="false" customFormat="false" customHeight="false" hidden="false" ht="12.1" outlineLevel="0" r="12">
      <c r="A12" s="39" t="n">
        <v>45889</v>
      </c>
      <c r="B12" s="16" t="s">
        <v>657</v>
      </c>
      <c r="C12" s="16" t="s">
        <v>94</v>
      </c>
      <c r="D12" s="16" t="s">
        <v>95</v>
      </c>
      <c r="E12" s="6" t="n">
        <v>1000</v>
      </c>
      <c r="F12" s="7" t="n">
        <v>1</v>
      </c>
      <c r="G12" s="6" t="n">
        <v>55.02</v>
      </c>
      <c r="H12" s="6" t="n">
        <v>7</v>
      </c>
      <c r="I12" s="6" t="n">
        <v>55.02</v>
      </c>
      <c r="J12" s="6" t="n">
        <v>48.02</v>
      </c>
    </row>
    <row collapsed="false" customFormat="false" customHeight="false" hidden="false" ht="12.1" outlineLevel="0" r="13">
      <c r="A13" s="39" t="n">
        <v>45889</v>
      </c>
      <c r="B13" s="16" t="s">
        <v>657</v>
      </c>
      <c r="C13" s="16" t="s">
        <v>148</v>
      </c>
      <c r="D13" s="16" t="s">
        <v>149</v>
      </c>
      <c r="E13" s="6" t="n">
        <v>1000</v>
      </c>
      <c r="F13" s="7" t="n">
        <v>1</v>
      </c>
      <c r="G13" s="6" t="n">
        <v>16.52</v>
      </c>
      <c r="H13" s="6" t="n">
        <v>2</v>
      </c>
      <c r="I13" s="6" t="n">
        <v>16.52</v>
      </c>
      <c r="J13" s="6" t="n">
        <v>14.52</v>
      </c>
    </row>
    <row collapsed="false" customFormat="false" customHeight="false" hidden="false" ht="12.1" outlineLevel="0" r="14">
      <c r="A14" s="39" t="n">
        <v>45890</v>
      </c>
      <c r="B14" s="16" t="s">
        <v>657</v>
      </c>
      <c r="C14" s="16" t="s">
        <v>121</v>
      </c>
      <c r="D14" s="16" t="s">
        <v>122</v>
      </c>
      <c r="E14" s="6" t="n">
        <v>1000</v>
      </c>
      <c r="F14" s="7" t="n">
        <v>1</v>
      </c>
      <c r="G14" s="6" t="n">
        <v>17.83</v>
      </c>
      <c r="H14" s="6" t="n">
        <v>2</v>
      </c>
      <c r="I14" s="6" t="n">
        <v>17.83</v>
      </c>
      <c r="J14" s="6" t="n">
        <v>15.83</v>
      </c>
    </row>
    <row collapsed="false" customFormat="false" customHeight="false" hidden="false" ht="12.1" outlineLevel="0" r="15">
      <c r="A15" s="39" t="n">
        <v>45892</v>
      </c>
      <c r="B15" s="16" t="s">
        <v>657</v>
      </c>
      <c r="C15" s="16" t="s">
        <v>151</v>
      </c>
      <c r="D15" s="16" t="s">
        <v>152</v>
      </c>
      <c r="E15" s="6" t="n">
        <v>1000</v>
      </c>
      <c r="F15" s="7" t="n">
        <v>1</v>
      </c>
      <c r="G15" s="6" t="n">
        <v>18.58</v>
      </c>
      <c r="H15" s="6" t="n">
        <v>2</v>
      </c>
      <c r="I15" s="6" t="n">
        <v>18.58</v>
      </c>
      <c r="J15" s="6" t="n">
        <v>16.58</v>
      </c>
    </row>
    <row collapsed="false" customFormat="false" customHeight="false" hidden="false" ht="12.1" outlineLevel="0" r="16">
      <c r="A16" s="39" t="n">
        <v>45894</v>
      </c>
      <c r="B16" s="16" t="s">
        <v>657</v>
      </c>
      <c r="C16" s="16" t="s">
        <v>174</v>
      </c>
      <c r="D16" s="16" t="s">
        <v>175</v>
      </c>
      <c r="E16" s="6" t="n">
        <v>1000</v>
      </c>
      <c r="F16" s="7" t="n">
        <v>1</v>
      </c>
      <c r="G16" s="6" t="n">
        <v>14.79</v>
      </c>
      <c r="H16" s="6" t="n">
        <v>2</v>
      </c>
      <c r="I16" s="6" t="n">
        <v>14.79</v>
      </c>
      <c r="J16" s="6" t="n">
        <v>12.79</v>
      </c>
    </row>
    <row collapsed="false" customFormat="false" customHeight="false" hidden="false" ht="12.1" outlineLevel="0" r="17">
      <c r="A17" s="39" t="n">
        <v>45907</v>
      </c>
      <c r="B17" s="16" t="s">
        <v>657</v>
      </c>
      <c r="C17" s="16" t="s">
        <v>124</v>
      </c>
      <c r="D17" s="16" t="s">
        <v>125</v>
      </c>
      <c r="E17" s="6" t="n">
        <v>1000</v>
      </c>
      <c r="F17" s="7" t="n">
        <v>1</v>
      </c>
      <c r="G17" s="6" t="n">
        <v>17.45</v>
      </c>
      <c r="H17" s="6" t="n">
        <v>2</v>
      </c>
      <c r="I17" s="6" t="n">
        <v>17.45</v>
      </c>
      <c r="J17" s="6" t="n">
        <v>15.45</v>
      </c>
    </row>
    <row collapsed="false" customFormat="false" customHeight="false" hidden="false" ht="12.1" outlineLevel="0" r="18">
      <c r="A18" s="39" t="n">
        <v>45907</v>
      </c>
      <c r="B18" s="16" t="s">
        <v>657</v>
      </c>
      <c r="C18" s="16" t="s">
        <v>459</v>
      </c>
      <c r="D18" s="16" t="s">
        <v>542</v>
      </c>
      <c r="E18" s="6" t="n">
        <v>1000</v>
      </c>
      <c r="F18" s="7" t="n">
        <v>1</v>
      </c>
      <c r="G18" s="6" t="n">
        <v>21.78</v>
      </c>
      <c r="H18" s="6" t="n">
        <v>3</v>
      </c>
      <c r="I18" s="6" t="n">
        <v>21.78</v>
      </c>
      <c r="J18" s="6" t="n">
        <v>18.78</v>
      </c>
    </row>
    <row collapsed="false" customFormat="false" customHeight="false" hidden="false" ht="12.1" outlineLevel="0" r="19">
      <c r="A19" s="39" t="n">
        <v>45907</v>
      </c>
      <c r="B19" s="16" t="s">
        <v>657</v>
      </c>
      <c r="C19" s="16" t="s">
        <v>154</v>
      </c>
      <c r="D19" s="16" t="s">
        <v>155</v>
      </c>
      <c r="E19" s="6" t="n">
        <v>1000</v>
      </c>
      <c r="F19" s="7" t="n">
        <v>1</v>
      </c>
      <c r="G19" s="6" t="n">
        <v>15.74</v>
      </c>
      <c r="H19" s="6" t="n">
        <v>2</v>
      </c>
      <c r="I19" s="6" t="n">
        <v>15.74</v>
      </c>
      <c r="J19" s="6" t="n">
        <v>13.74</v>
      </c>
    </row>
    <row collapsed="false" customFormat="false" customHeight="false" hidden="false" ht="12.1" outlineLevel="0" r="20">
      <c r="A20" s="39" t="n">
        <v>45917</v>
      </c>
      <c r="B20" s="16" t="s">
        <v>657</v>
      </c>
      <c r="C20" s="16" t="s">
        <v>162</v>
      </c>
      <c r="D20" s="16" t="s">
        <v>163</v>
      </c>
      <c r="E20" s="6" t="n">
        <v>1000</v>
      </c>
      <c r="F20" s="7" t="n">
        <v>1</v>
      </c>
      <c r="G20" s="6" t="n">
        <v>12.74</v>
      </c>
      <c r="H20" s="6" t="n">
        <v>2</v>
      </c>
      <c r="I20" s="6" t="n">
        <v>12.74</v>
      </c>
      <c r="J20" s="6" t="n">
        <v>10.74</v>
      </c>
    </row>
    <row collapsed="false" customFormat="false" customHeight="false" hidden="false" ht="12.1" outlineLevel="0" r="21">
      <c r="A21" s="39" t="n">
        <v>45919</v>
      </c>
      <c r="B21" s="16" t="s">
        <v>657</v>
      </c>
      <c r="C21" s="16" t="s">
        <v>148</v>
      </c>
      <c r="D21" s="16" t="s">
        <v>149</v>
      </c>
      <c r="E21" s="6" t="n">
        <v>1000</v>
      </c>
      <c r="F21" s="7" t="n">
        <v>1</v>
      </c>
      <c r="G21" s="6" t="n">
        <v>15.86</v>
      </c>
      <c r="H21" s="6" t="n">
        <v>2</v>
      </c>
      <c r="I21" s="6" t="n">
        <v>15.86</v>
      </c>
      <c r="J21" s="6" t="n">
        <v>13.86</v>
      </c>
    </row>
    <row collapsed="false" customFormat="false" customHeight="false" hidden="false" ht="12.1" outlineLevel="0" r="22">
      <c r="A22" s="39" t="n">
        <v>45919</v>
      </c>
      <c r="B22" s="16" t="s">
        <v>657</v>
      </c>
      <c r="C22" s="16" t="s">
        <v>103</v>
      </c>
      <c r="D22" s="16" t="s">
        <v>104</v>
      </c>
      <c r="E22" s="6" t="n">
        <v>1000</v>
      </c>
      <c r="F22" s="7" t="n">
        <v>1</v>
      </c>
      <c r="G22" s="6" t="n">
        <v>16.8</v>
      </c>
      <c r="H22" s="6" t="n">
        <v>2</v>
      </c>
      <c r="I22" s="6" t="n">
        <v>16.8</v>
      </c>
      <c r="J22" s="6" t="n">
        <v>14.8</v>
      </c>
    </row>
    <row collapsed="false" customFormat="false" customHeight="false" hidden="false" ht="12.1" outlineLevel="0" r="23">
      <c r="A23" s="39" t="n">
        <v>45921</v>
      </c>
      <c r="B23" s="16" t="s">
        <v>657</v>
      </c>
      <c r="C23" s="16" t="s">
        <v>121</v>
      </c>
      <c r="D23" s="16" t="s">
        <v>122</v>
      </c>
      <c r="E23" s="6" t="n">
        <v>1000</v>
      </c>
      <c r="F23" s="7" t="n">
        <v>1</v>
      </c>
      <c r="G23" s="6" t="n">
        <v>16.68</v>
      </c>
      <c r="H23" s="6" t="n">
        <v>2</v>
      </c>
      <c r="I23" s="6" t="n">
        <v>16.68</v>
      </c>
      <c r="J23" s="6" t="n">
        <v>14.68</v>
      </c>
    </row>
    <row collapsed="false" customFormat="false" customHeight="false" hidden="false" ht="12.1" outlineLevel="0" r="24">
      <c r="A24" s="39" t="n">
        <v>45922</v>
      </c>
      <c r="B24" s="16" t="s">
        <v>657</v>
      </c>
      <c r="C24" s="16" t="s">
        <v>151</v>
      </c>
      <c r="D24" s="16" t="s">
        <v>152</v>
      </c>
      <c r="E24" s="6" t="n">
        <v>1000</v>
      </c>
      <c r="F24" s="7" t="n">
        <v>1</v>
      </c>
      <c r="G24" s="6" t="n">
        <v>18.03</v>
      </c>
      <c r="H24" s="6" t="n">
        <v>2</v>
      </c>
      <c r="I24" s="6" t="n">
        <v>18.03</v>
      </c>
      <c r="J24" s="6" t="n">
        <v>16.03</v>
      </c>
    </row>
    <row collapsed="false" customFormat="false" customHeight="false" hidden="false" ht="12.1" outlineLevel="0" r="25">
      <c r="A25" s="39" t="n">
        <v>45923</v>
      </c>
      <c r="B25" s="16" t="s">
        <v>657</v>
      </c>
      <c r="C25" s="16" t="s">
        <v>82</v>
      </c>
      <c r="D25" s="16" t="s">
        <v>83</v>
      </c>
      <c r="E25" s="6" t="n">
        <v>1000</v>
      </c>
      <c r="F25" s="7" t="n">
        <v>1</v>
      </c>
      <c r="G25" s="6" t="n">
        <v>71.05</v>
      </c>
      <c r="H25" s="6" t="n">
        <v>9</v>
      </c>
      <c r="I25" s="6" t="n">
        <v>71.05</v>
      </c>
      <c r="J25" s="6" t="n">
        <v>62.05</v>
      </c>
    </row>
    <row collapsed="false" customFormat="false" customHeight="false" hidden="false" ht="12.1" outlineLevel="0" r="26">
      <c r="A26" s="39" t="n">
        <v>45924</v>
      </c>
      <c r="B26" s="16" t="s">
        <v>657</v>
      </c>
      <c r="C26" s="16" t="s">
        <v>174</v>
      </c>
      <c r="D26" s="16" t="s">
        <v>175</v>
      </c>
      <c r="E26" s="6" t="n">
        <v>1000</v>
      </c>
      <c r="F26" s="7" t="n">
        <v>1</v>
      </c>
      <c r="G26" s="6" t="n">
        <v>14.79</v>
      </c>
      <c r="H26" s="6" t="n">
        <v>2</v>
      </c>
      <c r="I26" s="6" t="n">
        <v>14.79</v>
      </c>
      <c r="J26" s="6" t="n">
        <v>12.79</v>
      </c>
    </row>
    <row collapsed="false" customFormat="false" customHeight="false" hidden="false" ht="12.1" outlineLevel="0" r="27">
      <c r="A27" s="39" t="n">
        <v>45937</v>
      </c>
      <c r="B27" s="16" t="s">
        <v>657</v>
      </c>
      <c r="C27" s="16" t="s">
        <v>459</v>
      </c>
      <c r="D27" s="16" t="s">
        <v>542</v>
      </c>
      <c r="E27" s="6" t="n">
        <v>1000</v>
      </c>
      <c r="F27" s="7" t="n">
        <v>1</v>
      </c>
      <c r="G27" s="6" t="n">
        <v>21.78</v>
      </c>
      <c r="H27" s="6" t="n">
        <v>3</v>
      </c>
      <c r="I27" s="6" t="n">
        <v>21.78</v>
      </c>
      <c r="J27" s="6" t="n">
        <v>18.78</v>
      </c>
    </row>
    <row collapsed="false" customFormat="false" customHeight="false" hidden="false" ht="12.1" outlineLevel="0" r="28">
      <c r="A28" s="39" t="n">
        <v>45937</v>
      </c>
      <c r="B28" s="16" t="s">
        <v>657</v>
      </c>
      <c r="C28" s="16" t="s">
        <v>154</v>
      </c>
      <c r="D28" s="16" t="s">
        <v>155</v>
      </c>
      <c r="E28" s="6" t="n">
        <v>1000</v>
      </c>
      <c r="F28" s="7" t="n">
        <v>1</v>
      </c>
      <c r="G28" s="6" t="n">
        <v>15.74</v>
      </c>
      <c r="H28" s="6" t="n">
        <v>2</v>
      </c>
      <c r="I28" s="6" t="n">
        <v>15.74</v>
      </c>
      <c r="J28" s="6" t="n">
        <v>13.74</v>
      </c>
    </row>
    <row collapsed="false" customFormat="false" customHeight="false" hidden="false" ht="12.1" outlineLevel="0" r="29">
      <c r="A29" s="39" t="n">
        <v>45938</v>
      </c>
      <c r="B29" s="16" t="s">
        <v>657</v>
      </c>
      <c r="C29" s="16" t="s">
        <v>124</v>
      </c>
      <c r="D29" s="16" t="s">
        <v>125</v>
      </c>
      <c r="E29" s="6" t="n">
        <v>1000</v>
      </c>
      <c r="F29" s="7" t="n">
        <v>1</v>
      </c>
      <c r="G29" s="6" t="n">
        <v>16.18</v>
      </c>
      <c r="H29" s="6" t="n">
        <v>2</v>
      </c>
      <c r="I29" s="6" t="n">
        <v>16.18</v>
      </c>
      <c r="J29" s="6" t="n">
        <v>14.18</v>
      </c>
    </row>
    <row collapsed="false" customFormat="false" customHeight="false" hidden="false" ht="12.1" outlineLevel="0" r="30">
      <c r="A30" s="39" t="n">
        <v>45942</v>
      </c>
      <c r="B30" s="16" t="s">
        <v>657</v>
      </c>
      <c r="C30" s="16" t="s">
        <v>157</v>
      </c>
      <c r="D30" s="16" t="s">
        <v>158</v>
      </c>
      <c r="E30" s="6" t="n">
        <v>1000</v>
      </c>
      <c r="F30" s="7" t="n">
        <v>1</v>
      </c>
      <c r="G30" s="6" t="n">
        <v>15.1</v>
      </c>
      <c r="H30" s="6" t="n">
        <v>2</v>
      </c>
      <c r="I30" s="6" t="n">
        <v>15.1</v>
      </c>
      <c r="J30" s="6" t="n">
        <v>13.1</v>
      </c>
    </row>
    <row collapsed="false" customFormat="false" customHeight="false" hidden="false" ht="12.1" outlineLevel="0" r="31">
      <c r="A31" s="39" t="n">
        <v>45946</v>
      </c>
      <c r="B31" s="16" t="s">
        <v>657</v>
      </c>
      <c r="C31" s="16" t="s">
        <v>136</v>
      </c>
      <c r="D31" s="16" t="s">
        <v>137</v>
      </c>
      <c r="E31" s="6" t="n">
        <v>1000</v>
      </c>
      <c r="F31" s="7" t="n">
        <v>1</v>
      </c>
      <c r="G31" s="6" t="n">
        <v>15.73</v>
      </c>
      <c r="H31" s="6" t="n">
        <v>2</v>
      </c>
      <c r="I31" s="6" t="n">
        <v>15.73</v>
      </c>
      <c r="J31" s="6" t="n">
        <v>13.73</v>
      </c>
    </row>
    <row collapsed="false" customFormat="false" customHeight="false" hidden="false" ht="12.1" outlineLevel="0" r="32">
      <c r="A32" s="39" t="n">
        <v>45947</v>
      </c>
      <c r="B32" s="16" t="s">
        <v>657</v>
      </c>
      <c r="C32" s="16" t="s">
        <v>162</v>
      </c>
      <c r="D32" s="16" t="s">
        <v>163</v>
      </c>
      <c r="E32" s="6" t="n">
        <v>1000</v>
      </c>
      <c r="F32" s="7" t="n">
        <v>1</v>
      </c>
      <c r="G32" s="6" t="n">
        <v>12.74</v>
      </c>
      <c r="H32" s="6" t="n">
        <v>2</v>
      </c>
      <c r="I32" s="6" t="n">
        <v>12.74</v>
      </c>
      <c r="J32" s="6" t="n">
        <v>10.74</v>
      </c>
    </row>
    <row collapsed="false" customFormat="false" customHeight="false" hidden="false" ht="12.1" outlineLevel="0" r="33">
      <c r="A33" s="39" t="n">
        <v>45947</v>
      </c>
      <c r="B33" s="16" t="s">
        <v>657</v>
      </c>
      <c r="C33" s="16" t="s">
        <v>106</v>
      </c>
      <c r="D33" s="16" t="s">
        <v>107</v>
      </c>
      <c r="E33" s="6" t="n">
        <v>1000</v>
      </c>
      <c r="F33" s="7" t="n">
        <v>1</v>
      </c>
      <c r="G33" s="6" t="n">
        <v>15.4</v>
      </c>
      <c r="H33" s="6" t="n">
        <v>2</v>
      </c>
      <c r="I33" s="6" t="n">
        <v>15.4</v>
      </c>
      <c r="J33" s="6" t="n">
        <v>13.4</v>
      </c>
    </row>
    <row collapsed="false" customFormat="false" customHeight="false" hidden="false" ht="12.1" outlineLevel="0" r="34">
      <c r="A34" s="39" t="n">
        <v>45949</v>
      </c>
      <c r="B34" s="16" t="s">
        <v>657</v>
      </c>
      <c r="C34" s="16" t="s">
        <v>148</v>
      </c>
      <c r="D34" s="16" t="s">
        <v>149</v>
      </c>
      <c r="E34" s="6" t="n">
        <v>1000</v>
      </c>
      <c r="F34" s="7" t="n">
        <v>1</v>
      </c>
      <c r="G34" s="6" t="n">
        <v>15.07</v>
      </c>
      <c r="H34" s="6" t="n">
        <v>2</v>
      </c>
      <c r="I34" s="6" t="n">
        <v>15.07</v>
      </c>
      <c r="J34" s="6" t="n">
        <v>13.07</v>
      </c>
    </row>
    <row collapsed="false" customFormat="false" customHeight="false" hidden="false" ht="12.1" outlineLevel="0" r="35">
      <c r="A35" s="39" t="n">
        <v>45950</v>
      </c>
      <c r="B35" s="16" t="s">
        <v>657</v>
      </c>
      <c r="C35" s="16" t="s">
        <v>103</v>
      </c>
      <c r="D35" s="16" t="s">
        <v>104</v>
      </c>
      <c r="E35" s="6" t="n">
        <v>1000</v>
      </c>
      <c r="F35" s="7" t="n">
        <v>1</v>
      </c>
      <c r="G35" s="6" t="n">
        <v>16.1</v>
      </c>
      <c r="H35" s="6" t="n">
        <v>2</v>
      </c>
      <c r="I35" s="6" t="n">
        <v>16.1</v>
      </c>
      <c r="J35" s="6" t="n">
        <v>14.1</v>
      </c>
    </row>
    <row collapsed="false" customFormat="false" customHeight="false" hidden="false" ht="12.1" outlineLevel="0" r="36">
      <c r="A36" s="39" t="n">
        <v>45952</v>
      </c>
      <c r="B36" s="16" t="s">
        <v>657</v>
      </c>
      <c r="C36" s="16" t="s">
        <v>151</v>
      </c>
      <c r="D36" s="16" t="s">
        <v>152</v>
      </c>
      <c r="E36" s="6" t="n">
        <v>1000</v>
      </c>
      <c r="F36" s="7" t="n">
        <v>1</v>
      </c>
      <c r="G36" s="6" t="n">
        <v>17.26</v>
      </c>
      <c r="H36" s="6" t="n">
        <v>2</v>
      </c>
      <c r="I36" s="6" t="n">
        <v>17.26</v>
      </c>
      <c r="J36" s="6" t="n">
        <v>15.26</v>
      </c>
    </row>
    <row collapsed="false" customFormat="false" customHeight="false" hidden="false" ht="12.1" outlineLevel="0" r="37">
      <c r="A37" s="39" t="n">
        <v>45952</v>
      </c>
      <c r="B37" s="16" t="s">
        <v>657</v>
      </c>
      <c r="C37" s="16" t="s">
        <v>121</v>
      </c>
      <c r="D37" s="16" t="s">
        <v>122</v>
      </c>
      <c r="E37" s="6" t="n">
        <v>1000</v>
      </c>
      <c r="F37" s="7" t="n">
        <v>1</v>
      </c>
      <c r="G37" s="6" t="n">
        <v>16.01</v>
      </c>
      <c r="H37" s="6" t="n">
        <v>2</v>
      </c>
      <c r="I37" s="6" t="n">
        <v>16.01</v>
      </c>
      <c r="J37" s="6" t="n">
        <v>14.01</v>
      </c>
    </row>
    <row collapsed="false" customFormat="false" customHeight="false" hidden="false" ht="12.1" outlineLevel="0" r="38">
      <c r="A38" s="39" t="n">
        <v>45954</v>
      </c>
      <c r="B38" s="16" t="s">
        <v>657</v>
      </c>
      <c r="C38" s="16" t="s">
        <v>174</v>
      </c>
      <c r="D38" s="16" t="s">
        <v>175</v>
      </c>
      <c r="E38" s="6" t="n">
        <v>1000</v>
      </c>
      <c r="F38" s="7" t="n">
        <v>1</v>
      </c>
      <c r="G38" s="6" t="n">
        <v>14.79</v>
      </c>
      <c r="H38" s="6" t="n">
        <v>2</v>
      </c>
      <c r="I38" s="6" t="n">
        <v>14.79</v>
      </c>
      <c r="J38" s="6" t="n">
        <v>12.79</v>
      </c>
    </row>
    <row collapsed="false" customFormat="false" customHeight="false" hidden="false" ht="12.1" outlineLevel="0" r="39">
      <c r="A39" s="39" t="n">
        <v>45957</v>
      </c>
      <c r="B39" s="16" t="s">
        <v>657</v>
      </c>
      <c r="C39" s="16" t="s">
        <v>180</v>
      </c>
      <c r="D39" s="16" t="s">
        <v>181</v>
      </c>
      <c r="E39" s="6" t="n">
        <v>70.24</v>
      </c>
      <c r="F39" s="7" t="n">
        <v>2</v>
      </c>
      <c r="G39" s="6" t="n">
        <v>1.32</v>
      </c>
      <c r="H39" s="6" t="n">
        <v>0</v>
      </c>
      <c r="I39" s="6" t="n">
        <v>2.64</v>
      </c>
      <c r="J39" s="6" t="n">
        <v>2.64</v>
      </c>
    </row>
    <row collapsed="false" customFormat="false" customHeight="false" hidden="false" ht="12.1" outlineLevel="0" r="40">
      <c r="A40" s="39" t="n">
        <v>45958</v>
      </c>
      <c r="B40" s="16" t="s">
        <v>657</v>
      </c>
      <c r="C40" s="16" t="s">
        <v>165</v>
      </c>
      <c r="D40" s="16" t="s">
        <v>166</v>
      </c>
      <c r="E40" s="6" t="n">
        <v>1000</v>
      </c>
      <c r="F40" s="7" t="n">
        <v>1</v>
      </c>
      <c r="G40" s="6" t="n">
        <v>15.41</v>
      </c>
      <c r="H40" s="6" t="n">
        <v>2</v>
      </c>
      <c r="I40" s="6" t="n">
        <v>15.41</v>
      </c>
      <c r="J40" s="6" t="n">
        <v>13.41</v>
      </c>
    </row>
    <row collapsed="false" customFormat="false" customHeight="false" hidden="false" ht="12.1" outlineLevel="0" r="41">
      <c r="A41" s="39" t="n">
        <v>45958</v>
      </c>
      <c r="B41" s="16" t="s">
        <v>657</v>
      </c>
      <c r="C41" s="16" t="s">
        <v>171</v>
      </c>
      <c r="D41" s="16" t="s">
        <v>172</v>
      </c>
      <c r="E41" s="6" t="n">
        <v>1000</v>
      </c>
      <c r="F41" s="7" t="n">
        <v>1</v>
      </c>
      <c r="G41" s="6" t="n">
        <v>43.31</v>
      </c>
      <c r="H41" s="6" t="n">
        <v>6</v>
      </c>
      <c r="I41" s="6" t="n">
        <v>43.31</v>
      </c>
      <c r="J41" s="6" t="n">
        <v>37.31</v>
      </c>
    </row>
    <row collapsed="false" customFormat="false" customHeight="false" hidden="false" ht="12.1" outlineLevel="0" r="42">
      <c r="A42" s="39" t="n">
        <v>45967</v>
      </c>
      <c r="B42" s="16" t="s">
        <v>657</v>
      </c>
      <c r="C42" s="16" t="s">
        <v>459</v>
      </c>
      <c r="D42" s="16" t="s">
        <v>542</v>
      </c>
      <c r="E42" s="6" t="n">
        <v>1000</v>
      </c>
      <c r="F42" s="7" t="n">
        <v>1</v>
      </c>
      <c r="G42" s="6" t="n">
        <v>21.78</v>
      </c>
      <c r="H42" s="6" t="n">
        <v>3</v>
      </c>
      <c r="I42" s="6" t="n">
        <v>21.78</v>
      </c>
      <c r="J42" s="6" t="n">
        <v>18.78</v>
      </c>
    </row>
    <row collapsed="false" customFormat="false" customHeight="false" hidden="false" ht="12.1" outlineLevel="0" r="43">
      <c r="A43" s="39" t="n">
        <v>45967</v>
      </c>
      <c r="B43" s="16" t="s">
        <v>657</v>
      </c>
      <c r="C43" s="16" t="s">
        <v>154</v>
      </c>
      <c r="D43" s="16" t="s">
        <v>155</v>
      </c>
      <c r="E43" s="6" t="n">
        <v>1000</v>
      </c>
      <c r="F43" s="7" t="n">
        <v>1</v>
      </c>
      <c r="G43" s="6" t="n">
        <v>14.92</v>
      </c>
      <c r="H43" s="6" t="n">
        <v>2</v>
      </c>
      <c r="I43" s="6" t="n">
        <v>14.92</v>
      </c>
      <c r="J43" s="6" t="n">
        <v>12.92</v>
      </c>
    </row>
    <row collapsed="false" customFormat="false" customHeight="false" hidden="false" ht="12.1" outlineLevel="0" r="44">
      <c r="A44" s="39" t="n">
        <v>45969</v>
      </c>
      <c r="B44" s="16" t="s">
        <v>657</v>
      </c>
      <c r="C44" s="16" t="s">
        <v>124</v>
      </c>
      <c r="D44" s="16" t="s">
        <v>125</v>
      </c>
      <c r="E44" s="6" t="n">
        <v>1000</v>
      </c>
      <c r="F44" s="7" t="n">
        <v>1</v>
      </c>
      <c r="G44" s="6" t="n">
        <v>15.67</v>
      </c>
      <c r="H44" s="6" t="n">
        <v>2</v>
      </c>
      <c r="I44" s="6" t="n">
        <v>15.67</v>
      </c>
      <c r="J44" s="6" t="n">
        <v>13.67</v>
      </c>
    </row>
    <row collapsed="false" customFormat="false" customHeight="false" hidden="false" ht="12.1" outlineLevel="0" r="45">
      <c r="A45" s="39" t="n">
        <v>45972</v>
      </c>
      <c r="B45" s="16" t="s">
        <v>657</v>
      </c>
      <c r="C45" s="16" t="s">
        <v>157</v>
      </c>
      <c r="D45" s="16" t="s">
        <v>158</v>
      </c>
      <c r="E45" s="6" t="n">
        <v>1000</v>
      </c>
      <c r="F45" s="7" t="n">
        <v>1</v>
      </c>
      <c r="G45" s="6" t="n">
        <v>14.74</v>
      </c>
      <c r="H45" s="6" t="n">
        <v>2</v>
      </c>
      <c r="I45" s="6" t="n">
        <v>14.74</v>
      </c>
      <c r="J45" s="6" t="n">
        <v>12.74</v>
      </c>
    </row>
    <row collapsed="false" customFormat="false" customHeight="false" hidden="false" ht="12.1" outlineLevel="0" r="46">
      <c r="A46" s="39" t="n">
        <v>45976</v>
      </c>
      <c r="B46" s="16" t="s">
        <v>657</v>
      </c>
      <c r="C46" s="16" t="s">
        <v>136</v>
      </c>
      <c r="D46" s="16" t="s">
        <v>137</v>
      </c>
      <c r="E46" s="6" t="n">
        <v>1000</v>
      </c>
      <c r="F46" s="7" t="n">
        <v>1</v>
      </c>
      <c r="G46" s="6" t="n">
        <v>15.42</v>
      </c>
      <c r="H46" s="6" t="n">
        <v>2</v>
      </c>
      <c r="I46" s="6" t="n">
        <v>15.42</v>
      </c>
      <c r="J46" s="6" t="n">
        <v>13.42</v>
      </c>
    </row>
    <row collapsed="false" customFormat="false" customHeight="false" hidden="false" ht="12.1" outlineLevel="0" r="47">
      <c r="A47" s="39" t="n">
        <v>45977</v>
      </c>
      <c r="B47" s="16" t="s">
        <v>657</v>
      </c>
      <c r="C47" s="16" t="s">
        <v>162</v>
      </c>
      <c r="D47" s="16" t="s">
        <v>163</v>
      </c>
      <c r="E47" s="6" t="n">
        <v>1000</v>
      </c>
      <c r="F47" s="7" t="n">
        <v>1</v>
      </c>
      <c r="G47" s="6" t="n">
        <v>12.74</v>
      </c>
      <c r="H47" s="6" t="n">
        <v>2</v>
      </c>
      <c r="I47" s="6" t="n">
        <v>12.74</v>
      </c>
      <c r="J47" s="6" t="n">
        <v>10.74</v>
      </c>
    </row>
    <row collapsed="false" customFormat="false" customHeight="false" hidden="false" ht="12.1" outlineLevel="0" r="48">
      <c r="A48" s="39" t="n">
        <v>45977</v>
      </c>
      <c r="B48" s="16" t="s">
        <v>657</v>
      </c>
      <c r="C48" s="16" t="s">
        <v>106</v>
      </c>
      <c r="D48" s="16" t="s">
        <v>107</v>
      </c>
      <c r="E48" s="6" t="n">
        <v>1000</v>
      </c>
      <c r="F48" s="7" t="n">
        <v>1</v>
      </c>
      <c r="G48" s="6" t="n">
        <v>15.14</v>
      </c>
      <c r="H48" s="6" t="n">
        <v>2</v>
      </c>
      <c r="I48" s="6" t="n">
        <v>15.14</v>
      </c>
      <c r="J48" s="6" t="n">
        <v>13.14</v>
      </c>
    </row>
    <row collapsed="false" customFormat="false" customHeight="false" hidden="false" ht="12.1" outlineLevel="0" r="49">
      <c r="A49" s="39" t="n">
        <v>45979</v>
      </c>
      <c r="B49" s="16" t="s">
        <v>657</v>
      </c>
      <c r="C49" s="16" t="s">
        <v>148</v>
      </c>
      <c r="D49" s="16" t="s">
        <v>149</v>
      </c>
      <c r="E49" s="6" t="n">
        <v>1000</v>
      </c>
      <c r="F49" s="7" t="n">
        <v>1</v>
      </c>
      <c r="G49" s="6" t="n">
        <v>14.81</v>
      </c>
      <c r="H49" s="6" t="n">
        <v>2</v>
      </c>
      <c r="I49" s="6" t="n">
        <v>14.81</v>
      </c>
      <c r="J49" s="6" t="n">
        <v>12.81</v>
      </c>
    </row>
    <row collapsed="false" customFormat="false" customHeight="false" hidden="false" ht="12.1" outlineLevel="0" r="50">
      <c r="A50" s="39" t="n">
        <v>45979</v>
      </c>
      <c r="B50" s="16" t="s">
        <v>657</v>
      </c>
      <c r="C50" s="16" t="s">
        <v>160</v>
      </c>
      <c r="D50" s="16" t="s">
        <v>161</v>
      </c>
      <c r="E50" s="6" t="n">
        <v>1000</v>
      </c>
      <c r="F50" s="7" t="n">
        <v>1</v>
      </c>
      <c r="G50" s="6" t="n">
        <v>15.77</v>
      </c>
      <c r="H50" s="6" t="n">
        <v>2</v>
      </c>
      <c r="I50" s="6" t="n">
        <v>15.77</v>
      </c>
      <c r="J50" s="6" t="n">
        <v>13.77</v>
      </c>
    </row>
    <row collapsed="false" customFormat="false" customHeight="false" hidden="false" ht="12.1" outlineLevel="0" r="51">
      <c r="A51" s="39" t="n">
        <v>45980</v>
      </c>
      <c r="B51" s="16" t="s">
        <v>657</v>
      </c>
      <c r="C51" s="16" t="s">
        <v>94</v>
      </c>
      <c r="D51" s="16" t="s">
        <v>95</v>
      </c>
      <c r="E51" s="6" t="n">
        <v>1000</v>
      </c>
      <c r="F51" s="7" t="n">
        <v>1</v>
      </c>
      <c r="G51" s="6" t="n">
        <v>48.47</v>
      </c>
      <c r="H51" s="6" t="n">
        <v>6</v>
      </c>
      <c r="I51" s="6" t="n">
        <v>48.47</v>
      </c>
      <c r="J51" s="6" t="n">
        <v>42.47</v>
      </c>
    </row>
    <row collapsed="false" customFormat="false" customHeight="false" hidden="false" ht="12.1" outlineLevel="0" r="52">
      <c r="A52" s="39" t="n">
        <v>45981</v>
      </c>
      <c r="B52" s="16" t="s">
        <v>657</v>
      </c>
      <c r="C52" s="16" t="s">
        <v>103</v>
      </c>
      <c r="D52" s="16" t="s">
        <v>104</v>
      </c>
      <c r="E52" s="6" t="n">
        <v>1000</v>
      </c>
      <c r="F52" s="7" t="n">
        <v>1</v>
      </c>
      <c r="G52" s="6" t="n">
        <v>15.37</v>
      </c>
      <c r="H52" s="6" t="n">
        <v>2</v>
      </c>
      <c r="I52" s="6" t="n">
        <v>15.37</v>
      </c>
      <c r="J52" s="6" t="n">
        <v>13.37</v>
      </c>
    </row>
    <row collapsed="false" customFormat="false" customHeight="false" hidden="false" ht="12.1" outlineLevel="0" r="53">
      <c r="A53" s="39" t="n">
        <v>45982</v>
      </c>
      <c r="B53" s="16" t="s">
        <v>657</v>
      </c>
      <c r="C53" s="16" t="s">
        <v>151</v>
      </c>
      <c r="D53" s="16" t="s">
        <v>152</v>
      </c>
      <c r="E53" s="6" t="n">
        <v>1000</v>
      </c>
      <c r="F53" s="7" t="n">
        <v>1</v>
      </c>
      <c r="G53" s="6" t="n">
        <v>16.99</v>
      </c>
      <c r="H53" s="6" t="n">
        <v>2</v>
      </c>
      <c r="I53" s="6" t="n">
        <v>16.99</v>
      </c>
      <c r="J53" s="6" t="n">
        <v>14.99</v>
      </c>
    </row>
    <row collapsed="false" customFormat="false" customHeight="false" hidden="false" ht="12.1" outlineLevel="0" r="54">
      <c r="A54" s="39" t="n">
        <v>45983</v>
      </c>
      <c r="B54" s="16" t="s">
        <v>657</v>
      </c>
      <c r="C54" s="16" t="s">
        <v>121</v>
      </c>
      <c r="D54" s="16" t="s">
        <v>122</v>
      </c>
      <c r="E54" s="6" t="n">
        <v>1000</v>
      </c>
      <c r="F54" s="7" t="n">
        <v>1</v>
      </c>
      <c r="G54" s="6" t="n">
        <v>15.3</v>
      </c>
      <c r="H54" s="6" t="n">
        <v>2</v>
      </c>
      <c r="I54" s="6" t="n">
        <v>15.3</v>
      </c>
      <c r="J54" s="6" t="n">
        <v>13.3</v>
      </c>
    </row>
    <row collapsed="false" customFormat="false" customHeight="false" hidden="false" ht="12.1" outlineLevel="0" r="55">
      <c r="A55" s="39" t="n">
        <v>45984</v>
      </c>
      <c r="B55" s="16" t="s">
        <v>657</v>
      </c>
      <c r="C55" s="16" t="s">
        <v>174</v>
      </c>
      <c r="D55" s="16" t="s">
        <v>175</v>
      </c>
      <c r="E55" s="6" t="n">
        <v>1000</v>
      </c>
      <c r="F55" s="7" t="n">
        <v>1</v>
      </c>
      <c r="G55" s="6" t="n">
        <v>14.79</v>
      </c>
      <c r="H55" s="6" t="n">
        <v>2</v>
      </c>
      <c r="I55" s="6" t="n">
        <v>14.79</v>
      </c>
      <c r="J55" s="6" t="n">
        <v>12.79</v>
      </c>
    </row>
    <row collapsed="false" customFormat="false" customHeight="false" hidden="false" ht="12.1" outlineLevel="0" r="56">
      <c r="A56" s="39" t="n">
        <v>45984</v>
      </c>
      <c r="B56" s="16" t="s">
        <v>657</v>
      </c>
      <c r="C56" s="16" t="s">
        <v>467</v>
      </c>
      <c r="D56" s="16" t="s">
        <v>660</v>
      </c>
      <c r="E56" s="6" t="n">
        <v>1000</v>
      </c>
      <c r="F56" s="7" t="n">
        <v>1</v>
      </c>
      <c r="G56" s="6" t="n">
        <v>16.44</v>
      </c>
      <c r="H56" s="6" t="n">
        <v>2</v>
      </c>
      <c r="I56" s="6" t="n">
        <v>16.44</v>
      </c>
      <c r="J56" s="6" t="n">
        <v>14.44</v>
      </c>
    </row>
    <row collapsed="false" customFormat="false" customHeight="false" hidden="false" ht="12.1" outlineLevel="0" r="57">
      <c r="A57" s="39" t="n">
        <v>45986</v>
      </c>
      <c r="B57" s="16" t="s">
        <v>657</v>
      </c>
      <c r="C57" s="16" t="s">
        <v>88</v>
      </c>
      <c r="D57" s="16" t="s">
        <v>89</v>
      </c>
      <c r="E57" s="6" t="n">
        <v>1000</v>
      </c>
      <c r="F57" s="7" t="n">
        <v>1</v>
      </c>
      <c r="G57" s="6" t="n">
        <v>45.39</v>
      </c>
      <c r="H57" s="6" t="n">
        <v>6</v>
      </c>
      <c r="I57" s="6" t="n">
        <v>45.39</v>
      </c>
      <c r="J57" s="6" t="n">
        <v>39.39</v>
      </c>
    </row>
    <row collapsed="false" customFormat="false" customHeight="false" hidden="false" ht="12.1" outlineLevel="0" r="58">
      <c r="A58" s="39" t="n">
        <v>45988</v>
      </c>
      <c r="B58" s="16" t="s">
        <v>657</v>
      </c>
      <c r="C58" s="16" t="s">
        <v>165</v>
      </c>
      <c r="D58" s="16" t="s">
        <v>166</v>
      </c>
      <c r="E58" s="6" t="n">
        <v>1000</v>
      </c>
      <c r="F58" s="7" t="n">
        <v>1</v>
      </c>
      <c r="G58" s="6" t="n">
        <v>15.05</v>
      </c>
      <c r="H58" s="6" t="n">
        <v>2</v>
      </c>
      <c r="I58" s="6" t="n">
        <v>15.05</v>
      </c>
      <c r="J58" s="6" t="n">
        <v>13.05</v>
      </c>
    </row>
    <row collapsed="false" customFormat="false" customHeight="false" hidden="false" ht="12.1" outlineLevel="0" r="59">
      <c r="A59" s="39" t="n">
        <v>45988</v>
      </c>
      <c r="B59" s="16" t="s">
        <v>657</v>
      </c>
      <c r="C59" s="16" t="s">
        <v>64</v>
      </c>
      <c r="D59" s="16" t="s">
        <v>65</v>
      </c>
      <c r="E59" s="6" t="n">
        <v>943.22</v>
      </c>
      <c r="F59" s="7" t="n">
        <v>3</v>
      </c>
      <c r="G59" s="6" t="n">
        <v>46.56</v>
      </c>
      <c r="H59" s="6" t="n">
        <v>18</v>
      </c>
      <c r="I59" s="6" t="n">
        <v>139.68</v>
      </c>
      <c r="J59" s="6" t="n">
        <v>121.68</v>
      </c>
    </row>
    <row collapsed="false" customFormat="false" customHeight="false" hidden="false" ht="12.1" outlineLevel="0" r="60">
      <c r="A60" s="39" t="n">
        <v>45991</v>
      </c>
      <c r="B60" s="16" t="s">
        <v>657</v>
      </c>
      <c r="C60" s="16" t="s">
        <v>67</v>
      </c>
      <c r="D60" s="16" t="s">
        <v>68</v>
      </c>
      <c r="E60" s="6" t="n">
        <v>1000</v>
      </c>
      <c r="F60" s="7" t="n">
        <v>5</v>
      </c>
      <c r="G60" s="6" t="n">
        <v>16.03</v>
      </c>
      <c r="H60" s="6" t="n">
        <v>10</v>
      </c>
      <c r="I60" s="6" t="n">
        <v>80.15</v>
      </c>
      <c r="J60" s="6" t="n">
        <v>70.15</v>
      </c>
    </row>
    <row collapsed="false" customFormat="false" customHeight="false" hidden="false" ht="12.1" outlineLevel="0" r="61">
      <c r="A61" s="39" t="n">
        <v>45991</v>
      </c>
      <c r="B61" s="16" t="s">
        <v>657</v>
      </c>
      <c r="C61" s="16" t="s">
        <v>177</v>
      </c>
      <c r="D61" s="16" t="s">
        <v>178</v>
      </c>
      <c r="E61" s="6" t="n">
        <v>834</v>
      </c>
      <c r="F61" s="7" t="n">
        <v>1</v>
      </c>
      <c r="G61" s="6" t="n">
        <v>15.08</v>
      </c>
      <c r="H61" s="6" t="n">
        <v>2</v>
      </c>
      <c r="I61" s="6" t="n">
        <v>15.08</v>
      </c>
      <c r="J61" s="6" t="n">
        <v>13.08</v>
      </c>
    </row>
    <row collapsed="false" customFormat="false" customHeight="false" hidden="false" ht="12.1" outlineLevel="0" r="62">
      <c r="A62" s="39" t="n">
        <v>45994</v>
      </c>
      <c r="B62" s="16" t="s">
        <v>657</v>
      </c>
      <c r="C62" s="16" t="s">
        <v>76</v>
      </c>
      <c r="D62" s="16" t="s">
        <v>77</v>
      </c>
      <c r="E62" s="6" t="n">
        <v>1000</v>
      </c>
      <c r="F62" s="7" t="n">
        <v>1</v>
      </c>
      <c r="G62" s="6" t="n">
        <v>42.6</v>
      </c>
      <c r="H62" s="6" t="n">
        <v>6</v>
      </c>
      <c r="I62" s="6" t="n">
        <v>42.6</v>
      </c>
      <c r="J62" s="6" t="n">
        <v>36.6</v>
      </c>
    </row>
    <row collapsed="false" customFormat="false" customHeight="false" hidden="false" ht="12.1" outlineLevel="0" r="63">
      <c r="A63" s="39" t="n">
        <v>45996</v>
      </c>
      <c r="B63" s="16" t="s">
        <v>657</v>
      </c>
      <c r="C63" s="16" t="s">
        <v>59</v>
      </c>
      <c r="D63" s="16" t="s">
        <v>61</v>
      </c>
      <c r="E63" s="6" t="n">
        <v>1000</v>
      </c>
      <c r="F63" s="7" t="n">
        <v>5</v>
      </c>
      <c r="G63" s="6" t="n">
        <v>19.32</v>
      </c>
      <c r="H63" s="6" t="n">
        <v>13</v>
      </c>
      <c r="I63" s="6" t="n">
        <v>96.6</v>
      </c>
      <c r="J63" s="6" t="n">
        <v>83.6</v>
      </c>
    </row>
    <row collapsed="false" customFormat="false" customHeight="false" hidden="false" ht="12.1" outlineLevel="0" r="64">
      <c r="A64" s="39" t="n">
        <v>45997</v>
      </c>
      <c r="B64" s="16" t="s">
        <v>657</v>
      </c>
      <c r="C64" s="16" t="s">
        <v>459</v>
      </c>
      <c r="D64" s="16" t="s">
        <v>542</v>
      </c>
      <c r="E64" s="6" t="n">
        <v>1000</v>
      </c>
      <c r="F64" s="7" t="n">
        <v>1</v>
      </c>
      <c r="G64" s="6" t="n">
        <v>21.78</v>
      </c>
      <c r="H64" s="6" t="n">
        <v>3</v>
      </c>
      <c r="I64" s="6" t="n">
        <v>21.78</v>
      </c>
      <c r="J64" s="6" t="n">
        <v>18.78</v>
      </c>
    </row>
    <row collapsed="false" customFormat="false" customHeight="false" hidden="false" ht="12.1" outlineLevel="0" r="65">
      <c r="A65" s="39" t="n">
        <v>45997</v>
      </c>
      <c r="B65" s="16" t="s">
        <v>657</v>
      </c>
      <c r="C65" s="16" t="s">
        <v>154</v>
      </c>
      <c r="D65" s="16" t="s">
        <v>155</v>
      </c>
      <c r="E65" s="6" t="n">
        <v>1000</v>
      </c>
      <c r="F65" s="7" t="n">
        <v>1</v>
      </c>
      <c r="G65" s="6" t="n">
        <v>14.51</v>
      </c>
      <c r="H65" s="6" t="n">
        <v>2</v>
      </c>
      <c r="I65" s="6" t="n">
        <v>14.51</v>
      </c>
      <c r="J65" s="6" t="n">
        <v>12.51</v>
      </c>
    </row>
    <row collapsed="false" customFormat="false" customHeight="false" hidden="false" ht="12.1" outlineLevel="0" r="66">
      <c r="A66" s="39" t="n">
        <v>46000</v>
      </c>
      <c r="B66" s="16" t="s">
        <v>657</v>
      </c>
      <c r="C66" s="16" t="s">
        <v>124</v>
      </c>
      <c r="D66" s="16" t="s">
        <v>125</v>
      </c>
      <c r="E66" s="6" t="n">
        <v>1000</v>
      </c>
      <c r="F66" s="7" t="n">
        <v>1</v>
      </c>
      <c r="G66" s="6" t="n">
        <v>15.09</v>
      </c>
      <c r="H66" s="6" t="n">
        <v>2</v>
      </c>
      <c r="I66" s="6" t="n">
        <v>15.09</v>
      </c>
      <c r="J66" s="6" t="n">
        <v>13.09</v>
      </c>
    </row>
    <row collapsed="false" customFormat="false" customHeight="false" hidden="false" ht="12.1" outlineLevel="0" r="67">
      <c r="A67" s="39" t="n">
        <v>46002</v>
      </c>
      <c r="B67" s="16" t="s">
        <v>657</v>
      </c>
      <c r="C67" s="16" t="s">
        <v>157</v>
      </c>
      <c r="D67" s="16" t="s">
        <v>158</v>
      </c>
      <c r="E67" s="6" t="n">
        <v>1000</v>
      </c>
      <c r="F67" s="7" t="n">
        <v>1</v>
      </c>
      <c r="G67" s="6" t="n">
        <v>14.47</v>
      </c>
      <c r="H67" s="6" t="n">
        <v>2</v>
      </c>
      <c r="I67" s="6" t="n">
        <v>14.47</v>
      </c>
      <c r="J67" s="6" t="n">
        <v>12.47</v>
      </c>
    </row>
    <row collapsed="false" customFormat="false" customHeight="false" hidden="false" ht="12.1" outlineLevel="0" r="68">
      <c r="A68" s="39" t="n">
        <v>46006</v>
      </c>
      <c r="B68" s="16" t="s">
        <v>657</v>
      </c>
      <c r="C68" s="16" t="s">
        <v>136</v>
      </c>
      <c r="D68" s="16" t="s">
        <v>137</v>
      </c>
      <c r="E68" s="6" t="n">
        <v>1000</v>
      </c>
      <c r="F68" s="7" t="n">
        <v>1</v>
      </c>
      <c r="G68" s="6" t="n">
        <v>15.21</v>
      </c>
      <c r="H68" s="6" t="n">
        <v>2</v>
      </c>
      <c r="I68" s="6" t="n">
        <v>15.21</v>
      </c>
      <c r="J68" s="6" t="n">
        <v>13.21</v>
      </c>
    </row>
    <row collapsed="false" customFormat="false" customHeight="false" hidden="false" ht="12.1" outlineLevel="0" r="69">
      <c r="A69" s="39" t="n">
        <v>46006</v>
      </c>
      <c r="B69" s="16" t="s">
        <v>657</v>
      </c>
      <c r="C69" s="16" t="s">
        <v>145</v>
      </c>
      <c r="D69" s="16" t="s">
        <v>146</v>
      </c>
      <c r="E69" s="6" t="n">
        <v>1000</v>
      </c>
      <c r="F69" s="7" t="n">
        <v>1</v>
      </c>
      <c r="G69" s="6" t="n">
        <v>47.15</v>
      </c>
      <c r="H69" s="6" t="n">
        <v>6</v>
      </c>
      <c r="I69" s="6" t="n">
        <v>47.15</v>
      </c>
      <c r="J69" s="6" t="n">
        <v>41.15</v>
      </c>
    </row>
    <row collapsed="false" customFormat="false" customHeight="false" hidden="false" ht="12.1" outlineLevel="0" r="70">
      <c r="A70" s="39" t="n">
        <v>46007</v>
      </c>
      <c r="B70" s="16" t="s">
        <v>657</v>
      </c>
      <c r="C70" s="16" t="s">
        <v>162</v>
      </c>
      <c r="D70" s="16" t="s">
        <v>163</v>
      </c>
      <c r="E70" s="6" t="n">
        <v>1000</v>
      </c>
      <c r="F70" s="7" t="n">
        <v>1</v>
      </c>
      <c r="G70" s="6" t="n">
        <v>12.74</v>
      </c>
      <c r="H70" s="6" t="n">
        <v>2</v>
      </c>
      <c r="I70" s="6" t="n">
        <v>12.74</v>
      </c>
      <c r="J70" s="6" t="n">
        <v>10.74</v>
      </c>
    </row>
    <row collapsed="false" customFormat="false" customHeight="false" hidden="false" ht="12.1" outlineLevel="0" r="71">
      <c r="A71" s="39" t="n">
        <v>46007</v>
      </c>
      <c r="B71" s="16" t="s">
        <v>657</v>
      </c>
      <c r="C71" s="16" t="s">
        <v>106</v>
      </c>
      <c r="D71" s="16" t="s">
        <v>107</v>
      </c>
      <c r="E71" s="6" t="n">
        <v>1000</v>
      </c>
      <c r="F71" s="7" t="n">
        <v>1</v>
      </c>
      <c r="G71" s="6" t="n">
        <v>14.96</v>
      </c>
      <c r="H71" s="6" t="n">
        <v>2</v>
      </c>
      <c r="I71" s="6" t="n">
        <v>14.96</v>
      </c>
      <c r="J71" s="6" t="n">
        <v>12.96</v>
      </c>
    </row>
    <row collapsed="false" customFormat="false" customHeight="false" hidden="false" ht="12.1" outlineLevel="0" r="72">
      <c r="A72" s="39" t="n">
        <v>46007</v>
      </c>
      <c r="B72" s="16" t="s">
        <v>657</v>
      </c>
      <c r="C72" s="16" t="s">
        <v>139</v>
      </c>
      <c r="D72" s="16" t="s">
        <v>140</v>
      </c>
      <c r="E72" s="6" t="n">
        <v>1000</v>
      </c>
      <c r="F72" s="7" t="n">
        <v>1</v>
      </c>
      <c r="G72" s="6" t="n">
        <v>112.24</v>
      </c>
      <c r="H72" s="6" t="n">
        <v>15</v>
      </c>
      <c r="I72" s="6" t="n">
        <v>112.24</v>
      </c>
      <c r="J72" s="6" t="n">
        <v>97.24</v>
      </c>
    </row>
    <row collapsed="false" customFormat="false" customHeight="false" hidden="false" ht="12.1" outlineLevel="0" r="73">
      <c r="A73" s="39" t="n">
        <v>46008</v>
      </c>
      <c r="B73" s="16" t="s">
        <v>657</v>
      </c>
      <c r="C73" s="16" t="s">
        <v>79</v>
      </c>
      <c r="D73" s="16" t="s">
        <v>80</v>
      </c>
      <c r="E73" s="6" t="n">
        <v>1000</v>
      </c>
      <c r="F73" s="7" t="n">
        <v>5</v>
      </c>
      <c r="G73" s="6" t="n">
        <v>17.84</v>
      </c>
      <c r="H73" s="6" t="n">
        <v>12</v>
      </c>
      <c r="I73" s="6" t="n">
        <v>89.2</v>
      </c>
      <c r="J73" s="6" t="n">
        <v>77.2</v>
      </c>
    </row>
    <row collapsed="false" customFormat="false" customHeight="false" hidden="false" ht="12.1" outlineLevel="0" r="74">
      <c r="A74" s="39" t="n">
        <v>46009</v>
      </c>
      <c r="B74" s="16" t="s">
        <v>657</v>
      </c>
      <c r="C74" s="16" t="s">
        <v>148</v>
      </c>
      <c r="D74" s="16" t="s">
        <v>149</v>
      </c>
      <c r="E74" s="6" t="n">
        <v>1000</v>
      </c>
      <c r="F74" s="7" t="n">
        <v>1</v>
      </c>
      <c r="G74" s="6" t="n">
        <v>14.63</v>
      </c>
      <c r="H74" s="6" t="n">
        <v>2</v>
      </c>
      <c r="I74" s="6" t="n">
        <v>14.63</v>
      </c>
      <c r="J74" s="6" t="n">
        <v>12.63</v>
      </c>
    </row>
    <row collapsed="false" customFormat="false" customHeight="false" hidden="false" ht="12.1" outlineLevel="0" r="75">
      <c r="A75" s="39" t="n">
        <v>46009</v>
      </c>
      <c r="B75" s="16" t="s">
        <v>657</v>
      </c>
      <c r="C75" s="16" t="s">
        <v>160</v>
      </c>
      <c r="D75" s="16" t="s">
        <v>161</v>
      </c>
      <c r="E75" s="6" t="n">
        <v>1000</v>
      </c>
      <c r="F75" s="7" t="n">
        <v>1</v>
      </c>
      <c r="G75" s="6" t="n">
        <v>15.62</v>
      </c>
      <c r="H75" s="6" t="n">
        <v>2</v>
      </c>
      <c r="I75" s="6" t="n">
        <v>15.62</v>
      </c>
      <c r="J75" s="6" t="n">
        <v>13.62</v>
      </c>
    </row>
    <row collapsed="false" customFormat="false" customHeight="false" hidden="false" ht="12.1" outlineLevel="0" r="76">
      <c r="A76" s="39" t="n">
        <v>46009</v>
      </c>
      <c r="B76" s="16" t="s">
        <v>657</v>
      </c>
      <c r="C76" s="16" t="s">
        <v>85</v>
      </c>
      <c r="D76" s="16" t="s">
        <v>86</v>
      </c>
      <c r="E76" s="6" t="n">
        <v>1000</v>
      </c>
      <c r="F76" s="7" t="n">
        <v>3</v>
      </c>
      <c r="G76" s="6" t="n">
        <v>50.61</v>
      </c>
      <c r="H76" s="6" t="n">
        <v>20</v>
      </c>
      <c r="I76" s="6" t="n">
        <v>151.83</v>
      </c>
      <c r="J76" s="6" t="n">
        <v>131.83</v>
      </c>
    </row>
    <row collapsed="false" customFormat="false" customHeight="false" hidden="false" ht="12.1" outlineLevel="0" r="77">
      <c r="A77" s="39" t="n">
        <v>46009</v>
      </c>
      <c r="B77" s="16" t="s">
        <v>657</v>
      </c>
      <c r="C77" s="16" t="s">
        <v>118</v>
      </c>
      <c r="D77" s="16" t="s">
        <v>119</v>
      </c>
      <c r="E77" s="6" t="n">
        <v>1000</v>
      </c>
      <c r="F77" s="7" t="n">
        <v>2</v>
      </c>
      <c r="G77" s="6" t="n">
        <v>12.74</v>
      </c>
      <c r="H77" s="6" t="n">
        <v>3</v>
      </c>
      <c r="I77" s="6" t="n">
        <v>25.48</v>
      </c>
      <c r="J77" s="6" t="n">
        <v>22.48</v>
      </c>
    </row>
    <row collapsed="false" customFormat="false" customHeight="false" hidden="false" ht="12.1" outlineLevel="0" r="78">
      <c r="A78" s="39" t="n">
        <v>46012</v>
      </c>
      <c r="B78" s="16" t="s">
        <v>657</v>
      </c>
      <c r="C78" s="16" t="s">
        <v>151</v>
      </c>
      <c r="D78" s="16" t="s">
        <v>152</v>
      </c>
      <c r="E78" s="6" t="n">
        <v>1000</v>
      </c>
      <c r="F78" s="7" t="n">
        <v>1</v>
      </c>
      <c r="G78" s="6" t="n">
        <v>16.85</v>
      </c>
      <c r="H78" s="6" t="n">
        <v>2</v>
      </c>
      <c r="I78" s="6" t="n">
        <v>16.85</v>
      </c>
      <c r="J78" s="6" t="n">
        <v>14.85</v>
      </c>
    </row>
    <row collapsed="false" customFormat="false" customHeight="false" hidden="false" ht="12.1" outlineLevel="0" r="79">
      <c r="A79" s="39" t="n">
        <v>46012</v>
      </c>
      <c r="B79" s="16" t="s">
        <v>657</v>
      </c>
      <c r="C79" s="16" t="s">
        <v>103</v>
      </c>
      <c r="D79" s="16" t="s">
        <v>104</v>
      </c>
      <c r="E79" s="6" t="n">
        <v>1000</v>
      </c>
      <c r="F79" s="7" t="n">
        <v>1</v>
      </c>
      <c r="G79" s="6" t="n">
        <v>15.02</v>
      </c>
      <c r="H79" s="6" t="n">
        <v>2</v>
      </c>
      <c r="I79" s="6" t="n">
        <v>15.02</v>
      </c>
      <c r="J79" s="6" t="n">
        <v>13.02</v>
      </c>
    </row>
    <row collapsed="false" customFormat="false" customHeight="false" hidden="false" ht="12.1" outlineLevel="0" r="80">
      <c r="A80" s="39" t="n">
        <v>46014</v>
      </c>
      <c r="B80" s="16" t="s">
        <v>657</v>
      </c>
      <c r="C80" s="16" t="s">
        <v>121</v>
      </c>
      <c r="D80" s="16" t="s">
        <v>122</v>
      </c>
      <c r="E80" s="6" t="n">
        <v>1000</v>
      </c>
      <c r="F80" s="7" t="n">
        <v>1</v>
      </c>
      <c r="G80" s="6" t="n">
        <v>14.98</v>
      </c>
      <c r="H80" s="6" t="n">
        <v>2</v>
      </c>
      <c r="I80" s="6" t="n">
        <v>14.98</v>
      </c>
      <c r="J80" s="6" t="n">
        <v>12.98</v>
      </c>
    </row>
    <row collapsed="false" customFormat="false" customHeight="false" hidden="false" ht="12.1" outlineLevel="0" r="81">
      <c r="A81" s="39" t="n">
        <v>46014</v>
      </c>
      <c r="B81" s="16" t="s">
        <v>657</v>
      </c>
      <c r="C81" s="16" t="s">
        <v>174</v>
      </c>
      <c r="D81" s="16" t="s">
        <v>175</v>
      </c>
      <c r="E81" s="6" t="n">
        <v>1000</v>
      </c>
      <c r="F81" s="7" t="n">
        <v>1</v>
      </c>
      <c r="G81" s="6" t="n">
        <v>14.79</v>
      </c>
      <c r="H81" s="6" t="n">
        <v>2</v>
      </c>
      <c r="I81" s="6" t="n">
        <v>14.79</v>
      </c>
      <c r="J81" s="6" t="n">
        <v>12.79</v>
      </c>
    </row>
    <row collapsed="false" customFormat="false" customHeight="false" hidden="false" ht="12.1" outlineLevel="0" r="82">
      <c r="A82" s="39" t="n">
        <v>46014</v>
      </c>
      <c r="B82" s="16" t="s">
        <v>657</v>
      </c>
      <c r="C82" s="16" t="s">
        <v>130</v>
      </c>
      <c r="D82" s="16" t="s">
        <v>131</v>
      </c>
      <c r="E82" s="6" t="n">
        <v>1000</v>
      </c>
      <c r="F82" s="7" t="n">
        <v>2</v>
      </c>
      <c r="G82" s="6" t="n">
        <v>59.84</v>
      </c>
      <c r="H82" s="6" t="n">
        <v>16</v>
      </c>
      <c r="I82" s="6" t="n">
        <v>119.68</v>
      </c>
      <c r="J82" s="6" t="n">
        <v>103.68</v>
      </c>
    </row>
    <row collapsed="false" customFormat="false" customHeight="false" hidden="false" ht="12.1" outlineLevel="0" r="83">
      <c r="A83" s="39" t="n">
        <v>46017</v>
      </c>
      <c r="B83" s="16" t="s">
        <v>657</v>
      </c>
      <c r="C83" s="16" t="s">
        <v>70</v>
      </c>
      <c r="D83" s="16" t="s">
        <v>71</v>
      </c>
      <c r="E83" s="6" t="n">
        <v>1000</v>
      </c>
      <c r="F83" s="7" t="n">
        <v>4</v>
      </c>
      <c r="G83" s="6" t="n">
        <v>14.79</v>
      </c>
      <c r="H83" s="6" t="n">
        <v>8</v>
      </c>
      <c r="I83" s="6" t="n">
        <v>59.16</v>
      </c>
      <c r="J83" s="6" t="n">
        <v>51.16</v>
      </c>
    </row>
    <row collapsed="false" customFormat="false" customHeight="false" hidden="false" ht="12.1" outlineLevel="0" r="84">
      <c r="A84" s="39" t="n">
        <v>46018</v>
      </c>
      <c r="B84" s="16" t="s">
        <v>657</v>
      </c>
      <c r="C84" s="16" t="s">
        <v>165</v>
      </c>
      <c r="D84" s="16" t="s">
        <v>166</v>
      </c>
      <c r="E84" s="6" t="n">
        <v>1000</v>
      </c>
      <c r="F84" s="7" t="n">
        <v>1</v>
      </c>
      <c r="G84" s="6" t="n">
        <v>15</v>
      </c>
      <c r="H84" s="6" t="n">
        <v>2</v>
      </c>
      <c r="I84" s="6" t="n">
        <v>15</v>
      </c>
      <c r="J84" s="6" t="n">
        <v>13</v>
      </c>
    </row>
    <row collapsed="false" customFormat="false" customHeight="false" hidden="false" ht="12.1" outlineLevel="0" r="85">
      <c r="A85" s="39" t="n">
        <v>46020</v>
      </c>
      <c r="B85" s="16" t="s">
        <v>657</v>
      </c>
      <c r="C85" s="16" t="s">
        <v>73</v>
      </c>
      <c r="D85" s="16" t="s">
        <v>74</v>
      </c>
      <c r="E85" s="6" t="n">
        <v>1000</v>
      </c>
      <c r="F85" s="7" t="n">
        <v>4</v>
      </c>
      <c r="G85" s="6" t="n">
        <v>18.9</v>
      </c>
      <c r="H85" s="6" t="n">
        <v>10</v>
      </c>
      <c r="I85" s="6" t="n">
        <v>75.6</v>
      </c>
      <c r="J85" s="6" t="n">
        <v>65.6</v>
      </c>
    </row>
    <row collapsed="false" customFormat="false" customHeight="false" hidden="false" ht="12.1" outlineLevel="0" r="86">
      <c r="A86" s="39" t="n">
        <v>46021</v>
      </c>
      <c r="B86" s="16" t="s">
        <v>657</v>
      </c>
      <c r="C86" s="16" t="s">
        <v>67</v>
      </c>
      <c r="D86" s="16" t="s">
        <v>68</v>
      </c>
      <c r="E86" s="6" t="n">
        <v>1000</v>
      </c>
      <c r="F86" s="7" t="n">
        <v>5</v>
      </c>
      <c r="G86" s="6" t="n">
        <v>16.03</v>
      </c>
      <c r="H86" s="6" t="n">
        <v>10</v>
      </c>
      <c r="I86" s="6" t="n">
        <v>80.15</v>
      </c>
      <c r="J86" s="6" t="n">
        <v>70.15</v>
      </c>
    </row>
    <row collapsed="false" customFormat="false" customHeight="false" hidden="false" ht="12.1" outlineLevel="0" r="87">
      <c r="A87" s="39" t="n">
        <v>46021</v>
      </c>
      <c r="B87" s="16" t="s">
        <v>657</v>
      </c>
      <c r="C87" s="16" t="s">
        <v>177</v>
      </c>
      <c r="D87" s="16" t="s">
        <v>178</v>
      </c>
      <c r="E87" s="6" t="n">
        <v>792.5</v>
      </c>
      <c r="F87" s="7" t="n">
        <v>1</v>
      </c>
      <c r="G87" s="6" t="n">
        <v>14.33</v>
      </c>
      <c r="H87" s="6" t="n">
        <v>2</v>
      </c>
      <c r="I87" s="6" t="n">
        <v>14.33</v>
      </c>
      <c r="J87" s="6" t="n">
        <v>12.33</v>
      </c>
    </row>
    <row collapsed="false" customFormat="false" customHeight="false" hidden="false" ht="12.1" outlineLevel="0" r="88">
      <c r="A88" s="39" t="n">
        <v>46024</v>
      </c>
      <c r="B88" s="16" t="s">
        <v>657</v>
      </c>
      <c r="C88" s="16" t="s">
        <v>473</v>
      </c>
      <c r="D88" s="16" t="s">
        <v>661</v>
      </c>
      <c r="E88" s="6" t="n">
        <v>1000</v>
      </c>
      <c r="F88" s="7" t="n">
        <v>5</v>
      </c>
      <c r="G88" s="6" t="n">
        <v>17.55</v>
      </c>
      <c r="H88" s="6" t="n">
        <v>11</v>
      </c>
      <c r="I88" s="6" t="n">
        <v>87.75</v>
      </c>
      <c r="J88" s="6" t="n">
        <v>76.75</v>
      </c>
    </row>
    <row collapsed="false" customFormat="false" customHeight="false" hidden="false" ht="12.1" outlineLevel="0" r="89">
      <c r="A89" s="39" t="n">
        <v>46024</v>
      </c>
      <c r="B89" s="16" t="s">
        <v>657</v>
      </c>
      <c r="C89" s="16" t="s">
        <v>91</v>
      </c>
      <c r="D89" s="16" t="s">
        <v>92</v>
      </c>
      <c r="E89" s="6" t="n">
        <v>1000</v>
      </c>
      <c r="F89" s="7" t="n">
        <v>3</v>
      </c>
      <c r="G89" s="6" t="n">
        <v>18.9</v>
      </c>
      <c r="H89" s="6" t="n">
        <v>7</v>
      </c>
      <c r="I89" s="6" t="n">
        <v>56.7</v>
      </c>
      <c r="J89" s="6" t="n">
        <v>49.7</v>
      </c>
    </row>
    <row collapsed="false" customFormat="false" customHeight="false" hidden="false" ht="12.1" outlineLevel="0" r="90">
      <c r="A90" s="39" t="n">
        <v>46024</v>
      </c>
      <c r="B90" s="16" t="s">
        <v>657</v>
      </c>
      <c r="C90" s="16" t="s">
        <v>115</v>
      </c>
      <c r="D90" s="16" t="s">
        <v>116</v>
      </c>
      <c r="E90" s="6" t="n">
        <v>1000</v>
      </c>
      <c r="F90" s="7" t="n">
        <v>2</v>
      </c>
      <c r="G90" s="6" t="n">
        <v>17.18</v>
      </c>
      <c r="H90" s="6" t="n">
        <v>4</v>
      </c>
      <c r="I90" s="6" t="n">
        <v>34.36</v>
      </c>
      <c r="J90" s="6" t="n">
        <v>30.36</v>
      </c>
    </row>
    <row collapsed="false" customFormat="false" customHeight="false" hidden="false" ht="12.1" outlineLevel="0" r="91">
      <c r="A91" s="39" t="n">
        <v>46026</v>
      </c>
      <c r="B91" s="16" t="s">
        <v>657</v>
      </c>
      <c r="C91" s="16" t="s">
        <v>59</v>
      </c>
      <c r="D91" s="16" t="s">
        <v>61</v>
      </c>
      <c r="E91" s="6" t="n">
        <v>1000</v>
      </c>
      <c r="F91" s="7" t="n">
        <v>5</v>
      </c>
      <c r="G91" s="6" t="n">
        <v>19.32</v>
      </c>
      <c r="H91" s="6" t="n">
        <v>13</v>
      </c>
      <c r="I91" s="6" t="n">
        <v>96.6</v>
      </c>
      <c r="J91" s="6" t="n">
        <v>83.6</v>
      </c>
    </row>
    <row collapsed="false" customFormat="false" customHeight="false" hidden="false" ht="12.1" outlineLevel="0" r="92">
      <c r="A92" s="39" t="n">
        <v>46027</v>
      </c>
      <c r="B92" s="16" t="s">
        <v>657</v>
      </c>
      <c r="C92" s="16" t="s">
        <v>154</v>
      </c>
      <c r="D92" s="16" t="s">
        <v>155</v>
      </c>
      <c r="E92" s="6" t="n">
        <v>1000</v>
      </c>
      <c r="F92" s="7" t="n">
        <v>1</v>
      </c>
      <c r="G92" s="6" t="n">
        <v>14.51</v>
      </c>
      <c r="H92" s="6" t="n">
        <v>2</v>
      </c>
      <c r="I92" s="6" t="n">
        <v>14.51</v>
      </c>
      <c r="J92" s="6" t="n">
        <v>12.51</v>
      </c>
    </row>
    <row collapsed="false" customFormat="false" customHeight="false" hidden="false" ht="12.1" outlineLevel="0" r="93">
      <c r="A93" s="39" t="n">
        <v>46031</v>
      </c>
      <c r="B93" s="16" t="s">
        <v>657</v>
      </c>
      <c r="C93" s="16" t="s">
        <v>124</v>
      </c>
      <c r="D93" s="16" t="s">
        <v>125</v>
      </c>
      <c r="E93" s="6" t="n">
        <v>1000</v>
      </c>
      <c r="F93" s="7" t="n">
        <v>2</v>
      </c>
      <c r="G93" s="6" t="n">
        <v>14.96</v>
      </c>
      <c r="H93" s="6" t="n">
        <v>4</v>
      </c>
      <c r="I93" s="6" t="n">
        <v>29.92</v>
      </c>
      <c r="J93" s="6" t="n">
        <v>25.92</v>
      </c>
    </row>
    <row collapsed="false" customFormat="false" customHeight="false" hidden="false" ht="12.1" outlineLevel="0" r="94">
      <c r="A94" s="39" t="n">
        <v>46032</v>
      </c>
      <c r="B94" s="16" t="s">
        <v>657</v>
      </c>
      <c r="C94" s="16" t="s">
        <v>157</v>
      </c>
      <c r="D94" s="16" t="s">
        <v>158</v>
      </c>
      <c r="E94" s="6" t="n">
        <v>1000</v>
      </c>
      <c r="F94" s="7" t="n">
        <v>1</v>
      </c>
      <c r="G94" s="6" t="n">
        <v>14.27</v>
      </c>
      <c r="H94" s="6" t="n">
        <v>2</v>
      </c>
      <c r="I94" s="6" t="n">
        <v>14.27</v>
      </c>
      <c r="J94" s="6" t="n">
        <v>12.27</v>
      </c>
    </row>
    <row collapsed="false" customFormat="false" customHeight="false" hidden="false" ht="12.1" outlineLevel="0" r="95">
      <c r="A95" s="39" t="n">
        <v>46036</v>
      </c>
      <c r="B95" s="16" t="s">
        <v>657</v>
      </c>
      <c r="C95" s="16" t="s">
        <v>136</v>
      </c>
      <c r="D95" s="16" t="s">
        <v>137</v>
      </c>
      <c r="E95" s="6" t="n">
        <v>1000</v>
      </c>
      <c r="F95" s="7" t="n">
        <v>2</v>
      </c>
      <c r="G95" s="6" t="n">
        <v>14.96</v>
      </c>
      <c r="H95" s="6" t="n">
        <v>4</v>
      </c>
      <c r="I95" s="6" t="n">
        <v>29.92</v>
      </c>
      <c r="J95" s="6" t="n">
        <v>25.92</v>
      </c>
    </row>
    <row collapsed="false" customFormat="false" customHeight="false" hidden="false" ht="12.1" outlineLevel="0" r="96">
      <c r="A96" s="39" t="n">
        <v>46037</v>
      </c>
      <c r="B96" s="16" t="s">
        <v>657</v>
      </c>
      <c r="C96" s="16" t="s">
        <v>162</v>
      </c>
      <c r="D96" s="16" t="s">
        <v>163</v>
      </c>
      <c r="E96" s="6" t="n">
        <v>1000</v>
      </c>
      <c r="F96" s="7" t="n">
        <v>1</v>
      </c>
      <c r="G96" s="6" t="n">
        <v>12.74</v>
      </c>
      <c r="H96" s="6" t="n">
        <v>2</v>
      </c>
      <c r="I96" s="6" t="n">
        <v>12.74</v>
      </c>
      <c r="J96" s="6" t="n">
        <v>10.74</v>
      </c>
    </row>
    <row collapsed="false" customFormat="false" customHeight="false" hidden="false" ht="12.1" outlineLevel="0" r="97">
      <c r="A97" s="39" t="n">
        <v>46037</v>
      </c>
      <c r="B97" s="16" t="s">
        <v>657</v>
      </c>
      <c r="C97" s="16" t="s">
        <v>106</v>
      </c>
      <c r="D97" s="16" t="s">
        <v>107</v>
      </c>
      <c r="E97" s="6" t="n">
        <v>1000</v>
      </c>
      <c r="F97" s="7" t="n">
        <v>2</v>
      </c>
      <c r="G97" s="6" t="n">
        <v>14.67</v>
      </c>
      <c r="H97" s="6" t="n">
        <v>4</v>
      </c>
      <c r="I97" s="6" t="n">
        <v>29.34</v>
      </c>
      <c r="J97" s="6" t="n">
        <v>25.34</v>
      </c>
    </row>
    <row collapsed="false" customFormat="false" customHeight="false" hidden="false" ht="12.1" outlineLevel="0" r="98">
      <c r="A98" s="39" t="n">
        <v>46039</v>
      </c>
      <c r="B98" s="16" t="s">
        <v>657</v>
      </c>
      <c r="C98" s="16" t="s">
        <v>148</v>
      </c>
      <c r="D98" s="16" t="s">
        <v>149</v>
      </c>
      <c r="E98" s="6" t="n">
        <v>1000</v>
      </c>
      <c r="F98" s="7" t="n">
        <v>1</v>
      </c>
      <c r="G98" s="6" t="n">
        <v>14.34</v>
      </c>
      <c r="H98" s="6" t="n">
        <v>2</v>
      </c>
      <c r="I98" s="6" t="n">
        <v>14.34</v>
      </c>
      <c r="J98" s="6" t="n">
        <v>12.34</v>
      </c>
    </row>
    <row collapsed="false" customFormat="false" customHeight="false" hidden="false" ht="12.1" outlineLevel="0" r="99">
      <c r="A99" s="39" t="n">
        <v>46039</v>
      </c>
      <c r="B99" s="16" t="s">
        <v>657</v>
      </c>
      <c r="C99" s="16" t="s">
        <v>160</v>
      </c>
      <c r="D99" s="16" t="s">
        <v>161</v>
      </c>
      <c r="E99" s="6" t="n">
        <v>1000</v>
      </c>
      <c r="F99" s="7" t="n">
        <v>1</v>
      </c>
      <c r="G99" s="6" t="n">
        <v>15.3</v>
      </c>
      <c r="H99" s="6" t="n">
        <v>2</v>
      </c>
      <c r="I99" s="6" t="n">
        <v>15.3</v>
      </c>
      <c r="J99" s="6" t="n">
        <v>13.3</v>
      </c>
    </row>
    <row collapsed="false" customFormat="false" customHeight="false" hidden="false" ht="12.1" outlineLevel="0" r="100">
      <c r="A100" s="39" t="n">
        <v>46039</v>
      </c>
      <c r="B100" s="16" t="s">
        <v>657</v>
      </c>
      <c r="C100" s="16" t="s">
        <v>79</v>
      </c>
      <c r="D100" s="16" t="s">
        <v>80</v>
      </c>
      <c r="E100" s="6" t="n">
        <v>1000</v>
      </c>
      <c r="F100" s="7" t="n">
        <v>5</v>
      </c>
      <c r="G100" s="6" t="n">
        <v>17.84</v>
      </c>
      <c r="H100" s="6" t="n">
        <v>12</v>
      </c>
      <c r="I100" s="6" t="n">
        <v>89.2</v>
      </c>
      <c r="J100" s="6" t="n">
        <v>77.2</v>
      </c>
    </row>
    <row collapsed="false" customFormat="false" customHeight="false" hidden="false" ht="12.1" outlineLevel="0" r="101">
      <c r="A101" s="39" t="n">
        <v>46039</v>
      </c>
      <c r="B101" s="16" t="s">
        <v>657</v>
      </c>
      <c r="C101" s="16" t="s">
        <v>118</v>
      </c>
      <c r="D101" s="16" t="s">
        <v>119</v>
      </c>
      <c r="E101" s="6" t="n">
        <v>1000</v>
      </c>
      <c r="F101" s="7" t="n">
        <v>2</v>
      </c>
      <c r="G101" s="6" t="n">
        <v>12.74</v>
      </c>
      <c r="H101" s="6" t="n">
        <v>3</v>
      </c>
      <c r="I101" s="6" t="n">
        <v>25.48</v>
      </c>
      <c r="J101" s="6" t="n">
        <v>22.48</v>
      </c>
    </row>
    <row collapsed="false" customFormat="false" customHeight="false" hidden="false" ht="12.1" outlineLevel="0" r="102">
      <c r="A102" s="39" t="n">
        <v>46039</v>
      </c>
      <c r="B102" s="16" t="s">
        <v>657</v>
      </c>
      <c r="C102" s="16" t="s">
        <v>109</v>
      </c>
      <c r="D102" s="16" t="s">
        <v>110</v>
      </c>
      <c r="E102" s="6" t="n">
        <v>1000</v>
      </c>
      <c r="F102" s="7" t="n">
        <v>2</v>
      </c>
      <c r="G102" s="6" t="n">
        <v>15.3</v>
      </c>
      <c r="H102" s="6" t="n">
        <v>4</v>
      </c>
      <c r="I102" s="6" t="n">
        <v>30.6</v>
      </c>
      <c r="J102" s="6" t="n">
        <v>26.6</v>
      </c>
    </row>
    <row collapsed="false" customFormat="false" customHeight="false" hidden="false" ht="12.1" outlineLevel="0" r="103">
      <c r="A103" s="39" t="n">
        <v>46042</v>
      </c>
      <c r="B103" s="16" t="s">
        <v>657</v>
      </c>
      <c r="C103" s="16" t="s">
        <v>151</v>
      </c>
      <c r="D103" s="16" t="s">
        <v>152</v>
      </c>
      <c r="E103" s="6" t="n">
        <v>1000</v>
      </c>
      <c r="F103" s="7" t="n">
        <v>1</v>
      </c>
      <c r="G103" s="6" t="n">
        <v>16.52</v>
      </c>
      <c r="H103" s="6" t="n">
        <v>2</v>
      </c>
      <c r="I103" s="6" t="n">
        <v>16.52</v>
      </c>
      <c r="J103" s="6" t="n">
        <v>14.52</v>
      </c>
    </row>
    <row collapsed="false" customFormat="false" customHeight="false" hidden="false" ht="12.1" outlineLevel="0" r="104">
      <c r="A104" s="39" t="n">
        <v>46043</v>
      </c>
      <c r="B104" s="16" t="s">
        <v>657</v>
      </c>
      <c r="C104" s="16" t="s">
        <v>103</v>
      </c>
      <c r="D104" s="16" t="s">
        <v>104</v>
      </c>
      <c r="E104" s="6" t="n">
        <v>1000</v>
      </c>
      <c r="F104" s="7" t="n">
        <v>2</v>
      </c>
      <c r="G104" s="6" t="n">
        <v>14.91</v>
      </c>
      <c r="H104" s="6" t="n">
        <v>4</v>
      </c>
      <c r="I104" s="6" t="n">
        <v>29.82</v>
      </c>
      <c r="J104" s="6" t="n">
        <v>25.82</v>
      </c>
    </row>
    <row collapsed="false" customFormat="false" customHeight="false" hidden="false" ht="12.1" outlineLevel="0" r="105">
      <c r="A105" s="39" t="n">
        <v>46044</v>
      </c>
      <c r="B105" s="16" t="s">
        <v>657</v>
      </c>
      <c r="C105" s="16" t="s">
        <v>174</v>
      </c>
      <c r="D105" s="16" t="s">
        <v>175</v>
      </c>
      <c r="E105" s="6" t="n">
        <v>1000</v>
      </c>
      <c r="F105" s="7" t="n">
        <v>1</v>
      </c>
      <c r="G105" s="6" t="n">
        <v>14.79</v>
      </c>
      <c r="H105" s="6" t="n">
        <v>2</v>
      </c>
      <c r="I105" s="6" t="n">
        <v>14.79</v>
      </c>
      <c r="J105" s="6" t="n">
        <v>12.79</v>
      </c>
    </row>
    <row collapsed="false" customFormat="false" customHeight="false" hidden="false" ht="12.1" outlineLevel="0" r="106">
      <c r="A106" s="39" t="n">
        <v>46045</v>
      </c>
      <c r="B106" s="16" t="s">
        <v>657</v>
      </c>
      <c r="C106" s="16" t="s">
        <v>121</v>
      </c>
      <c r="D106" s="16" t="s">
        <v>122</v>
      </c>
      <c r="E106" s="6" t="n">
        <v>1000</v>
      </c>
      <c r="F106" s="7" t="n">
        <v>2</v>
      </c>
      <c r="G106" s="6" t="n">
        <v>14.83</v>
      </c>
      <c r="H106" s="6" t="n">
        <v>4</v>
      </c>
      <c r="I106" s="6" t="n">
        <v>29.66</v>
      </c>
      <c r="J106" s="6" t="n">
        <v>25.66</v>
      </c>
    </row>
    <row collapsed="false" customFormat="false" customHeight="false" hidden="false" ht="12.1" outlineLevel="0" r="107">
      <c r="A107" s="39" t="n">
        <v>46047</v>
      </c>
      <c r="B107" s="16" t="s">
        <v>657</v>
      </c>
      <c r="C107" s="16" t="s">
        <v>70</v>
      </c>
      <c r="D107" s="16" t="s">
        <v>71</v>
      </c>
      <c r="E107" s="6" t="n">
        <v>1000</v>
      </c>
      <c r="F107" s="7" t="n">
        <v>4</v>
      </c>
      <c r="G107" s="6" t="n">
        <v>14.4</v>
      </c>
      <c r="H107" s="6" t="n">
        <v>7</v>
      </c>
      <c r="I107" s="6" t="n">
        <v>57.6</v>
      </c>
      <c r="J107" s="6" t="n">
        <v>50.6</v>
      </c>
    </row>
    <row collapsed="false" customFormat="false" customHeight="false" hidden="false" ht="12.1" outlineLevel="0" r="108">
      <c r="A108" s="39" t="n">
        <v>46048</v>
      </c>
      <c r="B108" s="16" t="s">
        <v>657</v>
      </c>
      <c r="C108" s="16" t="s">
        <v>165</v>
      </c>
      <c r="D108" s="16" t="s">
        <v>166</v>
      </c>
      <c r="E108" s="6" t="n">
        <v>1000</v>
      </c>
      <c r="F108" s="7" t="n">
        <v>1</v>
      </c>
      <c r="G108" s="6" t="n">
        <v>14.59</v>
      </c>
      <c r="H108" s="6" t="n">
        <v>2</v>
      </c>
      <c r="I108" s="6" t="n">
        <v>14.59</v>
      </c>
      <c r="J108" s="6" t="n">
        <v>12.59</v>
      </c>
    </row>
    <row collapsed="false" customFormat="false" customHeight="false" hidden="false" ht="12.1" outlineLevel="0" r="109">
      <c r="A109" s="39" t="n">
        <v>46049</v>
      </c>
      <c r="B109" s="16" t="s">
        <v>657</v>
      </c>
      <c r="C109" s="16" t="s">
        <v>180</v>
      </c>
      <c r="D109" s="16" t="s">
        <v>181</v>
      </c>
      <c r="E109" s="6" t="n">
        <v>50.1</v>
      </c>
      <c r="F109" s="7" t="n">
        <v>11</v>
      </c>
      <c r="G109" s="6" t="n">
        <v>0.94</v>
      </c>
      <c r="H109" s="6" t="n">
        <v>1</v>
      </c>
      <c r="I109" s="6" t="n">
        <v>10.34</v>
      </c>
      <c r="J109" s="6" t="n">
        <v>9.34</v>
      </c>
    </row>
    <row collapsed="false" customFormat="false" customHeight="false" hidden="false" ht="12.1" outlineLevel="0" r="110">
      <c r="A110" s="39" t="n">
        <v>46049</v>
      </c>
      <c r="B110" s="16" t="s">
        <v>657</v>
      </c>
      <c r="C110" s="16" t="s">
        <v>171</v>
      </c>
      <c r="D110" s="16" t="s">
        <v>172</v>
      </c>
      <c r="E110" s="6" t="n">
        <v>1000</v>
      </c>
      <c r="F110" s="7" t="n">
        <v>1</v>
      </c>
      <c r="G110" s="6" t="n">
        <v>40.15</v>
      </c>
      <c r="H110" s="6" t="n">
        <v>5</v>
      </c>
      <c r="I110" s="6" t="n">
        <v>40.15</v>
      </c>
      <c r="J110" s="6" t="n">
        <v>35.15</v>
      </c>
    </row>
    <row collapsed="false" customFormat="false" customHeight="false" hidden="false" ht="12.1" outlineLevel="0" r="111">
      <c r="A111" s="39" t="n">
        <v>46049</v>
      </c>
      <c r="B111" s="16" t="s">
        <v>657</v>
      </c>
      <c r="C111" s="16" t="s">
        <v>142</v>
      </c>
      <c r="D111" s="16" t="s">
        <v>143</v>
      </c>
      <c r="E111" s="6" t="n">
        <v>1000</v>
      </c>
      <c r="F111" s="7" t="n">
        <v>1</v>
      </c>
      <c r="G111" s="6" t="n">
        <v>14.3</v>
      </c>
      <c r="H111" s="6" t="n">
        <v>2</v>
      </c>
      <c r="I111" s="6" t="n">
        <v>14.3</v>
      </c>
      <c r="J111" s="6" t="n">
        <v>12.3</v>
      </c>
    </row>
    <row collapsed="false" customFormat="false" customHeight="false" hidden="false" ht="12.1" outlineLevel="0" r="112">
      <c r="A112" s="39" t="n">
        <v>46050</v>
      </c>
      <c r="B112" s="16" t="s">
        <v>657</v>
      </c>
      <c r="C112" s="16" t="s">
        <v>73</v>
      </c>
      <c r="D112" s="16" t="s">
        <v>74</v>
      </c>
      <c r="E112" s="6" t="n">
        <v>1000</v>
      </c>
      <c r="F112" s="7" t="n">
        <v>4</v>
      </c>
      <c r="G112" s="6" t="n">
        <v>18.9</v>
      </c>
      <c r="H112" s="6" t="n">
        <v>10</v>
      </c>
      <c r="I112" s="6" t="n">
        <v>75.6</v>
      </c>
      <c r="J112" s="6" t="n">
        <v>65.6</v>
      </c>
    </row>
    <row collapsed="false" customFormat="false" customHeight="false" hidden="false" ht="12.1" outlineLevel="0" r="113">
      <c r="A113" s="39" t="n">
        <v>46051</v>
      </c>
      <c r="B113" s="16" t="s">
        <v>657</v>
      </c>
      <c r="C113" s="16" t="s">
        <v>67</v>
      </c>
      <c r="D113" s="16" t="s">
        <v>68</v>
      </c>
      <c r="E113" s="6" t="n">
        <v>1000</v>
      </c>
      <c r="F113" s="7" t="n">
        <v>5</v>
      </c>
      <c r="G113" s="6" t="n">
        <v>16.03</v>
      </c>
      <c r="H113" s="6" t="n">
        <v>10</v>
      </c>
      <c r="I113" s="6" t="n">
        <v>80.15</v>
      </c>
      <c r="J113" s="6" t="n">
        <v>70.15</v>
      </c>
    </row>
    <row collapsed="false" customFormat="false" customHeight="false" hidden="false" ht="12.1" outlineLevel="0" r="114">
      <c r="A114" s="39" t="n">
        <v>46051</v>
      </c>
      <c r="B114" s="16" t="s">
        <v>657</v>
      </c>
      <c r="C114" s="16" t="s">
        <v>177</v>
      </c>
      <c r="D114" s="16" t="s">
        <v>178</v>
      </c>
      <c r="E114" s="6" t="n">
        <v>751</v>
      </c>
      <c r="F114" s="7" t="n">
        <v>1</v>
      </c>
      <c r="G114" s="6" t="n">
        <v>13.58</v>
      </c>
      <c r="H114" s="6" t="n">
        <v>2</v>
      </c>
      <c r="I114" s="6" t="n">
        <v>13.58</v>
      </c>
      <c r="J114" s="6" t="n">
        <v>11.58</v>
      </c>
    </row>
    <row collapsed="false" customFormat="false" customHeight="false" hidden="false" ht="12.1" outlineLevel="0" r="115">
      <c r="A115" s="39" t="n">
        <v>46054</v>
      </c>
      <c r="B115" s="16" t="s">
        <v>657</v>
      </c>
      <c r="C115" s="16" t="s">
        <v>473</v>
      </c>
      <c r="D115" s="16" t="s">
        <v>661</v>
      </c>
      <c r="E115" s="6" t="n">
        <v>1000</v>
      </c>
      <c r="F115" s="7" t="n">
        <v>5</v>
      </c>
      <c r="G115" s="6" t="n">
        <v>17.55</v>
      </c>
      <c r="H115" s="6" t="n">
        <v>11</v>
      </c>
      <c r="I115" s="6" t="n">
        <v>87.75</v>
      </c>
      <c r="J115" s="6" t="n">
        <v>76.75</v>
      </c>
    </row>
    <row collapsed="false" customFormat="false" customHeight="false" hidden="false" ht="12.1" outlineLevel="0" r="116">
      <c r="A116" s="39" t="n">
        <v>46054</v>
      </c>
      <c r="B116" s="16" t="s">
        <v>657</v>
      </c>
      <c r="C116" s="16" t="s">
        <v>91</v>
      </c>
      <c r="D116" s="16" t="s">
        <v>92</v>
      </c>
      <c r="E116" s="6" t="n">
        <v>1000</v>
      </c>
      <c r="F116" s="7" t="n">
        <v>3</v>
      </c>
      <c r="G116" s="6" t="n">
        <v>18.9</v>
      </c>
      <c r="H116" s="6" t="n">
        <v>7</v>
      </c>
      <c r="I116" s="6" t="n">
        <v>56.7</v>
      </c>
      <c r="J116" s="6" t="n">
        <v>49.7</v>
      </c>
    </row>
    <row collapsed="false" customFormat="false" customHeight="false" hidden="false" ht="12.1" outlineLevel="0" r="117">
      <c r="A117" s="39" t="n">
        <v>46054</v>
      </c>
      <c r="B117" s="16" t="s">
        <v>657</v>
      </c>
      <c r="C117" s="16" t="s">
        <v>115</v>
      </c>
      <c r="D117" s="16" t="s">
        <v>116</v>
      </c>
      <c r="E117" s="6" t="n">
        <v>1000</v>
      </c>
      <c r="F117" s="7" t="n">
        <v>2</v>
      </c>
      <c r="G117" s="6" t="n">
        <v>16.85</v>
      </c>
      <c r="H117" s="6" t="n">
        <v>4</v>
      </c>
      <c r="I117" s="6" t="n">
        <v>33.7</v>
      </c>
      <c r="J117" s="6" t="n">
        <v>29.7</v>
      </c>
    </row>
    <row collapsed="false" customFormat="false" customHeight="false" hidden="false" ht="12.1" outlineLevel="0" r="118">
      <c r="A118" s="39" t="n">
        <v>46056</v>
      </c>
      <c r="B118" s="16" t="s">
        <v>657</v>
      </c>
      <c r="C118" s="16" t="s">
        <v>59</v>
      </c>
      <c r="D118" s="16" t="s">
        <v>61</v>
      </c>
      <c r="E118" s="6" t="n">
        <v>1000</v>
      </c>
      <c r="F118" s="7" t="n">
        <v>7</v>
      </c>
      <c r="G118" s="6" t="n">
        <v>19.32</v>
      </c>
      <c r="H118" s="6" t="n">
        <v>18</v>
      </c>
      <c r="I118" s="6" t="n">
        <v>135.24</v>
      </c>
      <c r="J118" s="6" t="n">
        <v>117.24</v>
      </c>
    </row>
    <row collapsed="false" customFormat="false" customHeight="false" hidden="false" ht="12.1" outlineLevel="0" r="119">
      <c r="A119" s="39" t="n">
        <v>46057</v>
      </c>
      <c r="B119" s="16" t="s">
        <v>657</v>
      </c>
      <c r="C119" s="16" t="s">
        <v>154</v>
      </c>
      <c r="D119" s="16" t="s">
        <v>155</v>
      </c>
      <c r="E119" s="6" t="n">
        <v>1000</v>
      </c>
      <c r="F119" s="7" t="n">
        <v>1</v>
      </c>
      <c r="G119" s="6" t="n">
        <v>14.1</v>
      </c>
      <c r="H119" s="6" t="n">
        <v>2</v>
      </c>
      <c r="I119" s="6" t="n">
        <v>14.1</v>
      </c>
      <c r="J119" s="6" t="n">
        <v>12.1</v>
      </c>
    </row>
    <row collapsed="false" customFormat="false" customHeight="false" hidden="false" ht="12.1" outlineLevel="0" r="120">
      <c r="A120" s="39" t="n">
        <v>46062</v>
      </c>
      <c r="B120" s="16" t="s">
        <v>657</v>
      </c>
      <c r="C120" s="16" t="s">
        <v>124</v>
      </c>
      <c r="D120" s="16" t="s">
        <v>125</v>
      </c>
      <c r="E120" s="6" t="n">
        <v>1000</v>
      </c>
      <c r="F120" s="7" t="n">
        <v>2</v>
      </c>
      <c r="G120" s="6" t="n">
        <v>14.68</v>
      </c>
      <c r="H120" s="6" t="n">
        <v>4</v>
      </c>
      <c r="I120" s="6" t="n">
        <v>29.36</v>
      </c>
      <c r="J120" s="6" t="n">
        <v>25.36</v>
      </c>
    </row>
    <row collapsed="false" customFormat="false" customHeight="false" hidden="false" ht="12.1" outlineLevel="0" r="121">
      <c r="A121" s="39" t="n">
        <v>46062</v>
      </c>
      <c r="B121" s="16" t="s">
        <v>657</v>
      </c>
      <c r="C121" s="16" t="s">
        <v>157</v>
      </c>
      <c r="D121" s="16" t="s">
        <v>158</v>
      </c>
      <c r="E121" s="6" t="n">
        <v>1000</v>
      </c>
      <c r="F121" s="7" t="n">
        <v>1</v>
      </c>
      <c r="G121" s="6" t="n">
        <v>14.05</v>
      </c>
      <c r="H121" s="6" t="n">
        <v>2</v>
      </c>
      <c r="I121" s="6" t="n">
        <v>14.05</v>
      </c>
      <c r="J121" s="6" t="n">
        <v>12.05</v>
      </c>
    </row>
    <row collapsed="false" customFormat="false" customHeight="false" hidden="false" ht="12.1" outlineLevel="0" r="122">
      <c r="A122" s="39" t="n">
        <v>46062</v>
      </c>
      <c r="B122" s="16" t="s">
        <v>657</v>
      </c>
      <c r="C122" s="16" t="s">
        <v>100</v>
      </c>
      <c r="D122" s="16" t="s">
        <v>101</v>
      </c>
      <c r="E122" s="6" t="n">
        <v>1000</v>
      </c>
      <c r="F122" s="7" t="n">
        <v>2</v>
      </c>
      <c r="G122" s="6" t="n">
        <v>47.79</v>
      </c>
      <c r="H122" s="6" t="n">
        <v>12</v>
      </c>
      <c r="I122" s="6" t="n">
        <v>95.58</v>
      </c>
      <c r="J122" s="6" t="n">
        <v>83.58</v>
      </c>
    </row>
    <row collapsed="false" customFormat="false" customHeight="false" hidden="false" ht="12.1" outlineLevel="0" r="123">
      <c r="A123" s="39" t="n">
        <v>46066</v>
      </c>
      <c r="B123" s="16" t="s">
        <v>657</v>
      </c>
      <c r="C123" s="16" t="s">
        <v>136</v>
      </c>
      <c r="D123" s="16" t="s">
        <v>137</v>
      </c>
      <c r="E123" s="6" t="n">
        <v>1000</v>
      </c>
      <c r="F123" s="7" t="n">
        <v>2</v>
      </c>
      <c r="G123" s="6" t="n">
        <v>14.79</v>
      </c>
      <c r="H123" s="6" t="n">
        <v>4</v>
      </c>
      <c r="I123" s="6" t="n">
        <v>29.58</v>
      </c>
      <c r="J123" s="6" t="n">
        <v>25.58</v>
      </c>
    </row>
    <row collapsed="false" customFormat="false" customHeight="false" hidden="false" ht="12.1" outlineLevel="0" r="124">
      <c r="A124" s="39" t="n">
        <v>46067</v>
      </c>
      <c r="B124" s="16" t="s">
        <v>657</v>
      </c>
      <c r="C124" s="16" t="s">
        <v>162</v>
      </c>
      <c r="D124" s="16" t="s">
        <v>163</v>
      </c>
      <c r="E124" s="6" t="n">
        <v>1000</v>
      </c>
      <c r="F124" s="7" t="n">
        <v>1</v>
      </c>
      <c r="G124" s="6" t="n">
        <v>12.74</v>
      </c>
      <c r="H124" s="6" t="n">
        <v>2</v>
      </c>
      <c r="I124" s="6" t="n">
        <v>12.74</v>
      </c>
      <c r="J124" s="6" t="n">
        <v>10.74</v>
      </c>
    </row>
    <row collapsed="false" customFormat="false" customHeight="false" hidden="false" ht="12.1" outlineLevel="0" r="125">
      <c r="A125" s="39" t="n">
        <v>46067</v>
      </c>
      <c r="B125" s="16" t="s">
        <v>657</v>
      </c>
      <c r="C125" s="16" t="s">
        <v>106</v>
      </c>
      <c r="D125" s="16" t="s">
        <v>107</v>
      </c>
      <c r="E125" s="6" t="n">
        <v>1000</v>
      </c>
      <c r="F125" s="7" t="n">
        <v>2</v>
      </c>
      <c r="G125" s="6" t="n">
        <v>14.55</v>
      </c>
      <c r="H125" s="6" t="n">
        <v>4</v>
      </c>
      <c r="I125" s="6" t="n">
        <v>29.1</v>
      </c>
      <c r="J125" s="6" t="n">
        <v>25.1</v>
      </c>
    </row>
    <row collapsed="false" customFormat="false" customHeight="false" hidden="false" ht="12.1" outlineLevel="0" r="126">
      <c r="A126" s="39" t="n">
        <v>46069</v>
      </c>
      <c r="B126" s="16" t="s">
        <v>657</v>
      </c>
      <c r="C126" s="16" t="s">
        <v>148</v>
      </c>
      <c r="D126" s="16" t="s">
        <v>149</v>
      </c>
      <c r="E126" s="6" t="n">
        <v>1000</v>
      </c>
      <c r="F126" s="7" t="n">
        <v>1</v>
      </c>
      <c r="G126" s="6" t="n">
        <v>14.22</v>
      </c>
      <c r="H126" s="6" t="n">
        <v>2</v>
      </c>
      <c r="I126" s="6" t="n">
        <v>14.22</v>
      </c>
      <c r="J126" s="6" t="n">
        <v>12.22</v>
      </c>
    </row>
    <row collapsed="false" customFormat="false" customHeight="false" hidden="false" ht="12.1" outlineLevel="0" r="127">
      <c r="A127" s="39" t="n">
        <v>46069</v>
      </c>
      <c r="B127" s="16" t="s">
        <v>657</v>
      </c>
      <c r="C127" s="16" t="s">
        <v>160</v>
      </c>
      <c r="D127" s="16" t="s">
        <v>161</v>
      </c>
      <c r="E127" s="6" t="n">
        <v>1000</v>
      </c>
      <c r="F127" s="7" t="n">
        <v>1</v>
      </c>
      <c r="G127" s="6" t="n">
        <v>15.21</v>
      </c>
      <c r="H127" s="6" t="n">
        <v>2</v>
      </c>
      <c r="I127" s="6" t="n">
        <v>15.21</v>
      </c>
      <c r="J127" s="6" t="n">
        <v>13.21</v>
      </c>
    </row>
    <row collapsed="false" customFormat="false" customHeight="false" hidden="false" ht="12.1" outlineLevel="0" r="128">
      <c r="A128" s="39" t="n">
        <v>46069</v>
      </c>
      <c r="B128" s="16" t="s">
        <v>657</v>
      </c>
      <c r="C128" s="16" t="s">
        <v>118</v>
      </c>
      <c r="D128" s="16" t="s">
        <v>119</v>
      </c>
      <c r="E128" s="6" t="n">
        <v>1000</v>
      </c>
      <c r="F128" s="7" t="n">
        <v>2</v>
      </c>
      <c r="G128" s="6" t="n">
        <v>12.74</v>
      </c>
      <c r="H128" s="6" t="n">
        <v>3</v>
      </c>
      <c r="I128" s="6" t="n">
        <v>25.48</v>
      </c>
      <c r="J128" s="6" t="n">
        <v>22.48</v>
      </c>
    </row>
    <row collapsed="false" customFormat="false" customHeight="false" hidden="false" ht="12.1" outlineLevel="0" r="129">
      <c r="A129" s="39" t="n">
        <v>46069</v>
      </c>
      <c r="B129" s="16" t="s">
        <v>657</v>
      </c>
      <c r="C129" s="16" t="s">
        <v>109</v>
      </c>
      <c r="D129" s="16" t="s">
        <v>110</v>
      </c>
      <c r="E129" s="6" t="n">
        <v>1000</v>
      </c>
      <c r="F129" s="7" t="n">
        <v>2</v>
      </c>
      <c r="G129" s="6" t="n">
        <v>15.21</v>
      </c>
      <c r="H129" s="6" t="n">
        <v>4</v>
      </c>
      <c r="I129" s="6" t="n">
        <v>30.42</v>
      </c>
      <c r="J129" s="6" t="n">
        <v>26.42</v>
      </c>
    </row>
    <row collapsed="false" customFormat="false" customHeight="false" hidden="false" ht="12.1" outlineLevel="0" r="130">
      <c r="A130" s="39" t="n">
        <v>46070</v>
      </c>
      <c r="B130" s="16" t="s">
        <v>657</v>
      </c>
      <c r="C130" s="16" t="s">
        <v>112</v>
      </c>
      <c r="D130" s="16" t="s">
        <v>113</v>
      </c>
      <c r="E130" s="6" t="n">
        <v>1000</v>
      </c>
      <c r="F130" s="7" t="n">
        <v>2</v>
      </c>
      <c r="G130" s="6" t="n">
        <v>46.87</v>
      </c>
      <c r="H130" s="6" t="n">
        <v>12</v>
      </c>
      <c r="I130" s="6" t="n">
        <v>93.74</v>
      </c>
      <c r="J130" s="6" t="n">
        <v>81.74</v>
      </c>
    </row>
    <row collapsed="false" customFormat="false" customHeight="false" hidden="false" ht="12.1" outlineLevel="0" r="131">
      <c r="A131" s="39" t="n">
        <v>46070</v>
      </c>
      <c r="B131" s="16" t="s">
        <v>657</v>
      </c>
      <c r="C131" s="16" t="s">
        <v>79</v>
      </c>
      <c r="D131" s="16" t="s">
        <v>80</v>
      </c>
      <c r="E131" s="6" t="n">
        <v>1000</v>
      </c>
      <c r="F131" s="7" t="n">
        <v>5</v>
      </c>
      <c r="G131" s="6" t="n">
        <v>17.84</v>
      </c>
      <c r="H131" s="6" t="n">
        <v>12</v>
      </c>
      <c r="I131" s="6" t="n">
        <v>89.2</v>
      </c>
      <c r="J131" s="6" t="n">
        <v>77.2</v>
      </c>
    </row>
    <row collapsed="false" customFormat="false" customHeight="false" hidden="false" ht="12.1" outlineLevel="0" r="132">
      <c r="A132" s="39" t="n">
        <v>46071</v>
      </c>
      <c r="B132" s="16" t="s">
        <v>657</v>
      </c>
      <c r="C132" s="16" t="s">
        <v>94</v>
      </c>
      <c r="D132" s="16" t="s">
        <v>95</v>
      </c>
      <c r="E132" s="6" t="n">
        <v>1000</v>
      </c>
      <c r="F132" s="7" t="n">
        <v>3</v>
      </c>
      <c r="G132" s="6" t="n">
        <v>45.9</v>
      </c>
      <c r="H132" s="6" t="n">
        <v>18</v>
      </c>
      <c r="I132" s="6" t="n">
        <v>137.7</v>
      </c>
      <c r="J132" s="6" t="n">
        <v>119.7</v>
      </c>
    </row>
    <row collapsed="false" customFormat="false" customHeight="false" hidden="false" ht="12.1" outlineLevel="0" r="133">
      <c r="A133" s="39" t="n">
        <v>46072</v>
      </c>
      <c r="B133" s="16" t="s">
        <v>657</v>
      </c>
      <c r="C133" s="16" t="s">
        <v>151</v>
      </c>
      <c r="D133" s="16" t="s">
        <v>152</v>
      </c>
      <c r="E133" s="6" t="n">
        <v>1000</v>
      </c>
      <c r="F133" s="7" t="n">
        <v>1</v>
      </c>
      <c r="G133" s="6" t="n">
        <v>16.44</v>
      </c>
      <c r="H133" s="6" t="n">
        <v>2</v>
      </c>
      <c r="I133" s="6" t="n">
        <v>16.44</v>
      </c>
      <c r="J133" s="6" t="n">
        <v>14.44</v>
      </c>
    </row>
    <row collapsed="false" customFormat="false" customHeight="false" hidden="false" ht="12.1" outlineLevel="0" r="134">
      <c r="A134" s="39" t="n">
        <v>46074</v>
      </c>
      <c r="B134" s="16" t="s">
        <v>657</v>
      </c>
      <c r="C134" s="16" t="s">
        <v>174</v>
      </c>
      <c r="D134" s="16" t="s">
        <v>175</v>
      </c>
      <c r="E134" s="6" t="n">
        <v>1000</v>
      </c>
      <c r="F134" s="7" t="n">
        <v>1</v>
      </c>
      <c r="G134" s="6" t="n">
        <v>14.79</v>
      </c>
      <c r="H134" s="6" t="n">
        <v>2</v>
      </c>
      <c r="I134" s="6" t="n">
        <v>14.79</v>
      </c>
      <c r="J134" s="6" t="n">
        <v>12.79</v>
      </c>
    </row>
    <row collapsed="false" customFormat="false" customHeight="false" hidden="false" ht="12.1" outlineLevel="0" r="135">
      <c r="A135" s="39" t="n">
        <v>46074</v>
      </c>
      <c r="B135" s="16" t="s">
        <v>657</v>
      </c>
      <c r="C135" s="16" t="s">
        <v>103</v>
      </c>
      <c r="D135" s="16" t="s">
        <v>104</v>
      </c>
      <c r="E135" s="6" t="n">
        <v>1000</v>
      </c>
      <c r="F135" s="7" t="n">
        <v>2</v>
      </c>
      <c r="G135" s="6" t="n">
        <v>14.54</v>
      </c>
      <c r="H135" s="6" t="n">
        <v>4</v>
      </c>
      <c r="I135" s="6" t="n">
        <v>29.08</v>
      </c>
      <c r="J135" s="6" t="n">
        <v>25.08</v>
      </c>
    </row>
    <row collapsed="false" customFormat="false" customHeight="false" hidden="false" ht="12.1" outlineLevel="0" r="136">
      <c r="A136" s="39" t="n">
        <v>46076</v>
      </c>
      <c r="B136" s="16" t="s">
        <v>657</v>
      </c>
      <c r="C136" s="16" t="s">
        <v>121</v>
      </c>
      <c r="D136" s="16" t="s">
        <v>122</v>
      </c>
      <c r="E136" s="6" t="n">
        <v>1000</v>
      </c>
      <c r="F136" s="7" t="n">
        <v>2</v>
      </c>
      <c r="G136" s="6" t="n">
        <v>14.5</v>
      </c>
      <c r="H136" s="6" t="n">
        <v>4</v>
      </c>
      <c r="I136" s="6" t="n">
        <v>29</v>
      </c>
      <c r="J136" s="6" t="n">
        <v>25</v>
      </c>
    </row>
    <row collapsed="false" customFormat="false" customHeight="false" hidden="false" ht="12.1" outlineLevel="0" r="137">
      <c r="A137" s="39" t="n">
        <v>46077</v>
      </c>
      <c r="B137" s="16" t="s">
        <v>657</v>
      </c>
      <c r="C137" s="16" t="s">
        <v>88</v>
      </c>
      <c r="D137" s="16" t="s">
        <v>89</v>
      </c>
      <c r="E137" s="6" t="n">
        <v>1000</v>
      </c>
      <c r="F137" s="7" t="n">
        <v>3</v>
      </c>
      <c r="G137" s="6" t="n">
        <v>42.83</v>
      </c>
      <c r="H137" s="6" t="n">
        <v>17</v>
      </c>
      <c r="I137" s="6" t="n">
        <v>128.49</v>
      </c>
      <c r="J137" s="6" t="n">
        <v>111.49</v>
      </c>
    </row>
    <row collapsed="false" customFormat="false" customHeight="false" hidden="false" ht="12.1" outlineLevel="0" r="138">
      <c r="A138" s="39" t="n">
        <v>46077</v>
      </c>
      <c r="B138" s="16" t="s">
        <v>657</v>
      </c>
      <c r="C138" s="16" t="s">
        <v>70</v>
      </c>
      <c r="D138" s="16" t="s">
        <v>71</v>
      </c>
      <c r="E138" s="6" t="n">
        <v>1000</v>
      </c>
      <c r="F138" s="7" t="n">
        <v>4</v>
      </c>
      <c r="G138" s="6" t="n">
        <v>14.34</v>
      </c>
      <c r="H138" s="6" t="n">
        <v>7</v>
      </c>
      <c r="I138" s="6" t="n">
        <v>57.36</v>
      </c>
      <c r="J138" s="6" t="n">
        <v>50.36</v>
      </c>
    </row>
    <row collapsed="false" customFormat="false" customHeight="false" hidden="false" ht="12.1" outlineLevel="0" r="139">
      <c r="A139" s="39" t="n">
        <v>46078</v>
      </c>
      <c r="B139" s="16" t="s">
        <v>657</v>
      </c>
      <c r="C139" s="16" t="s">
        <v>165</v>
      </c>
      <c r="D139" s="16" t="s">
        <v>166</v>
      </c>
      <c r="E139" s="6" t="n">
        <v>1000</v>
      </c>
      <c r="F139" s="7" t="n">
        <v>1</v>
      </c>
      <c r="G139" s="6" t="n">
        <v>14.53</v>
      </c>
      <c r="H139" s="6" t="n">
        <v>2</v>
      </c>
      <c r="I139" s="6" t="n">
        <v>14.53</v>
      </c>
      <c r="J139" s="6" t="n">
        <v>12.53</v>
      </c>
    </row>
    <row collapsed="false" customFormat="false" customHeight="false" hidden="false" ht="12.1" outlineLevel="0" r="140">
      <c r="A140" s="39" t="n">
        <v>46079</v>
      </c>
      <c r="B140" s="16" t="s">
        <v>657</v>
      </c>
      <c r="C140" s="16" t="s">
        <v>142</v>
      </c>
      <c r="D140" s="16" t="s">
        <v>143</v>
      </c>
      <c r="E140" s="6" t="n">
        <v>1000</v>
      </c>
      <c r="F140" s="7" t="n">
        <v>1</v>
      </c>
      <c r="G140" s="6" t="n">
        <v>14.3</v>
      </c>
      <c r="H140" s="6" t="n">
        <v>2</v>
      </c>
      <c r="I140" s="6" t="n">
        <v>14.3</v>
      </c>
      <c r="J140" s="6" t="n">
        <v>12.3</v>
      </c>
    </row>
    <row collapsed="false" customFormat="false" customHeight="false" hidden="false" ht="12.1" outlineLevel="0" r="141">
      <c r="A141" s="39" t="n">
        <v>46080</v>
      </c>
      <c r="B141" s="16" t="s">
        <v>657</v>
      </c>
      <c r="C141" s="16" t="s">
        <v>64</v>
      </c>
      <c r="D141" s="16" t="s">
        <v>65</v>
      </c>
      <c r="E141" s="6" t="n">
        <v>924.09</v>
      </c>
      <c r="F141" s="7" t="n">
        <v>6</v>
      </c>
      <c r="G141" s="6" t="n">
        <v>33.85</v>
      </c>
      <c r="H141" s="6" t="n">
        <v>26</v>
      </c>
      <c r="I141" s="6" t="n">
        <v>203.1</v>
      </c>
      <c r="J141" s="6" t="n">
        <v>177.1</v>
      </c>
    </row>
    <row collapsed="false" customFormat="false" customHeight="false" hidden="false" ht="12.1" outlineLevel="0" r="142">
      <c r="A142" s="39" t="n">
        <v>46080</v>
      </c>
      <c r="B142" s="16" t="s">
        <v>657</v>
      </c>
      <c r="C142" s="16" t="s">
        <v>73</v>
      </c>
      <c r="D142" s="16" t="s">
        <v>74</v>
      </c>
      <c r="E142" s="6" t="n">
        <v>1000</v>
      </c>
      <c r="F142" s="7" t="n">
        <v>4</v>
      </c>
      <c r="G142" s="6" t="n">
        <v>18.9</v>
      </c>
      <c r="H142" s="6" t="n">
        <v>10</v>
      </c>
      <c r="I142" s="6" t="n">
        <v>75.6</v>
      </c>
      <c r="J142" s="6" t="n">
        <v>65.6</v>
      </c>
    </row>
    <row collapsed="false" customFormat="false" customHeight="false" hidden="false" ht="12.1" outlineLevel="0" r="143">
      <c r="A143" s="39" t="n">
        <v>46081</v>
      </c>
      <c r="B143" s="16" t="s">
        <v>657</v>
      </c>
      <c r="C143" s="16" t="s">
        <v>67</v>
      </c>
      <c r="D143" s="16" t="s">
        <v>68</v>
      </c>
      <c r="E143" s="6" t="n">
        <v>1000</v>
      </c>
      <c r="F143" s="7" t="n">
        <v>5</v>
      </c>
      <c r="G143" s="6" t="n">
        <v>16.03</v>
      </c>
      <c r="H143" s="6" t="n">
        <v>10</v>
      </c>
      <c r="I143" s="6" t="n">
        <v>80.15</v>
      </c>
      <c r="J143" s="6" t="n">
        <v>70.15</v>
      </c>
    </row>
    <row collapsed="false" customFormat="false" customHeight="false" hidden="false" ht="12.1" outlineLevel="0" r="144">
      <c r="A144" s="39" t="n">
        <v>46081</v>
      </c>
      <c r="B144" s="16" t="s">
        <v>657</v>
      </c>
      <c r="C144" s="16" t="s">
        <v>177</v>
      </c>
      <c r="D144" s="16" t="s">
        <v>178</v>
      </c>
      <c r="E144" s="6" t="n">
        <v>709.5</v>
      </c>
      <c r="F144" s="7" t="n">
        <v>1</v>
      </c>
      <c r="G144" s="6" t="n">
        <v>12.83</v>
      </c>
      <c r="H144" s="6" t="n">
        <v>2</v>
      </c>
      <c r="I144" s="6" t="n">
        <v>12.83</v>
      </c>
      <c r="J144" s="6" t="n">
        <v>10.83</v>
      </c>
    </row>
    <row collapsed="false" customFormat="false" customHeight="false" hidden="false" ht="12.1" outlineLevel="0" r="145">
      <c r="A145" s="39" t="n">
        <v>46084</v>
      </c>
      <c r="B145" s="16" t="s">
        <v>657</v>
      </c>
      <c r="C145" s="16" t="s">
        <v>76</v>
      </c>
      <c r="D145" s="16" t="s">
        <v>77</v>
      </c>
      <c r="E145" s="6" t="n">
        <v>1000</v>
      </c>
      <c r="F145" s="7" t="n">
        <v>4</v>
      </c>
      <c r="G145" s="6" t="n">
        <v>39.6</v>
      </c>
      <c r="H145" s="6" t="n">
        <v>21</v>
      </c>
      <c r="I145" s="6" t="n">
        <v>158.4</v>
      </c>
      <c r="J145" s="6" t="n">
        <v>137.4</v>
      </c>
    </row>
    <row collapsed="false" customFormat="false" customHeight="false" hidden="false" ht="12.1" outlineLevel="0" r="146">
      <c r="A146" s="39" t="n">
        <v>46084</v>
      </c>
      <c r="B146" s="16" t="s">
        <v>657</v>
      </c>
      <c r="C146" s="16" t="s">
        <v>473</v>
      </c>
      <c r="D146" s="16" t="s">
        <v>661</v>
      </c>
      <c r="E146" s="6" t="n">
        <v>1000</v>
      </c>
      <c r="F146" s="7" t="n">
        <v>5</v>
      </c>
      <c r="G146" s="6" t="n">
        <v>17.55</v>
      </c>
      <c r="H146" s="6" t="n">
        <v>11</v>
      </c>
      <c r="I146" s="6" t="n">
        <v>87.75</v>
      </c>
      <c r="J146" s="6" t="n">
        <v>76.75</v>
      </c>
    </row>
    <row collapsed="false" customFormat="false" customHeight="false" hidden="false" ht="12.1" outlineLevel="0" r="147">
      <c r="A147" s="39" t="n">
        <v>46084</v>
      </c>
      <c r="B147" s="16" t="s">
        <v>657</v>
      </c>
      <c r="C147" s="16" t="s">
        <v>91</v>
      </c>
      <c r="D147" s="16" t="s">
        <v>92</v>
      </c>
      <c r="E147" s="6" t="n">
        <v>1000</v>
      </c>
      <c r="F147" s="7" t="n">
        <v>3</v>
      </c>
      <c r="G147" s="6" t="n">
        <v>18.9</v>
      </c>
      <c r="H147" s="6" t="n">
        <v>7</v>
      </c>
      <c r="I147" s="6" t="n">
        <v>56.7</v>
      </c>
      <c r="J147" s="6" t="n">
        <v>49.7</v>
      </c>
    </row>
    <row collapsed="false" customFormat="false" customHeight="false" hidden="false" ht="12.1" outlineLevel="0" r="148">
      <c r="A148" s="39" t="n">
        <v>46084</v>
      </c>
      <c r="B148" s="16" t="s">
        <v>657</v>
      </c>
      <c r="C148" s="16" t="s">
        <v>115</v>
      </c>
      <c r="D148" s="16" t="s">
        <v>116</v>
      </c>
      <c r="E148" s="6" t="n">
        <v>1000</v>
      </c>
      <c r="F148" s="7" t="n">
        <v>2</v>
      </c>
      <c r="G148" s="6" t="n">
        <v>16.71</v>
      </c>
      <c r="H148" s="6" t="n">
        <v>4</v>
      </c>
      <c r="I148" s="6" t="n">
        <v>33.42</v>
      </c>
      <c r="J148" s="6" t="n">
        <v>29.42</v>
      </c>
    </row>
    <row collapsed="false" customFormat="false" customHeight="false" hidden="false" ht="12.1" outlineLevel="0" r="149">
      <c r="A149" s="39" t="n">
        <v>46086</v>
      </c>
      <c r="B149" s="16" t="s">
        <v>657</v>
      </c>
      <c r="C149" s="16" t="s">
        <v>59</v>
      </c>
      <c r="D149" s="16" t="s">
        <v>61</v>
      </c>
      <c r="E149" s="6" t="n">
        <v>1000</v>
      </c>
      <c r="F149" s="7" t="n">
        <v>7</v>
      </c>
      <c r="G149" s="6" t="n">
        <v>19.32</v>
      </c>
      <c r="H149" s="6" t="n">
        <v>18</v>
      </c>
      <c r="I149" s="6" t="n">
        <v>135.24</v>
      </c>
      <c r="J149" s="6" t="n">
        <v>117.24</v>
      </c>
    </row>
    <row collapsed="false" customFormat="false" customHeight="false" hidden="false" ht="12.1" outlineLevel="0" r="150">
      <c r="A150" s="39" t="n">
        <v>46087</v>
      </c>
      <c r="B150" s="16" t="s">
        <v>657</v>
      </c>
      <c r="C150" s="16" t="s">
        <v>154</v>
      </c>
      <c r="D150" s="16" t="s">
        <v>155</v>
      </c>
      <c r="E150" s="6" t="n">
        <v>1000</v>
      </c>
      <c r="F150" s="7" t="n">
        <v>1</v>
      </c>
      <c r="G150" s="6" t="n">
        <v>14.1</v>
      </c>
      <c r="H150" s="6" t="n">
        <v>2</v>
      </c>
      <c r="I150" s="6" t="n">
        <v>14.1</v>
      </c>
      <c r="J150" s="6" t="n">
        <v>12.1</v>
      </c>
    </row>
    <row collapsed="false" customFormat="false" customHeight="false" hidden="false" ht="12.1" outlineLevel="0" r="151">
      <c r="A151" s="39" t="n">
        <v>46092</v>
      </c>
      <c r="B151" s="16" t="s">
        <v>657</v>
      </c>
      <c r="C151" s="16" t="s">
        <v>157</v>
      </c>
      <c r="D151" s="16" t="s">
        <v>158</v>
      </c>
      <c r="E151" s="6" t="n">
        <v>1000</v>
      </c>
      <c r="F151" s="7" t="n">
        <v>1</v>
      </c>
      <c r="G151" s="6" t="n">
        <v>13.81</v>
      </c>
      <c r="H151" s="6" t="n">
        <v>2</v>
      </c>
      <c r="I151" s="6" t="n">
        <v>13.81</v>
      </c>
      <c r="J151" s="6" t="n">
        <v>11.81</v>
      </c>
    </row>
    <row collapsed="false" customFormat="false" customHeight="false" hidden="false" ht="12.1" outlineLevel="0" r="152">
      <c r="A152" s="39" t="n">
        <v>46093</v>
      </c>
      <c r="B152" s="16" t="s">
        <v>657</v>
      </c>
      <c r="C152" s="16" t="s">
        <v>124</v>
      </c>
      <c r="D152" s="16" t="s">
        <v>125</v>
      </c>
      <c r="E152" s="6" t="n">
        <v>1000</v>
      </c>
      <c r="F152" s="7" t="n">
        <v>2</v>
      </c>
      <c r="G152" s="6" t="n">
        <v>14.48</v>
      </c>
      <c r="H152" s="6" t="n">
        <v>4</v>
      </c>
      <c r="I152" s="6" t="n">
        <v>28.96</v>
      </c>
      <c r="J152" s="6" t="n">
        <v>24.96</v>
      </c>
    </row>
    <row collapsed="false" customFormat="false" customHeight="false" hidden="false" ht="12.1" outlineLevel="0" r="153">
      <c r="A153" s="39" t="n">
        <v>46096</v>
      </c>
      <c r="B153" s="16" t="s">
        <v>657</v>
      </c>
      <c r="C153" s="16" t="s">
        <v>136</v>
      </c>
      <c r="D153" s="16" t="s">
        <v>137</v>
      </c>
      <c r="E153" s="6" t="n">
        <v>1000</v>
      </c>
      <c r="F153" s="7" t="n">
        <v>2</v>
      </c>
      <c r="G153" s="6" t="n">
        <v>14.49</v>
      </c>
      <c r="H153" s="6" t="n">
        <v>4</v>
      </c>
      <c r="I153" s="6" t="n">
        <v>28.98</v>
      </c>
      <c r="J153" s="6" t="n">
        <v>24.98</v>
      </c>
    </row>
    <row collapsed="false" customFormat="false" customHeight="false" hidden="false" ht="12.1" outlineLevel="0" r="154">
      <c r="A154" s="39" t="n">
        <v>46097</v>
      </c>
      <c r="B154" s="16" t="s">
        <v>657</v>
      </c>
      <c r="C154" s="16" t="s">
        <v>162</v>
      </c>
      <c r="D154" s="16" t="s">
        <v>163</v>
      </c>
      <c r="E154" s="6" t="n">
        <v>1000</v>
      </c>
      <c r="F154" s="7" t="n">
        <v>1</v>
      </c>
      <c r="G154" s="6" t="n">
        <v>12.74</v>
      </c>
      <c r="H154" s="6" t="n">
        <v>2</v>
      </c>
      <c r="I154" s="6" t="n">
        <v>12.74</v>
      </c>
      <c r="J154" s="6" t="n">
        <v>10.74</v>
      </c>
    </row>
    <row collapsed="false" customFormat="false" customHeight="false" hidden="false" ht="12.1" outlineLevel="0" r="155">
      <c r="A155" s="39" t="n">
        <v>46097</v>
      </c>
      <c r="B155" s="16" t="s">
        <v>657</v>
      </c>
      <c r="C155" s="16" t="s">
        <v>106</v>
      </c>
      <c r="D155" s="16" t="s">
        <v>107</v>
      </c>
      <c r="E155" s="6" t="n">
        <v>1000</v>
      </c>
      <c r="F155" s="7" t="n">
        <v>2</v>
      </c>
      <c r="G155" s="6" t="n">
        <v>14.21</v>
      </c>
      <c r="H155" s="6" t="n">
        <v>4</v>
      </c>
      <c r="I155" s="6" t="n">
        <v>28.42</v>
      </c>
      <c r="J155" s="6" t="n">
        <v>24.42</v>
      </c>
    </row>
    <row collapsed="false" customFormat="false" customHeight="false" hidden="false" ht="12.1" outlineLevel="0" r="156">
      <c r="A156" s="39" t="n">
        <v>46097</v>
      </c>
      <c r="B156" s="16" t="s">
        <v>657</v>
      </c>
      <c r="C156" s="16" t="s">
        <v>145</v>
      </c>
      <c r="D156" s="16" t="s">
        <v>146</v>
      </c>
      <c r="E156" s="6" t="n">
        <v>1000</v>
      </c>
      <c r="F156" s="7" t="n">
        <v>1</v>
      </c>
      <c r="G156" s="6" t="n">
        <v>44.98</v>
      </c>
      <c r="H156" s="6" t="n">
        <v>6</v>
      </c>
      <c r="I156" s="6" t="n">
        <v>44.98</v>
      </c>
      <c r="J156" s="6" t="n">
        <v>38.98</v>
      </c>
    </row>
    <row collapsed="false" customFormat="false" customHeight="false" hidden="false" ht="12.1" outlineLevel="0" r="157">
      <c r="A157" s="39" t="n">
        <v>46099</v>
      </c>
      <c r="B157" s="16" t="s">
        <v>657</v>
      </c>
      <c r="C157" s="16" t="s">
        <v>148</v>
      </c>
      <c r="D157" s="16" t="s">
        <v>149</v>
      </c>
      <c r="E157" s="6" t="n">
        <v>1000</v>
      </c>
      <c r="F157" s="7" t="n">
        <v>1</v>
      </c>
      <c r="G157" s="6" t="n">
        <v>13.88</v>
      </c>
      <c r="H157" s="6" t="n">
        <v>2</v>
      </c>
      <c r="I157" s="6" t="n">
        <v>13.88</v>
      </c>
      <c r="J157" s="6" t="n">
        <v>11.88</v>
      </c>
    </row>
    <row collapsed="false" customFormat="false" customHeight="false" hidden="false" ht="12.1" outlineLevel="0" r="158">
      <c r="A158" s="39" t="n">
        <v>46099</v>
      </c>
      <c r="B158" s="16" t="s">
        <v>657</v>
      </c>
      <c r="C158" s="16" t="s">
        <v>160</v>
      </c>
      <c r="D158" s="16" t="s">
        <v>161</v>
      </c>
      <c r="E158" s="6" t="n">
        <v>1000</v>
      </c>
      <c r="F158" s="7" t="n">
        <v>1</v>
      </c>
      <c r="G158" s="6" t="n">
        <v>14.84</v>
      </c>
      <c r="H158" s="6" t="n">
        <v>2</v>
      </c>
      <c r="I158" s="6" t="n">
        <v>14.84</v>
      </c>
      <c r="J158" s="6" t="n">
        <v>12.84</v>
      </c>
    </row>
    <row collapsed="false" customFormat="false" customHeight="false" hidden="false" ht="12.1" outlineLevel="0" r="159">
      <c r="A159" s="39" t="n">
        <v>46099</v>
      </c>
      <c r="B159" s="16" t="s">
        <v>657</v>
      </c>
      <c r="C159" s="16" t="s">
        <v>118</v>
      </c>
      <c r="D159" s="16" t="s">
        <v>119</v>
      </c>
      <c r="E159" s="6" t="n">
        <v>1000</v>
      </c>
      <c r="F159" s="7" t="n">
        <v>2</v>
      </c>
      <c r="G159" s="6" t="n">
        <v>12.74</v>
      </c>
      <c r="H159" s="6" t="n">
        <v>3</v>
      </c>
      <c r="I159" s="6" t="n">
        <v>25.48</v>
      </c>
      <c r="J159" s="6" t="n">
        <v>22.48</v>
      </c>
    </row>
    <row collapsed="false" customFormat="false" customHeight="false" hidden="false" ht="12.1" outlineLevel="0" r="160">
      <c r="A160" s="39" t="n">
        <v>46099</v>
      </c>
      <c r="B160" s="16" t="s">
        <v>657</v>
      </c>
      <c r="C160" s="16" t="s">
        <v>109</v>
      </c>
      <c r="D160" s="16" t="s">
        <v>110</v>
      </c>
      <c r="E160" s="6" t="n">
        <v>1000</v>
      </c>
      <c r="F160" s="7" t="n">
        <v>2</v>
      </c>
      <c r="G160" s="6" t="n">
        <v>14.84</v>
      </c>
      <c r="H160" s="6" t="n">
        <v>4</v>
      </c>
      <c r="I160" s="6" t="n">
        <v>29.68</v>
      </c>
      <c r="J160" s="6" t="n">
        <v>25.68</v>
      </c>
    </row>
    <row collapsed="false" customFormat="false" customHeight="false" hidden="false" ht="12.1" outlineLevel="0" r="161">
      <c r="A161" s="39" t="n">
        <v>46100</v>
      </c>
      <c r="B161" s="16" t="s">
        <v>657</v>
      </c>
      <c r="C161" s="16" t="s">
        <v>85</v>
      </c>
      <c r="D161" s="16" t="s">
        <v>86</v>
      </c>
      <c r="E161" s="6" t="n">
        <v>1000</v>
      </c>
      <c r="F161" s="7" t="n">
        <v>3</v>
      </c>
      <c r="G161" s="6" t="n">
        <v>46.87</v>
      </c>
      <c r="H161" s="6" t="n">
        <v>18</v>
      </c>
      <c r="I161" s="6" t="n">
        <v>140.61</v>
      </c>
      <c r="J161" s="6" t="n">
        <v>122.61</v>
      </c>
    </row>
    <row collapsed="false" customFormat="false" customHeight="false" hidden="false" ht="12.1" outlineLevel="0" r="162">
      <c r="A162" s="39" t="n">
        <v>46101</v>
      </c>
      <c r="B162" s="16" t="s">
        <v>657</v>
      </c>
      <c r="C162" s="16" t="s">
        <v>79</v>
      </c>
      <c r="D162" s="16" t="s">
        <v>80</v>
      </c>
      <c r="E162" s="6" t="n">
        <v>1000</v>
      </c>
      <c r="F162" s="7" t="n">
        <v>5</v>
      </c>
      <c r="G162" s="6" t="n">
        <v>17.84</v>
      </c>
      <c r="H162" s="6" t="n">
        <v>12</v>
      </c>
      <c r="I162" s="6" t="n">
        <v>89.2</v>
      </c>
      <c r="J162" s="6" t="n">
        <v>77.2</v>
      </c>
    </row>
    <row collapsed="false" customFormat="false" customHeight="false" hidden="false" ht="12.1" outlineLevel="0" r="163">
      <c r="A163" s="39" t="n">
        <v>46102</v>
      </c>
      <c r="B163" s="16" t="s">
        <v>657</v>
      </c>
      <c r="C163" s="16" t="s">
        <v>151</v>
      </c>
      <c r="D163" s="16" t="s">
        <v>152</v>
      </c>
      <c r="E163" s="6" t="n">
        <v>1000</v>
      </c>
      <c r="F163" s="7" t="n">
        <v>1</v>
      </c>
      <c r="G163" s="6" t="n">
        <v>16.05</v>
      </c>
      <c r="H163" s="6" t="n">
        <v>2</v>
      </c>
      <c r="I163" s="6" t="n">
        <v>16.05</v>
      </c>
      <c r="J163" s="6" t="n">
        <v>14.05</v>
      </c>
    </row>
    <row collapsed="false" customFormat="false" customHeight="false" hidden="false" ht="12.1" outlineLevel="0" r="164">
      <c r="A164" s="39" t="n">
        <v>46104</v>
      </c>
      <c r="B164" s="16" t="s">
        <v>657</v>
      </c>
      <c r="C164" s="16" t="s">
        <v>174</v>
      </c>
      <c r="D164" s="16" t="s">
        <v>175</v>
      </c>
      <c r="E164" s="6" t="n">
        <v>1000</v>
      </c>
      <c r="F164" s="7" t="n">
        <v>1</v>
      </c>
      <c r="G164" s="6" t="n">
        <v>14.79</v>
      </c>
      <c r="H164" s="6" t="n">
        <v>2</v>
      </c>
      <c r="I164" s="6" t="n">
        <v>14.79</v>
      </c>
      <c r="J164" s="6" t="n">
        <v>12.79</v>
      </c>
    </row>
    <row collapsed="false" customFormat="false" customHeight="false" hidden="false" ht="12.1" outlineLevel="0" r="165">
      <c r="A165" s="39" t="n">
        <v>46105</v>
      </c>
      <c r="B165" s="16" t="s">
        <v>657</v>
      </c>
      <c r="C165" s="16" t="s">
        <v>82</v>
      </c>
      <c r="D165" s="16" t="s">
        <v>83</v>
      </c>
      <c r="E165" s="6" t="n">
        <v>1000</v>
      </c>
      <c r="F165" s="7" t="n">
        <v>4</v>
      </c>
      <c r="G165" s="6" t="n">
        <v>71.05</v>
      </c>
      <c r="H165" s="6" t="n">
        <v>37</v>
      </c>
      <c r="I165" s="6" t="n">
        <v>284.2</v>
      </c>
      <c r="J165" s="6" t="n">
        <v>247.2</v>
      </c>
    </row>
    <row collapsed="false" customFormat="false" customHeight="false" hidden="false" ht="12.1" outlineLevel="0" r="166">
      <c r="A166" s="39" t="n">
        <v>46105</v>
      </c>
      <c r="B166" s="16" t="s">
        <v>657</v>
      </c>
      <c r="C166" s="16" t="s">
        <v>103</v>
      </c>
      <c r="D166" s="16" t="s">
        <v>104</v>
      </c>
      <c r="E166" s="6" t="n">
        <v>1000</v>
      </c>
      <c r="F166" s="7" t="n">
        <v>2</v>
      </c>
      <c r="G166" s="6" t="n">
        <v>14.34</v>
      </c>
      <c r="H166" s="6" t="n">
        <v>4</v>
      </c>
      <c r="I166" s="6" t="n">
        <v>28.68</v>
      </c>
      <c r="J166" s="6" t="n">
        <v>24.68</v>
      </c>
    </row>
    <row collapsed="false" customFormat="false" customHeight="false" hidden="false" ht="12.1" outlineLevel="0" r="167">
      <c r="A167" s="39" t="n">
        <v>46107</v>
      </c>
      <c r="B167" s="16" t="s">
        <v>657</v>
      </c>
      <c r="C167" s="16" t="s">
        <v>121</v>
      </c>
      <c r="D167" s="16" t="s">
        <v>122</v>
      </c>
      <c r="E167" s="6" t="n">
        <v>1000</v>
      </c>
      <c r="F167" s="7" t="n">
        <v>2</v>
      </c>
      <c r="G167" s="6" t="n">
        <v>14.25</v>
      </c>
      <c r="H167" s="6" t="n">
        <v>4</v>
      </c>
      <c r="I167" s="6" t="n">
        <v>28.5</v>
      </c>
      <c r="J167" s="6" t="n">
        <v>24.5</v>
      </c>
    </row>
    <row collapsed="false" customFormat="false" customHeight="false" hidden="false" ht="12.1" outlineLevel="0" r="168">
      <c r="A168" s="39" t="n">
        <v>46107</v>
      </c>
      <c r="B168" s="16" t="s">
        <v>657</v>
      </c>
      <c r="C168" s="16" t="s">
        <v>70</v>
      </c>
      <c r="D168" s="16" t="s">
        <v>71</v>
      </c>
      <c r="E168" s="6" t="n">
        <v>1000</v>
      </c>
      <c r="F168" s="7" t="n">
        <v>4</v>
      </c>
      <c r="G168" s="6" t="n">
        <v>13.97</v>
      </c>
      <c r="H168" s="6" t="n">
        <v>7</v>
      </c>
      <c r="I168" s="6" t="n">
        <v>55.88</v>
      </c>
      <c r="J168" s="6" t="n">
        <v>48.88</v>
      </c>
    </row>
    <row collapsed="false" customFormat="false" customHeight="false" hidden="false" ht="12.1" outlineLevel="0" r="169">
      <c r="A169" s="39" t="n">
        <v>46108</v>
      </c>
      <c r="B169" s="16" t="s">
        <v>657</v>
      </c>
      <c r="C169" s="16" t="s">
        <v>165</v>
      </c>
      <c r="D169" s="16" t="s">
        <v>166</v>
      </c>
      <c r="E169" s="6" t="n">
        <v>1000</v>
      </c>
      <c r="F169" s="7" t="n">
        <v>1</v>
      </c>
      <c r="G169" s="6" t="n">
        <v>14.18</v>
      </c>
      <c r="H169" s="6" t="n">
        <v>2</v>
      </c>
      <c r="I169" s="6" t="n">
        <v>14.18</v>
      </c>
      <c r="J169" s="6" t="n">
        <v>12.18</v>
      </c>
    </row>
    <row collapsed="false" customFormat="false" customHeight="false" hidden="false" ht="12.1" outlineLevel="0" r="170">
      <c r="A170" s="39" t="n">
        <v>46109</v>
      </c>
      <c r="B170" s="16" t="s">
        <v>657</v>
      </c>
      <c r="C170" s="16" t="s">
        <v>142</v>
      </c>
      <c r="D170" s="16" t="s">
        <v>143</v>
      </c>
      <c r="E170" s="6" t="n">
        <v>1000</v>
      </c>
      <c r="F170" s="7" t="n">
        <v>1</v>
      </c>
      <c r="G170" s="6" t="n">
        <v>14.3</v>
      </c>
      <c r="H170" s="6" t="n">
        <v>2</v>
      </c>
      <c r="I170" s="6" t="n">
        <v>14.3</v>
      </c>
      <c r="J170" s="6" t="n">
        <v>12.3</v>
      </c>
    </row>
    <row collapsed="false" customFormat="false" customHeight="false" hidden="false" ht="12.1" outlineLevel="0" r="171">
      <c r="A171" s="39" t="n">
        <v>46110</v>
      </c>
      <c r="B171" s="16" t="s">
        <v>657</v>
      </c>
      <c r="C171" s="16" t="s">
        <v>73</v>
      </c>
      <c r="D171" s="16" t="s">
        <v>74</v>
      </c>
      <c r="E171" s="6" t="n">
        <v>1000</v>
      </c>
      <c r="F171" s="7" t="n">
        <v>4</v>
      </c>
      <c r="G171" s="6" t="n">
        <v>18.9</v>
      </c>
      <c r="H171" s="6" t="n">
        <v>10</v>
      </c>
      <c r="I171" s="6" t="n">
        <v>75.6</v>
      </c>
      <c r="J171" s="6" t="n">
        <v>65.6</v>
      </c>
    </row>
    <row collapsed="false" customFormat="false" customHeight="false" hidden="false" ht="12.1" outlineLevel="0" r="172">
      <c r="A172" s="39" t="n">
        <v>46111</v>
      </c>
      <c r="B172" s="16" t="s">
        <v>657</v>
      </c>
      <c r="C172" s="16" t="s">
        <v>67</v>
      </c>
      <c r="D172" s="16" t="s">
        <v>68</v>
      </c>
      <c r="E172" s="6" t="n">
        <v>1000</v>
      </c>
      <c r="F172" s="7" t="n">
        <v>5</v>
      </c>
      <c r="G172" s="6" t="n">
        <v>16.03</v>
      </c>
      <c r="H172" s="6" t="n">
        <v>10</v>
      </c>
      <c r="I172" s="6" t="n">
        <v>80.15</v>
      </c>
      <c r="J172" s="6" t="n">
        <v>70.15</v>
      </c>
    </row>
    <row collapsed="false" customFormat="false" customHeight="false" hidden="false" ht="12.1" outlineLevel="0" r="173">
      <c r="A173" s="39" t="n">
        <v>46111</v>
      </c>
      <c r="B173" s="16" t="s">
        <v>657</v>
      </c>
      <c r="C173" s="16" t="s">
        <v>177</v>
      </c>
      <c r="D173" s="16" t="s">
        <v>178</v>
      </c>
      <c r="E173" s="6" t="n">
        <v>668</v>
      </c>
      <c r="F173" s="7" t="n">
        <v>1</v>
      </c>
      <c r="G173" s="6" t="n">
        <v>12.08</v>
      </c>
      <c r="H173" s="6" t="n">
        <v>2</v>
      </c>
      <c r="I173" s="6" t="n">
        <v>12.08</v>
      </c>
      <c r="J173" s="6" t="n">
        <v>10.08</v>
      </c>
    </row>
    <row collapsed="false" customFormat="false" customHeight="false" hidden="false" ht="12.1" outlineLevel="0" r="174">
      <c r="A174" s="39" t="n">
        <v>46114</v>
      </c>
      <c r="B174" s="16" t="s">
        <v>657</v>
      </c>
      <c r="C174" s="16" t="s">
        <v>473</v>
      </c>
      <c r="D174" s="16" t="s">
        <v>661</v>
      </c>
      <c r="E174" s="6" t="n">
        <v>1000</v>
      </c>
      <c r="F174" s="7" t="n">
        <v>5</v>
      </c>
      <c r="G174" s="6" t="n">
        <v>17.55</v>
      </c>
      <c r="H174" s="6" t="n">
        <v>11</v>
      </c>
      <c r="I174" s="6" t="n">
        <v>87.75</v>
      </c>
      <c r="J174" s="6" t="n">
        <v>76.75</v>
      </c>
    </row>
    <row collapsed="false" customFormat="false" customHeight="false" hidden="false" ht="12.1" outlineLevel="0" r="175">
      <c r="A175" s="39" t="n">
        <v>46114</v>
      </c>
      <c r="B175" s="16" t="s">
        <v>657</v>
      </c>
      <c r="C175" s="16" t="s">
        <v>91</v>
      </c>
      <c r="D175" s="16" t="s">
        <v>92</v>
      </c>
      <c r="E175" s="6" t="n">
        <v>1000</v>
      </c>
      <c r="F175" s="7" t="n">
        <v>3</v>
      </c>
      <c r="G175" s="6" t="n">
        <v>13.85</v>
      </c>
      <c r="H175" s="6" t="n">
        <v>5</v>
      </c>
      <c r="I175" s="6" t="n">
        <v>41.55</v>
      </c>
      <c r="J175" s="6" t="n">
        <v>36.55</v>
      </c>
    </row>
    <row collapsed="false" customFormat="false" customHeight="false" hidden="false" ht="12.1" outlineLevel="0" r="176">
      <c r="A176" s="39" t="n">
        <v>46114</v>
      </c>
      <c r="B176" s="16" t="s">
        <v>657</v>
      </c>
      <c r="C176" s="16" t="s">
        <v>115</v>
      </c>
      <c r="D176" s="16" t="s">
        <v>116</v>
      </c>
      <c r="E176" s="6" t="n">
        <v>1000</v>
      </c>
      <c r="F176" s="7" t="n">
        <v>2</v>
      </c>
      <c r="G176" s="6" t="n">
        <v>16.37</v>
      </c>
      <c r="H176" s="6" t="n">
        <v>4</v>
      </c>
      <c r="I176" s="6" t="n">
        <v>32.74</v>
      </c>
      <c r="J176" s="6" t="n">
        <v>28.74</v>
      </c>
    </row>
    <row collapsed="false" customFormat="false" customHeight="false" hidden="false" ht="12.1" outlineLevel="0" r="177">
      <c r="A177" s="39" t="n">
        <v>46116</v>
      </c>
      <c r="B177" s="16" t="s">
        <v>657</v>
      </c>
      <c r="C177" s="16" t="s">
        <v>59</v>
      </c>
      <c r="D177" s="16" t="s">
        <v>61</v>
      </c>
      <c r="E177" s="6" t="n">
        <v>1000</v>
      </c>
      <c r="F177" s="7" t="n">
        <v>7</v>
      </c>
      <c r="G177" s="6" t="n">
        <v>19.32</v>
      </c>
      <c r="H177" s="6" t="n">
        <v>18</v>
      </c>
      <c r="I177" s="6" t="n">
        <v>135.24</v>
      </c>
      <c r="J177" s="6" t="n">
        <v>117.24</v>
      </c>
    </row>
    <row collapsed="false" customFormat="false" customHeight="false" hidden="false" ht="12.1" outlineLevel="0" r="178">
      <c r="A178" s="39" t="n">
        <v>46117</v>
      </c>
      <c r="B178" s="16" t="s">
        <v>657</v>
      </c>
      <c r="C178" s="16" t="s">
        <v>154</v>
      </c>
      <c r="D178" s="16" t="s">
        <v>155</v>
      </c>
      <c r="E178" s="6" t="n">
        <v>1000</v>
      </c>
      <c r="F178" s="7" t="n">
        <v>1</v>
      </c>
      <c r="G178" s="6" t="n">
        <v>13.68</v>
      </c>
      <c r="H178" s="6" t="n">
        <v>2</v>
      </c>
      <c r="I178" s="6" t="n">
        <v>13.68</v>
      </c>
      <c r="J178" s="6" t="n">
        <v>11.68</v>
      </c>
    </row>
    <row collapsed="false" customFormat="false" customHeight="false" hidden="false" ht="12.1" outlineLevel="0" r="179">
      <c r="A179" s="39" t="n">
        <v>46122</v>
      </c>
      <c r="B179" s="16" t="s">
        <v>657</v>
      </c>
      <c r="C179" s="16" t="s">
        <v>157</v>
      </c>
      <c r="D179" s="16" t="s">
        <v>158</v>
      </c>
      <c r="E179" s="6" t="n">
        <v>1000</v>
      </c>
      <c r="F179" s="7" t="n">
        <v>1</v>
      </c>
      <c r="G179" s="6" t="n">
        <v>13.47</v>
      </c>
      <c r="H179" s="6" t="n">
        <v>2</v>
      </c>
      <c r="I179" s="6" t="n">
        <v>13.47</v>
      </c>
      <c r="J179" s="6" t="n">
        <v>11.47</v>
      </c>
    </row>
    <row collapsed="false" customFormat="false" customHeight="false" hidden="false" ht="12.1" outlineLevel="0" r="180">
      <c r="A180" s="39" t="n">
        <v>46124</v>
      </c>
      <c r="B180" s="16" t="s">
        <v>657</v>
      </c>
      <c r="C180" s="16" t="s">
        <v>124</v>
      </c>
      <c r="D180" s="16" t="s">
        <v>125</v>
      </c>
      <c r="E180" s="6" t="n">
        <v>1000</v>
      </c>
      <c r="F180" s="7" t="n">
        <v>2</v>
      </c>
      <c r="G180" s="6" t="n">
        <v>14.09</v>
      </c>
      <c r="H180" s="6" t="n">
        <v>4</v>
      </c>
      <c r="I180" s="6" t="n">
        <v>28.18</v>
      </c>
      <c r="J180" s="6" t="n">
        <v>24.18</v>
      </c>
    </row>
    <row collapsed="false" customFormat="false" customHeight="false" hidden="false" ht="12.1" outlineLevel="0" r="181">
      <c r="A181" s="39" t="n">
        <v>46126</v>
      </c>
      <c r="B181" s="16" t="s">
        <v>657</v>
      </c>
      <c r="C181" s="16" t="s">
        <v>136</v>
      </c>
      <c r="D181" s="16" t="s">
        <v>137</v>
      </c>
      <c r="E181" s="6" t="n">
        <v>945</v>
      </c>
      <c r="F181" s="7" t="n">
        <v>2</v>
      </c>
      <c r="G181" s="6" t="n">
        <v>13.37</v>
      </c>
      <c r="H181" s="6" t="n">
        <v>3</v>
      </c>
      <c r="I181" s="6" t="n">
        <v>26.74</v>
      </c>
      <c r="J181" s="6" t="n">
        <v>23.74</v>
      </c>
    </row>
    <row collapsed="false" customFormat="false" customHeight="false" hidden="false" ht="12.1" outlineLevel="0" r="182">
      <c r="A182" s="39" t="n">
        <v>46127</v>
      </c>
      <c r="B182" s="16" t="s">
        <v>657</v>
      </c>
      <c r="C182" s="16" t="s">
        <v>162</v>
      </c>
      <c r="D182" s="16" t="s">
        <v>163</v>
      </c>
      <c r="E182" s="6" t="n">
        <v>1000</v>
      </c>
      <c r="F182" s="7" t="n">
        <v>1</v>
      </c>
      <c r="G182" s="6" t="n">
        <v>12.74</v>
      </c>
      <c r="H182" s="6" t="n">
        <v>2</v>
      </c>
      <c r="I182" s="6" t="n">
        <v>12.74</v>
      </c>
      <c r="J182" s="6" t="n">
        <v>10.74</v>
      </c>
    </row>
    <row collapsed="false" customFormat="false" customHeight="false" hidden="false" ht="12.1" outlineLevel="0" r="183">
      <c r="A183" s="39" t="n">
        <v>46127</v>
      </c>
      <c r="B183" s="16" t="s">
        <v>657</v>
      </c>
      <c r="C183" s="16" t="s">
        <v>106</v>
      </c>
      <c r="D183" s="16" t="s">
        <v>107</v>
      </c>
      <c r="E183" s="6" t="n">
        <v>1000</v>
      </c>
      <c r="F183" s="7" t="n">
        <v>2</v>
      </c>
      <c r="G183" s="6" t="n">
        <v>13.86</v>
      </c>
      <c r="H183" s="6" t="n">
        <v>4</v>
      </c>
      <c r="I183" s="6" t="n">
        <v>27.72</v>
      </c>
      <c r="J183" s="6" t="n">
        <v>23.72</v>
      </c>
    </row>
    <row collapsed="false" customFormat="false" customHeight="false" hidden="false" ht="12.1" outlineLevel="0" r="184">
      <c r="A184" s="39" t="n">
        <v>46129</v>
      </c>
      <c r="B184" s="16" t="s">
        <v>657</v>
      </c>
      <c r="C184" s="16" t="s">
        <v>148</v>
      </c>
      <c r="D184" s="16" t="s">
        <v>149</v>
      </c>
      <c r="E184" s="6" t="n">
        <v>1000</v>
      </c>
      <c r="F184" s="7" t="n">
        <v>1</v>
      </c>
      <c r="G184" s="6" t="n">
        <v>13.53</v>
      </c>
      <c r="H184" s="6" t="n">
        <v>2</v>
      </c>
      <c r="I184" s="6" t="n">
        <v>13.53</v>
      </c>
      <c r="J184" s="6" t="n">
        <v>11.53</v>
      </c>
    </row>
    <row collapsed="false" customFormat="false" customHeight="false" hidden="false" ht="12.1" outlineLevel="0" r="185">
      <c r="A185" s="39" t="n">
        <v>46129</v>
      </c>
      <c r="B185" s="16" t="s">
        <v>657</v>
      </c>
      <c r="C185" s="16" t="s">
        <v>160</v>
      </c>
      <c r="D185" s="16" t="s">
        <v>161</v>
      </c>
      <c r="E185" s="6" t="n">
        <v>1000</v>
      </c>
      <c r="F185" s="7" t="n">
        <v>1</v>
      </c>
      <c r="G185" s="6" t="n">
        <v>14.49</v>
      </c>
      <c r="H185" s="6" t="n">
        <v>2</v>
      </c>
      <c r="I185" s="6" t="n">
        <v>14.49</v>
      </c>
      <c r="J185" s="6" t="n">
        <v>12.49</v>
      </c>
    </row>
    <row collapsed="false" customFormat="false" customHeight="false" hidden="false" ht="12.1" outlineLevel="0" r="186">
      <c r="A186" s="39" t="n">
        <v>46129</v>
      </c>
      <c r="B186" s="16" t="s">
        <v>657</v>
      </c>
      <c r="C186" s="16" t="s">
        <v>118</v>
      </c>
      <c r="D186" s="16" t="s">
        <v>119</v>
      </c>
      <c r="E186" s="6" t="n">
        <v>1000</v>
      </c>
      <c r="F186" s="7" t="n">
        <v>2</v>
      </c>
      <c r="G186" s="6" t="n">
        <v>13.97</v>
      </c>
      <c r="H186" s="6" t="n">
        <v>4</v>
      </c>
      <c r="I186" s="6" t="n">
        <v>27.94</v>
      </c>
      <c r="J186" s="6" t="n">
        <v>23.94</v>
      </c>
    </row>
    <row collapsed="false" customFormat="false" customHeight="false" hidden="false" ht="12.1" outlineLevel="0" r="187">
      <c r="A187" s="39" t="n">
        <v>46129</v>
      </c>
      <c r="B187" s="16" t="s">
        <v>657</v>
      </c>
      <c r="C187" s="16" t="s">
        <v>109</v>
      </c>
      <c r="D187" s="16" t="s">
        <v>110</v>
      </c>
      <c r="E187" s="6" t="n">
        <v>1000</v>
      </c>
      <c r="F187" s="7" t="n">
        <v>2</v>
      </c>
      <c r="G187" s="6" t="n">
        <v>14.49</v>
      </c>
      <c r="H187" s="6" t="n">
        <v>4</v>
      </c>
      <c r="I187" s="6" t="n">
        <v>28.98</v>
      </c>
      <c r="J187" s="6" t="n">
        <v>24.98</v>
      </c>
    </row>
    <row collapsed="false" customFormat="false" customHeight="false" hidden="false" ht="12.1" outlineLevel="0" r="188">
      <c r="A188" s="39" t="n">
        <v>46132</v>
      </c>
      <c r="B188" s="16" t="s">
        <v>657</v>
      </c>
      <c r="C188" s="16" t="s">
        <v>151</v>
      </c>
      <c r="D188" s="16" t="s">
        <v>152</v>
      </c>
      <c r="E188" s="6" t="n">
        <v>1000</v>
      </c>
      <c r="F188" s="7" t="n">
        <v>1</v>
      </c>
      <c r="G188" s="6" t="n">
        <v>15.71</v>
      </c>
      <c r="H188" s="6" t="n">
        <v>2</v>
      </c>
      <c r="I188" s="6" t="n">
        <v>15.71</v>
      </c>
      <c r="J188" s="6" t="n">
        <v>13.71</v>
      </c>
    </row>
    <row collapsed="false" customFormat="false" customHeight="false" hidden="false" ht="12.1" outlineLevel="0" r="189">
      <c r="A189" s="39" t="n">
        <v>46132</v>
      </c>
      <c r="B189" s="16" t="s">
        <v>657</v>
      </c>
      <c r="C189" s="16" t="s">
        <v>79</v>
      </c>
      <c r="D189" s="16" t="s">
        <v>80</v>
      </c>
      <c r="E189" s="6" t="n">
        <v>1000</v>
      </c>
      <c r="F189" s="7" t="n">
        <v>5</v>
      </c>
      <c r="G189" s="6" t="n">
        <v>17.84</v>
      </c>
      <c r="H189" s="6" t="n">
        <v>12</v>
      </c>
      <c r="I189" s="6" t="n">
        <v>89.2</v>
      </c>
      <c r="J189" s="6" t="n">
        <v>77.2</v>
      </c>
    </row>
    <row collapsed="false" customFormat="false" customHeight="false" hidden="false" ht="12.1" outlineLevel="0" r="190">
      <c r="A190" s="39" t="n">
        <v>46134</v>
      </c>
      <c r="B190" s="16" t="s">
        <v>657</v>
      </c>
      <c r="C190" s="16" t="s">
        <v>174</v>
      </c>
      <c r="D190" s="16" t="s">
        <v>175</v>
      </c>
      <c r="E190" s="6" t="n">
        <v>1000</v>
      </c>
      <c r="F190" s="7" t="n">
        <v>1</v>
      </c>
      <c r="G190" s="6" t="n">
        <v>14.79</v>
      </c>
      <c r="H190" s="6" t="n">
        <v>2</v>
      </c>
      <c r="I190" s="6" t="n">
        <v>14.79</v>
      </c>
      <c r="J190" s="6" t="n">
        <v>12.79</v>
      </c>
    </row>
    <row collapsed="false" customFormat="false" customHeight="false" hidden="false" ht="12.1" outlineLevel="0" r="191">
      <c r="A191" s="39" t="n">
        <v>46136</v>
      </c>
      <c r="B191" s="16" t="s">
        <v>657</v>
      </c>
      <c r="C191" s="16" t="s">
        <v>103</v>
      </c>
      <c r="D191" s="16" t="s">
        <v>104</v>
      </c>
      <c r="E191" s="6" t="n">
        <v>1000</v>
      </c>
      <c r="F191" s="7" t="n">
        <v>2</v>
      </c>
      <c r="G191" s="6" t="n">
        <v>14</v>
      </c>
      <c r="H191" s="6" t="n">
        <v>4</v>
      </c>
      <c r="I191" s="6" t="n">
        <v>28</v>
      </c>
      <c r="J191" s="6" t="n">
        <v>24</v>
      </c>
    </row>
    <row collapsed="false" customFormat="false" customHeight="false" hidden="false" ht="12.1" outlineLevel="0" r="192">
      <c r="A192" s="39" t="n">
        <v>46137</v>
      </c>
      <c r="B192" s="16" t="s">
        <v>657</v>
      </c>
      <c r="C192" s="16" t="s">
        <v>70</v>
      </c>
      <c r="D192" s="16" t="s">
        <v>71</v>
      </c>
      <c r="E192" s="6" t="n">
        <v>1000</v>
      </c>
      <c r="F192" s="7" t="n">
        <v>4</v>
      </c>
      <c r="G192" s="6" t="n">
        <v>13.59</v>
      </c>
      <c r="H192" s="6" t="n">
        <v>7</v>
      </c>
      <c r="I192" s="6" t="n">
        <v>54.36</v>
      </c>
      <c r="J192" s="6" t="n">
        <v>47.36</v>
      </c>
    </row>
    <row collapsed="false" customFormat="false" customHeight="false" hidden="false" ht="12.1" outlineLevel="0" r="193">
      <c r="A193" s="39" t="n">
        <v>46138</v>
      </c>
      <c r="B193" s="16" t="s">
        <v>657</v>
      </c>
      <c r="C193" s="16" t="s">
        <v>121</v>
      </c>
      <c r="D193" s="16" t="s">
        <v>122</v>
      </c>
      <c r="E193" s="6" t="n">
        <v>1000</v>
      </c>
      <c r="F193" s="7" t="n">
        <v>2</v>
      </c>
      <c r="G193" s="6" t="n">
        <v>13.94</v>
      </c>
      <c r="H193" s="6" t="n">
        <v>4</v>
      </c>
      <c r="I193" s="6" t="n">
        <v>27.88</v>
      </c>
      <c r="J193" s="6" t="n">
        <v>23.88</v>
      </c>
    </row>
    <row collapsed="false" customFormat="false" customHeight="false" hidden="false" ht="12.1" outlineLevel="0" r="194">
      <c r="A194" s="39" t="n">
        <v>46138</v>
      </c>
      <c r="B194" s="16" t="s">
        <v>657</v>
      </c>
      <c r="C194" s="16" t="s">
        <v>165</v>
      </c>
      <c r="D194" s="16" t="s">
        <v>166</v>
      </c>
      <c r="E194" s="6" t="n">
        <v>1000</v>
      </c>
      <c r="F194" s="7" t="n">
        <v>1</v>
      </c>
      <c r="G194" s="6" t="n">
        <v>13.78</v>
      </c>
      <c r="H194" s="6" t="n">
        <v>2</v>
      </c>
      <c r="I194" s="6" t="n">
        <v>13.78</v>
      </c>
      <c r="J194" s="6" t="n">
        <v>11.78</v>
      </c>
    </row>
    <row collapsed="false" customFormat="false" customHeight="false" hidden="false" ht="12.1" outlineLevel="0" r="195">
      <c r="A195" s="39" t="n">
        <v>46139</v>
      </c>
      <c r="B195" s="16" t="s">
        <v>657</v>
      </c>
      <c r="C195" s="16" t="s">
        <v>180</v>
      </c>
      <c r="D195" s="16" t="s">
        <v>181</v>
      </c>
      <c r="E195" s="6" t="n">
        <v>35.65</v>
      </c>
      <c r="F195" s="7" t="n">
        <v>11</v>
      </c>
      <c r="G195" s="6" t="n">
        <v>0.65</v>
      </c>
      <c r="H195" s="6" t="n">
        <v>1</v>
      </c>
      <c r="I195" s="6" t="n">
        <v>7.15</v>
      </c>
      <c r="J195" s="6" t="n">
        <v>6.15</v>
      </c>
    </row>
    <row collapsed="false" customFormat="false" customHeight="false" hidden="false" ht="12.1" outlineLevel="0" r="196">
      <c r="A196" s="39" t="n">
        <v>46139</v>
      </c>
      <c r="B196" s="16" t="s">
        <v>657</v>
      </c>
      <c r="C196" s="16" t="s">
        <v>142</v>
      </c>
      <c r="D196" s="16" t="s">
        <v>143</v>
      </c>
      <c r="E196" s="6" t="n">
        <v>1000</v>
      </c>
      <c r="F196" s="7" t="n">
        <v>1</v>
      </c>
      <c r="G196" s="6" t="n">
        <v>14.3</v>
      </c>
      <c r="H196" s="6" t="n">
        <v>2</v>
      </c>
      <c r="I196" s="6" t="n">
        <v>14.3</v>
      </c>
      <c r="J196" s="6" t="n">
        <v>12.3</v>
      </c>
    </row>
    <row collapsed="false" customFormat="false" customHeight="false" hidden="false" ht="12.1" outlineLevel="0" r="197">
      <c r="A197" s="39" t="n">
        <v>46140</v>
      </c>
      <c r="B197" s="16" t="s">
        <v>657</v>
      </c>
      <c r="C197" s="16" t="s">
        <v>171</v>
      </c>
      <c r="D197" s="16" t="s">
        <v>172</v>
      </c>
      <c r="E197" s="6" t="n">
        <v>1000</v>
      </c>
      <c r="F197" s="7" t="n">
        <v>1</v>
      </c>
      <c r="G197" s="6" t="n">
        <v>37.65</v>
      </c>
      <c r="H197" s="6" t="n">
        <v>5</v>
      </c>
      <c r="I197" s="6" t="n">
        <v>37.65</v>
      </c>
      <c r="J197" s="6" t="n">
        <v>32.65</v>
      </c>
    </row>
    <row collapsed="false" customFormat="false" customHeight="false" hidden="false" ht="12.1" outlineLevel="0" r="198">
      <c r="A198" s="39" t="n">
        <v>46140</v>
      </c>
      <c r="B198" s="16" t="s">
        <v>657</v>
      </c>
      <c r="C198" s="16" t="s">
        <v>73</v>
      </c>
      <c r="D198" s="16" t="s">
        <v>74</v>
      </c>
      <c r="E198" s="6" t="n">
        <v>1000</v>
      </c>
      <c r="F198" s="7" t="n">
        <v>4</v>
      </c>
      <c r="G198" s="6" t="n">
        <v>18.9</v>
      </c>
      <c r="H198" s="6" t="n">
        <v>10</v>
      </c>
      <c r="I198" s="6" t="n">
        <v>75.6</v>
      </c>
      <c r="J198" s="6" t="n">
        <v>65.6</v>
      </c>
    </row>
    <row collapsed="false" customFormat="false" customHeight="false" hidden="false" ht="12.1" outlineLevel="0" r="199">
      <c r="A199" s="39" t="n">
        <v>46141</v>
      </c>
      <c r="B199" s="16" t="s">
        <v>657</v>
      </c>
      <c r="C199" s="16" t="s">
        <v>67</v>
      </c>
      <c r="D199" s="16" t="s">
        <v>68</v>
      </c>
      <c r="E199" s="6" t="n">
        <v>1000</v>
      </c>
      <c r="F199" s="7" t="n">
        <v>5</v>
      </c>
      <c r="G199" s="6" t="n">
        <v>16.03</v>
      </c>
      <c r="H199" s="6" t="n">
        <v>10</v>
      </c>
      <c r="I199" s="6" t="n">
        <v>80.15</v>
      </c>
      <c r="J199" s="6" t="n">
        <v>70.15</v>
      </c>
    </row>
    <row collapsed="false" customFormat="false" customHeight="false" hidden="false" ht="12.1" outlineLevel="0" r="200">
      <c r="A200" s="39" t="n">
        <v>46141</v>
      </c>
      <c r="B200" s="16" t="s">
        <v>657</v>
      </c>
      <c r="C200" s="16" t="s">
        <v>177</v>
      </c>
      <c r="D200" s="16" t="s">
        <v>178</v>
      </c>
      <c r="E200" s="6" t="n">
        <v>626.5</v>
      </c>
      <c r="F200" s="7" t="n">
        <v>1</v>
      </c>
      <c r="G200" s="6" t="n">
        <v>11.33</v>
      </c>
      <c r="H200" s="6" t="n">
        <v>1</v>
      </c>
      <c r="I200" s="6" t="n">
        <v>11.33</v>
      </c>
      <c r="J200" s="6" t="n">
        <v>10.33</v>
      </c>
    </row>
    <row collapsed="false" customFormat="false" customHeight="false" hidden="false" ht="12.1" outlineLevel="0" r="201">
      <c r="A201" s="39" t="n">
        <v>46144</v>
      </c>
      <c r="B201" s="16" t="s">
        <v>657</v>
      </c>
      <c r="C201" s="16" t="s">
        <v>473</v>
      </c>
      <c r="D201" s="16" t="s">
        <v>661</v>
      </c>
      <c r="E201" s="6" t="n">
        <v>1000</v>
      </c>
      <c r="F201" s="7" t="n">
        <v>5</v>
      </c>
      <c r="G201" s="6" t="n">
        <v>17.55</v>
      </c>
      <c r="H201" s="6" t="n">
        <v>11</v>
      </c>
      <c r="I201" s="6" t="n">
        <v>87.75</v>
      </c>
      <c r="J201" s="6" t="n">
        <v>76.75</v>
      </c>
    </row>
    <row collapsed="false" customFormat="false" customHeight="false" hidden="false" ht="12.1" outlineLevel="0" r="202">
      <c r="A202" s="39" t="n">
        <v>46144</v>
      </c>
      <c r="B202" s="16" t="s">
        <v>657</v>
      </c>
      <c r="C202" s="16" t="s">
        <v>91</v>
      </c>
      <c r="D202" s="16" t="s">
        <v>92</v>
      </c>
      <c r="E202" s="6" t="n">
        <v>1000</v>
      </c>
      <c r="F202" s="7" t="n">
        <v>3</v>
      </c>
      <c r="G202" s="6" t="n">
        <v>13.44</v>
      </c>
      <c r="H202" s="6" t="n">
        <v>5</v>
      </c>
      <c r="I202" s="6" t="n">
        <v>40.32</v>
      </c>
      <c r="J202" s="6" t="n">
        <v>35.32</v>
      </c>
    </row>
    <row collapsed="false" customFormat="false" customHeight="false" hidden="false" ht="12.1" outlineLevel="0" r="203">
      <c r="A203" s="39" t="n">
        <v>46144</v>
      </c>
      <c r="B203" s="16" t="s">
        <v>657</v>
      </c>
      <c r="C203" s="16" t="s">
        <v>115</v>
      </c>
      <c r="D203" s="16" t="s">
        <v>116</v>
      </c>
      <c r="E203" s="6" t="n">
        <v>1000</v>
      </c>
      <c r="F203" s="7" t="n">
        <v>2</v>
      </c>
      <c r="G203" s="6" t="n">
        <v>16.03</v>
      </c>
      <c r="H203" s="6" t="n">
        <v>4</v>
      </c>
      <c r="I203" s="6" t="n">
        <v>32.06</v>
      </c>
      <c r="J203" s="6" t="n">
        <v>28.06</v>
      </c>
    </row>
    <row collapsed="false" customFormat="false" customHeight="false" hidden="false" ht="12.1" outlineLevel="0" r="204">
      <c r="A204" s="39" t="n">
        <v>46146</v>
      </c>
      <c r="B204" s="16" t="s">
        <v>657</v>
      </c>
      <c r="C204" s="16" t="s">
        <v>59</v>
      </c>
      <c r="D204" s="16" t="s">
        <v>61</v>
      </c>
      <c r="E204" s="6" t="n">
        <v>1000</v>
      </c>
      <c r="F204" s="7" t="n">
        <v>7</v>
      </c>
      <c r="G204" s="6" t="n">
        <v>19.32</v>
      </c>
      <c r="H204" s="6" t="n">
        <v>18</v>
      </c>
      <c r="I204" s="6" t="n">
        <v>135.24</v>
      </c>
      <c r="J204" s="6" t="n">
        <v>117.24</v>
      </c>
    </row>
    <row collapsed="false" customFormat="false" customHeight="false" hidden="false" ht="12.1" outlineLevel="0" r="205">
      <c r="A205" s="39" t="n">
        <v>46147</v>
      </c>
      <c r="B205" s="16" t="s">
        <v>657</v>
      </c>
      <c r="C205" s="16" t="s">
        <v>154</v>
      </c>
      <c r="D205" s="16" t="s">
        <v>155</v>
      </c>
      <c r="E205" s="6" t="n">
        <v>1000</v>
      </c>
      <c r="F205" s="7" t="n">
        <v>1</v>
      </c>
      <c r="G205" s="6" t="n">
        <v>13.27</v>
      </c>
      <c r="H205" s="6" t="n">
        <v>2</v>
      </c>
      <c r="I205" s="6" t="n">
        <v>13.27</v>
      </c>
      <c r="J205" s="6" t="n">
        <v>11.27</v>
      </c>
    </row>
    <row collapsed="false" customFormat="false" customHeight="false" hidden="false" ht="12.1" outlineLevel="0" r="206">
      <c r="A206" s="39" t="n">
        <v>46152</v>
      </c>
      <c r="B206" s="16" t="s">
        <v>657</v>
      </c>
      <c r="C206" s="16" t="s">
        <v>157</v>
      </c>
      <c r="D206" s="16" t="s">
        <v>158</v>
      </c>
      <c r="E206" s="6" t="n">
        <v>1000</v>
      </c>
      <c r="F206" s="7" t="n">
        <v>1</v>
      </c>
      <c r="G206" s="6" t="n">
        <v>13.12</v>
      </c>
      <c r="H206" s="6" t="n">
        <v>2</v>
      </c>
      <c r="I206" s="6" t="n">
        <v>13.12</v>
      </c>
      <c r="J206" s="6" t="n">
        <v>11.12</v>
      </c>
    </row>
    <row collapsed="false" customFormat="false" customHeight="false" hidden="false" ht="12.1" outlineLevel="0" r="207">
      <c r="A207" s="39" t="n">
        <v>46153</v>
      </c>
      <c r="B207" s="16" t="s">
        <v>657</v>
      </c>
      <c r="C207" s="16" t="s">
        <v>100</v>
      </c>
      <c r="D207" s="16" t="s">
        <v>101</v>
      </c>
      <c r="E207" s="6" t="n">
        <v>1000</v>
      </c>
      <c r="F207" s="7" t="n">
        <v>2</v>
      </c>
      <c r="G207" s="6" t="n">
        <v>45.56</v>
      </c>
      <c r="H207" s="6" t="n">
        <v>12</v>
      </c>
      <c r="I207" s="6" t="n">
        <v>91.12</v>
      </c>
      <c r="J207" s="6" t="n">
        <v>79.12</v>
      </c>
    </row>
    <row collapsed="false" customFormat="false" customHeight="false" hidden="false" ht="12.1" outlineLevel="0" r="208">
      <c r="A208" s="39" t="n">
        <v>46154</v>
      </c>
      <c r="B208" s="16" t="s">
        <v>657</v>
      </c>
      <c r="C208" s="16" t="s">
        <v>97</v>
      </c>
      <c r="D208" s="16" t="s">
        <v>98</v>
      </c>
      <c r="E208" s="6" t="n">
        <v>1000</v>
      </c>
      <c r="F208" s="7" t="n">
        <v>2</v>
      </c>
      <c r="G208" s="6" t="n">
        <v>99.18</v>
      </c>
      <c r="H208" s="6" t="n">
        <v>26</v>
      </c>
      <c r="I208" s="6" t="n">
        <v>198.36</v>
      </c>
      <c r="J208" s="6" t="n">
        <v>172.36</v>
      </c>
    </row>
    <row collapsed="false" customFormat="false" customHeight="false" hidden="false" ht="12.1" outlineLevel="0" r="209">
      <c r="A209" s="39" t="n">
        <v>46155</v>
      </c>
      <c r="B209" s="16" t="s">
        <v>657</v>
      </c>
      <c r="C209" s="16" t="s">
        <v>124</v>
      </c>
      <c r="D209" s="16" t="s">
        <v>125</v>
      </c>
      <c r="E209" s="6" t="n">
        <v>1000</v>
      </c>
      <c r="F209" s="7" t="n">
        <v>2</v>
      </c>
      <c r="G209" s="6" t="n">
        <v>13.77</v>
      </c>
      <c r="H209" s="6" t="n">
        <v>4</v>
      </c>
      <c r="I209" s="6" t="n">
        <v>27.54</v>
      </c>
      <c r="J209" s="6" t="n">
        <v>23.54</v>
      </c>
    </row>
    <row collapsed="false" customFormat="false" customHeight="false" hidden="false" ht="12.1" outlineLevel="0" r="210">
      <c r="A210" s="39" t="n">
        <v>46156</v>
      </c>
      <c r="B210" s="16" t="s">
        <v>657</v>
      </c>
      <c r="C210" s="16" t="s">
        <v>136</v>
      </c>
      <c r="D210" s="16" t="s">
        <v>137</v>
      </c>
      <c r="E210" s="6" t="n">
        <v>890</v>
      </c>
      <c r="F210" s="7" t="n">
        <v>2</v>
      </c>
      <c r="G210" s="6" t="n">
        <v>12.29</v>
      </c>
      <c r="H210" s="6" t="n">
        <v>3</v>
      </c>
      <c r="I210" s="6" t="n">
        <v>24.58</v>
      </c>
      <c r="J210" s="6" t="n">
        <v>21.58</v>
      </c>
    </row>
    <row collapsed="false" customFormat="false" customHeight="false" hidden="false" ht="12.1" outlineLevel="0" r="211">
      <c r="A211" s="39" t="n">
        <v>46157</v>
      </c>
      <c r="B211" s="16" t="s">
        <v>657</v>
      </c>
      <c r="C211" s="16" t="s">
        <v>162</v>
      </c>
      <c r="D211" s="16" t="s">
        <v>163</v>
      </c>
      <c r="E211" s="6" t="n">
        <v>1000</v>
      </c>
      <c r="F211" s="7" t="n">
        <v>1</v>
      </c>
      <c r="G211" s="6" t="n">
        <v>12.74</v>
      </c>
      <c r="H211" s="6" t="n">
        <v>2</v>
      </c>
      <c r="I211" s="6" t="n">
        <v>12.74</v>
      </c>
      <c r="J211" s="6" t="n">
        <v>10.74</v>
      </c>
    </row>
    <row collapsed="false" customFormat="false" customHeight="false" hidden="false" ht="12.1" outlineLevel="0" r="212">
      <c r="A212" s="39" t="n">
        <v>46157</v>
      </c>
      <c r="B212" s="16" t="s">
        <v>657</v>
      </c>
      <c r="C212" s="16" t="s">
        <v>106</v>
      </c>
      <c r="D212" s="16" t="s">
        <v>107</v>
      </c>
      <c r="E212" s="6" t="n">
        <v>1000</v>
      </c>
      <c r="F212" s="7" t="n">
        <v>2</v>
      </c>
      <c r="G212" s="6" t="n">
        <v>13.52</v>
      </c>
      <c r="H212" s="6" t="n">
        <v>4</v>
      </c>
      <c r="I212" s="6" t="n">
        <v>27.04</v>
      </c>
      <c r="J212" s="6" t="n">
        <v>23.04</v>
      </c>
    </row>
    <row collapsed="false" customFormat="false" customHeight="false" hidden="false" ht="12.1" outlineLevel="0" r="213">
      <c r="A213" s="39" t="n">
        <v>46159</v>
      </c>
      <c r="B213" s="16" t="s">
        <v>657</v>
      </c>
      <c r="C213" s="16" t="s">
        <v>148</v>
      </c>
      <c r="D213" s="16" t="s">
        <v>149</v>
      </c>
      <c r="E213" s="6" t="n">
        <v>1000</v>
      </c>
      <c r="F213" s="7" t="n">
        <v>1</v>
      </c>
      <c r="G213" s="6" t="n">
        <v>13.19</v>
      </c>
      <c r="H213" s="6" t="n">
        <v>2</v>
      </c>
      <c r="I213" s="6" t="n">
        <v>13.19</v>
      </c>
      <c r="J213" s="6" t="n">
        <v>11.19</v>
      </c>
    </row>
    <row collapsed="false" customFormat="false" customHeight="false" hidden="false" ht="12.1" outlineLevel="0" r="214">
      <c r="A214" s="39" t="n">
        <v>46159</v>
      </c>
      <c r="B214" s="16" t="s">
        <v>657</v>
      </c>
      <c r="C214" s="16" t="s">
        <v>160</v>
      </c>
      <c r="D214" s="16" t="s">
        <v>161</v>
      </c>
      <c r="E214" s="6" t="n">
        <v>1000</v>
      </c>
      <c r="F214" s="7" t="n">
        <v>1</v>
      </c>
      <c r="G214" s="6" t="n">
        <v>14.15</v>
      </c>
      <c r="H214" s="6" t="n">
        <v>2</v>
      </c>
      <c r="I214" s="6" t="n">
        <v>14.15</v>
      </c>
      <c r="J214" s="6" t="n">
        <v>12.15</v>
      </c>
    </row>
    <row collapsed="false" customFormat="false" customHeight="false" hidden="false" ht="12.1" outlineLevel="0" r="215">
      <c r="A215" s="39" t="n">
        <v>46159</v>
      </c>
      <c r="B215" s="16" t="s">
        <v>657</v>
      </c>
      <c r="C215" s="16" t="s">
        <v>118</v>
      </c>
      <c r="D215" s="16" t="s">
        <v>119</v>
      </c>
      <c r="E215" s="6" t="n">
        <v>1000</v>
      </c>
      <c r="F215" s="7" t="n">
        <v>2</v>
      </c>
      <c r="G215" s="6" t="n">
        <v>13.97</v>
      </c>
      <c r="H215" s="6" t="n">
        <v>4</v>
      </c>
      <c r="I215" s="6" t="n">
        <v>27.94</v>
      </c>
      <c r="J215" s="6" t="n">
        <v>23.94</v>
      </c>
    </row>
    <row collapsed="false" customFormat="false" customHeight="false" hidden="false" ht="12.1" outlineLevel="0" r="216">
      <c r="A216" s="39" t="n">
        <v>46159</v>
      </c>
      <c r="B216" s="16" t="s">
        <v>657</v>
      </c>
      <c r="C216" s="16" t="s">
        <v>109</v>
      </c>
      <c r="D216" s="16" t="s">
        <v>110</v>
      </c>
      <c r="E216" s="6" t="n">
        <v>1000</v>
      </c>
      <c r="F216" s="7" t="n">
        <v>2</v>
      </c>
      <c r="G216" s="6" t="n">
        <v>14.15</v>
      </c>
      <c r="H216" s="6" t="n">
        <v>4</v>
      </c>
      <c r="I216" s="6" t="n">
        <v>28.3</v>
      </c>
      <c r="J216" s="6" t="n">
        <v>24.3</v>
      </c>
    </row>
    <row collapsed="false" customFormat="false" customHeight="false" hidden="false" ht="12.1" outlineLevel="0" r="217">
      <c r="A217" s="39" t="n">
        <v>46161</v>
      </c>
      <c r="B217" s="16" t="s">
        <v>657</v>
      </c>
      <c r="C217" s="16" t="s">
        <v>112</v>
      </c>
      <c r="D217" s="16" t="s">
        <v>113</v>
      </c>
      <c r="E217" s="6" t="n">
        <v>1000</v>
      </c>
      <c r="F217" s="7" t="n">
        <v>2</v>
      </c>
      <c r="G217" s="6" t="n">
        <v>45.62</v>
      </c>
      <c r="H217" s="6" t="n">
        <v>12</v>
      </c>
      <c r="I217" s="6" t="n">
        <v>91.24</v>
      </c>
      <c r="J217" s="6" t="n">
        <v>79.24</v>
      </c>
    </row>
    <row collapsed="false" customFormat="false" customHeight="false" hidden="false" ht="12.1" outlineLevel="0" r="218">
      <c r="A218" s="39" t="n">
        <v>46162</v>
      </c>
      <c r="B218" s="16" t="s">
        <v>657</v>
      </c>
      <c r="C218" s="16" t="s">
        <v>94</v>
      </c>
      <c r="D218" s="16" t="s">
        <v>95</v>
      </c>
      <c r="E218" s="6" t="n">
        <v>1000</v>
      </c>
      <c r="F218" s="7" t="n">
        <v>3</v>
      </c>
      <c r="G218" s="6" t="n">
        <v>43.2</v>
      </c>
      <c r="H218" s="6" t="n">
        <v>17</v>
      </c>
      <c r="I218" s="6" t="n">
        <v>129.6</v>
      </c>
      <c r="J218" s="6" t="n">
        <v>112.6</v>
      </c>
    </row>
    <row collapsed="false" customFormat="false" customHeight="false" hidden="false" ht="12.1" outlineLevel="0" r="219">
      <c r="A219" s="39" t="n">
        <v>46162</v>
      </c>
      <c r="B219" s="16" t="s">
        <v>657</v>
      </c>
      <c r="C219" s="16" t="s">
        <v>151</v>
      </c>
      <c r="D219" s="16" t="s">
        <v>152</v>
      </c>
      <c r="E219" s="6" t="n">
        <v>1000</v>
      </c>
      <c r="F219" s="7" t="n">
        <v>1</v>
      </c>
      <c r="G219" s="6" t="n">
        <v>15.37</v>
      </c>
      <c r="H219" s="6" t="n">
        <v>2</v>
      </c>
      <c r="I219" s="6" t="n">
        <v>15.37</v>
      </c>
      <c r="J219" s="6" t="n">
        <v>13.37</v>
      </c>
    </row>
    <row collapsed="false" customFormat="false" customHeight="false" hidden="false" ht="12.1" outlineLevel="0" r="220">
      <c r="A220" s="39" t="n">
        <v>46163</v>
      </c>
      <c r="B220" s="16" t="s">
        <v>657</v>
      </c>
      <c r="C220" s="16" t="s">
        <v>79</v>
      </c>
      <c r="D220" s="16" t="s">
        <v>80</v>
      </c>
      <c r="E220" s="6" t="n">
        <v>1000</v>
      </c>
      <c r="F220" s="7" t="n">
        <v>5</v>
      </c>
      <c r="G220" s="6" t="n">
        <v>17.84</v>
      </c>
      <c r="H220" s="6" t="n">
        <v>12</v>
      </c>
      <c r="I220" s="6" t="n">
        <v>89.2</v>
      </c>
      <c r="J220" s="6" t="n">
        <v>77.2</v>
      </c>
    </row>
    <row collapsed="false" customFormat="false" customHeight="false" hidden="false" ht="12.1" outlineLevel="0" r="221">
      <c r="A221" s="39" t="n">
        <v>46164</v>
      </c>
      <c r="B221" s="16" t="s">
        <v>657</v>
      </c>
      <c r="C221" s="16" t="s">
        <v>174</v>
      </c>
      <c r="D221" s="16" t="s">
        <v>175</v>
      </c>
      <c r="E221" s="6" t="n">
        <v>1000</v>
      </c>
      <c r="F221" s="7" t="n">
        <v>1</v>
      </c>
      <c r="G221" s="6" t="n">
        <v>14.79</v>
      </c>
      <c r="H221" s="6" t="n">
        <v>2</v>
      </c>
      <c r="I221" s="6" t="n">
        <v>14.79</v>
      </c>
      <c r="J221" s="6" t="n">
        <v>12.79</v>
      </c>
    </row>
    <row collapsed="false" customFormat="false" customHeight="false" hidden="false" ht="12.1" outlineLevel="0" r="222">
      <c r="A222" s="39" t="n">
        <v>46167</v>
      </c>
      <c r="B222" s="16" t="s">
        <v>657</v>
      </c>
      <c r="C222" s="16" t="s">
        <v>103</v>
      </c>
      <c r="D222" s="16" t="s">
        <v>104</v>
      </c>
      <c r="E222" s="6" t="n">
        <v>1000</v>
      </c>
      <c r="F222" s="7" t="n">
        <v>2</v>
      </c>
      <c r="G222" s="6" t="n">
        <v>13.65</v>
      </c>
      <c r="H222" s="6" t="n">
        <v>4</v>
      </c>
      <c r="I222" s="6" t="n">
        <v>27.3</v>
      </c>
      <c r="J222" s="6" t="n">
        <v>23.3</v>
      </c>
    </row>
    <row collapsed="false" customFormat="false" customHeight="false" hidden="false" ht="12.1" outlineLevel="0" r="223">
      <c r="A223" s="39" t="n">
        <v>46167</v>
      </c>
      <c r="B223" s="16" t="s">
        <v>657</v>
      </c>
      <c r="C223" s="16" t="s">
        <v>70</v>
      </c>
      <c r="D223" s="16" t="s">
        <v>71</v>
      </c>
      <c r="E223" s="6" t="n">
        <v>1000</v>
      </c>
      <c r="F223" s="7" t="n">
        <v>4</v>
      </c>
      <c r="G223" s="6" t="n">
        <v>13.25</v>
      </c>
      <c r="H223" s="6" t="n">
        <v>7</v>
      </c>
      <c r="I223" s="6" t="n">
        <v>53</v>
      </c>
      <c r="J223" s="6" t="n">
        <v>46</v>
      </c>
    </row>
    <row collapsed="false" customFormat="false" customHeight="false" hidden="false" ht="12.1" outlineLevel="0" r="224">
      <c r="A224" s="39" t="n">
        <v>46168</v>
      </c>
      <c r="B224" s="16" t="s">
        <v>657</v>
      </c>
      <c r="C224" s="16" t="s">
        <v>88</v>
      </c>
      <c r="D224" s="16" t="s">
        <v>89</v>
      </c>
      <c r="E224" s="6" t="n">
        <v>1000</v>
      </c>
      <c r="F224" s="7" t="n">
        <v>3</v>
      </c>
      <c r="G224" s="6" t="n">
        <v>40.07</v>
      </c>
      <c r="H224" s="6" t="n">
        <v>16</v>
      </c>
      <c r="I224" s="6" t="n">
        <v>120.21</v>
      </c>
      <c r="J224" s="6" t="n">
        <v>104.21</v>
      </c>
    </row>
    <row collapsed="false" customFormat="false" customHeight="false" hidden="false" ht="12.1" outlineLevel="0" r="225">
      <c r="A225" s="39" t="n">
        <v>46168</v>
      </c>
      <c r="B225" s="16" t="s">
        <v>657</v>
      </c>
      <c r="C225" s="16" t="s">
        <v>165</v>
      </c>
      <c r="D225" s="16" t="s">
        <v>166</v>
      </c>
      <c r="E225" s="6" t="n">
        <v>1000</v>
      </c>
      <c r="F225" s="7" t="n">
        <v>1</v>
      </c>
      <c r="G225" s="6" t="n">
        <v>13.44</v>
      </c>
      <c r="H225" s="6" t="n">
        <v>2</v>
      </c>
      <c r="I225" s="6" t="n">
        <v>13.44</v>
      </c>
      <c r="J225" s="6" t="n">
        <v>11.44</v>
      </c>
    </row>
    <row collapsed="false" customFormat="false" customHeight="false" hidden="false" ht="12.1" outlineLevel="0" r="226">
      <c r="A226" s="39" t="n">
        <v>46169</v>
      </c>
      <c r="B226" s="16" t="s">
        <v>657</v>
      </c>
      <c r="C226" s="16" t="s">
        <v>121</v>
      </c>
      <c r="D226" s="16" t="s">
        <v>122</v>
      </c>
      <c r="E226" s="6" t="n">
        <v>1000</v>
      </c>
      <c r="F226" s="7" t="n">
        <v>2</v>
      </c>
      <c r="G226" s="6" t="n">
        <v>13.58</v>
      </c>
      <c r="H226" s="6" t="n">
        <v>4</v>
      </c>
      <c r="I226" s="6" t="n">
        <v>27.16</v>
      </c>
      <c r="J226" s="6" t="n">
        <v>23.16</v>
      </c>
    </row>
    <row collapsed="false" customFormat="false" customHeight="false" hidden="false" ht="12.1" outlineLevel="0" r="227">
      <c r="A227" s="39" t="n">
        <v>46169</v>
      </c>
      <c r="B227" s="16" t="s">
        <v>657</v>
      </c>
      <c r="C227" s="16" t="s">
        <v>64</v>
      </c>
      <c r="D227" s="16" t="s">
        <v>65</v>
      </c>
      <c r="E227" s="6" t="n">
        <v>903.18</v>
      </c>
      <c r="F227" s="7" t="n">
        <v>6</v>
      </c>
      <c r="G227" s="6" t="n">
        <v>43.66</v>
      </c>
      <c r="H227" s="6" t="n">
        <v>34</v>
      </c>
      <c r="I227" s="6" t="n">
        <v>261.96</v>
      </c>
      <c r="J227" s="6" t="n">
        <v>227.96</v>
      </c>
    </row>
    <row collapsed="false" customFormat="false" customHeight="false" hidden="false" ht="12.1" outlineLevel="0" r="228">
      <c r="A228" s="39" t="n">
        <v>46169</v>
      </c>
      <c r="B228" s="16" t="s">
        <v>657</v>
      </c>
      <c r="C228" s="16" t="s">
        <v>142</v>
      </c>
      <c r="D228" s="16" t="s">
        <v>143</v>
      </c>
      <c r="E228" s="6" t="n">
        <v>1000</v>
      </c>
      <c r="F228" s="7" t="n">
        <v>1</v>
      </c>
      <c r="G228" s="6" t="n">
        <v>14.3</v>
      </c>
      <c r="H228" s="6" t="n">
        <v>2</v>
      </c>
      <c r="I228" s="6" t="n">
        <v>14.3</v>
      </c>
      <c r="J228" s="6" t="n">
        <v>12.3</v>
      </c>
    </row>
    <row collapsed="false" customFormat="false" customHeight="false" hidden="false" ht="12.1" outlineLevel="0" r="229">
      <c r="A229" s="39" t="n">
        <v>46170</v>
      </c>
      <c r="B229" s="16" t="s">
        <v>657</v>
      </c>
      <c r="C229" s="16" t="s">
        <v>73</v>
      </c>
      <c r="D229" s="16" t="s">
        <v>74</v>
      </c>
      <c r="E229" s="6" t="n">
        <v>1000</v>
      </c>
      <c r="F229" s="7" t="n">
        <v>4</v>
      </c>
      <c r="G229" s="6" t="n">
        <v>18.9</v>
      </c>
      <c r="H229" s="6" t="n">
        <v>10</v>
      </c>
      <c r="I229" s="6" t="n">
        <v>75.6</v>
      </c>
      <c r="J229" s="6" t="n">
        <v>65.6</v>
      </c>
    </row>
    <row collapsed="false" customFormat="false" customHeight="false" hidden="false" ht="12.1" outlineLevel="0" r="230">
      <c r="A230" s="39" t="n">
        <v>46171</v>
      </c>
      <c r="B230" s="16" t="s">
        <v>657</v>
      </c>
      <c r="C230" s="16" t="s">
        <v>67</v>
      </c>
      <c r="D230" s="16" t="s">
        <v>68</v>
      </c>
      <c r="E230" s="6" t="n">
        <v>1000</v>
      </c>
      <c r="F230" s="7" t="n">
        <v>5</v>
      </c>
      <c r="G230" s="6" t="n">
        <v>16.03</v>
      </c>
      <c r="H230" s="6" t="n">
        <v>10</v>
      </c>
      <c r="I230" s="6" t="n">
        <v>80.15</v>
      </c>
      <c r="J230" s="6" t="n">
        <v>70.15</v>
      </c>
    </row>
    <row collapsed="false" customFormat="false" customHeight="false" hidden="false" ht="12.1" outlineLevel="0" r="231">
      <c r="A231" s="39" t="n">
        <v>46171</v>
      </c>
      <c r="B231" s="16" t="s">
        <v>657</v>
      </c>
      <c r="C231" s="16" t="s">
        <v>177</v>
      </c>
      <c r="D231" s="16" t="s">
        <v>178</v>
      </c>
      <c r="E231" s="6" t="n">
        <v>585</v>
      </c>
      <c r="F231" s="7" t="n">
        <v>1</v>
      </c>
      <c r="G231" s="6" t="n">
        <v>10.58</v>
      </c>
      <c r="H231" s="6" t="n">
        <v>1</v>
      </c>
      <c r="I231" s="6" t="n">
        <v>10.58</v>
      </c>
      <c r="J231" s="6" t="n">
        <v>9.58</v>
      </c>
    </row>
    <row collapsed="false" customFormat="false" customHeight="false" hidden="false" ht="12.1" outlineLevel="0" r="232">
      <c r="A232" s="39" t="n">
        <v>46174</v>
      </c>
      <c r="B232" s="16" t="s">
        <v>657</v>
      </c>
      <c r="C232" s="16" t="s">
        <v>91</v>
      </c>
      <c r="D232" s="16" t="s">
        <v>92</v>
      </c>
      <c r="E232" s="6" t="n">
        <v>1000</v>
      </c>
      <c r="F232" s="7" t="n">
        <v>3</v>
      </c>
      <c r="G232" s="6" t="n">
        <v>13.44</v>
      </c>
      <c r="H232" s="6" t="n">
        <v>5</v>
      </c>
      <c r="I232" s="6" t="n">
        <v>40.32</v>
      </c>
      <c r="J232" s="6" t="n">
        <v>35.32</v>
      </c>
    </row>
    <row collapsed="false" customFormat="false" customHeight="false" hidden="false" ht="12.1" outlineLevel="0" r="233">
      <c r="A233" s="39" t="n">
        <v>46174</v>
      </c>
      <c r="B233" s="16" t="s">
        <v>657</v>
      </c>
      <c r="C233" s="16" t="s">
        <v>115</v>
      </c>
      <c r="D233" s="16" t="s">
        <v>116</v>
      </c>
      <c r="E233" s="6" t="n">
        <v>1000</v>
      </c>
      <c r="F233" s="7" t="n">
        <v>2</v>
      </c>
      <c r="G233" s="6" t="n">
        <v>15.62</v>
      </c>
      <c r="H233" s="6" t="n">
        <v>4</v>
      </c>
      <c r="I233" s="6" t="n">
        <v>31.24</v>
      </c>
      <c r="J233" s="6" t="n">
        <v>27.24</v>
      </c>
    </row>
    <row collapsed="false" customFormat="false" customHeight="false" hidden="false" ht="12.1" outlineLevel="0" r="234">
      <c r="A234" s="39" t="n">
        <v>46175</v>
      </c>
      <c r="B234" s="16" t="s">
        <v>657</v>
      </c>
      <c r="C234" s="16" t="s">
        <v>127</v>
      </c>
      <c r="D234" s="16" t="s">
        <v>128</v>
      </c>
      <c r="E234" s="6" t="n">
        <v>1000</v>
      </c>
      <c r="F234" s="7" t="n">
        <v>2</v>
      </c>
      <c r="G234" s="6" t="n">
        <v>61.08</v>
      </c>
      <c r="H234" s="6" t="n">
        <v>16</v>
      </c>
      <c r="I234" s="6" t="n">
        <v>122.16</v>
      </c>
      <c r="J234" s="6" t="n">
        <v>106.16</v>
      </c>
    </row>
    <row collapsed="false" customFormat="false" customHeight="false" hidden="false" ht="12.1" outlineLevel="0" r="235">
      <c r="A235" s="39" t="n">
        <v>46175</v>
      </c>
      <c r="B235" s="16" t="s">
        <v>657</v>
      </c>
      <c r="C235" s="16" t="s">
        <v>133</v>
      </c>
      <c r="D235" s="16" t="s">
        <v>134</v>
      </c>
      <c r="E235" s="6" t="n">
        <v>1000</v>
      </c>
      <c r="F235" s="7" t="n">
        <v>3</v>
      </c>
      <c r="G235" s="6" t="n">
        <v>35.4</v>
      </c>
      <c r="H235" s="6" t="n">
        <v>14</v>
      </c>
      <c r="I235" s="6" t="n">
        <v>106.2</v>
      </c>
      <c r="J235" s="6" t="n">
        <v>92.2</v>
      </c>
    </row>
    <row collapsed="false" customFormat="false" customHeight="false" hidden="false" ht="12.1" outlineLevel="0" r="236">
      <c r="A236" s="39" t="n">
        <v>46176</v>
      </c>
      <c r="B236" s="16" t="s">
        <v>657</v>
      </c>
      <c r="C236" s="16" t="s">
        <v>76</v>
      </c>
      <c r="D236" s="16" t="s">
        <v>77</v>
      </c>
      <c r="E236" s="6" t="n">
        <v>1000</v>
      </c>
      <c r="F236" s="7" t="n">
        <v>4</v>
      </c>
      <c r="G236" s="6" t="n">
        <v>37.6</v>
      </c>
      <c r="H236" s="6" t="n">
        <v>20</v>
      </c>
      <c r="I236" s="6" t="n">
        <v>150.4</v>
      </c>
      <c r="J236" s="6" t="n">
        <v>130.4</v>
      </c>
    </row>
    <row collapsed="false" customFormat="false" customHeight="false" hidden="false" ht="12.1" outlineLevel="0" r="237">
      <c r="A237" s="39" t="n">
        <v>46176</v>
      </c>
      <c r="B237" s="16" t="s">
        <v>657</v>
      </c>
      <c r="C237" s="16" t="s">
        <v>59</v>
      </c>
      <c r="D237" s="16" t="s">
        <v>61</v>
      </c>
      <c r="E237" s="6" t="n">
        <v>1000</v>
      </c>
      <c r="F237" s="7" t="n">
        <v>7</v>
      </c>
      <c r="G237" s="6" t="n">
        <v>19.32</v>
      </c>
      <c r="H237" s="6" t="n">
        <v>18</v>
      </c>
      <c r="I237" s="6" t="n">
        <v>135.24</v>
      </c>
      <c r="J237" s="6" t="n">
        <v>117.24</v>
      </c>
    </row>
    <row collapsed="false" customFormat="false" customHeight="false" hidden="false" ht="12.1" outlineLevel="0" r="238">
      <c r="A238" s="39" t="n">
        <v>46177</v>
      </c>
      <c r="B238" s="16" t="s">
        <v>657</v>
      </c>
      <c r="C238" s="16" t="s">
        <v>154</v>
      </c>
      <c r="D238" s="16" t="s">
        <v>155</v>
      </c>
      <c r="E238" s="6" t="n">
        <v>1000</v>
      </c>
      <c r="F238" s="7" t="n">
        <v>1</v>
      </c>
      <c r="G238" s="6" t="n">
        <v>12.86</v>
      </c>
      <c r="H238" s="6" t="n">
        <v>2</v>
      </c>
      <c r="I238" s="6" t="n">
        <v>12.86</v>
      </c>
      <c r="J238" s="6" t="n">
        <v>10.86</v>
      </c>
    </row>
    <row collapsed="false" customFormat="false" customHeight="false" hidden="false" ht="12.1" outlineLevel="0" r="239">
      <c r="A239" s="39" t="n">
        <v>46182</v>
      </c>
      <c r="B239" s="16" t="s">
        <v>657</v>
      </c>
      <c r="C239" s="16" t="s">
        <v>157</v>
      </c>
      <c r="D239" s="16" t="s">
        <v>158</v>
      </c>
      <c r="E239" s="6" t="n">
        <v>1000</v>
      </c>
      <c r="F239" s="7" t="n">
        <v>1</v>
      </c>
      <c r="G239" s="6" t="n">
        <v>12.82</v>
      </c>
      <c r="H239" s="6" t="n">
        <v>2</v>
      </c>
      <c r="I239" s="6" t="n">
        <v>12.82</v>
      </c>
      <c r="J239" s="6" t="n">
        <v>10.82</v>
      </c>
    </row>
    <row collapsed="false" customFormat="false" customHeight="false" hidden="false" ht="12.1" outlineLevel="0" r="240">
      <c r="A240" s="39" t="n">
        <v>46186</v>
      </c>
      <c r="B240" s="16" t="s">
        <v>657</v>
      </c>
      <c r="C240" s="16" t="s">
        <v>124</v>
      </c>
      <c r="D240" s="16" t="s">
        <v>125</v>
      </c>
      <c r="E240" s="6" t="n">
        <v>1000</v>
      </c>
      <c r="F240" s="7" t="n">
        <v>2</v>
      </c>
      <c r="G240" s="6" t="n">
        <v>13.43</v>
      </c>
      <c r="H240" s="6" t="n">
        <v>3</v>
      </c>
      <c r="I240" s="6" t="n">
        <v>26.86</v>
      </c>
      <c r="J240" s="6" t="n">
        <v>23.86</v>
      </c>
    </row>
    <row collapsed="false" customFormat="false" customHeight="false" hidden="false" ht="12.1" outlineLevel="0" r="241">
      <c r="A241" s="39" t="n">
        <v>46186</v>
      </c>
      <c r="B241" s="16" t="s">
        <v>657</v>
      </c>
      <c r="C241" s="16" t="s">
        <v>136</v>
      </c>
      <c r="D241" s="16" t="s">
        <v>137</v>
      </c>
      <c r="E241" s="6" t="n">
        <v>835</v>
      </c>
      <c r="F241" s="7" t="n">
        <v>2</v>
      </c>
      <c r="G241" s="6" t="n">
        <v>11.32</v>
      </c>
      <c r="H241" s="6" t="n">
        <v>3</v>
      </c>
      <c r="I241" s="6" t="n">
        <v>22.64</v>
      </c>
      <c r="J241" s="6" t="n">
        <v>19.64</v>
      </c>
    </row>
    <row collapsed="false" customFormat="false" customHeight="false" hidden="false" ht="12.1" outlineLevel="0" r="242">
      <c r="A242" s="39" t="n">
        <v>46187</v>
      </c>
      <c r="B242" s="16" t="s">
        <v>657</v>
      </c>
      <c r="C242" s="16" t="s">
        <v>162</v>
      </c>
      <c r="D242" s="16" t="s">
        <v>163</v>
      </c>
      <c r="E242" s="6" t="n">
        <v>1000</v>
      </c>
      <c r="F242" s="7" t="n">
        <v>1</v>
      </c>
      <c r="G242" s="6" t="n">
        <v>12.74</v>
      </c>
      <c r="H242" s="6" t="n">
        <v>2</v>
      </c>
      <c r="I242" s="6" t="n">
        <v>12.74</v>
      </c>
      <c r="J242" s="6" t="n">
        <v>10.74</v>
      </c>
    </row>
    <row collapsed="false" customFormat="false" customHeight="false" hidden="false" ht="12.1" outlineLevel="0" r="243">
      <c r="A243" s="39" t="n">
        <v>46187</v>
      </c>
      <c r="B243" s="16" t="s">
        <v>657</v>
      </c>
      <c r="C243" s="16" t="s">
        <v>106</v>
      </c>
      <c r="D243" s="16" t="s">
        <v>107</v>
      </c>
      <c r="E243" s="6" t="n">
        <v>1000</v>
      </c>
      <c r="F243" s="7" t="n">
        <v>2</v>
      </c>
      <c r="G243" s="6" t="n">
        <v>13.32</v>
      </c>
      <c r="H243" s="6" t="n">
        <v>3</v>
      </c>
      <c r="I243" s="6" t="n">
        <v>26.64</v>
      </c>
      <c r="J243" s="6" t="n">
        <v>23.64</v>
      </c>
    </row>
    <row collapsed="false" customFormat="false" customHeight="false" hidden="false" ht="12.1" outlineLevel="0" r="244">
      <c r="A244" s="39" t="n">
        <v>46188</v>
      </c>
      <c r="B244" s="16" t="s">
        <v>657</v>
      </c>
      <c r="C244" s="16" t="s">
        <v>145</v>
      </c>
      <c r="D244" s="16" t="s">
        <v>146</v>
      </c>
      <c r="E244" s="6" t="n">
        <v>1000</v>
      </c>
      <c r="F244" s="7" t="n">
        <v>1</v>
      </c>
      <c r="G244" s="6" t="n">
        <v>42.19</v>
      </c>
      <c r="H244" s="6" t="n">
        <v>5</v>
      </c>
      <c r="I244" s="6" t="n">
        <v>42.19</v>
      </c>
      <c r="J244" s="6" t="n">
        <v>37.19</v>
      </c>
    </row>
    <row collapsed="false" customFormat="false" customHeight="false" hidden="false" ht="12.1" outlineLevel="0" r="245">
      <c r="A245" s="39" t="n">
        <v>46189</v>
      </c>
      <c r="B245" s="16" t="s">
        <v>657</v>
      </c>
      <c r="C245" s="16" t="s">
        <v>148</v>
      </c>
      <c r="D245" s="16" t="s">
        <v>149</v>
      </c>
      <c r="E245" s="6" t="n">
        <v>1000</v>
      </c>
      <c r="F245" s="7" t="n">
        <v>1</v>
      </c>
      <c r="G245" s="6" t="n">
        <v>12.99</v>
      </c>
      <c r="H245" s="6" t="n">
        <v>2</v>
      </c>
      <c r="I245" s="6" t="n">
        <v>12.99</v>
      </c>
      <c r="J245" s="6" t="n">
        <v>10.99</v>
      </c>
    </row>
    <row collapsed="false" customFormat="false" customHeight="false" hidden="false" ht="12.1" outlineLevel="0" r="246">
      <c r="A246" s="39" t="n">
        <v>46189</v>
      </c>
      <c r="B246" s="16" t="s">
        <v>657</v>
      </c>
      <c r="C246" s="16" t="s">
        <v>160</v>
      </c>
      <c r="D246" s="16" t="s">
        <v>161</v>
      </c>
      <c r="E246" s="6" t="n">
        <v>1000</v>
      </c>
      <c r="F246" s="7" t="n">
        <v>1</v>
      </c>
      <c r="G246" s="6" t="n">
        <v>13.97</v>
      </c>
      <c r="H246" s="6" t="n">
        <v>2</v>
      </c>
      <c r="I246" s="6" t="n">
        <v>13.97</v>
      </c>
      <c r="J246" s="6" t="n">
        <v>11.97</v>
      </c>
    </row>
    <row collapsed="false" customFormat="false" customHeight="false" hidden="false" ht="12.1" outlineLevel="0" r="247">
      <c r="A247" s="39" t="n">
        <v>46189</v>
      </c>
      <c r="B247" s="16" t="s">
        <v>657</v>
      </c>
      <c r="C247" s="16" t="s">
        <v>139</v>
      </c>
      <c r="D247" s="16" t="s">
        <v>140</v>
      </c>
      <c r="E247" s="6" t="n">
        <v>1000</v>
      </c>
      <c r="F247" s="7" t="n">
        <v>1</v>
      </c>
      <c r="G247" s="6" t="n">
        <v>95.44</v>
      </c>
      <c r="H247" s="6" t="n">
        <v>12</v>
      </c>
      <c r="I247" s="6" t="n">
        <v>95.44</v>
      </c>
      <c r="J247" s="6" t="n">
        <v>83.44</v>
      </c>
    </row>
    <row collapsed="false" customFormat="false" customHeight="false" hidden="false" ht="12.1" outlineLevel="0" r="248">
      <c r="A248" s="39" t="n">
        <v>46189</v>
      </c>
      <c r="B248" s="16" t="s">
        <v>657</v>
      </c>
      <c r="C248" s="16" t="s">
        <v>118</v>
      </c>
      <c r="D248" s="16" t="s">
        <v>119</v>
      </c>
      <c r="E248" s="6" t="n">
        <v>1000</v>
      </c>
      <c r="F248" s="7" t="n">
        <v>2</v>
      </c>
      <c r="G248" s="6" t="n">
        <v>13.97</v>
      </c>
      <c r="H248" s="6" t="n">
        <v>4</v>
      </c>
      <c r="I248" s="6" t="n">
        <v>27.94</v>
      </c>
      <c r="J248" s="6" t="n">
        <v>23.94</v>
      </c>
    </row>
    <row collapsed="false" customFormat="false" customHeight="false" hidden="false" ht="12.1" outlineLevel="0" r="249">
      <c r="A249" s="39" t="n">
        <v>46189</v>
      </c>
      <c r="B249" s="16" t="s">
        <v>657</v>
      </c>
      <c r="C249" s="16" t="s">
        <v>109</v>
      </c>
      <c r="D249" s="16" t="s">
        <v>110</v>
      </c>
      <c r="E249" s="6" t="n">
        <v>1000</v>
      </c>
      <c r="F249" s="7" t="n">
        <v>2</v>
      </c>
      <c r="G249" s="6" t="n">
        <v>13.97</v>
      </c>
      <c r="H249" s="6" t="n">
        <v>4</v>
      </c>
      <c r="I249" s="6" t="n">
        <v>27.94</v>
      </c>
      <c r="J249" s="6" t="n">
        <v>23.94</v>
      </c>
    </row>
    <row collapsed="false" customFormat="false" customHeight="false" hidden="false" ht="12.1" outlineLevel="0" r="250">
      <c r="A250" s="39" t="n">
        <v>46191</v>
      </c>
      <c r="B250" s="16" t="s">
        <v>657</v>
      </c>
      <c r="C250" s="16" t="s">
        <v>85</v>
      </c>
      <c r="D250" s="16" t="s">
        <v>86</v>
      </c>
      <c r="E250" s="6" t="n">
        <v>1000</v>
      </c>
      <c r="F250" s="7" t="n">
        <v>3</v>
      </c>
      <c r="G250" s="6" t="n">
        <v>44.38</v>
      </c>
      <c r="H250" s="6" t="n">
        <v>17</v>
      </c>
      <c r="I250" s="6" t="n">
        <v>133.14</v>
      </c>
      <c r="J250" s="6" t="n">
        <v>116.14</v>
      </c>
    </row>
    <row collapsed="false" customFormat="false" customHeight="false" hidden="false" ht="12.1" outlineLevel="0" r="251">
      <c r="A251" s="39" t="n">
        <v>46192</v>
      </c>
      <c r="B251" s="16" t="s">
        <v>657</v>
      </c>
      <c r="C251" s="16" t="s">
        <v>151</v>
      </c>
      <c r="D251" s="16" t="s">
        <v>152</v>
      </c>
      <c r="E251" s="6" t="n">
        <v>1000</v>
      </c>
      <c r="F251" s="7" t="n">
        <v>1</v>
      </c>
      <c r="G251" s="6" t="n">
        <v>15.21</v>
      </c>
      <c r="H251" s="6" t="n">
        <v>2</v>
      </c>
      <c r="I251" s="6" t="n">
        <v>15.21</v>
      </c>
      <c r="J251" s="6" t="n">
        <v>13.21</v>
      </c>
    </row>
    <row collapsed="false" customFormat="false" customHeight="false" hidden="false" ht="12.1" outlineLevel="0" r="252">
      <c r="A252" s="39" t="n">
        <v>46194</v>
      </c>
      <c r="B252" s="16" t="s">
        <v>657</v>
      </c>
      <c r="C252" s="16" t="s">
        <v>174</v>
      </c>
      <c r="D252" s="16" t="s">
        <v>175</v>
      </c>
      <c r="E252" s="6" t="n">
        <v>1000</v>
      </c>
      <c r="F252" s="7" t="n">
        <v>1</v>
      </c>
      <c r="G252" s="6" t="n">
        <v>14.79</v>
      </c>
      <c r="H252" s="6" t="n">
        <v>2</v>
      </c>
      <c r="I252" s="6" t="n">
        <v>14.79</v>
      </c>
      <c r="J252" s="6" t="n">
        <v>12.79</v>
      </c>
    </row>
    <row collapsed="false" customFormat="false" customHeight="false" hidden="false" ht="12.1" outlineLevel="0" r="253">
      <c r="A253" s="39" t="n">
        <v>46194</v>
      </c>
      <c r="B253" s="16" t="s">
        <v>657</v>
      </c>
      <c r="C253" s="16" t="s">
        <v>79</v>
      </c>
      <c r="D253" s="16" t="s">
        <v>80</v>
      </c>
      <c r="E253" s="6" t="n">
        <v>1000</v>
      </c>
      <c r="F253" s="7" t="n">
        <v>5</v>
      </c>
      <c r="G253" s="6" t="n">
        <v>17.84</v>
      </c>
      <c r="H253" s="6" t="n">
        <v>12</v>
      </c>
      <c r="I253" s="6" t="n">
        <v>89.2</v>
      </c>
      <c r="J253" s="6" t="n">
        <v>77.2</v>
      </c>
    </row>
    <row collapsed="false" customFormat="false" customHeight="false" hidden="false" ht="12.1" outlineLevel="0" r="254">
      <c r="A254" s="39" t="n">
        <v>46194</v>
      </c>
      <c r="B254" s="16" t="s">
        <v>657</v>
      </c>
      <c r="C254" s="16" t="s">
        <v>168</v>
      </c>
      <c r="D254" s="16" t="s">
        <v>169</v>
      </c>
      <c r="E254" s="6" t="n">
        <v>1000</v>
      </c>
      <c r="F254" s="7" t="n">
        <v>1</v>
      </c>
      <c r="G254" s="6" t="n">
        <v>74.79</v>
      </c>
      <c r="H254" s="6" t="n">
        <v>10</v>
      </c>
      <c r="I254" s="6" t="n">
        <v>74.79</v>
      </c>
      <c r="J254" s="6" t="n">
        <v>64.79</v>
      </c>
    </row>
    <row collapsed="false" customFormat="false" customHeight="false" hidden="false" ht="12.1" outlineLevel="0" r="255">
      <c r="A255" s="39" t="n">
        <v>46196</v>
      </c>
      <c r="B255" s="16" t="s">
        <v>657</v>
      </c>
      <c r="C255" s="16" t="s">
        <v>130</v>
      </c>
      <c r="D255" s="16" t="s">
        <v>131</v>
      </c>
      <c r="E255" s="6" t="n">
        <v>1000</v>
      </c>
      <c r="F255" s="7" t="n">
        <v>2</v>
      </c>
      <c r="G255" s="6" t="n">
        <v>59.84</v>
      </c>
      <c r="H255" s="6" t="n">
        <v>16</v>
      </c>
      <c r="I255" s="6" t="n">
        <v>119.68</v>
      </c>
      <c r="J255" s="6" t="n">
        <v>103.68</v>
      </c>
    </row>
    <row collapsed="false" customFormat="false" customHeight="false" hidden="false" ht="12.1" outlineLevel="0" r="256">
      <c r="A256" s="39" t="n">
        <v>46197</v>
      </c>
      <c r="B256" s="16" t="s">
        <v>657</v>
      </c>
      <c r="C256" s="16" t="s">
        <v>70</v>
      </c>
      <c r="D256" s="16" t="s">
        <v>71</v>
      </c>
      <c r="E256" s="6" t="n">
        <v>1000</v>
      </c>
      <c r="F256" s="7" t="n">
        <v>4</v>
      </c>
      <c r="G256" s="6" t="n">
        <v>13.15</v>
      </c>
      <c r="H256" s="6" t="n">
        <v>7</v>
      </c>
      <c r="I256" s="6" t="n">
        <v>52.6</v>
      </c>
      <c r="J256" s="6" t="n">
        <v>45.6</v>
      </c>
    </row>
    <row collapsed="false" customFormat="false" customHeight="false" hidden="false" ht="12.1" outlineLevel="0" r="257">
      <c r="A257" s="39" t="n">
        <v>46198</v>
      </c>
      <c r="B257" s="16" t="s">
        <v>657</v>
      </c>
      <c r="C257" s="16" t="s">
        <v>103</v>
      </c>
      <c r="D257" s="16" t="s">
        <v>104</v>
      </c>
      <c r="E257" s="6" t="n">
        <v>1000</v>
      </c>
      <c r="F257" s="7" t="n">
        <v>2</v>
      </c>
      <c r="G257" s="6" t="n">
        <v>13.23</v>
      </c>
      <c r="H257" s="6" t="n">
        <v>3</v>
      </c>
      <c r="I257" s="6" t="n">
        <v>26.46</v>
      </c>
      <c r="J257" s="6" t="n">
        <v>23.46</v>
      </c>
    </row>
    <row collapsed="false" customFormat="false" customHeight="false" hidden="false" ht="12.1" outlineLevel="0" r="258">
      <c r="A258" s="39" t="n">
        <v>46198</v>
      </c>
      <c r="B258" s="16" t="s">
        <v>657</v>
      </c>
      <c r="C258" s="16" t="s">
        <v>165</v>
      </c>
      <c r="D258" s="16" t="s">
        <v>166</v>
      </c>
      <c r="E258" s="6" t="n">
        <v>1000</v>
      </c>
      <c r="F258" s="7" t="n">
        <v>1</v>
      </c>
      <c r="G258" s="6" t="n">
        <v>13.36</v>
      </c>
      <c r="H258" s="6" t="n">
        <v>2</v>
      </c>
      <c r="I258" s="6" t="n">
        <v>13.36</v>
      </c>
      <c r="J258" s="6" t="n">
        <v>11.36</v>
      </c>
    </row>
    <row collapsed="false" customFormat="false" customHeight="false" hidden="false" ht="12.1" outlineLevel="0" r="259">
      <c r="A259" s="39" t="n">
        <v>46199</v>
      </c>
      <c r="B259" s="16" t="s">
        <v>657</v>
      </c>
      <c r="C259" s="16" t="s">
        <v>142</v>
      </c>
      <c r="D259" s="16" t="s">
        <v>143</v>
      </c>
      <c r="E259" s="6" t="n">
        <v>1000</v>
      </c>
      <c r="F259" s="7" t="n">
        <v>1</v>
      </c>
      <c r="G259" s="6" t="n">
        <v>14.3</v>
      </c>
      <c r="H259" s="6" t="n">
        <v>2</v>
      </c>
      <c r="I259" s="6" t="n">
        <v>14.3</v>
      </c>
      <c r="J259" s="6" t="n">
        <v>12.3</v>
      </c>
    </row>
    <row collapsed="false" customFormat="false" customHeight="false" hidden="false" ht="12.1" outlineLevel="0" r="260">
      <c r="A260" s="39" t="n">
        <v>46200</v>
      </c>
      <c r="B260" s="16" t="s">
        <v>657</v>
      </c>
      <c r="C260" s="16" t="s">
        <v>121</v>
      </c>
      <c r="D260" s="16" t="s">
        <v>122</v>
      </c>
      <c r="E260" s="6" t="n">
        <v>1000</v>
      </c>
      <c r="F260" s="7" t="n">
        <v>2</v>
      </c>
      <c r="G260" s="6" t="n">
        <v>13.17</v>
      </c>
      <c r="H260" s="6" t="n">
        <v>3</v>
      </c>
      <c r="I260" s="6" t="n">
        <v>26.34</v>
      </c>
      <c r="J260" s="6" t="n">
        <v>23.34</v>
      </c>
    </row>
    <row collapsed="false" customFormat="false" customHeight="false" hidden="false" ht="12.1" outlineLevel="0" r="261">
      <c r="A261" s="39" t="n">
        <v>46200</v>
      </c>
      <c r="B261" s="16" t="s">
        <v>657</v>
      </c>
      <c r="C261" s="16" t="s">
        <v>73</v>
      </c>
      <c r="D261" s="16" t="s">
        <v>74</v>
      </c>
      <c r="E261" s="6" t="n">
        <v>1000</v>
      </c>
      <c r="F261" s="7" t="n">
        <v>4</v>
      </c>
      <c r="G261" s="6" t="n">
        <v>18.9</v>
      </c>
      <c r="H261" s="6" t="n">
        <v>10</v>
      </c>
      <c r="I261" s="6" t="n">
        <v>75.6</v>
      </c>
      <c r="J261" s="6" t="n">
        <v>65.6</v>
      </c>
    </row>
    <row collapsed="false" customFormat="false" customHeight="false" hidden="false" ht="12.1" outlineLevel="0" r="262">
      <c r="A262" s="39" t="n">
        <v>46201</v>
      </c>
      <c r="B262" s="16" t="s">
        <v>657</v>
      </c>
      <c r="C262" s="16" t="s">
        <v>67</v>
      </c>
      <c r="D262" s="16" t="s">
        <v>68</v>
      </c>
      <c r="E262" s="6" t="n">
        <v>1000</v>
      </c>
      <c r="F262" s="7" t="n">
        <v>5</v>
      </c>
      <c r="G262" s="6" t="n">
        <v>16.03</v>
      </c>
      <c r="H262" s="6" t="n">
        <v>10</v>
      </c>
      <c r="I262" s="6" t="n">
        <v>80.15</v>
      </c>
      <c r="J262" s="6" t="n">
        <v>70.15</v>
      </c>
    </row>
    <row collapsed="false" customFormat="false" customHeight="false" hidden="false" ht="12.1" outlineLevel="0" r="263">
      <c r="A263" s="39" t="n">
        <v>46201</v>
      </c>
      <c r="B263" s="16" t="s">
        <v>657</v>
      </c>
      <c r="C263" s="16" t="s">
        <v>177</v>
      </c>
      <c r="D263" s="16" t="s">
        <v>178</v>
      </c>
      <c r="E263" s="6" t="n">
        <v>543.5</v>
      </c>
      <c r="F263" s="7" t="n">
        <v>1</v>
      </c>
      <c r="G263" s="6" t="n">
        <v>9.83</v>
      </c>
      <c r="H263" s="6" t="n">
        <v>1</v>
      </c>
      <c r="I263" s="6" t="n">
        <v>9.83</v>
      </c>
      <c r="J263" s="6" t="n">
        <v>8.83</v>
      </c>
    </row>
    <row collapsed="false" customFormat="false" customHeight="false" hidden="false" ht="12.1" outlineLevel="0" r="264">
      <c r="A264" s="39" t="n">
        <v>46204</v>
      </c>
      <c r="B264" s="16" t="s">
        <v>657</v>
      </c>
      <c r="C264" s="16" t="s">
        <v>91</v>
      </c>
      <c r="D264" s="16" t="s">
        <v>92</v>
      </c>
      <c r="E264" s="6" t="n">
        <v>1000</v>
      </c>
      <c r="F264" s="7" t="n">
        <v>3</v>
      </c>
      <c r="G264" s="6" t="n">
        <v>13.03</v>
      </c>
      <c r="H264" s="6" t="n">
        <v>5</v>
      </c>
      <c r="I264" s="6" t="n">
        <v>39.09</v>
      </c>
      <c r="J264" s="6" t="n">
        <v>34.09</v>
      </c>
    </row>
    <row collapsed="false" customFormat="false" customHeight="false" hidden="false" ht="12.1" outlineLevel="0" r="265">
      <c r="A265" s="39" t="n">
        <v>46204</v>
      </c>
      <c r="B265" s="16" t="s">
        <v>657</v>
      </c>
      <c r="C265" s="16" t="s">
        <v>115</v>
      </c>
      <c r="D265" s="16" t="s">
        <v>116</v>
      </c>
      <c r="E265" s="6" t="n">
        <v>1000</v>
      </c>
      <c r="F265" s="7" t="n">
        <v>2</v>
      </c>
      <c r="G265" s="6" t="n">
        <v>15.59</v>
      </c>
      <c r="H265" s="6" t="n">
        <v>4</v>
      </c>
      <c r="I265" s="6" t="n">
        <v>31.18</v>
      </c>
      <c r="J265" s="6" t="n">
        <v>27.18</v>
      </c>
    </row>
    <row collapsed="false" customFormat="false" customHeight="false" hidden="false" ht="12.1" outlineLevel="0" r="266">
      <c r="A266" s="39" t="n">
        <v>46206</v>
      </c>
      <c r="B266" s="16" t="s">
        <v>657</v>
      </c>
      <c r="C266" s="16" t="s">
        <v>59</v>
      </c>
      <c r="D266" s="16" t="s">
        <v>61</v>
      </c>
      <c r="E266" s="6" t="n">
        <v>1000</v>
      </c>
      <c r="F266" s="7" t="n">
        <v>7</v>
      </c>
      <c r="G266" s="6" t="n">
        <v>19.32</v>
      </c>
      <c r="H266" s="6" t="n">
        <v>18</v>
      </c>
      <c r="I266" s="6" t="n">
        <v>135.24</v>
      </c>
      <c r="J266" s="6" t="n">
        <v>117.24</v>
      </c>
    </row>
    <row collapsed="false" customFormat="false" customHeight="false" hidden="false" ht="12.1" outlineLevel="0" r="267">
      <c r="A267" s="39" t="n">
        <v>46207</v>
      </c>
      <c r="B267" s="16" t="s">
        <v>657</v>
      </c>
      <c r="C267" s="16" t="s">
        <v>154</v>
      </c>
      <c r="D267" s="16" t="s">
        <v>155</v>
      </c>
      <c r="E267" s="6" t="n">
        <v>1000</v>
      </c>
      <c r="F267" s="7" t="n">
        <v>1</v>
      </c>
      <c r="G267" s="6" t="n">
        <v>12.86</v>
      </c>
      <c r="H267" s="6" t="n">
        <v>2</v>
      </c>
      <c r="I267" s="6" t="n">
        <v>12.86</v>
      </c>
      <c r="J267" s="6" t="n">
        <v>10.86</v>
      </c>
    </row>
    <row collapsed="false" customFormat="false" customHeight="false" hidden="false" ht="12.1" outlineLevel="0" r="268">
      <c r="A268" s="39" t="n">
        <v>46212</v>
      </c>
      <c r="B268" s="16" t="s">
        <v>657</v>
      </c>
      <c r="C268" s="16" t="s">
        <v>157</v>
      </c>
      <c r="D268" s="16" t="s">
        <v>158</v>
      </c>
      <c r="E268" s="6" t="n">
        <v>1000</v>
      </c>
      <c r="F268" s="7" t="n">
        <v>1</v>
      </c>
      <c r="G268" s="6" t="n">
        <v>12.74</v>
      </c>
      <c r="H268" s="6" t="n">
        <v>2</v>
      </c>
      <c r="I268" s="6" t="n">
        <v>12.74</v>
      </c>
      <c r="J268" s="6" t="n">
        <v>10.74</v>
      </c>
    </row>
    <row collapsed="false" customFormat="false" customHeight="false" hidden="false" ht="12.1" outlineLevel="0" r="269">
      <c r="A269" s="39" t="n">
        <v>46216</v>
      </c>
      <c r="B269" s="16" t="s">
        <v>657</v>
      </c>
      <c r="C269" s="16" t="s">
        <v>136</v>
      </c>
      <c r="D269" s="16" t="s">
        <v>137</v>
      </c>
      <c r="E269" s="6" t="n">
        <v>780</v>
      </c>
      <c r="F269" s="7" t="n">
        <v>2</v>
      </c>
      <c r="G269" s="6" t="n">
        <v>10.49</v>
      </c>
      <c r="H269" s="6" t="n">
        <v>3</v>
      </c>
      <c r="I269" s="6" t="n">
        <v>20.98</v>
      </c>
      <c r="J269" s="6" t="n">
        <v>17.98</v>
      </c>
    </row>
    <row collapsed="false" customFormat="false" customHeight="false" hidden="false" ht="12.1" outlineLevel="0" r="270">
      <c r="A270" s="39" t="n">
        <v>46217</v>
      </c>
      <c r="B270" s="16" t="s">
        <v>657</v>
      </c>
      <c r="C270" s="16" t="s">
        <v>162</v>
      </c>
      <c r="D270" s="16" t="s">
        <v>163</v>
      </c>
      <c r="E270" s="6" t="n">
        <v>1000</v>
      </c>
      <c r="F270" s="7" t="n">
        <v>1</v>
      </c>
      <c r="G270" s="6" t="n">
        <v>12.74</v>
      </c>
      <c r="H270" s="6" t="n">
        <v>2</v>
      </c>
      <c r="I270" s="6" t="n">
        <v>12.74</v>
      </c>
      <c r="J270" s="6" t="n">
        <v>10.74</v>
      </c>
    </row>
    <row collapsed="false" customFormat="false" customHeight="false" hidden="false" ht="12.1" outlineLevel="0" r="271">
      <c r="A271" s="39" t="n">
        <v>46217</v>
      </c>
      <c r="B271" s="16" t="s">
        <v>657</v>
      </c>
      <c r="C271" s="16" t="s">
        <v>124</v>
      </c>
      <c r="D271" s="16" t="s">
        <v>125</v>
      </c>
      <c r="E271" s="6" t="n">
        <v>1000</v>
      </c>
      <c r="F271" s="7" t="n">
        <v>2</v>
      </c>
      <c r="G271" s="6" t="n">
        <v>13.11</v>
      </c>
      <c r="H271" s="6" t="n">
        <v>3</v>
      </c>
      <c r="I271" s="6" t="n">
        <v>26.22</v>
      </c>
      <c r="J271" s="6" t="n">
        <v>23.22</v>
      </c>
    </row>
    <row collapsed="false" customFormat="false" customHeight="false" hidden="false" ht="12.1" outlineLevel="0" r="272">
      <c r="A272" s="39" t="n">
        <v>46217</v>
      </c>
      <c r="B272" s="16" t="s">
        <v>657</v>
      </c>
      <c r="C272" s="16" t="s">
        <v>106</v>
      </c>
      <c r="D272" s="16" t="s">
        <v>107</v>
      </c>
      <c r="E272" s="6" t="n">
        <v>1000</v>
      </c>
      <c r="F272" s="7" t="n">
        <v>2</v>
      </c>
      <c r="G272" s="6" t="n">
        <v>13.18</v>
      </c>
      <c r="H272" s="6" t="n">
        <v>3</v>
      </c>
      <c r="I272" s="6" t="n">
        <v>26.36</v>
      </c>
      <c r="J272" s="6" t="n">
        <v>23.36</v>
      </c>
    </row>
    <row collapsed="false" customFormat="false" customHeight="false" hidden="false" ht="12.1" outlineLevel="0" r="273">
      <c r="A273" s="39" t="n">
        <v>46219</v>
      </c>
      <c r="B273" s="16" t="s">
        <v>657</v>
      </c>
      <c r="C273" s="16" t="s">
        <v>148</v>
      </c>
      <c r="D273" s="16" t="s">
        <v>149</v>
      </c>
      <c r="E273" s="6" t="n">
        <v>1000</v>
      </c>
      <c r="F273" s="7" t="n">
        <v>1</v>
      </c>
      <c r="G273" s="6" t="n">
        <v>12.86</v>
      </c>
      <c r="H273" s="6" t="n">
        <v>2</v>
      </c>
      <c r="I273" s="6" t="n">
        <v>12.86</v>
      </c>
      <c r="J273" s="6" t="n">
        <v>10.86</v>
      </c>
    </row>
    <row collapsed="false" customFormat="false" customHeight="false" hidden="false" ht="12.1" outlineLevel="0" r="274">
      <c r="A274" s="39" t="n">
        <v>46219</v>
      </c>
      <c r="B274" s="16" t="s">
        <v>657</v>
      </c>
      <c r="C274" s="16" t="s">
        <v>160</v>
      </c>
      <c r="D274" s="16" t="s">
        <v>161</v>
      </c>
      <c r="E274" s="6" t="n">
        <v>1000</v>
      </c>
      <c r="F274" s="7" t="n">
        <v>1</v>
      </c>
      <c r="G274" s="6" t="n">
        <v>13.83</v>
      </c>
      <c r="H274" s="6" t="n">
        <v>2</v>
      </c>
      <c r="I274" s="6" t="n">
        <v>13.83</v>
      </c>
      <c r="J274" s="6" t="n">
        <v>11.83</v>
      </c>
    </row>
    <row collapsed="false" customFormat="false" customHeight="false" hidden="false" ht="12.1" outlineLevel="0" r="275">
      <c r="A275" s="39" t="n">
        <v>46219</v>
      </c>
      <c r="B275" s="16" t="s">
        <v>657</v>
      </c>
      <c r="C275" s="16" t="s">
        <v>118</v>
      </c>
      <c r="D275" s="16" t="s">
        <v>119</v>
      </c>
      <c r="E275" s="6" t="n">
        <v>1000</v>
      </c>
      <c r="F275" s="7" t="n">
        <v>2</v>
      </c>
      <c r="G275" s="6" t="n">
        <v>13.97</v>
      </c>
      <c r="H275" s="6" t="n">
        <v>4</v>
      </c>
      <c r="I275" s="6" t="n">
        <v>27.94</v>
      </c>
      <c r="J275" s="6" t="n">
        <v>23.94</v>
      </c>
    </row>
    <row collapsed="false" customFormat="false" customHeight="false" hidden="false" ht="12.1" outlineLevel="0" r="276">
      <c r="A276" s="39" t="n">
        <v>46219</v>
      </c>
      <c r="B276" s="16" t="s">
        <v>657</v>
      </c>
      <c r="C276" s="16" t="s">
        <v>109</v>
      </c>
      <c r="D276" s="16" t="s">
        <v>110</v>
      </c>
      <c r="E276" s="6" t="n">
        <v>1000</v>
      </c>
      <c r="F276" s="7" t="n">
        <v>2</v>
      </c>
      <c r="G276" s="6" t="n">
        <v>13.83</v>
      </c>
      <c r="H276" s="6" t="n">
        <v>4</v>
      </c>
      <c r="I276" s="6" t="n">
        <v>27.66</v>
      </c>
      <c r="J276" s="6" t="n">
        <v>23.66</v>
      </c>
    </row>
    <row collapsed="false" customFormat="false" customHeight="false" hidden="false" ht="12.1" outlineLevel="0" r="277">
      <c r="A277" s="39" t="n">
        <v>46222</v>
      </c>
      <c r="B277" s="16" t="s">
        <v>657</v>
      </c>
      <c r="C277" s="16" t="s">
        <v>151</v>
      </c>
      <c r="D277" s="16" t="s">
        <v>152</v>
      </c>
      <c r="E277" s="6" t="n">
        <v>1000</v>
      </c>
      <c r="F277" s="7" t="n">
        <v>1</v>
      </c>
      <c r="G277" s="6" t="n">
        <v>15.05</v>
      </c>
      <c r="H277" s="6" t="n">
        <v>2</v>
      </c>
      <c r="I277" s="6" t="n">
        <v>15.05</v>
      </c>
      <c r="J277" s="6" t="n">
        <v>13.05</v>
      </c>
    </row>
    <row collapsed="false" customFormat="false" customHeight="false" hidden="false" ht="12.1" outlineLevel="0" r="278">
      <c r="A278" s="39"/>
      <c r="B278" s="16"/>
      <c r="C278" s="16"/>
      <c r="D278" s="16"/>
      <c r="E278" s="6"/>
      <c r="F278" s="7"/>
      <c r="G278" s="6"/>
      <c r="H278" s="6"/>
      <c r="I278" s="6"/>
      <c r="J278" s="6"/>
    </row>
    <row collapsed="false" customFormat="false" customHeight="false" hidden="false" ht="12.1" outlineLevel="0" r="279">
      <c r="A279" s="39" t="n">
        <v>46224</v>
      </c>
      <c r="B279" s="16" t="s">
        <v>657</v>
      </c>
      <c r="C279" s="16" t="s">
        <v>174</v>
      </c>
      <c r="D279" s="16" t="s">
        <v>175</v>
      </c>
      <c r="E279" s="6" t="n">
        <v>1000</v>
      </c>
      <c r="F279" s="7" t="n">
        <v>1</v>
      </c>
      <c r="G279" s="6" t="n">
        <v>10.89</v>
      </c>
      <c r="H279" s="6" t="n">
        <v>1</v>
      </c>
      <c r="I279" s="6" t="n">
        <v>10.89</v>
      </c>
      <c r="J279" s="6" t="n">
        <v>9.89</v>
      </c>
    </row>
    <row collapsed="false" customFormat="false" customHeight="false" hidden="false" ht="12.1" outlineLevel="0" r="280">
      <c r="A280" s="39" t="n">
        <v>46225</v>
      </c>
      <c r="B280" s="16" t="s">
        <v>657</v>
      </c>
      <c r="C280" s="16" t="s">
        <v>79</v>
      </c>
      <c r="D280" s="16" t="s">
        <v>80</v>
      </c>
      <c r="E280" s="6" t="n">
        <v>750</v>
      </c>
      <c r="F280" s="7" t="n">
        <v>5</v>
      </c>
      <c r="G280" s="6" t="n">
        <v>13.38</v>
      </c>
      <c r="H280" s="6" t="n">
        <v>9</v>
      </c>
      <c r="I280" s="6" t="n">
        <v>66.9</v>
      </c>
      <c r="J280" s="6" t="n">
        <v>57.9</v>
      </c>
    </row>
    <row collapsed="false" customFormat="false" customHeight="false" hidden="false" ht="12.1" outlineLevel="0" r="281">
      <c r="A281" s="39" t="n">
        <v>46227</v>
      </c>
      <c r="B281" s="16" t="s">
        <v>657</v>
      </c>
      <c r="C281" s="16" t="s">
        <v>70</v>
      </c>
      <c r="D281" s="16" t="s">
        <v>71</v>
      </c>
      <c r="E281" s="6" t="n">
        <v>1000</v>
      </c>
      <c r="F281" s="7" t="n">
        <v>4</v>
      </c>
      <c r="G281" s="6" t="n">
        <v>13.15</v>
      </c>
      <c r="H281" s="6" t="n">
        <v>7</v>
      </c>
      <c r="I281" s="6" t="n">
        <v>52.6</v>
      </c>
      <c r="J281" s="6" t="n">
        <v>45.6</v>
      </c>
    </row>
    <row collapsed="false" customFormat="false" customHeight="false" hidden="false" ht="12.1" outlineLevel="0" r="282">
      <c r="A282" s="39" t="n">
        <v>46228</v>
      </c>
      <c r="B282" s="16" t="s">
        <v>657</v>
      </c>
      <c r="C282" s="16" t="s">
        <v>165</v>
      </c>
      <c r="D282" s="16" t="s">
        <v>166</v>
      </c>
      <c r="E282" s="6" t="n">
        <v>1000</v>
      </c>
      <c r="F282" s="7" t="n">
        <v>1</v>
      </c>
      <c r="G282" s="6" t="n">
        <v>13.16</v>
      </c>
      <c r="H282" s="6" t="n">
        <v>2</v>
      </c>
      <c r="I282" s="6" t="n">
        <v>13.16</v>
      </c>
      <c r="J282" s="6" t="n">
        <v>11.16</v>
      </c>
    </row>
    <row collapsed="false" customFormat="false" customHeight="false" hidden="false" ht="12.1" outlineLevel="0" r="283">
      <c r="A283" s="39" t="n">
        <v>46229</v>
      </c>
      <c r="B283" s="16" t="s">
        <v>657</v>
      </c>
      <c r="C283" s="16" t="s">
        <v>103</v>
      </c>
      <c r="D283" s="16" t="s">
        <v>104</v>
      </c>
      <c r="E283" s="6" t="n">
        <v>1000</v>
      </c>
      <c r="F283" s="7" t="n">
        <v>2</v>
      </c>
      <c r="G283" s="6" t="n">
        <v>13.05</v>
      </c>
      <c r="H283" s="6" t="n">
        <v>3</v>
      </c>
      <c r="I283" s="6" t="n">
        <v>26.1</v>
      </c>
      <c r="J283" s="6" t="n">
        <v>23.1</v>
      </c>
    </row>
    <row collapsed="false" customFormat="false" customHeight="false" hidden="false" ht="12.1" outlineLevel="0" r="284">
      <c r="A284" s="39" t="n">
        <v>46229</v>
      </c>
      <c r="B284" s="16" t="s">
        <v>657</v>
      </c>
      <c r="C284" s="16" t="s">
        <v>142</v>
      </c>
      <c r="D284" s="16" t="s">
        <v>143</v>
      </c>
      <c r="E284" s="6" t="n">
        <v>1000</v>
      </c>
      <c r="F284" s="7" t="n">
        <v>1</v>
      </c>
      <c r="G284" s="6" t="n">
        <v>14.3</v>
      </c>
      <c r="H284" s="6" t="n">
        <v>2</v>
      </c>
      <c r="I284" s="6" t="n">
        <v>14.3</v>
      </c>
      <c r="J284" s="6" t="n">
        <v>12.3</v>
      </c>
    </row>
    <row collapsed="false" customFormat="false" customHeight="false" hidden="false" ht="12.1" outlineLevel="0" r="285">
      <c r="A285" s="39" t="n">
        <v>46230</v>
      </c>
      <c r="B285" s="16" t="s">
        <v>657</v>
      </c>
      <c r="C285" s="16" t="s">
        <v>180</v>
      </c>
      <c r="D285" s="16" t="s">
        <v>181</v>
      </c>
      <c r="E285" s="6" t="n">
        <v>19.36</v>
      </c>
      <c r="F285" s="7" t="n">
        <v>11</v>
      </c>
      <c r="G285" s="6" t="n">
        <v>0.36</v>
      </c>
      <c r="H285" s="6" t="n">
        <v>1</v>
      </c>
      <c r="I285" s="6" t="n">
        <v>3.96</v>
      </c>
      <c r="J285" s="6" t="n">
        <v>2.96</v>
      </c>
    </row>
    <row collapsed="false" customFormat="false" customHeight="false" hidden="false" ht="12.1" outlineLevel="0" r="286">
      <c r="A286" s="39" t="n">
        <v>46230</v>
      </c>
      <c r="B286" s="16" t="s">
        <v>657</v>
      </c>
      <c r="C286" s="16" t="s">
        <v>73</v>
      </c>
      <c r="D286" s="16" t="s">
        <v>74</v>
      </c>
      <c r="E286" s="6" t="n">
        <v>1000</v>
      </c>
      <c r="F286" s="7" t="n">
        <v>4</v>
      </c>
      <c r="G286" s="6" t="n">
        <v>18.9</v>
      </c>
      <c r="H286" s="6" t="n">
        <v>10</v>
      </c>
      <c r="I286" s="6" t="n">
        <v>75.6</v>
      </c>
      <c r="J286" s="6" t="n">
        <v>65.6</v>
      </c>
    </row>
    <row collapsed="false" customFormat="false" customHeight="false" hidden="false" ht="12.1" outlineLevel="0" r="287">
      <c r="A287" s="39" t="n">
        <v>46231</v>
      </c>
      <c r="B287" s="16" t="s">
        <v>657</v>
      </c>
      <c r="C287" s="16" t="s">
        <v>121</v>
      </c>
      <c r="D287" s="16" t="s">
        <v>122</v>
      </c>
      <c r="E287" s="6" t="n">
        <v>1000</v>
      </c>
      <c r="F287" s="7" t="n">
        <v>2</v>
      </c>
      <c r="G287" s="6" t="n">
        <v>12.99</v>
      </c>
      <c r="H287" s="6" t="n">
        <v>3</v>
      </c>
      <c r="I287" s="6" t="n">
        <v>25.98</v>
      </c>
      <c r="J287" s="6" t="n">
        <v>22.98</v>
      </c>
    </row>
    <row collapsed="false" customFormat="false" customHeight="false" hidden="false" ht="12.1" outlineLevel="0" r="288">
      <c r="A288" s="39" t="n">
        <v>46231</v>
      </c>
      <c r="B288" s="16" t="s">
        <v>657</v>
      </c>
      <c r="C288" s="16" t="s">
        <v>171</v>
      </c>
      <c r="D288" s="16" t="s">
        <v>172</v>
      </c>
      <c r="E288" s="6" t="n">
        <v>1000</v>
      </c>
      <c r="F288" s="7" t="n">
        <v>1</v>
      </c>
      <c r="G288" s="6" t="n">
        <v>37.65</v>
      </c>
      <c r="H288" s="6" t="n">
        <v>5</v>
      </c>
      <c r="I288" s="6" t="n">
        <v>37.65</v>
      </c>
      <c r="J288" s="6" t="n">
        <v>32.65</v>
      </c>
    </row>
    <row collapsed="false" customFormat="false" customHeight="false" hidden="false" ht="12.1" outlineLevel="0" r="289">
      <c r="A289" s="39" t="n">
        <v>46231</v>
      </c>
      <c r="B289" s="16" t="s">
        <v>657</v>
      </c>
      <c r="C289" s="16" t="s">
        <v>67</v>
      </c>
      <c r="D289" s="16" t="s">
        <v>68</v>
      </c>
      <c r="E289" s="6" t="n">
        <v>1000</v>
      </c>
      <c r="F289" s="7" t="n">
        <v>5</v>
      </c>
      <c r="G289" s="6" t="n">
        <v>16.03</v>
      </c>
      <c r="H289" s="6" t="n">
        <v>10</v>
      </c>
      <c r="I289" s="6" t="n">
        <v>80.15</v>
      </c>
      <c r="J289" s="6" t="n">
        <v>70.15</v>
      </c>
    </row>
    <row collapsed="false" customFormat="false" customHeight="false" hidden="false" ht="12.1" outlineLevel="0" r="290">
      <c r="A290" s="39" t="n">
        <v>46231</v>
      </c>
      <c r="B290" s="16" t="s">
        <v>657</v>
      </c>
      <c r="C290" s="16" t="s">
        <v>177</v>
      </c>
      <c r="D290" s="16" t="s">
        <v>178</v>
      </c>
      <c r="E290" s="6" t="n">
        <v>502</v>
      </c>
      <c r="F290" s="7" t="n">
        <v>1</v>
      </c>
      <c r="G290" s="6" t="n">
        <v>9.08</v>
      </c>
      <c r="H290" s="6" t="n">
        <v>1</v>
      </c>
      <c r="I290" s="6" t="n">
        <v>9.08</v>
      </c>
      <c r="J290" s="6" t="n">
        <v>8.08</v>
      </c>
    </row>
    <row collapsed="false" customFormat="false" customHeight="false" hidden="false" ht="12.1" outlineLevel="0" r="291">
      <c r="A291" s="39" t="n">
        <v>46234</v>
      </c>
      <c r="B291" s="16" t="s">
        <v>657</v>
      </c>
      <c r="C291" s="16" t="s">
        <v>91</v>
      </c>
      <c r="D291" s="16" t="s">
        <v>92</v>
      </c>
      <c r="E291" s="6" t="n">
        <v>1000</v>
      </c>
      <c r="F291" s="7" t="n">
        <v>3</v>
      </c>
      <c r="G291" s="6" t="n">
        <v>12.82</v>
      </c>
      <c r="H291" s="6" t="n">
        <v>5</v>
      </c>
      <c r="I291" s="6" t="n">
        <v>38.46</v>
      </c>
      <c r="J291" s="6" t="n">
        <v>33.46</v>
      </c>
    </row>
    <row collapsed="false" customFormat="false" customHeight="false" hidden="false" ht="12.1" outlineLevel="0" r="292">
      <c r="A292" s="39" t="n">
        <v>46234</v>
      </c>
      <c r="B292" s="16" t="s">
        <v>657</v>
      </c>
      <c r="C292" s="16" t="s">
        <v>115</v>
      </c>
      <c r="D292" s="16" t="s">
        <v>116</v>
      </c>
      <c r="E292" s="6" t="n">
        <v>1000</v>
      </c>
      <c r="F292" s="7" t="n">
        <v>2</v>
      </c>
      <c r="G292" s="6" t="n">
        <v>15.59</v>
      </c>
      <c r="H292" s="6" t="n">
        <v>4</v>
      </c>
      <c r="I292" s="6" t="n">
        <v>31.18</v>
      </c>
      <c r="J292" s="6" t="n">
        <v>27.18</v>
      </c>
    </row>
    <row collapsed="false" customFormat="false" customHeight="false" hidden="false" ht="12.1" outlineLevel="0" r="293">
      <c r="A293" s="39" t="n">
        <v>46236</v>
      </c>
      <c r="B293" s="16" t="s">
        <v>657</v>
      </c>
      <c r="C293" s="16" t="s">
        <v>59</v>
      </c>
      <c r="D293" s="16" t="s">
        <v>61</v>
      </c>
      <c r="E293" s="6" t="n">
        <v>1000</v>
      </c>
      <c r="F293" s="7" t="n">
        <v>7</v>
      </c>
      <c r="G293" s="6" t="n">
        <v>19.32</v>
      </c>
      <c r="H293" s="6" t="n">
        <v>18</v>
      </c>
      <c r="I293" s="6" t="n">
        <v>135.24</v>
      </c>
      <c r="J293" s="6" t="n">
        <v>117.24</v>
      </c>
    </row>
    <row collapsed="false" customFormat="false" customHeight="false" hidden="false" ht="12.1" outlineLevel="0" r="294">
      <c r="A294" s="39" t="n">
        <v>46237</v>
      </c>
      <c r="B294" s="16" t="s">
        <v>657</v>
      </c>
      <c r="C294" s="16" t="s">
        <v>154</v>
      </c>
      <c r="D294" s="16" t="s">
        <v>155</v>
      </c>
      <c r="E294" s="6" t="n">
        <v>1000</v>
      </c>
      <c r="F294" s="7" t="n">
        <v>1</v>
      </c>
      <c r="G294" s="6" t="n">
        <v>12.66</v>
      </c>
      <c r="H294" s="6" t="n">
        <v>2</v>
      </c>
      <c r="I294" s="6" t="n">
        <v>12.66</v>
      </c>
      <c r="J294" s="6" t="n">
        <v>10.66</v>
      </c>
    </row>
    <row collapsed="false" customFormat="false" customHeight="false" hidden="false" ht="12.1" outlineLevel="0" r="295">
      <c r="A295" s="39" t="n">
        <v>46242</v>
      </c>
      <c r="B295" s="16" t="s">
        <v>657</v>
      </c>
      <c r="C295" s="16" t="s">
        <v>157</v>
      </c>
      <c r="D295" s="16" t="s">
        <v>158</v>
      </c>
      <c r="E295" s="6" t="n">
        <v>1000</v>
      </c>
      <c r="F295" s="7" t="n">
        <v>1</v>
      </c>
      <c r="G295" s="6" t="n">
        <v>12.74</v>
      </c>
      <c r="H295" s="6" t="n">
        <v>2</v>
      </c>
      <c r="I295" s="6" t="n">
        <v>12.74</v>
      </c>
      <c r="J295" s="6" t="n">
        <v>10.74</v>
      </c>
    </row>
    <row collapsed="false" customFormat="false" customHeight="false" hidden="false" ht="12.1" outlineLevel="0" r="296">
      <c r="A296" s="39" t="n">
        <v>46244</v>
      </c>
      <c r="B296" s="16" t="s">
        <v>657</v>
      </c>
      <c r="C296" s="16" t="s">
        <v>100</v>
      </c>
      <c r="D296" s="16" t="s">
        <v>101</v>
      </c>
      <c r="E296" s="6" t="n">
        <v>1000</v>
      </c>
      <c r="F296" s="7" t="n">
        <v>2</v>
      </c>
      <c r="G296" s="6" t="n">
        <v>45.56</v>
      </c>
      <c r="H296" s="6" t="n">
        <v>12</v>
      </c>
      <c r="I296" s="6" t="n">
        <v>91.12</v>
      </c>
      <c r="J296" s="6" t="n">
        <v>79.12</v>
      </c>
    </row>
    <row collapsed="false" customFormat="false" customHeight="false" hidden="false" ht="12.1" outlineLevel="0" r="297">
      <c r="A297" s="39" t="n">
        <v>46246</v>
      </c>
      <c r="B297" s="16" t="s">
        <v>657</v>
      </c>
      <c r="C297" s="16" t="s">
        <v>136</v>
      </c>
      <c r="D297" s="16" t="s">
        <v>137</v>
      </c>
      <c r="E297" s="6" t="n">
        <v>725</v>
      </c>
      <c r="F297" s="7" t="n">
        <v>2</v>
      </c>
      <c r="G297" s="6" t="n">
        <v>10.49</v>
      </c>
      <c r="H297" s="6" t="n">
        <v>3</v>
      </c>
      <c r="I297" s="6" t="n">
        <v>20.98</v>
      </c>
      <c r="J297" s="6" t="n">
        <v>17.98</v>
      </c>
    </row>
    <row collapsed="false" customFormat="false" customHeight="false" hidden="false" ht="12.1" outlineLevel="0" r="298">
      <c r="A298" s="39" t="n">
        <v>46247</v>
      </c>
      <c r="B298" s="16" t="s">
        <v>657</v>
      </c>
      <c r="C298" s="16" t="s">
        <v>162</v>
      </c>
      <c r="D298" s="16" t="s">
        <v>163</v>
      </c>
      <c r="E298" s="6" t="n">
        <v>1000</v>
      </c>
      <c r="F298" s="7" t="n">
        <v>1</v>
      </c>
      <c r="G298" s="6" t="n">
        <v>12.74</v>
      </c>
      <c r="H298" s="6" t="n">
        <v>2</v>
      </c>
      <c r="I298" s="6" t="n">
        <v>12.74</v>
      </c>
      <c r="J298" s="6" t="n">
        <v>10.74</v>
      </c>
    </row>
    <row collapsed="false" customFormat="false" customHeight="false" hidden="false" ht="12.1" outlineLevel="0" r="299">
      <c r="A299" s="39" t="n">
        <v>46247</v>
      </c>
      <c r="B299" s="16" t="s">
        <v>657</v>
      </c>
      <c r="C299" s="16" t="s">
        <v>106</v>
      </c>
      <c r="D299" s="16" t="s">
        <v>107</v>
      </c>
      <c r="E299" s="6" t="n">
        <v>1000</v>
      </c>
      <c r="F299" s="7" t="n">
        <v>2</v>
      </c>
      <c r="G299" s="6" t="n">
        <v>13.18</v>
      </c>
      <c r="H299" s="6" t="n">
        <v>3</v>
      </c>
      <c r="I299" s="6" t="n">
        <v>26.36</v>
      </c>
      <c r="J299" s="6" t="n">
        <v>23.36</v>
      </c>
    </row>
    <row collapsed="false" customFormat="false" customHeight="false" hidden="false" ht="12.1" outlineLevel="0" r="300">
      <c r="A300" s="39" t="n">
        <v>46248</v>
      </c>
      <c r="B300" s="16" t="s">
        <v>657</v>
      </c>
      <c r="C300" s="16" t="s">
        <v>124</v>
      </c>
      <c r="D300" s="16" t="s">
        <v>125</v>
      </c>
      <c r="E300" s="6" t="n">
        <v>1000</v>
      </c>
      <c r="F300" s="7" t="n">
        <v>2</v>
      </c>
      <c r="G300" s="6" t="n">
        <v>13.05</v>
      </c>
      <c r="H300" s="6" t="n">
        <v>3</v>
      </c>
      <c r="I300" s="6" t="n">
        <v>26.1</v>
      </c>
      <c r="J300" s="6" t="n">
        <v>23.1</v>
      </c>
    </row>
    <row collapsed="false" customFormat="false" customHeight="false" hidden="false" ht="12.1" outlineLevel="0" r="301">
      <c r="A301" s="39" t="n">
        <v>46249</v>
      </c>
      <c r="B301" s="16" t="s">
        <v>657</v>
      </c>
      <c r="C301" s="16" t="s">
        <v>148</v>
      </c>
      <c r="D301" s="16" t="s">
        <v>149</v>
      </c>
      <c r="E301" s="6" t="n">
        <v>1000</v>
      </c>
      <c r="F301" s="7" t="n">
        <v>1</v>
      </c>
      <c r="G301" s="6" t="n">
        <v>12.86</v>
      </c>
      <c r="H301" s="6" t="n">
        <v>2</v>
      </c>
      <c r="I301" s="6" t="n">
        <v>12.86</v>
      </c>
      <c r="J301" s="6" t="n">
        <v>10.86</v>
      </c>
    </row>
    <row collapsed="false" customFormat="false" customHeight="false" hidden="false" ht="12.1" outlineLevel="0" r="302">
      <c r="A302" s="39" t="n">
        <v>46249</v>
      </c>
      <c r="B302" s="16" t="s">
        <v>657</v>
      </c>
      <c r="C302" s="16" t="s">
        <v>160</v>
      </c>
      <c r="D302" s="16" t="s">
        <v>161</v>
      </c>
      <c r="E302" s="6" t="n">
        <v>1000</v>
      </c>
      <c r="F302" s="7" t="n">
        <v>1</v>
      </c>
      <c r="G302" s="6" t="n">
        <v>13.83</v>
      </c>
      <c r="H302" s="6" t="n">
        <v>2</v>
      </c>
      <c r="I302" s="6" t="n">
        <v>13.83</v>
      </c>
      <c r="J302" s="6" t="n">
        <v>11.83</v>
      </c>
    </row>
    <row collapsed="false" customFormat="false" customHeight="false" hidden="false" ht="12.1" outlineLevel="0" r="303">
      <c r="A303" s="39" t="n">
        <v>46249</v>
      </c>
      <c r="B303" s="16" t="s">
        <v>657</v>
      </c>
      <c r="C303" s="16" t="s">
        <v>118</v>
      </c>
      <c r="D303" s="16" t="s">
        <v>119</v>
      </c>
      <c r="E303" s="6" t="n">
        <v>1000</v>
      </c>
      <c r="F303" s="7" t="n">
        <v>2</v>
      </c>
      <c r="G303" s="6" t="n">
        <v>13.97</v>
      </c>
      <c r="H303" s="6" t="n">
        <v>4</v>
      </c>
      <c r="I303" s="6" t="n">
        <v>27.94</v>
      </c>
      <c r="J303" s="6" t="n">
        <v>23.94</v>
      </c>
    </row>
    <row collapsed="false" customFormat="false" customHeight="false" hidden="false" ht="12.1" outlineLevel="0" r="304">
      <c r="A304" s="39" t="n">
        <v>46249</v>
      </c>
      <c r="B304" s="16" t="s">
        <v>657</v>
      </c>
      <c r="C304" s="16" t="s">
        <v>109</v>
      </c>
      <c r="D304" s="16" t="s">
        <v>110</v>
      </c>
      <c r="E304" s="6" t="n">
        <v>1000</v>
      </c>
      <c r="F304" s="7" t="n">
        <v>2</v>
      </c>
      <c r="G304" s="6" t="n">
        <v>13.83</v>
      </c>
      <c r="H304" s="6" t="n">
        <v>4</v>
      </c>
      <c r="I304" s="6" t="n">
        <v>27.66</v>
      </c>
      <c r="J304" s="6" t="n">
        <v>23.66</v>
      </c>
    </row>
    <row collapsed="false" customFormat="false" customHeight="false" hidden="false" ht="12.1" outlineLevel="0" r="305">
      <c r="A305" s="39" t="n">
        <v>46252</v>
      </c>
      <c r="B305" s="16" t="s">
        <v>657</v>
      </c>
      <c r="C305" s="16" t="s">
        <v>151</v>
      </c>
      <c r="D305" s="16" t="s">
        <v>152</v>
      </c>
      <c r="E305" s="6" t="n">
        <v>1000</v>
      </c>
      <c r="F305" s="7" t="n">
        <v>1</v>
      </c>
      <c r="G305" s="6" t="n">
        <v>15.05</v>
      </c>
      <c r="H305" s="6" t="n">
        <v>2</v>
      </c>
      <c r="I305" s="6" t="n">
        <v>15.05</v>
      </c>
      <c r="J305" s="6" t="n">
        <v>13.05</v>
      </c>
    </row>
    <row collapsed="false" customFormat="false" customHeight="false" hidden="false" ht="12.1" outlineLevel="0" r="306">
      <c r="A306" s="39" t="n">
        <v>46252</v>
      </c>
      <c r="B306" s="16" t="s">
        <v>657</v>
      </c>
      <c r="C306" s="16" t="s">
        <v>112</v>
      </c>
      <c r="D306" s="16" t="s">
        <v>113</v>
      </c>
      <c r="E306" s="6" t="n">
        <v>1000</v>
      </c>
      <c r="F306" s="7" t="n">
        <v>2</v>
      </c>
      <c r="G306" s="6" t="n">
        <v>41.88</v>
      </c>
      <c r="H306" s="6" t="n">
        <v>11</v>
      </c>
      <c r="I306" s="6" t="n">
        <v>83.76</v>
      </c>
      <c r="J306" s="6" t="n">
        <v>72.76</v>
      </c>
    </row>
    <row collapsed="false" customFormat="false" customHeight="false" hidden="false" ht="12.1" outlineLevel="0" r="307">
      <c r="A307" s="39" t="n">
        <v>46253</v>
      </c>
      <c r="B307" s="16" t="s">
        <v>657</v>
      </c>
      <c r="C307" s="16" t="s">
        <v>94</v>
      </c>
      <c r="D307" s="16" t="s">
        <v>95</v>
      </c>
      <c r="E307" s="6" t="n">
        <v>1000</v>
      </c>
      <c r="F307" s="7" t="n">
        <v>3</v>
      </c>
      <c r="G307" s="6" t="n">
        <v>43.2</v>
      </c>
      <c r="H307" s="6" t="n">
        <v>17</v>
      </c>
      <c r="I307" s="6" t="n">
        <v>129.6</v>
      </c>
      <c r="J307" s="6" t="n">
        <v>112.6</v>
      </c>
    </row>
    <row collapsed="false" customFormat="false" customHeight="false" hidden="false" ht="12.1" outlineLevel="0" r="308">
      <c r="A308" s="39" t="n">
        <v>46254</v>
      </c>
      <c r="B308" s="16" t="s">
        <v>657</v>
      </c>
      <c r="C308" s="16" t="s">
        <v>174</v>
      </c>
      <c r="D308" s="16" t="s">
        <v>175</v>
      </c>
      <c r="E308" s="6" t="n">
        <v>1000</v>
      </c>
      <c r="F308" s="7" t="n">
        <v>1</v>
      </c>
      <c r="G308" s="6" t="n">
        <v>10.89</v>
      </c>
      <c r="H308" s="6" t="n">
        <v>1</v>
      </c>
      <c r="I308" s="6" t="n">
        <v>10.89</v>
      </c>
      <c r="J308" s="6" t="n">
        <v>9.89</v>
      </c>
    </row>
    <row collapsed="false" customFormat="false" customHeight="false" hidden="false" ht="12.1" outlineLevel="0" r="309">
      <c r="A309" s="39" t="n">
        <v>46256</v>
      </c>
      <c r="B309" s="16" t="s">
        <v>657</v>
      </c>
      <c r="C309" s="16" t="s">
        <v>79</v>
      </c>
      <c r="D309" s="16" t="s">
        <v>80</v>
      </c>
      <c r="E309" s="6" t="n">
        <v>750</v>
      </c>
      <c r="F309" s="7" t="n">
        <v>5</v>
      </c>
      <c r="G309" s="6" t="n">
        <v>13.38</v>
      </c>
      <c r="H309" s="6" t="n">
        <v>9</v>
      </c>
      <c r="I309" s="6" t="n">
        <v>66.9</v>
      </c>
      <c r="J309" s="6" t="n">
        <v>57.9</v>
      </c>
    </row>
    <row collapsed="false" customFormat="false" customHeight="false" hidden="false" ht="12.1" outlineLevel="0" r="310">
      <c r="A310" s="39" t="n">
        <v>46257</v>
      </c>
      <c r="B310" s="16" t="s">
        <v>657</v>
      </c>
      <c r="C310" s="16" t="s">
        <v>70</v>
      </c>
      <c r="D310" s="16" t="s">
        <v>71</v>
      </c>
      <c r="E310" s="6" t="n">
        <v>1000</v>
      </c>
      <c r="F310" s="7" t="n">
        <v>4</v>
      </c>
      <c r="G310" s="6" t="n">
        <v>13.15</v>
      </c>
      <c r="H310" s="6" t="n">
        <v>7</v>
      </c>
      <c r="I310" s="6" t="n">
        <v>52.6</v>
      </c>
      <c r="J310" s="6" t="n">
        <v>45.6</v>
      </c>
    </row>
    <row collapsed="false" customFormat="false" customHeight="false" hidden="false" ht="12.1" outlineLevel="0" r="311">
      <c r="A311" s="39" t="n">
        <v>46258</v>
      </c>
      <c r="B311" s="16" t="s">
        <v>657</v>
      </c>
      <c r="C311" s="16" t="s">
        <v>165</v>
      </c>
      <c r="D311" s="16" t="s">
        <v>166</v>
      </c>
      <c r="E311" s="6" t="n">
        <v>1000</v>
      </c>
      <c r="F311" s="7" t="n">
        <v>1</v>
      </c>
      <c r="G311" s="6" t="n">
        <v>13.16</v>
      </c>
      <c r="H311" s="6" t="n">
        <v>2</v>
      </c>
      <c r="I311" s="6" t="n">
        <v>13.16</v>
      </c>
      <c r="J311" s="6" t="n">
        <v>11.16</v>
      </c>
    </row>
    <row collapsed="false" customFormat="false" customHeight="false" hidden="false" ht="12.1" outlineLevel="0" r="312">
      <c r="A312" s="39" t="n">
        <v>46259</v>
      </c>
      <c r="B312" s="16" t="s">
        <v>657</v>
      </c>
      <c r="C312" s="16" t="s">
        <v>88</v>
      </c>
      <c r="D312" s="16" t="s">
        <v>89</v>
      </c>
      <c r="E312" s="6" t="n">
        <v>1000</v>
      </c>
      <c r="F312" s="7" t="n">
        <v>3</v>
      </c>
      <c r="G312" s="6" t="n">
        <v>40.07</v>
      </c>
      <c r="H312" s="6" t="n">
        <v>16</v>
      </c>
      <c r="I312" s="6" t="n">
        <v>120.21</v>
      </c>
      <c r="J312" s="6" t="n">
        <v>104.21</v>
      </c>
    </row>
    <row collapsed="false" customFormat="false" customHeight="false" hidden="false" ht="12.1" outlineLevel="0" r="313">
      <c r="A313" s="39" t="n">
        <v>46259</v>
      </c>
      <c r="B313" s="16" t="s">
        <v>657</v>
      </c>
      <c r="C313" s="16" t="s">
        <v>142</v>
      </c>
      <c r="D313" s="16" t="s">
        <v>143</v>
      </c>
      <c r="E313" s="6" t="n">
        <v>1000</v>
      </c>
      <c r="F313" s="7" t="n">
        <v>1</v>
      </c>
      <c r="G313" s="6" t="n">
        <v>14.3</v>
      </c>
      <c r="H313" s="6" t="n">
        <v>2</v>
      </c>
      <c r="I313" s="6" t="n">
        <v>14.3</v>
      </c>
      <c r="J313" s="6" t="n">
        <v>12.3</v>
      </c>
    </row>
    <row collapsed="false" customFormat="false" customHeight="false" hidden="false" ht="12.1" outlineLevel="0" r="314">
      <c r="A314" s="39" t="n">
        <v>46260</v>
      </c>
      <c r="B314" s="16" t="s">
        <v>657</v>
      </c>
      <c r="C314" s="16" t="s">
        <v>103</v>
      </c>
      <c r="D314" s="16" t="s">
        <v>104</v>
      </c>
      <c r="E314" s="6" t="n">
        <v>1000</v>
      </c>
      <c r="F314" s="7" t="n">
        <v>2</v>
      </c>
      <c r="G314" s="6" t="n">
        <v>13.05</v>
      </c>
      <c r="H314" s="6" t="n">
        <v>3</v>
      </c>
      <c r="I314" s="6" t="n">
        <v>26.1</v>
      </c>
      <c r="J314" s="6" t="n">
        <v>23.1</v>
      </c>
    </row>
    <row collapsed="false" customFormat="false" customHeight="false" hidden="false" ht="12.1" outlineLevel="0" r="315">
      <c r="A315" s="39" t="n">
        <v>46260</v>
      </c>
      <c r="B315" s="16" t="s">
        <v>657</v>
      </c>
      <c r="C315" s="16" t="s">
        <v>73</v>
      </c>
      <c r="D315" s="16" t="s">
        <v>74</v>
      </c>
      <c r="E315" s="6" t="n">
        <v>1000</v>
      </c>
      <c r="F315" s="7" t="n">
        <v>4</v>
      </c>
      <c r="G315" s="6" t="n">
        <v>18.9</v>
      </c>
      <c r="H315" s="6" t="n">
        <v>10</v>
      </c>
      <c r="I315" s="6" t="n">
        <v>75.6</v>
      </c>
      <c r="J315" s="6" t="n">
        <v>65.6</v>
      </c>
    </row>
    <row collapsed="false" customFormat="false" customHeight="false" hidden="false" ht="12.1" outlineLevel="0" r="316">
      <c r="A316" s="39" t="n">
        <v>46261</v>
      </c>
      <c r="B316" s="16" t="s">
        <v>657</v>
      </c>
      <c r="C316" s="16" t="s">
        <v>64</v>
      </c>
      <c r="D316" s="16" t="s">
        <v>65</v>
      </c>
      <c r="E316" s="6" t="n">
        <v>882.56</v>
      </c>
      <c r="F316" s="7" t="n">
        <v>6</v>
      </c>
      <c r="G316" s="6" t="n">
        <v>43.66</v>
      </c>
      <c r="H316" s="6" t="n">
        <v>34</v>
      </c>
      <c r="I316" s="6" t="n">
        <v>261.96</v>
      </c>
      <c r="J316" s="6" t="n">
        <v>227.96</v>
      </c>
    </row>
    <row collapsed="false" customFormat="false" customHeight="false" hidden="false" ht="12.1" outlineLevel="0" r="317">
      <c r="A317" s="39" t="n">
        <v>46261</v>
      </c>
      <c r="B317" s="16" t="s">
        <v>657</v>
      </c>
      <c r="C317" s="16" t="s">
        <v>67</v>
      </c>
      <c r="D317" s="16" t="s">
        <v>68</v>
      </c>
      <c r="E317" s="6" t="n">
        <v>1000</v>
      </c>
      <c r="F317" s="7" t="n">
        <v>5</v>
      </c>
      <c r="G317" s="6" t="n">
        <v>16.03</v>
      </c>
      <c r="H317" s="6" t="n">
        <v>10</v>
      </c>
      <c r="I317" s="6" t="n">
        <v>80.15</v>
      </c>
      <c r="J317" s="6" t="n">
        <v>70.15</v>
      </c>
    </row>
    <row collapsed="false" customFormat="false" customHeight="false" hidden="false" ht="12.1" outlineLevel="0" r="318">
      <c r="A318" s="39" t="n">
        <v>46261</v>
      </c>
      <c r="B318" s="16" t="s">
        <v>657</v>
      </c>
      <c r="C318" s="16" t="s">
        <v>177</v>
      </c>
      <c r="D318" s="16" t="s">
        <v>178</v>
      </c>
      <c r="E318" s="6" t="n">
        <v>502</v>
      </c>
      <c r="F318" s="7" t="n">
        <v>1</v>
      </c>
      <c r="G318" s="6" t="n">
        <v>8.33</v>
      </c>
      <c r="H318" s="6" t="n">
        <v>1</v>
      </c>
      <c r="I318" s="6" t="n">
        <v>8.33</v>
      </c>
      <c r="J318" s="6" t="n">
        <v>7.33</v>
      </c>
    </row>
    <row collapsed="false" customFormat="false" customHeight="false" hidden="false" ht="12.1" outlineLevel="0" r="319">
      <c r="A319" s="39" t="n">
        <v>46262</v>
      </c>
      <c r="B319" s="16" t="s">
        <v>657</v>
      </c>
      <c r="C319" s="16" t="s">
        <v>121</v>
      </c>
      <c r="D319" s="16" t="s">
        <v>122</v>
      </c>
      <c r="E319" s="6" t="n">
        <v>1000</v>
      </c>
      <c r="F319" s="7" t="n">
        <v>2</v>
      </c>
      <c r="G319" s="6" t="n">
        <v>12.99</v>
      </c>
      <c r="H319" s="6" t="n">
        <v>3</v>
      </c>
      <c r="I319" s="6" t="n">
        <v>25.98</v>
      </c>
      <c r="J319" s="6" t="n">
        <v>22.98</v>
      </c>
    </row>
    <row collapsed="false" customFormat="false" customHeight="false" hidden="false" ht="12.1" outlineLevel="0" r="320">
      <c r="A320" s="39" t="n">
        <v>46264</v>
      </c>
      <c r="B320" s="16" t="s">
        <v>657</v>
      </c>
      <c r="C320" s="16" t="s">
        <v>91</v>
      </c>
      <c r="D320" s="16" t="s">
        <v>92</v>
      </c>
      <c r="E320" s="6" t="n">
        <v>1000</v>
      </c>
      <c r="F320" s="7" t="n">
        <v>3</v>
      </c>
      <c r="G320" s="6" t="n">
        <v>12.82</v>
      </c>
      <c r="H320" s="6" t="n">
        <v>5</v>
      </c>
      <c r="I320" s="6" t="n">
        <v>38.46</v>
      </c>
      <c r="J320" s="6" t="n">
        <v>33.46</v>
      </c>
    </row>
    <row collapsed="false" customFormat="false" customHeight="false" hidden="false" ht="12.1" outlineLevel="0" r="321">
      <c r="A321" s="39" t="n">
        <v>46264</v>
      </c>
      <c r="B321" s="16" t="s">
        <v>657</v>
      </c>
      <c r="C321" s="16" t="s">
        <v>115</v>
      </c>
      <c r="D321" s="16" t="s">
        <v>116</v>
      </c>
      <c r="E321" s="6" t="n">
        <v>1000</v>
      </c>
      <c r="F321" s="7" t="n">
        <v>2</v>
      </c>
      <c r="G321" s="6" t="n">
        <v>15.59</v>
      </c>
      <c r="H321" s="6" t="n">
        <v>4</v>
      </c>
      <c r="I321" s="6" t="n">
        <v>31.18</v>
      </c>
      <c r="J321" s="6" t="n">
        <v>27.18</v>
      </c>
    </row>
    <row collapsed="false" customFormat="false" customHeight="false" hidden="false" ht="12.1" outlineLevel="0" r="322">
      <c r="A322" s="39" t="n">
        <v>46266</v>
      </c>
      <c r="B322" s="16" t="s">
        <v>657</v>
      </c>
      <c r="C322" s="16" t="s">
        <v>59</v>
      </c>
      <c r="D322" s="16" t="s">
        <v>61</v>
      </c>
      <c r="E322" s="6" t="n">
        <v>1000</v>
      </c>
      <c r="F322" s="7" t="n">
        <v>7</v>
      </c>
      <c r="G322" s="6" t="n">
        <v>19.32</v>
      </c>
      <c r="H322" s="6" t="n">
        <v>18</v>
      </c>
      <c r="I322" s="6" t="n">
        <v>135.24</v>
      </c>
      <c r="J322" s="6" t="n">
        <v>117.24</v>
      </c>
    </row>
    <row collapsed="false" customFormat="false" customHeight="false" hidden="false" ht="12.1" outlineLevel="0" r="323">
      <c r="A323" s="39" t="n">
        <v>46267</v>
      </c>
      <c r="B323" s="16" t="s">
        <v>657</v>
      </c>
      <c r="C323" s="16" t="s">
        <v>154</v>
      </c>
      <c r="D323" s="16" t="s">
        <v>155</v>
      </c>
      <c r="E323" s="6" t="n">
        <v>1000</v>
      </c>
      <c r="F323" s="7" t="n">
        <v>1</v>
      </c>
      <c r="G323" s="6" t="n">
        <v>12.66</v>
      </c>
      <c r="H323" s="6" t="n">
        <v>2</v>
      </c>
      <c r="I323" s="6" t="n">
        <v>12.66</v>
      </c>
      <c r="J323" s="6" t="n">
        <v>10.66</v>
      </c>
    </row>
    <row collapsed="false" customFormat="false" customHeight="false" hidden="false" ht="12.1" outlineLevel="0" r="324">
      <c r="A324" s="39" t="n">
        <v>46268</v>
      </c>
      <c r="B324" s="16" t="s">
        <v>657</v>
      </c>
      <c r="C324" s="16" t="s">
        <v>76</v>
      </c>
      <c r="D324" s="16" t="s">
        <v>77</v>
      </c>
      <c r="E324" s="6" t="n">
        <v>1000</v>
      </c>
      <c r="F324" s="7" t="n">
        <v>4</v>
      </c>
      <c r="G324" s="6" t="n">
        <v>37.6</v>
      </c>
      <c r="H324" s="6" t="n">
        <v>20</v>
      </c>
      <c r="I324" s="6" t="n">
        <v>150.4</v>
      </c>
      <c r="J324" s="6" t="n">
        <v>130.4</v>
      </c>
    </row>
    <row collapsed="false" customFormat="false" customHeight="false" hidden="false" ht="12.1" outlineLevel="0" r="325">
      <c r="A325" s="39" t="n">
        <v>46272</v>
      </c>
      <c r="B325" s="16" t="s">
        <v>657</v>
      </c>
      <c r="C325" s="16" t="s">
        <v>157</v>
      </c>
      <c r="D325" s="16" t="s">
        <v>158</v>
      </c>
      <c r="E325" s="6" t="n">
        <v>1000</v>
      </c>
      <c r="F325" s="7" t="n">
        <v>1</v>
      </c>
      <c r="G325" s="6" t="n">
        <v>12.74</v>
      </c>
      <c r="H325" s="6" t="n">
        <v>2</v>
      </c>
      <c r="I325" s="6" t="n">
        <v>12.74</v>
      </c>
      <c r="J325" s="6" t="n">
        <v>10.74</v>
      </c>
    </row>
    <row collapsed="false" customFormat="false" customHeight="false" hidden="false" ht="12.1" outlineLevel="0" r="326">
      <c r="A326" s="39" t="n">
        <v>46276</v>
      </c>
      <c r="B326" s="16" t="s">
        <v>657</v>
      </c>
      <c r="C326" s="16" t="s">
        <v>136</v>
      </c>
      <c r="D326" s="16" t="s">
        <v>137</v>
      </c>
      <c r="E326" s="6" t="n">
        <v>725</v>
      </c>
      <c r="F326" s="7" t="n">
        <v>2</v>
      </c>
      <c r="G326" s="6" t="n">
        <v>10.49</v>
      </c>
      <c r="H326" s="6" t="n">
        <v>3</v>
      </c>
      <c r="I326" s="6" t="n">
        <v>20.98</v>
      </c>
      <c r="J326" s="6" t="n">
        <v>17.98</v>
      </c>
    </row>
    <row collapsed="false" customFormat="false" customHeight="false" hidden="false" ht="12.1" outlineLevel="0" r="327">
      <c r="A327" s="39" t="n">
        <v>46277</v>
      </c>
      <c r="B327" s="16" t="s">
        <v>657</v>
      </c>
      <c r="C327" s="16" t="s">
        <v>162</v>
      </c>
      <c r="D327" s="16" t="s">
        <v>163</v>
      </c>
      <c r="E327" s="6" t="n">
        <v>1000</v>
      </c>
      <c r="F327" s="7" t="n">
        <v>1</v>
      </c>
      <c r="G327" s="6" t="n">
        <v>12.74</v>
      </c>
      <c r="H327" s="6" t="n">
        <v>2</v>
      </c>
      <c r="I327" s="6" t="n">
        <v>12.74</v>
      </c>
      <c r="J327" s="6" t="n">
        <v>10.74</v>
      </c>
    </row>
    <row collapsed="false" customFormat="false" customHeight="false" hidden="false" ht="12.1" outlineLevel="0" r="328">
      <c r="A328" s="39" t="n">
        <v>46277</v>
      </c>
      <c r="B328" s="16" t="s">
        <v>657</v>
      </c>
      <c r="C328" s="16" t="s">
        <v>106</v>
      </c>
      <c r="D328" s="16" t="s">
        <v>107</v>
      </c>
      <c r="E328" s="6" t="n">
        <v>1000</v>
      </c>
      <c r="F328" s="7" t="n">
        <v>2</v>
      </c>
      <c r="G328" s="6" t="n">
        <v>13.18</v>
      </c>
      <c r="H328" s="6" t="n">
        <v>3</v>
      </c>
      <c r="I328" s="6" t="n">
        <v>26.36</v>
      </c>
      <c r="J328" s="6" t="n">
        <v>23.36</v>
      </c>
    </row>
    <row collapsed="false" customFormat="false" customHeight="false" hidden="false" ht="12.1" outlineLevel="0" r="329">
      <c r="A329" s="39" t="n">
        <v>46279</v>
      </c>
      <c r="B329" s="16" t="s">
        <v>657</v>
      </c>
      <c r="C329" s="16" t="s">
        <v>124</v>
      </c>
      <c r="D329" s="16" t="s">
        <v>125</v>
      </c>
      <c r="E329" s="6" t="n">
        <v>1000</v>
      </c>
      <c r="F329" s="7" t="n">
        <v>2</v>
      </c>
      <c r="G329" s="6" t="n">
        <v>13.05</v>
      </c>
      <c r="H329" s="6" t="n">
        <v>3</v>
      </c>
      <c r="I329" s="6" t="n">
        <v>26.1</v>
      </c>
      <c r="J329" s="6" t="n">
        <v>23.1</v>
      </c>
    </row>
    <row collapsed="false" customFormat="false" customHeight="false" hidden="false" ht="12.1" outlineLevel="0" r="330">
      <c r="A330" s="39" t="n">
        <v>46279</v>
      </c>
      <c r="B330" s="16" t="s">
        <v>657</v>
      </c>
      <c r="C330" s="16" t="s">
        <v>148</v>
      </c>
      <c r="D330" s="16" t="s">
        <v>149</v>
      </c>
      <c r="E330" s="6" t="n">
        <v>1000</v>
      </c>
      <c r="F330" s="7" t="n">
        <v>1</v>
      </c>
      <c r="G330" s="6" t="n">
        <v>12.86</v>
      </c>
      <c r="H330" s="6" t="n">
        <v>2</v>
      </c>
      <c r="I330" s="6" t="n">
        <v>12.86</v>
      </c>
      <c r="J330" s="6" t="n">
        <v>10.86</v>
      </c>
    </row>
    <row collapsed="false" customFormat="false" customHeight="false" hidden="false" ht="12.1" outlineLevel="0" r="331">
      <c r="A331" s="39" t="n">
        <v>46279</v>
      </c>
      <c r="B331" s="16" t="s">
        <v>657</v>
      </c>
      <c r="C331" s="16" t="s">
        <v>145</v>
      </c>
      <c r="D331" s="16" t="s">
        <v>146</v>
      </c>
      <c r="E331" s="6" t="n">
        <v>1000</v>
      </c>
      <c r="F331" s="7" t="n">
        <v>1</v>
      </c>
      <c r="G331" s="6" t="n">
        <v>42.19</v>
      </c>
      <c r="H331" s="6" t="n">
        <v>5</v>
      </c>
      <c r="I331" s="6" t="n">
        <v>42.19</v>
      </c>
      <c r="J331" s="6" t="n">
        <v>37.19</v>
      </c>
    </row>
    <row collapsed="false" customFormat="false" customHeight="false" hidden="false" ht="12.1" outlineLevel="0" r="332">
      <c r="A332" s="39" t="n">
        <v>46279</v>
      </c>
      <c r="B332" s="16" t="s">
        <v>657</v>
      </c>
      <c r="C332" s="16" t="s">
        <v>160</v>
      </c>
      <c r="D332" s="16" t="s">
        <v>161</v>
      </c>
      <c r="E332" s="6" t="n">
        <v>1000</v>
      </c>
      <c r="F332" s="7" t="n">
        <v>1</v>
      </c>
      <c r="G332" s="6" t="n">
        <v>13.83</v>
      </c>
      <c r="H332" s="6" t="n">
        <v>2</v>
      </c>
      <c r="I332" s="6" t="n">
        <v>13.83</v>
      </c>
      <c r="J332" s="6" t="n">
        <v>11.83</v>
      </c>
    </row>
    <row collapsed="false" customFormat="false" customHeight="false" hidden="false" ht="12.1" outlineLevel="0" r="333">
      <c r="A333" s="39" t="n">
        <v>46279</v>
      </c>
      <c r="B333" s="16" t="s">
        <v>657</v>
      </c>
      <c r="C333" s="16" t="s">
        <v>118</v>
      </c>
      <c r="D333" s="16" t="s">
        <v>119</v>
      </c>
      <c r="E333" s="6" t="n">
        <v>1000</v>
      </c>
      <c r="F333" s="7" t="n">
        <v>2</v>
      </c>
      <c r="G333" s="6" t="n">
        <v>13.97</v>
      </c>
      <c r="H333" s="6" t="n">
        <v>4</v>
      </c>
      <c r="I333" s="6" t="n">
        <v>27.94</v>
      </c>
      <c r="J333" s="6" t="n">
        <v>23.94</v>
      </c>
    </row>
    <row collapsed="false" customFormat="false" customHeight="false" hidden="false" ht="12.1" outlineLevel="0" r="334">
      <c r="A334" s="39" t="n">
        <v>46279</v>
      </c>
      <c r="B334" s="16" t="s">
        <v>657</v>
      </c>
      <c r="C334" s="16" t="s">
        <v>109</v>
      </c>
      <c r="D334" s="16" t="s">
        <v>110</v>
      </c>
      <c r="E334" s="6" t="n">
        <v>1000</v>
      </c>
      <c r="F334" s="7" t="n">
        <v>2</v>
      </c>
      <c r="G334" s="6" t="n">
        <v>13.83</v>
      </c>
      <c r="H334" s="6" t="n">
        <v>4</v>
      </c>
      <c r="I334" s="6" t="n">
        <v>27.66</v>
      </c>
      <c r="J334" s="6" t="n">
        <v>23.66</v>
      </c>
    </row>
    <row collapsed="false" customFormat="false" customHeight="false" hidden="false" ht="12.1" outlineLevel="0" r="335">
      <c r="A335" s="39" t="n">
        <v>46282</v>
      </c>
      <c r="B335" s="16" t="s">
        <v>657</v>
      </c>
      <c r="C335" s="16" t="s">
        <v>151</v>
      </c>
      <c r="D335" s="16" t="s">
        <v>152</v>
      </c>
      <c r="E335" s="6" t="n">
        <v>1000</v>
      </c>
      <c r="F335" s="7" t="n">
        <v>1</v>
      </c>
      <c r="G335" s="6" t="n">
        <v>15.05</v>
      </c>
      <c r="H335" s="6" t="n">
        <v>2</v>
      </c>
      <c r="I335" s="6" t="n">
        <v>15.05</v>
      </c>
      <c r="J335" s="6" t="n">
        <v>13.05</v>
      </c>
    </row>
    <row collapsed="false" customFormat="false" customHeight="false" hidden="false" ht="12.1" outlineLevel="0" r="336">
      <c r="A336" s="39" t="n">
        <v>46282</v>
      </c>
      <c r="B336" s="16" t="s">
        <v>657</v>
      </c>
      <c r="C336" s="16" t="s">
        <v>85</v>
      </c>
      <c r="D336" s="16" t="s">
        <v>86</v>
      </c>
      <c r="E336" s="6" t="n">
        <v>1000</v>
      </c>
      <c r="F336" s="7" t="n">
        <v>3</v>
      </c>
      <c r="G336" s="6" t="n">
        <v>41.88</v>
      </c>
      <c r="H336" s="6" t="n">
        <v>16</v>
      </c>
      <c r="I336" s="6" t="n">
        <v>125.64</v>
      </c>
      <c r="J336" s="6" t="n">
        <v>109.64</v>
      </c>
    </row>
    <row collapsed="false" customFormat="false" customHeight="false" hidden="false" ht="12.1" outlineLevel="0" r="337">
      <c r="A337" s="39" t="n">
        <v>46284</v>
      </c>
      <c r="B337" s="16" t="s">
        <v>657</v>
      </c>
      <c r="C337" s="16" t="s">
        <v>174</v>
      </c>
      <c r="D337" s="16" t="s">
        <v>175</v>
      </c>
      <c r="E337" s="6" t="n">
        <v>1000</v>
      </c>
      <c r="F337" s="7" t="n">
        <v>1</v>
      </c>
      <c r="G337" s="6" t="n">
        <v>10.89</v>
      </c>
      <c r="H337" s="6" t="n">
        <v>1</v>
      </c>
      <c r="I337" s="6" t="n">
        <v>10.89</v>
      </c>
      <c r="J337" s="6" t="n">
        <v>9.89</v>
      </c>
    </row>
    <row collapsed="false" customFormat="false" customHeight="false" hidden="false" ht="12.1" outlineLevel="0" r="338">
      <c r="A338" s="39" t="n">
        <v>46287</v>
      </c>
      <c r="B338" s="16" t="s">
        <v>657</v>
      </c>
      <c r="C338" s="16" t="s">
        <v>82</v>
      </c>
      <c r="D338" s="16" t="s">
        <v>83</v>
      </c>
      <c r="E338" s="6" t="n">
        <v>1000</v>
      </c>
      <c r="F338" s="7" t="n">
        <v>4</v>
      </c>
      <c r="G338" s="6" t="n">
        <v>71.05</v>
      </c>
      <c r="H338" s="6" t="n">
        <v>37</v>
      </c>
      <c r="I338" s="6" t="n">
        <v>284.2</v>
      </c>
      <c r="J338" s="6" t="n">
        <v>247.2</v>
      </c>
    </row>
    <row collapsed="false" customFormat="false" customHeight="false" hidden="false" ht="12.1" outlineLevel="0" r="339">
      <c r="A339" s="39" t="n">
        <v>46287</v>
      </c>
      <c r="B339" s="16" t="s">
        <v>657</v>
      </c>
      <c r="C339" s="16" t="s">
        <v>79</v>
      </c>
      <c r="D339" s="16" t="s">
        <v>80</v>
      </c>
      <c r="E339" s="6" t="n">
        <v>750</v>
      </c>
      <c r="F339" s="7" t="n">
        <v>5</v>
      </c>
      <c r="G339" s="6" t="n">
        <v>13.38</v>
      </c>
      <c r="H339" s="6" t="n">
        <v>9</v>
      </c>
      <c r="I339" s="6" t="n">
        <v>66.9</v>
      </c>
      <c r="J339" s="6" t="n">
        <v>57.9</v>
      </c>
    </row>
    <row collapsed="false" customFormat="false" customHeight="false" hidden="false" ht="12.1" outlineLevel="0" r="340">
      <c r="A340" s="39" t="n">
        <v>46287</v>
      </c>
      <c r="B340" s="16" t="s">
        <v>657</v>
      </c>
      <c r="C340" s="16" t="s">
        <v>70</v>
      </c>
      <c r="D340" s="16" t="s">
        <v>71</v>
      </c>
      <c r="E340" s="6" t="n">
        <v>1000</v>
      </c>
      <c r="F340" s="7" t="n">
        <v>4</v>
      </c>
      <c r="G340" s="6" t="n">
        <v>13.15</v>
      </c>
      <c r="H340" s="6" t="n">
        <v>7</v>
      </c>
      <c r="I340" s="6" t="n">
        <v>52.6</v>
      </c>
      <c r="J340" s="6" t="n">
        <v>45.6</v>
      </c>
    </row>
    <row collapsed="false" customFormat="false" customHeight="false" hidden="false" ht="12.1" outlineLevel="0" r="341">
      <c r="A341" s="39" t="n">
        <v>46288</v>
      </c>
      <c r="B341" s="16" t="s">
        <v>657</v>
      </c>
      <c r="C341" s="16" t="s">
        <v>165</v>
      </c>
      <c r="D341" s="16" t="s">
        <v>166</v>
      </c>
      <c r="E341" s="6" t="n">
        <v>1000</v>
      </c>
      <c r="F341" s="7" t="n">
        <v>1</v>
      </c>
      <c r="G341" s="6" t="n">
        <v>13.16</v>
      </c>
      <c r="H341" s="6" t="n">
        <v>2</v>
      </c>
      <c r="I341" s="6" t="n">
        <v>13.16</v>
      </c>
      <c r="J341" s="6" t="n">
        <v>11.16</v>
      </c>
    </row>
    <row collapsed="false" customFormat="false" customHeight="false" hidden="false" ht="12.1" outlineLevel="0" r="342">
      <c r="A342" s="39" t="n">
        <v>46289</v>
      </c>
      <c r="B342" s="16" t="s">
        <v>657</v>
      </c>
      <c r="C342" s="16" t="s">
        <v>142</v>
      </c>
      <c r="D342" s="16" t="s">
        <v>143</v>
      </c>
      <c r="E342" s="6" t="n">
        <v>1000</v>
      </c>
      <c r="F342" s="7" t="n">
        <v>1</v>
      </c>
      <c r="G342" s="6" t="n">
        <v>14.3</v>
      </c>
      <c r="H342" s="6" t="n">
        <v>2</v>
      </c>
      <c r="I342" s="6" t="n">
        <v>14.3</v>
      </c>
      <c r="J342" s="6" t="n">
        <v>12.3</v>
      </c>
    </row>
    <row collapsed="false" customFormat="false" customHeight="false" hidden="false" ht="12.1" outlineLevel="0" r="343">
      <c r="A343" s="39" t="n">
        <v>46290</v>
      </c>
      <c r="B343" s="16" t="s">
        <v>657</v>
      </c>
      <c r="C343" s="16" t="s">
        <v>73</v>
      </c>
      <c r="D343" s="16" t="s">
        <v>74</v>
      </c>
      <c r="E343" s="6" t="n">
        <v>1000</v>
      </c>
      <c r="F343" s="7" t="n">
        <v>4</v>
      </c>
      <c r="G343" s="6" t="n">
        <v>18.9</v>
      </c>
      <c r="H343" s="6" t="n">
        <v>10</v>
      </c>
      <c r="I343" s="6" t="n">
        <v>75.6</v>
      </c>
      <c r="J343" s="6" t="n">
        <v>65.6</v>
      </c>
    </row>
    <row collapsed="false" customFormat="false" customHeight="false" hidden="false" ht="12.1" outlineLevel="0" r="344">
      <c r="A344" s="39" t="n">
        <v>46291</v>
      </c>
      <c r="B344" s="16" t="s">
        <v>657</v>
      </c>
      <c r="C344" s="16" t="s">
        <v>103</v>
      </c>
      <c r="D344" s="16" t="s">
        <v>104</v>
      </c>
      <c r="E344" s="6" t="n">
        <v>1000</v>
      </c>
      <c r="F344" s="7" t="n">
        <v>2</v>
      </c>
      <c r="G344" s="6" t="n">
        <v>13.05</v>
      </c>
      <c r="H344" s="6" t="n">
        <v>3</v>
      </c>
      <c r="I344" s="6" t="n">
        <v>26.1</v>
      </c>
      <c r="J344" s="6" t="n">
        <v>23.1</v>
      </c>
    </row>
    <row collapsed="false" customFormat="false" customHeight="false" hidden="false" ht="12.1" outlineLevel="0" r="345">
      <c r="A345" s="39" t="n">
        <v>46291</v>
      </c>
      <c r="B345" s="16" t="s">
        <v>657</v>
      </c>
      <c r="C345" s="16" t="s">
        <v>67</v>
      </c>
      <c r="D345" s="16" t="s">
        <v>68</v>
      </c>
      <c r="E345" s="6" t="n">
        <v>1000</v>
      </c>
      <c r="F345" s="7" t="n">
        <v>5</v>
      </c>
      <c r="G345" s="6" t="n">
        <v>16.03</v>
      </c>
      <c r="H345" s="6" t="n">
        <v>10</v>
      </c>
      <c r="I345" s="6" t="n">
        <v>80.15</v>
      </c>
      <c r="J345" s="6" t="n">
        <v>70.15</v>
      </c>
    </row>
    <row collapsed="false" customFormat="false" customHeight="false" hidden="false" ht="12.1" outlineLevel="0" r="346">
      <c r="A346" s="39" t="n">
        <v>46291</v>
      </c>
      <c r="B346" s="16" t="s">
        <v>657</v>
      </c>
      <c r="C346" s="16" t="s">
        <v>177</v>
      </c>
      <c r="D346" s="16" t="s">
        <v>178</v>
      </c>
      <c r="E346" s="6" t="n">
        <v>502</v>
      </c>
      <c r="F346" s="7" t="n">
        <v>1</v>
      </c>
      <c r="G346" s="6" t="n">
        <v>7.58</v>
      </c>
      <c r="H346" s="6" t="n">
        <v>1</v>
      </c>
      <c r="I346" s="6" t="n">
        <v>7.58</v>
      </c>
      <c r="J346" s="6" t="n">
        <v>6.58</v>
      </c>
    </row>
    <row collapsed="false" customFormat="false" customHeight="false" hidden="false" ht="12.1" outlineLevel="0" r="347">
      <c r="A347" s="39" t="n">
        <v>46293</v>
      </c>
      <c r="B347" s="16" t="s">
        <v>657</v>
      </c>
      <c r="C347" s="16" t="s">
        <v>121</v>
      </c>
      <c r="D347" s="16" t="s">
        <v>122</v>
      </c>
      <c r="E347" s="6" t="n">
        <v>1000</v>
      </c>
      <c r="F347" s="7" t="n">
        <v>2</v>
      </c>
      <c r="G347" s="6" t="n">
        <v>12.99</v>
      </c>
      <c r="H347" s="6" t="n">
        <v>3</v>
      </c>
      <c r="I347" s="6" t="n">
        <v>25.98</v>
      </c>
      <c r="J347" s="6" t="n">
        <v>22.98</v>
      </c>
    </row>
    <row collapsed="false" customFormat="false" customHeight="false" hidden="false" ht="12.1" outlineLevel="0" r="348">
      <c r="A348" s="39" t="n">
        <v>46294</v>
      </c>
      <c r="B348" s="16" t="s">
        <v>657</v>
      </c>
      <c r="C348" s="16" t="s">
        <v>91</v>
      </c>
      <c r="D348" s="16" t="s">
        <v>92</v>
      </c>
      <c r="E348" s="6" t="n">
        <v>1000</v>
      </c>
      <c r="F348" s="7" t="n">
        <v>3</v>
      </c>
      <c r="G348" s="6" t="n">
        <v>12.82</v>
      </c>
      <c r="H348" s="6" t="n">
        <v>5</v>
      </c>
      <c r="I348" s="6" t="n">
        <v>38.46</v>
      </c>
      <c r="J348" s="6" t="n">
        <v>33.46</v>
      </c>
    </row>
    <row collapsed="false" customFormat="false" customHeight="false" hidden="false" ht="12.1" outlineLevel="0" r="349">
      <c r="A349" s="39" t="n">
        <v>46294</v>
      </c>
      <c r="B349" s="16" t="s">
        <v>657</v>
      </c>
      <c r="C349" s="16" t="s">
        <v>115</v>
      </c>
      <c r="D349" s="16" t="s">
        <v>116</v>
      </c>
      <c r="E349" s="6" t="n">
        <v>1000</v>
      </c>
      <c r="F349" s="7" t="n">
        <v>2</v>
      </c>
      <c r="G349" s="6" t="n">
        <v>15.59</v>
      </c>
      <c r="H349" s="6" t="n">
        <v>4</v>
      </c>
      <c r="I349" s="6" t="n">
        <v>31.18</v>
      </c>
      <c r="J349" s="6" t="n">
        <v>27.18</v>
      </c>
    </row>
    <row collapsed="false" customFormat="false" customHeight="false" hidden="false" ht="12.1" outlineLevel="0" r="350">
      <c r="A350" s="39" t="n">
        <v>46296</v>
      </c>
      <c r="B350" s="16" t="s">
        <v>657</v>
      </c>
      <c r="C350" s="16" t="s">
        <v>59</v>
      </c>
      <c r="D350" s="16" t="s">
        <v>61</v>
      </c>
      <c r="E350" s="6" t="n">
        <v>1000</v>
      </c>
      <c r="F350" s="7" t="n">
        <v>7</v>
      </c>
      <c r="G350" s="6" t="n">
        <v>19.32</v>
      </c>
      <c r="H350" s="6" t="n">
        <v>18</v>
      </c>
      <c r="I350" s="6" t="n">
        <v>135.24</v>
      </c>
      <c r="J350" s="6" t="n">
        <v>117.24</v>
      </c>
    </row>
    <row collapsed="false" customFormat="false" customHeight="false" hidden="false" ht="12.1" outlineLevel="0" r="351">
      <c r="A351" s="39" t="n">
        <v>46297</v>
      </c>
      <c r="B351" s="16" t="s">
        <v>657</v>
      </c>
      <c r="C351" s="16" t="s">
        <v>154</v>
      </c>
      <c r="D351" s="16" t="s">
        <v>155</v>
      </c>
      <c r="E351" s="6" t="n">
        <v>1000</v>
      </c>
      <c r="F351" s="7" t="n">
        <v>1</v>
      </c>
      <c r="G351" s="6" t="n">
        <v>12.66</v>
      </c>
      <c r="H351" s="6" t="n">
        <v>2</v>
      </c>
      <c r="I351" s="6" t="n">
        <v>12.66</v>
      </c>
      <c r="J351" s="6" t="n">
        <v>10.66</v>
      </c>
    </row>
    <row collapsed="false" customFormat="false" customHeight="false" hidden="false" ht="12.1" outlineLevel="0" r="352">
      <c r="A352" s="39" t="n">
        <v>46306</v>
      </c>
      <c r="B352" s="16" t="s">
        <v>657</v>
      </c>
      <c r="C352" s="16" t="s">
        <v>136</v>
      </c>
      <c r="D352" s="16" t="s">
        <v>137</v>
      </c>
      <c r="E352" s="6" t="n">
        <v>725</v>
      </c>
      <c r="F352" s="7" t="n">
        <v>2</v>
      </c>
      <c r="G352" s="6" t="n">
        <v>10.49</v>
      </c>
      <c r="H352" s="6" t="n">
        <v>3</v>
      </c>
      <c r="I352" s="6" t="n">
        <v>20.98</v>
      </c>
      <c r="J352" s="6" t="n">
        <v>17.98</v>
      </c>
    </row>
    <row collapsed="false" customFormat="false" customHeight="false" hidden="false" ht="12.1" outlineLevel="0" r="353">
      <c r="A353" s="39" t="n">
        <v>46307</v>
      </c>
      <c r="B353" s="16" t="s">
        <v>657</v>
      </c>
      <c r="C353" s="16" t="s">
        <v>162</v>
      </c>
      <c r="D353" s="16" t="s">
        <v>163</v>
      </c>
      <c r="E353" s="6" t="n">
        <v>1000</v>
      </c>
      <c r="F353" s="7" t="n">
        <v>1</v>
      </c>
      <c r="G353" s="6" t="n">
        <v>12.74</v>
      </c>
      <c r="H353" s="6" t="n">
        <v>2</v>
      </c>
      <c r="I353" s="6" t="n">
        <v>12.74</v>
      </c>
      <c r="J353" s="6" t="n">
        <v>10.74</v>
      </c>
    </row>
    <row collapsed="false" customFormat="false" customHeight="false" hidden="false" ht="12.1" outlineLevel="0" r="354">
      <c r="A354" s="39" t="n">
        <v>46307</v>
      </c>
      <c r="B354" s="16" t="s">
        <v>657</v>
      </c>
      <c r="C354" s="16" t="s">
        <v>106</v>
      </c>
      <c r="D354" s="16" t="s">
        <v>107</v>
      </c>
      <c r="E354" s="6" t="n">
        <v>1000</v>
      </c>
      <c r="F354" s="7" t="n">
        <v>2</v>
      </c>
      <c r="G354" s="6" t="n">
        <v>13.18</v>
      </c>
      <c r="H354" s="6" t="n">
        <v>3</v>
      </c>
      <c r="I354" s="6" t="n">
        <v>26.36</v>
      </c>
      <c r="J354" s="6" t="n">
        <v>23.36</v>
      </c>
    </row>
    <row collapsed="false" customFormat="false" customHeight="false" hidden="false" ht="12.1" outlineLevel="0" r="355">
      <c r="A355" s="39" t="n">
        <v>46309</v>
      </c>
      <c r="B355" s="16" t="s">
        <v>657</v>
      </c>
      <c r="C355" s="16" t="s">
        <v>148</v>
      </c>
      <c r="D355" s="16" t="s">
        <v>149</v>
      </c>
      <c r="E355" s="6" t="n">
        <v>1000</v>
      </c>
      <c r="F355" s="7" t="n">
        <v>1</v>
      </c>
      <c r="G355" s="6" t="n">
        <v>12.86</v>
      </c>
      <c r="H355" s="6" t="n">
        <v>2</v>
      </c>
      <c r="I355" s="6" t="n">
        <v>12.86</v>
      </c>
      <c r="J355" s="6" t="n">
        <v>10.86</v>
      </c>
    </row>
    <row collapsed="false" customFormat="false" customHeight="false" hidden="false" ht="12.1" outlineLevel="0" r="356">
      <c r="A356" s="39" t="n">
        <v>46309</v>
      </c>
      <c r="B356" s="16" t="s">
        <v>657</v>
      </c>
      <c r="C356" s="16" t="s">
        <v>160</v>
      </c>
      <c r="D356" s="16" t="s">
        <v>161</v>
      </c>
      <c r="E356" s="6" t="n">
        <v>1000</v>
      </c>
      <c r="F356" s="7" t="n">
        <v>1</v>
      </c>
      <c r="G356" s="6" t="n">
        <v>13.83</v>
      </c>
      <c r="H356" s="6" t="n">
        <v>2</v>
      </c>
      <c r="I356" s="6" t="n">
        <v>13.83</v>
      </c>
      <c r="J356" s="6" t="n">
        <v>11.83</v>
      </c>
    </row>
    <row collapsed="false" customFormat="false" customHeight="false" hidden="false" ht="12.1" outlineLevel="0" r="357">
      <c r="A357" s="39" t="n">
        <v>46309</v>
      </c>
      <c r="B357" s="16" t="s">
        <v>657</v>
      </c>
      <c r="C357" s="16" t="s">
        <v>118</v>
      </c>
      <c r="D357" s="16" t="s">
        <v>119</v>
      </c>
      <c r="E357" s="6" t="n">
        <v>1000</v>
      </c>
      <c r="F357" s="7" t="n">
        <v>2</v>
      </c>
      <c r="G357" s="6" t="n">
        <v>13.97</v>
      </c>
      <c r="H357" s="6" t="n">
        <v>4</v>
      </c>
      <c r="I357" s="6" t="n">
        <v>27.94</v>
      </c>
      <c r="J357" s="6" t="n">
        <v>23.94</v>
      </c>
    </row>
    <row collapsed="false" customFormat="false" customHeight="false" hidden="false" ht="12.1" outlineLevel="0" r="358">
      <c r="A358" s="39" t="n">
        <v>46309</v>
      </c>
      <c r="B358" s="16" t="s">
        <v>657</v>
      </c>
      <c r="C358" s="16" t="s">
        <v>109</v>
      </c>
      <c r="D358" s="16" t="s">
        <v>110</v>
      </c>
      <c r="E358" s="6" t="n">
        <v>1000</v>
      </c>
      <c r="F358" s="7" t="n">
        <v>2</v>
      </c>
      <c r="G358" s="6" t="n">
        <v>13.83</v>
      </c>
      <c r="H358" s="6" t="n">
        <v>4</v>
      </c>
      <c r="I358" s="6" t="n">
        <v>27.66</v>
      </c>
      <c r="J358" s="6" t="n">
        <v>23.66</v>
      </c>
    </row>
    <row collapsed="false" customFormat="false" customHeight="false" hidden="false" ht="12.1" outlineLevel="0" r="359">
      <c r="A359" s="39" t="n">
        <v>46310</v>
      </c>
      <c r="B359" s="16" t="s">
        <v>657</v>
      </c>
      <c r="C359" s="16" t="s">
        <v>124</v>
      </c>
      <c r="D359" s="16" t="s">
        <v>125</v>
      </c>
      <c r="E359" s="6" t="n">
        <v>1000</v>
      </c>
      <c r="F359" s="7" t="n">
        <v>2</v>
      </c>
      <c r="G359" s="6" t="n">
        <v>13.05</v>
      </c>
      <c r="H359" s="6" t="n">
        <v>3</v>
      </c>
      <c r="I359" s="6" t="n">
        <v>26.1</v>
      </c>
      <c r="J359" s="6" t="n">
        <v>23.1</v>
      </c>
    </row>
    <row collapsed="false" customFormat="false" customHeight="false" hidden="false" ht="12.1" outlineLevel="0" r="360">
      <c r="A360" s="39" t="n">
        <v>46312</v>
      </c>
      <c r="B360" s="16" t="s">
        <v>657</v>
      </c>
      <c r="C360" s="16" t="s">
        <v>151</v>
      </c>
      <c r="D360" s="16" t="s">
        <v>152</v>
      </c>
      <c r="E360" s="6" t="n">
        <v>1000</v>
      </c>
      <c r="F360" s="7" t="n">
        <v>1</v>
      </c>
      <c r="G360" s="6" t="n">
        <v>15.05</v>
      </c>
      <c r="H360" s="6" t="n">
        <v>2</v>
      </c>
      <c r="I360" s="6" t="n">
        <v>15.05</v>
      </c>
      <c r="J360" s="6" t="n">
        <v>13.05</v>
      </c>
    </row>
    <row collapsed="false" customFormat="false" customHeight="false" hidden="false" ht="12.1" outlineLevel="0" r="361">
      <c r="A361" s="39" t="n">
        <v>46314</v>
      </c>
      <c r="B361" s="16" t="s">
        <v>657</v>
      </c>
      <c r="C361" s="16" t="s">
        <v>174</v>
      </c>
      <c r="D361" s="16" t="s">
        <v>175</v>
      </c>
      <c r="E361" s="6" t="n">
        <v>1000</v>
      </c>
      <c r="F361" s="7" t="n">
        <v>1</v>
      </c>
      <c r="G361" s="6" t="n">
        <v>10.89</v>
      </c>
      <c r="H361" s="6" t="n">
        <v>1</v>
      </c>
      <c r="I361" s="6" t="n">
        <v>10.89</v>
      </c>
      <c r="J361" s="6" t="n">
        <v>9.89</v>
      </c>
    </row>
    <row collapsed="false" customFormat="false" customHeight="false" hidden="false" ht="12.1" outlineLevel="0" r="362">
      <c r="A362" s="39" t="n">
        <v>46317</v>
      </c>
      <c r="B362" s="16" t="s">
        <v>657</v>
      </c>
      <c r="C362" s="16" t="s">
        <v>70</v>
      </c>
      <c r="D362" s="16" t="s">
        <v>71</v>
      </c>
      <c r="E362" s="6" t="n">
        <v>1000</v>
      </c>
      <c r="F362" s="7" t="n">
        <v>4</v>
      </c>
      <c r="G362" s="6" t="n">
        <v>13.15</v>
      </c>
      <c r="H362" s="6" t="n">
        <v>7</v>
      </c>
      <c r="I362" s="6" t="n">
        <v>52.6</v>
      </c>
      <c r="J362" s="6" t="n">
        <v>45.6</v>
      </c>
    </row>
    <row collapsed="false" customFormat="false" customHeight="false" hidden="false" ht="12.1" outlineLevel="0" r="363">
      <c r="A363" s="39" t="n">
        <v>46318</v>
      </c>
      <c r="B363" s="16" t="s">
        <v>657</v>
      </c>
      <c r="C363" s="16" t="s">
        <v>165</v>
      </c>
      <c r="D363" s="16" t="s">
        <v>166</v>
      </c>
      <c r="E363" s="6" t="n">
        <v>1000</v>
      </c>
      <c r="F363" s="7" t="n">
        <v>1</v>
      </c>
      <c r="G363" s="6" t="n">
        <v>13.16</v>
      </c>
      <c r="H363" s="6" t="n">
        <v>2</v>
      </c>
      <c r="I363" s="6" t="n">
        <v>13.16</v>
      </c>
      <c r="J363" s="6" t="n">
        <v>11.16</v>
      </c>
    </row>
    <row collapsed="false" customFormat="false" customHeight="false" hidden="false" ht="12.1" outlineLevel="0" r="364">
      <c r="A364" s="39" t="n">
        <v>46318</v>
      </c>
      <c r="B364" s="16" t="s">
        <v>657</v>
      </c>
      <c r="C364" s="16" t="s">
        <v>79</v>
      </c>
      <c r="D364" s="16" t="s">
        <v>80</v>
      </c>
      <c r="E364" s="6" t="n">
        <v>750</v>
      </c>
      <c r="F364" s="7" t="n">
        <v>5</v>
      </c>
      <c r="G364" s="6" t="n">
        <v>8.92</v>
      </c>
      <c r="H364" s="6" t="n">
        <v>6</v>
      </c>
      <c r="I364" s="6" t="n">
        <v>44.6</v>
      </c>
      <c r="J364" s="6" t="n">
        <v>38.6</v>
      </c>
    </row>
    <row collapsed="false" customFormat="false" customHeight="false" hidden="false" ht="12.1" outlineLevel="0" r="365">
      <c r="A365" s="39" t="n">
        <v>46319</v>
      </c>
      <c r="B365" s="16" t="s">
        <v>657</v>
      </c>
      <c r="C365" s="16" t="s">
        <v>142</v>
      </c>
      <c r="D365" s="16" t="s">
        <v>143</v>
      </c>
      <c r="E365" s="6" t="n">
        <v>1000</v>
      </c>
      <c r="F365" s="7" t="n">
        <v>1</v>
      </c>
      <c r="G365" s="6" t="n">
        <v>14.3</v>
      </c>
      <c r="H365" s="6" t="n">
        <v>2</v>
      </c>
      <c r="I365" s="6" t="n">
        <v>14.3</v>
      </c>
      <c r="J365" s="6" t="n">
        <v>12.3</v>
      </c>
    </row>
    <row collapsed="false" customFormat="false" customHeight="false" hidden="false" ht="12.1" outlineLevel="0" r="366">
      <c r="A366" s="39" t="n">
        <v>46320</v>
      </c>
      <c r="B366" s="16" t="s">
        <v>657</v>
      </c>
      <c r="C366" s="16" t="s">
        <v>73</v>
      </c>
      <c r="D366" s="16" t="s">
        <v>74</v>
      </c>
      <c r="E366" s="6" t="n">
        <v>1000</v>
      </c>
      <c r="F366" s="7" t="n">
        <v>4</v>
      </c>
      <c r="G366" s="6" t="n">
        <v>18.9</v>
      </c>
      <c r="H366" s="6" t="n">
        <v>10</v>
      </c>
      <c r="I366" s="6" t="n">
        <v>75.6</v>
      </c>
      <c r="J366" s="6" t="n">
        <v>65.6</v>
      </c>
    </row>
    <row collapsed="false" customFormat="false" customHeight="false" hidden="false" ht="12.1" outlineLevel="0" r="367">
      <c r="A367" s="39" t="n">
        <v>46321</v>
      </c>
      <c r="B367" s="16" t="s">
        <v>657</v>
      </c>
      <c r="C367" s="16" t="s">
        <v>67</v>
      </c>
      <c r="D367" s="16" t="s">
        <v>68</v>
      </c>
      <c r="E367" s="6" t="n">
        <v>1000</v>
      </c>
      <c r="F367" s="7" t="n">
        <v>5</v>
      </c>
      <c r="G367" s="6" t="n">
        <v>16.03</v>
      </c>
      <c r="H367" s="6" t="n">
        <v>10</v>
      </c>
      <c r="I367" s="6" t="n">
        <v>80.15</v>
      </c>
      <c r="J367" s="6" t="n">
        <v>70.15</v>
      </c>
    </row>
    <row collapsed="false" customFormat="false" customHeight="false" hidden="false" ht="12.1" outlineLevel="0" r="368">
      <c r="A368" s="39" t="n">
        <v>46321</v>
      </c>
      <c r="B368" s="16" t="s">
        <v>657</v>
      </c>
      <c r="C368" s="16" t="s">
        <v>177</v>
      </c>
      <c r="D368" s="16" t="s">
        <v>178</v>
      </c>
      <c r="E368" s="6" t="n">
        <v>502</v>
      </c>
      <c r="F368" s="7" t="n">
        <v>1</v>
      </c>
      <c r="G368" s="6" t="n">
        <v>6.83</v>
      </c>
      <c r="H368" s="6" t="n">
        <v>1</v>
      </c>
      <c r="I368" s="6" t="n">
        <v>6.83</v>
      </c>
      <c r="J368" s="6" t="n">
        <v>5.83</v>
      </c>
    </row>
    <row collapsed="false" customFormat="false" customHeight="false" hidden="false" ht="12.1" outlineLevel="0" r="369">
      <c r="A369" s="39" t="n">
        <v>46322</v>
      </c>
      <c r="B369" s="16" t="s">
        <v>657</v>
      </c>
      <c r="C369" s="16" t="s">
        <v>103</v>
      </c>
      <c r="D369" s="16" t="s">
        <v>104</v>
      </c>
      <c r="E369" s="6" t="n">
        <v>1000</v>
      </c>
      <c r="F369" s="7" t="n">
        <v>2</v>
      </c>
      <c r="G369" s="6" t="n">
        <v>13.05</v>
      </c>
      <c r="H369" s="6" t="n">
        <v>3</v>
      </c>
      <c r="I369" s="6" t="n">
        <v>26.1</v>
      </c>
      <c r="J369" s="6" t="n">
        <v>23.1</v>
      </c>
    </row>
    <row collapsed="false" customFormat="false" customHeight="false" hidden="false" ht="12.1" outlineLevel="0" r="370">
      <c r="A370" s="39" t="n">
        <v>46322</v>
      </c>
      <c r="B370" s="16" t="s">
        <v>657</v>
      </c>
      <c r="C370" s="16" t="s">
        <v>180</v>
      </c>
      <c r="D370" s="16" t="s">
        <v>181</v>
      </c>
      <c r="E370" s="6" t="n">
        <v>19.36</v>
      </c>
      <c r="F370" s="7" t="n">
        <v>11</v>
      </c>
      <c r="G370" s="6" t="n">
        <v>0.36</v>
      </c>
      <c r="H370" s="6" t="n">
        <v>1</v>
      </c>
      <c r="I370" s="6" t="n">
        <v>3.96</v>
      </c>
      <c r="J370" s="6" t="n">
        <v>2.96</v>
      </c>
    </row>
    <row collapsed="false" customFormat="false" customHeight="false" hidden="false" ht="12.1" outlineLevel="0" r="371">
      <c r="A371" s="39" t="n">
        <v>46322</v>
      </c>
      <c r="B371" s="16" t="s">
        <v>657</v>
      </c>
      <c r="C371" s="16" t="s">
        <v>171</v>
      </c>
      <c r="D371" s="16" t="s">
        <v>172</v>
      </c>
      <c r="E371" s="6" t="n">
        <v>1000</v>
      </c>
      <c r="F371" s="7" t="n">
        <v>1</v>
      </c>
      <c r="G371" s="6" t="n">
        <v>37.65</v>
      </c>
      <c r="H371" s="6" t="n">
        <v>5</v>
      </c>
      <c r="I371" s="6" t="n">
        <v>37.65</v>
      </c>
      <c r="J371" s="6" t="n">
        <v>32.65</v>
      </c>
    </row>
    <row collapsed="false" customFormat="false" customHeight="false" hidden="false" ht="12.1" outlineLevel="0" r="372">
      <c r="A372" s="39" t="n">
        <v>46324</v>
      </c>
      <c r="B372" s="16" t="s">
        <v>657</v>
      </c>
      <c r="C372" s="16" t="s">
        <v>121</v>
      </c>
      <c r="D372" s="16" t="s">
        <v>122</v>
      </c>
      <c r="E372" s="6" t="n">
        <v>1000</v>
      </c>
      <c r="F372" s="7" t="n">
        <v>2</v>
      </c>
      <c r="G372" s="6" t="n">
        <v>12.99</v>
      </c>
      <c r="H372" s="6" t="n">
        <v>3</v>
      </c>
      <c r="I372" s="6" t="n">
        <v>25.98</v>
      </c>
      <c r="J372" s="6" t="n">
        <v>22.98</v>
      </c>
    </row>
    <row collapsed="false" customFormat="false" customHeight="false" hidden="false" ht="12.1" outlineLevel="0" r="373">
      <c r="A373" s="39" t="n">
        <v>46324</v>
      </c>
      <c r="B373" s="16" t="s">
        <v>657</v>
      </c>
      <c r="C373" s="16" t="s">
        <v>91</v>
      </c>
      <c r="D373" s="16" t="s">
        <v>92</v>
      </c>
      <c r="E373" s="6" t="n">
        <v>1000</v>
      </c>
      <c r="F373" s="7" t="n">
        <v>3</v>
      </c>
      <c r="G373" s="6" t="n">
        <v>12.82</v>
      </c>
      <c r="H373" s="6" t="n">
        <v>5</v>
      </c>
      <c r="I373" s="6" t="n">
        <v>38.46</v>
      </c>
      <c r="J373" s="6" t="n">
        <v>33.46</v>
      </c>
    </row>
    <row collapsed="false" customFormat="false" customHeight="false" hidden="false" ht="12.1" outlineLevel="0" r="374">
      <c r="A374" s="39" t="n">
        <v>46324</v>
      </c>
      <c r="B374" s="16" t="s">
        <v>657</v>
      </c>
      <c r="C374" s="16" t="s">
        <v>115</v>
      </c>
      <c r="D374" s="16" t="s">
        <v>116</v>
      </c>
      <c r="E374" s="6" t="n">
        <v>1000</v>
      </c>
      <c r="F374" s="7" t="n">
        <v>2</v>
      </c>
      <c r="G374" s="6" t="n">
        <v>15.59</v>
      </c>
      <c r="H374" s="6" t="n">
        <v>4</v>
      </c>
      <c r="I374" s="6" t="n">
        <v>31.18</v>
      </c>
      <c r="J374" s="6" t="n">
        <v>27.18</v>
      </c>
    </row>
    <row collapsed="false" customFormat="false" customHeight="false" hidden="false" ht="12.1" outlineLevel="0" r="375">
      <c r="A375" s="39" t="n">
        <v>46326</v>
      </c>
      <c r="B375" s="16" t="s">
        <v>657</v>
      </c>
      <c r="C375" s="16" t="s">
        <v>59</v>
      </c>
      <c r="D375" s="16" t="s">
        <v>61</v>
      </c>
      <c r="E375" s="6" t="n">
        <v>1000</v>
      </c>
      <c r="F375" s="7" t="n">
        <v>7</v>
      </c>
      <c r="G375" s="6" t="n">
        <v>19.32</v>
      </c>
      <c r="H375" s="6" t="n">
        <v>18</v>
      </c>
      <c r="I375" s="6" t="n">
        <v>135.24</v>
      </c>
      <c r="J375" s="6" t="n">
        <v>117.24</v>
      </c>
    </row>
    <row collapsed="false" customFormat="false" customHeight="false" hidden="false" ht="12.1" outlineLevel="0" r="376">
      <c r="A376" s="39" t="n">
        <v>46327</v>
      </c>
      <c r="B376" s="16" t="s">
        <v>657</v>
      </c>
      <c r="C376" s="16" t="s">
        <v>154</v>
      </c>
      <c r="D376" s="16" t="s">
        <v>155</v>
      </c>
      <c r="E376" s="6" t="n">
        <v>1000</v>
      </c>
      <c r="F376" s="7" t="n">
        <v>1</v>
      </c>
      <c r="G376" s="6" t="n">
        <v>12.66</v>
      </c>
      <c r="H376" s="6" t="n">
        <v>2</v>
      </c>
      <c r="I376" s="6" t="n">
        <v>12.66</v>
      </c>
      <c r="J376" s="6" t="n">
        <v>10.66</v>
      </c>
    </row>
    <row collapsed="false" customFormat="false" customHeight="false" hidden="false" ht="12.1" outlineLevel="0" r="377">
      <c r="A377" s="39" t="n">
        <v>46335</v>
      </c>
      <c r="B377" s="16" t="s">
        <v>657</v>
      </c>
      <c r="C377" s="16" t="s">
        <v>100</v>
      </c>
      <c r="D377" s="16" t="s">
        <v>101</v>
      </c>
      <c r="E377" s="6" t="n">
        <v>1000</v>
      </c>
      <c r="F377" s="7" t="n">
        <v>2</v>
      </c>
      <c r="G377" s="6" t="n">
        <v>45.56</v>
      </c>
      <c r="H377" s="6" t="n">
        <v>12</v>
      </c>
      <c r="I377" s="6" t="n">
        <v>91.12</v>
      </c>
      <c r="J377" s="6" t="n">
        <v>79.12</v>
      </c>
    </row>
    <row collapsed="false" customFormat="false" customHeight="false" hidden="false" ht="12.1" outlineLevel="0" r="378">
      <c r="A378" s="39" t="n">
        <v>46336</v>
      </c>
      <c r="B378" s="16" t="s">
        <v>657</v>
      </c>
      <c r="C378" s="16" t="s">
        <v>136</v>
      </c>
      <c r="D378" s="16" t="s">
        <v>137</v>
      </c>
      <c r="E378" s="6" t="n">
        <v>725</v>
      </c>
      <c r="F378" s="7" t="n">
        <v>2</v>
      </c>
      <c r="G378" s="6" t="n">
        <v>10.49</v>
      </c>
      <c r="H378" s="6" t="n">
        <v>3</v>
      </c>
      <c r="I378" s="6" t="n">
        <v>20.98</v>
      </c>
      <c r="J378" s="6" t="n">
        <v>17.98</v>
      </c>
    </row>
    <row collapsed="false" customFormat="false" customHeight="false" hidden="false" ht="12.1" outlineLevel="0" r="379">
      <c r="A379" s="39" t="n">
        <v>46336</v>
      </c>
      <c r="B379" s="16" t="s">
        <v>657</v>
      </c>
      <c r="C379" s="16" t="s">
        <v>97</v>
      </c>
      <c r="D379" s="16" t="s">
        <v>98</v>
      </c>
      <c r="E379" s="6" t="n">
        <v>1000</v>
      </c>
      <c r="F379" s="7" t="n">
        <v>2</v>
      </c>
      <c r="G379" s="6" t="n">
        <v>84.47</v>
      </c>
      <c r="H379" s="6" t="n">
        <v>22</v>
      </c>
      <c r="I379" s="6" t="n">
        <v>168.94</v>
      </c>
      <c r="J379" s="6" t="n">
        <v>146.94</v>
      </c>
    </row>
    <row collapsed="false" customFormat="false" customHeight="false" hidden="false" ht="12.1" outlineLevel="0" r="380">
      <c r="A380" s="39" t="n">
        <v>46337</v>
      </c>
      <c r="B380" s="16" t="s">
        <v>657</v>
      </c>
      <c r="C380" s="16" t="s">
        <v>162</v>
      </c>
      <c r="D380" s="16" t="s">
        <v>163</v>
      </c>
      <c r="E380" s="6" t="n">
        <v>1000</v>
      </c>
      <c r="F380" s="7" t="n">
        <v>1</v>
      </c>
      <c r="G380" s="6" t="n">
        <v>12.74</v>
      </c>
      <c r="H380" s="6" t="n">
        <v>2</v>
      </c>
      <c r="I380" s="6" t="n">
        <v>12.74</v>
      </c>
      <c r="J380" s="6" t="n">
        <v>10.74</v>
      </c>
    </row>
    <row collapsed="false" customFormat="false" customHeight="false" hidden="false" ht="12.1" outlineLevel="0" r="381">
      <c r="A381" s="39" t="n">
        <v>46337</v>
      </c>
      <c r="B381" s="16" t="s">
        <v>657</v>
      </c>
      <c r="C381" s="16" t="s">
        <v>106</v>
      </c>
      <c r="D381" s="16" t="s">
        <v>107</v>
      </c>
      <c r="E381" s="6" t="n">
        <v>1000</v>
      </c>
      <c r="F381" s="7" t="n">
        <v>2</v>
      </c>
      <c r="G381" s="6" t="n">
        <v>13.18</v>
      </c>
      <c r="H381" s="6" t="n">
        <v>3</v>
      </c>
      <c r="I381" s="6" t="n">
        <v>26.36</v>
      </c>
      <c r="J381" s="6" t="n">
        <v>23.36</v>
      </c>
    </row>
    <row collapsed="false" customFormat="false" customHeight="false" hidden="false" ht="12.1" outlineLevel="0" r="382">
      <c r="A382" s="39" t="n">
        <v>46339</v>
      </c>
      <c r="B382" s="16" t="s">
        <v>657</v>
      </c>
      <c r="C382" s="16" t="s">
        <v>148</v>
      </c>
      <c r="D382" s="16" t="s">
        <v>149</v>
      </c>
      <c r="E382" s="6" t="n">
        <v>1000</v>
      </c>
      <c r="F382" s="7" t="n">
        <v>1</v>
      </c>
      <c r="G382" s="6" t="n">
        <v>12.86</v>
      </c>
      <c r="H382" s="6" t="n">
        <v>2</v>
      </c>
      <c r="I382" s="6" t="n">
        <v>12.86</v>
      </c>
      <c r="J382" s="6" t="n">
        <v>10.86</v>
      </c>
    </row>
    <row collapsed="false" customFormat="false" customHeight="false" hidden="false" ht="12.1" outlineLevel="0" r="383">
      <c r="A383" s="39" t="n">
        <v>46339</v>
      </c>
      <c r="B383" s="16" t="s">
        <v>657</v>
      </c>
      <c r="C383" s="16" t="s">
        <v>160</v>
      </c>
      <c r="D383" s="16" t="s">
        <v>161</v>
      </c>
      <c r="E383" s="6" t="n">
        <v>1000</v>
      </c>
      <c r="F383" s="7" t="n">
        <v>1</v>
      </c>
      <c r="G383" s="6" t="n">
        <v>13.83</v>
      </c>
      <c r="H383" s="6" t="n">
        <v>2</v>
      </c>
      <c r="I383" s="6" t="n">
        <v>13.83</v>
      </c>
      <c r="J383" s="6" t="n">
        <v>11.83</v>
      </c>
    </row>
    <row collapsed="false" customFormat="false" customHeight="false" hidden="false" ht="12.1" outlineLevel="0" r="384">
      <c r="A384" s="39" t="n">
        <v>46339</v>
      </c>
      <c r="B384" s="16" t="s">
        <v>657</v>
      </c>
      <c r="C384" s="16" t="s">
        <v>118</v>
      </c>
      <c r="D384" s="16" t="s">
        <v>119</v>
      </c>
      <c r="E384" s="6" t="n">
        <v>1000</v>
      </c>
      <c r="F384" s="7" t="n">
        <v>2</v>
      </c>
      <c r="G384" s="6" t="n">
        <v>13.97</v>
      </c>
      <c r="H384" s="6" t="n">
        <v>4</v>
      </c>
      <c r="I384" s="6" t="n">
        <v>27.94</v>
      </c>
      <c r="J384" s="6" t="n">
        <v>23.94</v>
      </c>
    </row>
    <row collapsed="false" customFormat="false" customHeight="false" hidden="false" ht="12.1" outlineLevel="0" r="385">
      <c r="A385" s="39" t="n">
        <v>46339</v>
      </c>
      <c r="B385" s="16" t="s">
        <v>657</v>
      </c>
      <c r="C385" s="16" t="s">
        <v>109</v>
      </c>
      <c r="D385" s="16" t="s">
        <v>110</v>
      </c>
      <c r="E385" s="6" t="n">
        <v>1000</v>
      </c>
      <c r="F385" s="7" t="n">
        <v>2</v>
      </c>
      <c r="G385" s="6" t="n">
        <v>13.83</v>
      </c>
      <c r="H385" s="6" t="n">
        <v>4</v>
      </c>
      <c r="I385" s="6" t="n">
        <v>27.66</v>
      </c>
      <c r="J385" s="6" t="n">
        <v>23.66</v>
      </c>
    </row>
    <row collapsed="false" customFormat="false" customHeight="false" hidden="false" ht="12.1" outlineLevel="0" r="386">
      <c r="A386" s="39" t="n">
        <v>46341</v>
      </c>
      <c r="B386" s="16" t="s">
        <v>657</v>
      </c>
      <c r="C386" s="16" t="s">
        <v>124</v>
      </c>
      <c r="D386" s="16" t="s">
        <v>125</v>
      </c>
      <c r="E386" s="6" t="n">
        <v>1000</v>
      </c>
      <c r="F386" s="7" t="n">
        <v>2</v>
      </c>
      <c r="G386" s="6" t="n">
        <v>13.05</v>
      </c>
      <c r="H386" s="6" t="n">
        <v>3</v>
      </c>
      <c r="I386" s="6" t="n">
        <v>26.1</v>
      </c>
      <c r="J386" s="6" t="n">
        <v>23.1</v>
      </c>
    </row>
    <row collapsed="false" customFormat="false" customHeight="false" hidden="false" ht="12.1" outlineLevel="0" r="387">
      <c r="A387" s="39" t="n">
        <v>46342</v>
      </c>
      <c r="B387" s="16" t="s">
        <v>657</v>
      </c>
      <c r="C387" s="16" t="s">
        <v>151</v>
      </c>
      <c r="D387" s="16" t="s">
        <v>152</v>
      </c>
      <c r="E387" s="6" t="n">
        <v>1000</v>
      </c>
      <c r="F387" s="7" t="n">
        <v>1</v>
      </c>
      <c r="G387" s="6" t="n">
        <v>15.05</v>
      </c>
      <c r="H387" s="6" t="n">
        <v>2</v>
      </c>
      <c r="I387" s="6" t="n">
        <v>15.05</v>
      </c>
      <c r="J387" s="6" t="n">
        <v>13.05</v>
      </c>
    </row>
    <row collapsed="false" customFormat="false" customHeight="false" hidden="false" ht="12.1" outlineLevel="0" r="388">
      <c r="A388" s="39" t="n">
        <v>46343</v>
      </c>
      <c r="B388" s="16" t="s">
        <v>657</v>
      </c>
      <c r="C388" s="16" t="s">
        <v>112</v>
      </c>
      <c r="D388" s="16" t="s">
        <v>113</v>
      </c>
      <c r="E388" s="6" t="n">
        <v>1000</v>
      </c>
      <c r="F388" s="7" t="n">
        <v>2</v>
      </c>
      <c r="G388" s="6" t="n">
        <v>41.88</v>
      </c>
      <c r="H388" s="6" t="n">
        <v>11</v>
      </c>
      <c r="I388" s="6" t="n">
        <v>83.76</v>
      </c>
      <c r="J388" s="6" t="n">
        <v>72.76</v>
      </c>
    </row>
    <row collapsed="false" customFormat="false" customHeight="false" hidden="false" ht="12.1" outlineLevel="0" r="389">
      <c r="A389" s="39" t="n">
        <v>46344</v>
      </c>
      <c r="B389" s="16" t="s">
        <v>657</v>
      </c>
      <c r="C389" s="16" t="s">
        <v>94</v>
      </c>
      <c r="D389" s="16" t="s">
        <v>95</v>
      </c>
      <c r="E389" s="6" t="n">
        <v>1000</v>
      </c>
      <c r="F389" s="7" t="n">
        <v>3</v>
      </c>
      <c r="G389" s="6" t="n">
        <v>43.2</v>
      </c>
      <c r="H389" s="6" t="n">
        <v>17</v>
      </c>
      <c r="I389" s="6" t="n">
        <v>129.6</v>
      </c>
      <c r="J389" s="6" t="n">
        <v>112.6</v>
      </c>
    </row>
    <row collapsed="false" customFormat="false" customHeight="false" hidden="false" ht="12.1" outlineLevel="0" r="390">
      <c r="A390" s="39" t="n">
        <v>46344</v>
      </c>
      <c r="B390" s="16" t="s">
        <v>657</v>
      </c>
      <c r="C390" s="16" t="s">
        <v>174</v>
      </c>
      <c r="D390" s="16" t="s">
        <v>175</v>
      </c>
      <c r="E390" s="6" t="n">
        <v>1000</v>
      </c>
      <c r="F390" s="7" t="n">
        <v>1</v>
      </c>
      <c r="G390" s="6" t="n">
        <v>10.89</v>
      </c>
      <c r="H390" s="6" t="n">
        <v>1</v>
      </c>
      <c r="I390" s="6" t="n">
        <v>10.89</v>
      </c>
      <c r="J390" s="6" t="n">
        <v>9.89</v>
      </c>
    </row>
    <row collapsed="false" customFormat="false" customHeight="false" hidden="false" ht="12.1" outlineLevel="0" r="391">
      <c r="A391" s="39" t="n">
        <v>46347</v>
      </c>
      <c r="B391" s="16" t="s">
        <v>657</v>
      </c>
      <c r="C391" s="16" t="s">
        <v>70</v>
      </c>
      <c r="D391" s="16" t="s">
        <v>71</v>
      </c>
      <c r="E391" s="6" t="n">
        <v>1000</v>
      </c>
      <c r="F391" s="7" t="n">
        <v>4</v>
      </c>
      <c r="G391" s="6" t="n">
        <v>13.15</v>
      </c>
      <c r="H391" s="6" t="n">
        <v>7</v>
      </c>
      <c r="I391" s="6" t="n">
        <v>52.6</v>
      </c>
      <c r="J391" s="6" t="n">
        <v>45.6</v>
      </c>
    </row>
    <row collapsed="false" customFormat="false" customHeight="false" hidden="false" ht="12.1" outlineLevel="0" r="392">
      <c r="A392" s="39" t="n">
        <v>46348</v>
      </c>
      <c r="B392" s="16" t="s">
        <v>657</v>
      </c>
      <c r="C392" s="16" t="s">
        <v>165</v>
      </c>
      <c r="D392" s="16" t="s">
        <v>166</v>
      </c>
      <c r="E392" s="6" t="n">
        <v>1000</v>
      </c>
      <c r="F392" s="7" t="n">
        <v>1</v>
      </c>
      <c r="G392" s="6" t="n">
        <v>13.16</v>
      </c>
      <c r="H392" s="6" t="n">
        <v>2</v>
      </c>
      <c r="I392" s="6" t="n">
        <v>13.16</v>
      </c>
      <c r="J392" s="6" t="n">
        <v>11.16</v>
      </c>
    </row>
    <row collapsed="false" customFormat="false" customHeight="false" hidden="false" ht="12.1" outlineLevel="0" r="393">
      <c r="A393" s="39" t="n">
        <v>46349</v>
      </c>
      <c r="B393" s="16" t="s">
        <v>657</v>
      </c>
      <c r="C393" s="16" t="s">
        <v>79</v>
      </c>
      <c r="D393" s="16" t="s">
        <v>80</v>
      </c>
      <c r="E393" s="6" t="n">
        <v>750</v>
      </c>
      <c r="F393" s="7" t="n">
        <v>5</v>
      </c>
      <c r="G393" s="6" t="n">
        <v>8.92</v>
      </c>
      <c r="H393" s="6" t="n">
        <v>6</v>
      </c>
      <c r="I393" s="6" t="n">
        <v>44.6</v>
      </c>
      <c r="J393" s="6" t="n">
        <v>38.6</v>
      </c>
    </row>
    <row collapsed="false" customFormat="false" customHeight="false" hidden="false" ht="12.1" outlineLevel="0" r="394">
      <c r="A394" s="39" t="n">
        <v>46349</v>
      </c>
      <c r="B394" s="16" t="s">
        <v>657</v>
      </c>
      <c r="C394" s="16" t="s">
        <v>142</v>
      </c>
      <c r="D394" s="16" t="s">
        <v>143</v>
      </c>
      <c r="E394" s="6" t="n">
        <v>1000</v>
      </c>
      <c r="F394" s="7" t="n">
        <v>1</v>
      </c>
      <c r="G394" s="6" t="n">
        <v>14.3</v>
      </c>
      <c r="H394" s="6" t="n">
        <v>2</v>
      </c>
      <c r="I394" s="6" t="n">
        <v>14.3</v>
      </c>
      <c r="J394" s="6" t="n">
        <v>12.3</v>
      </c>
    </row>
    <row collapsed="false" customFormat="false" customHeight="false" hidden="false" ht="12.1" outlineLevel="0" r="395">
      <c r="A395" s="39" t="n">
        <v>46350</v>
      </c>
      <c r="B395" s="16" t="s">
        <v>657</v>
      </c>
      <c r="C395" s="16" t="s">
        <v>88</v>
      </c>
      <c r="D395" s="16" t="s">
        <v>89</v>
      </c>
      <c r="E395" s="6" t="n">
        <v>1000</v>
      </c>
      <c r="F395" s="7" t="n">
        <v>3</v>
      </c>
      <c r="G395" s="6" t="n">
        <v>40.07</v>
      </c>
      <c r="H395" s="6" t="n">
        <v>16</v>
      </c>
      <c r="I395" s="6" t="n">
        <v>120.21</v>
      </c>
      <c r="J395" s="6" t="n">
        <v>104.21</v>
      </c>
    </row>
    <row collapsed="false" customFormat="false" customHeight="false" hidden="false" ht="12.1" outlineLevel="0" r="396">
      <c r="A396" s="39" t="n">
        <v>46350</v>
      </c>
      <c r="B396" s="16" t="s">
        <v>657</v>
      </c>
      <c r="C396" s="16" t="s">
        <v>73</v>
      </c>
      <c r="D396" s="16" t="s">
        <v>74</v>
      </c>
      <c r="E396" s="6" t="n">
        <v>1000</v>
      </c>
      <c r="F396" s="7" t="n">
        <v>4</v>
      </c>
      <c r="G396" s="6" t="n">
        <v>18.9</v>
      </c>
      <c r="H396" s="6" t="n">
        <v>10</v>
      </c>
      <c r="I396" s="6" t="n">
        <v>75.6</v>
      </c>
      <c r="J396" s="6" t="n">
        <v>65.6</v>
      </c>
    </row>
    <row collapsed="false" customFormat="false" customHeight="false" hidden="false" ht="12.1" outlineLevel="0" r="397">
      <c r="A397" s="39" t="n">
        <v>46351</v>
      </c>
      <c r="B397" s="16" t="s">
        <v>657</v>
      </c>
      <c r="C397" s="16" t="s">
        <v>67</v>
      </c>
      <c r="D397" s="16" t="s">
        <v>68</v>
      </c>
      <c r="E397" s="6" t="n">
        <v>1000</v>
      </c>
      <c r="F397" s="7" t="n">
        <v>5</v>
      </c>
      <c r="G397" s="6" t="n">
        <v>16.03</v>
      </c>
      <c r="H397" s="6" t="n">
        <v>10</v>
      </c>
      <c r="I397" s="6" t="n">
        <v>80.15</v>
      </c>
      <c r="J397" s="6" t="n">
        <v>70.15</v>
      </c>
    </row>
    <row collapsed="false" customFormat="false" customHeight="false" hidden="false" ht="12.1" outlineLevel="0" r="398">
      <c r="A398" s="39" t="n">
        <v>46351</v>
      </c>
      <c r="B398" s="16" t="s">
        <v>657</v>
      </c>
      <c r="C398" s="16" t="s">
        <v>177</v>
      </c>
      <c r="D398" s="16" t="s">
        <v>178</v>
      </c>
      <c r="E398" s="6" t="n">
        <v>502</v>
      </c>
      <c r="F398" s="7" t="n">
        <v>1</v>
      </c>
      <c r="G398" s="6" t="n">
        <v>6.08</v>
      </c>
      <c r="H398" s="6" t="n">
        <v>1</v>
      </c>
      <c r="I398" s="6" t="n">
        <v>6.08</v>
      </c>
      <c r="J398" s="6" t="n">
        <v>5.08</v>
      </c>
    </row>
    <row collapsed="false" customFormat="false" customHeight="false" hidden="false" ht="12.1" outlineLevel="0" r="399">
      <c r="A399" s="39" t="n">
        <v>46353</v>
      </c>
      <c r="B399" s="16" t="s">
        <v>657</v>
      </c>
      <c r="C399" s="16" t="s">
        <v>103</v>
      </c>
      <c r="D399" s="16" t="s">
        <v>104</v>
      </c>
      <c r="E399" s="6" t="n">
        <v>1000</v>
      </c>
      <c r="F399" s="7" t="n">
        <v>2</v>
      </c>
      <c r="G399" s="6" t="n">
        <v>13.05</v>
      </c>
      <c r="H399" s="6" t="n">
        <v>3</v>
      </c>
      <c r="I399" s="6" t="n">
        <v>26.1</v>
      </c>
      <c r="J399" s="6" t="n">
        <v>23.1</v>
      </c>
    </row>
    <row collapsed="false" customFormat="false" customHeight="false" hidden="false" ht="12.1" outlineLevel="0" r="400">
      <c r="A400" s="39" t="n">
        <v>46353</v>
      </c>
      <c r="B400" s="16" t="s">
        <v>657</v>
      </c>
      <c r="C400" s="16" t="s">
        <v>64</v>
      </c>
      <c r="D400" s="16" t="s">
        <v>65</v>
      </c>
      <c r="E400" s="6" t="n">
        <v>882.56</v>
      </c>
      <c r="F400" s="7" t="n">
        <v>6</v>
      </c>
      <c r="G400" s="6" t="n">
        <v>43.66</v>
      </c>
      <c r="H400" s="6" t="n">
        <v>34</v>
      </c>
      <c r="I400" s="6" t="n">
        <v>261.96</v>
      </c>
      <c r="J400" s="6" t="n">
        <v>227.96</v>
      </c>
    </row>
    <row collapsed="false" customFormat="false" customHeight="false" hidden="false" ht="12.1" outlineLevel="0" r="401">
      <c r="A401" s="39" t="n">
        <v>46354</v>
      </c>
      <c r="B401" s="16" t="s">
        <v>657</v>
      </c>
      <c r="C401" s="16" t="s">
        <v>91</v>
      </c>
      <c r="D401" s="16" t="s">
        <v>92</v>
      </c>
      <c r="E401" s="6" t="n">
        <v>1000</v>
      </c>
      <c r="F401" s="7" t="n">
        <v>3</v>
      </c>
      <c r="G401" s="6" t="n">
        <v>12.82</v>
      </c>
      <c r="H401" s="6" t="n">
        <v>5</v>
      </c>
      <c r="I401" s="6" t="n">
        <v>38.46</v>
      </c>
      <c r="J401" s="6" t="n">
        <v>33.46</v>
      </c>
    </row>
    <row collapsed="false" customFormat="false" customHeight="false" hidden="false" ht="12.1" outlineLevel="0" r="402">
      <c r="A402" s="39" t="n">
        <v>46354</v>
      </c>
      <c r="B402" s="16" t="s">
        <v>657</v>
      </c>
      <c r="C402" s="16" t="s">
        <v>115</v>
      </c>
      <c r="D402" s="16" t="s">
        <v>116</v>
      </c>
      <c r="E402" s="6" t="n">
        <v>1000</v>
      </c>
      <c r="F402" s="7" t="n">
        <v>2</v>
      </c>
      <c r="G402" s="6" t="n">
        <v>15.59</v>
      </c>
      <c r="H402" s="6" t="n">
        <v>4</v>
      </c>
      <c r="I402" s="6" t="n">
        <v>31.18</v>
      </c>
      <c r="J402" s="6" t="n">
        <v>27.18</v>
      </c>
    </row>
    <row collapsed="false" customFormat="false" customHeight="false" hidden="false" ht="12.1" outlineLevel="0" r="403">
      <c r="A403" s="39" t="n">
        <v>46355</v>
      </c>
      <c r="B403" s="16" t="s">
        <v>657</v>
      </c>
      <c r="C403" s="16" t="s">
        <v>121</v>
      </c>
      <c r="D403" s="16" t="s">
        <v>122</v>
      </c>
      <c r="E403" s="6" t="n">
        <v>1000</v>
      </c>
      <c r="F403" s="7" t="n">
        <v>2</v>
      </c>
      <c r="G403" s="6" t="n">
        <v>12.99</v>
      </c>
      <c r="H403" s="6" t="n">
        <v>3</v>
      </c>
      <c r="I403" s="6" t="n">
        <v>25.98</v>
      </c>
      <c r="J403" s="6" t="n">
        <v>22.98</v>
      </c>
    </row>
    <row collapsed="false" customFormat="false" customHeight="false" hidden="false" ht="12.1" outlineLevel="0" r="404">
      <c r="A404" s="39" t="n">
        <v>46356</v>
      </c>
      <c r="B404" s="16" t="s">
        <v>657</v>
      </c>
      <c r="C404" s="16" t="s">
        <v>59</v>
      </c>
      <c r="D404" s="16" t="s">
        <v>61</v>
      </c>
      <c r="E404" s="6" t="n">
        <v>1000</v>
      </c>
      <c r="F404" s="7" t="n">
        <v>7</v>
      </c>
      <c r="G404" s="6" t="n">
        <v>19.32</v>
      </c>
      <c r="H404" s="6" t="n">
        <v>18</v>
      </c>
      <c r="I404" s="6" t="n">
        <v>135.24</v>
      </c>
      <c r="J404" s="6" t="n">
        <v>117.24</v>
      </c>
    </row>
    <row collapsed="false" customFormat="false" customHeight="false" hidden="false" ht="12.1" outlineLevel="0" r="405">
      <c r="A405" s="39" t="n">
        <v>46357</v>
      </c>
      <c r="B405" s="16" t="s">
        <v>657</v>
      </c>
      <c r="C405" s="16" t="s">
        <v>154</v>
      </c>
      <c r="D405" s="16" t="s">
        <v>155</v>
      </c>
      <c r="E405" s="6" t="n">
        <v>1000</v>
      </c>
      <c r="F405" s="7" t="n">
        <v>1</v>
      </c>
      <c r="G405" s="6" t="n">
        <v>12.66</v>
      </c>
      <c r="H405" s="6" t="n">
        <v>2</v>
      </c>
      <c r="I405" s="6" t="n">
        <v>12.66</v>
      </c>
      <c r="J405" s="6" t="n">
        <v>10.66</v>
      </c>
    </row>
    <row collapsed="false" customFormat="false" customHeight="false" hidden="false" ht="12.1" outlineLevel="0" r="406">
      <c r="A406" s="39" t="n">
        <v>46357</v>
      </c>
      <c r="B406" s="16" t="s">
        <v>657</v>
      </c>
      <c r="C406" s="16" t="s">
        <v>127</v>
      </c>
      <c r="D406" s="16" t="s">
        <v>128</v>
      </c>
      <c r="E406" s="6" t="n">
        <v>1000</v>
      </c>
      <c r="F406" s="7" t="n">
        <v>2</v>
      </c>
      <c r="G406" s="6" t="n">
        <v>61.08</v>
      </c>
      <c r="H406" s="6" t="n">
        <v>16</v>
      </c>
      <c r="I406" s="6" t="n">
        <v>122.16</v>
      </c>
      <c r="J406" s="6" t="n">
        <v>106.16</v>
      </c>
    </row>
    <row collapsed="false" customFormat="false" customHeight="false" hidden="false" ht="12.1" outlineLevel="0" r="407">
      <c r="A407" s="39" t="n">
        <v>46357</v>
      </c>
      <c r="B407" s="16" t="s">
        <v>657</v>
      </c>
      <c r="C407" s="16" t="s">
        <v>133</v>
      </c>
      <c r="D407" s="16" t="s">
        <v>134</v>
      </c>
      <c r="E407" s="6" t="n">
        <v>1000</v>
      </c>
      <c r="F407" s="7" t="n">
        <v>3</v>
      </c>
      <c r="G407" s="6" t="n">
        <v>35.4</v>
      </c>
      <c r="H407" s="6" t="n">
        <v>14</v>
      </c>
      <c r="I407" s="6" t="n">
        <v>106.2</v>
      </c>
      <c r="J407" s="6" t="n">
        <v>92.2</v>
      </c>
    </row>
    <row collapsed="false" customFormat="false" customHeight="false" hidden="false" ht="12.1" outlineLevel="0" r="408">
      <c r="A408" s="39" t="n">
        <v>46359</v>
      </c>
      <c r="B408" s="16" t="s">
        <v>657</v>
      </c>
      <c r="C408" s="16" t="s">
        <v>76</v>
      </c>
      <c r="D408" s="16" t="s">
        <v>77</v>
      </c>
      <c r="E408" s="6" t="n">
        <v>1000</v>
      </c>
      <c r="F408" s="7" t="n">
        <v>4</v>
      </c>
      <c r="G408" s="6" t="n">
        <v>37.6</v>
      </c>
      <c r="H408" s="6" t="n">
        <v>20</v>
      </c>
      <c r="I408" s="6" t="n">
        <v>150.4</v>
      </c>
      <c r="J408" s="6" t="n">
        <v>130.4</v>
      </c>
    </row>
    <row collapsed="false" customFormat="false" customHeight="false" hidden="false" ht="12.1" outlineLevel="0" r="409">
      <c r="A409" s="39" t="n">
        <v>46366</v>
      </c>
      <c r="B409" s="16" t="s">
        <v>657</v>
      </c>
      <c r="C409" s="16" t="s">
        <v>136</v>
      </c>
      <c r="D409" s="16" t="s">
        <v>137</v>
      </c>
      <c r="E409" s="6" t="n">
        <v>725</v>
      </c>
      <c r="F409" s="7" t="n">
        <v>2</v>
      </c>
      <c r="G409" s="6" t="n">
        <v>10.49</v>
      </c>
      <c r="H409" s="6" t="n">
        <v>3</v>
      </c>
      <c r="I409" s="6" t="n">
        <v>20.98</v>
      </c>
      <c r="J409" s="6" t="n">
        <v>17.98</v>
      </c>
    </row>
    <row collapsed="false" customFormat="false" customHeight="false" hidden="false" ht="12.1" outlineLevel="0" r="410">
      <c r="A410" s="39" t="n">
        <v>46367</v>
      </c>
      <c r="B410" s="16" t="s">
        <v>657</v>
      </c>
      <c r="C410" s="16" t="s">
        <v>162</v>
      </c>
      <c r="D410" s="16" t="s">
        <v>163</v>
      </c>
      <c r="E410" s="6" t="n">
        <v>1000</v>
      </c>
      <c r="F410" s="7" t="n">
        <v>1</v>
      </c>
      <c r="G410" s="6" t="n">
        <v>12.74</v>
      </c>
      <c r="H410" s="6" t="n">
        <v>2</v>
      </c>
      <c r="I410" s="6" t="n">
        <v>12.74</v>
      </c>
      <c r="J410" s="6" t="n">
        <v>10.74</v>
      </c>
    </row>
    <row collapsed="false" customFormat="false" customHeight="false" hidden="false" ht="12.1" outlineLevel="0" r="411">
      <c r="A411" s="39" t="n">
        <v>46367</v>
      </c>
      <c r="B411" s="16" t="s">
        <v>657</v>
      </c>
      <c r="C411" s="16" t="s">
        <v>106</v>
      </c>
      <c r="D411" s="16" t="s">
        <v>107</v>
      </c>
      <c r="E411" s="6" t="n">
        <v>1000</v>
      </c>
      <c r="F411" s="7" t="n">
        <v>2</v>
      </c>
      <c r="G411" s="6" t="n">
        <v>13.18</v>
      </c>
      <c r="H411" s="6" t="n">
        <v>3</v>
      </c>
      <c r="I411" s="6" t="n">
        <v>26.36</v>
      </c>
      <c r="J411" s="6" t="n">
        <v>23.36</v>
      </c>
    </row>
    <row collapsed="false" customFormat="false" customHeight="false" hidden="false" ht="12.1" outlineLevel="0" r="412">
      <c r="A412" s="39" t="n">
        <v>46369</v>
      </c>
      <c r="B412" s="16" t="s">
        <v>657</v>
      </c>
      <c r="C412" s="16" t="s">
        <v>148</v>
      </c>
      <c r="D412" s="16" t="s">
        <v>149</v>
      </c>
      <c r="E412" s="6" t="n">
        <v>1000</v>
      </c>
      <c r="F412" s="7" t="n">
        <v>1</v>
      </c>
      <c r="G412" s="6" t="n">
        <v>12.86</v>
      </c>
      <c r="H412" s="6" t="n">
        <v>2</v>
      </c>
      <c r="I412" s="6" t="n">
        <v>12.86</v>
      </c>
      <c r="J412" s="6" t="n">
        <v>10.86</v>
      </c>
    </row>
    <row collapsed="false" customFormat="false" customHeight="false" hidden="false" ht="12.1" outlineLevel="0" r="413">
      <c r="A413" s="39" t="n">
        <v>46369</v>
      </c>
      <c r="B413" s="16" t="s">
        <v>657</v>
      </c>
      <c r="C413" s="16" t="s">
        <v>160</v>
      </c>
      <c r="D413" s="16" t="s">
        <v>161</v>
      </c>
      <c r="E413" s="6" t="n">
        <v>1000</v>
      </c>
      <c r="F413" s="7" t="n">
        <v>1</v>
      </c>
      <c r="G413" s="6" t="n">
        <v>13.83</v>
      </c>
      <c r="H413" s="6" t="n">
        <v>2</v>
      </c>
      <c r="I413" s="6" t="n">
        <v>13.83</v>
      </c>
      <c r="J413" s="6" t="n">
        <v>11.83</v>
      </c>
    </row>
    <row collapsed="false" customFormat="false" customHeight="false" hidden="false" ht="12.1" outlineLevel="0" r="414">
      <c r="A414" s="39" t="n">
        <v>46369</v>
      </c>
      <c r="B414" s="16" t="s">
        <v>657</v>
      </c>
      <c r="C414" s="16" t="s">
        <v>118</v>
      </c>
      <c r="D414" s="16" t="s">
        <v>119</v>
      </c>
      <c r="E414" s="6" t="n">
        <v>1000</v>
      </c>
      <c r="F414" s="7" t="n">
        <v>2</v>
      </c>
      <c r="G414" s="6" t="n">
        <v>13.97</v>
      </c>
      <c r="H414" s="6" t="n">
        <v>4</v>
      </c>
      <c r="I414" s="6" t="n">
        <v>27.94</v>
      </c>
      <c r="J414" s="6" t="n">
        <v>23.94</v>
      </c>
    </row>
    <row collapsed="false" customFormat="false" customHeight="false" hidden="false" ht="12.1" outlineLevel="0" r="415">
      <c r="A415" s="39" t="n">
        <v>46369</v>
      </c>
      <c r="B415" s="16" t="s">
        <v>657</v>
      </c>
      <c r="C415" s="16" t="s">
        <v>109</v>
      </c>
      <c r="D415" s="16" t="s">
        <v>110</v>
      </c>
      <c r="E415" s="6" t="n">
        <v>1000</v>
      </c>
      <c r="F415" s="7" t="n">
        <v>2</v>
      </c>
      <c r="G415" s="6" t="n">
        <v>13.83</v>
      </c>
      <c r="H415" s="6" t="n">
        <v>4</v>
      </c>
      <c r="I415" s="6" t="n">
        <v>27.66</v>
      </c>
      <c r="J415" s="6" t="n">
        <v>23.66</v>
      </c>
    </row>
    <row collapsed="false" customFormat="false" customHeight="false" hidden="false" ht="12.1" outlineLevel="0" r="416">
      <c r="A416" s="39" t="n">
        <v>46370</v>
      </c>
      <c r="B416" s="16" t="s">
        <v>657</v>
      </c>
      <c r="C416" s="16" t="s">
        <v>145</v>
      </c>
      <c r="D416" s="16" t="s">
        <v>146</v>
      </c>
      <c r="E416" s="6" t="n">
        <v>1000</v>
      </c>
      <c r="F416" s="7" t="n">
        <v>1</v>
      </c>
      <c r="G416" s="6" t="n">
        <v>42.19</v>
      </c>
      <c r="H416" s="6" t="n">
        <v>5</v>
      </c>
      <c r="I416" s="6" t="n">
        <v>42.19</v>
      </c>
      <c r="J416" s="6" t="n">
        <v>37.19</v>
      </c>
    </row>
    <row collapsed="false" customFormat="false" customHeight="false" hidden="false" ht="12.1" outlineLevel="0" r="417">
      <c r="A417" s="39" t="n">
        <v>46371</v>
      </c>
      <c r="B417" s="16" t="s">
        <v>657</v>
      </c>
      <c r="C417" s="16" t="s">
        <v>139</v>
      </c>
      <c r="D417" s="16" t="s">
        <v>140</v>
      </c>
      <c r="E417" s="6" t="n">
        <v>1000</v>
      </c>
      <c r="F417" s="7" t="n">
        <v>1</v>
      </c>
      <c r="G417" s="6" t="n">
        <v>82.72</v>
      </c>
      <c r="H417" s="6" t="n">
        <v>11</v>
      </c>
      <c r="I417" s="6" t="n">
        <v>82.72</v>
      </c>
      <c r="J417" s="6" t="n">
        <v>71.72</v>
      </c>
    </row>
    <row collapsed="false" customFormat="false" customHeight="false" hidden="false" ht="12.1" outlineLevel="0" r="418">
      <c r="A418" s="39" t="n">
        <v>46372</v>
      </c>
      <c r="B418" s="16" t="s">
        <v>657</v>
      </c>
      <c r="C418" s="16" t="s">
        <v>124</v>
      </c>
      <c r="D418" s="16" t="s">
        <v>125</v>
      </c>
      <c r="E418" s="6" t="n">
        <v>1000</v>
      </c>
      <c r="F418" s="7" t="n">
        <v>2</v>
      </c>
      <c r="G418" s="6" t="n">
        <v>13.05</v>
      </c>
      <c r="H418" s="6" t="n">
        <v>3</v>
      </c>
      <c r="I418" s="6" t="n">
        <v>26.1</v>
      </c>
      <c r="J418" s="6" t="n">
        <v>23.1</v>
      </c>
    </row>
    <row collapsed="false" customFormat="false" customHeight="false" hidden="false" ht="12.1" outlineLevel="0" r="419">
      <c r="A419" s="39" t="n">
        <v>46372</v>
      </c>
      <c r="B419" s="16" t="s">
        <v>657</v>
      </c>
      <c r="C419" s="16" t="s">
        <v>151</v>
      </c>
      <c r="D419" s="16" t="s">
        <v>152</v>
      </c>
      <c r="E419" s="6" t="n">
        <v>1000</v>
      </c>
      <c r="F419" s="7" t="n">
        <v>1</v>
      </c>
      <c r="G419" s="6" t="n">
        <v>15.05</v>
      </c>
      <c r="H419" s="6" t="n">
        <v>2</v>
      </c>
      <c r="I419" s="6" t="n">
        <v>15.05</v>
      </c>
      <c r="J419" s="6" t="n">
        <v>13.05</v>
      </c>
    </row>
    <row collapsed="false" customFormat="false" customHeight="false" hidden="false" ht="12.1" outlineLevel="0" r="420">
      <c r="A420" s="39" t="n">
        <v>46373</v>
      </c>
      <c r="B420" s="16" t="s">
        <v>657</v>
      </c>
      <c r="C420" s="16" t="s">
        <v>85</v>
      </c>
      <c r="D420" s="16" t="s">
        <v>86</v>
      </c>
      <c r="E420" s="6" t="n">
        <v>1000</v>
      </c>
      <c r="F420" s="7" t="n">
        <v>3</v>
      </c>
      <c r="G420" s="6" t="n">
        <v>41.88</v>
      </c>
      <c r="H420" s="6" t="n">
        <v>16</v>
      </c>
      <c r="I420" s="6" t="n">
        <v>125.64</v>
      </c>
      <c r="J420" s="6" t="n">
        <v>109.64</v>
      </c>
    </row>
    <row collapsed="false" customFormat="false" customHeight="false" hidden="false" ht="12.1" outlineLevel="0" r="421">
      <c r="A421" s="39" t="n">
        <v>46374</v>
      </c>
      <c r="B421" s="16" t="s">
        <v>657</v>
      </c>
      <c r="C421" s="16" t="s">
        <v>174</v>
      </c>
      <c r="D421" s="16" t="s">
        <v>175</v>
      </c>
      <c r="E421" s="6" t="n">
        <v>1000</v>
      </c>
      <c r="F421" s="7" t="n">
        <v>1</v>
      </c>
      <c r="G421" s="6" t="n">
        <v>10.89</v>
      </c>
      <c r="H421" s="6" t="n">
        <v>1</v>
      </c>
      <c r="I421" s="6" t="n">
        <v>10.89</v>
      </c>
      <c r="J421" s="6" t="n">
        <v>9.89</v>
      </c>
    </row>
    <row collapsed="false" customFormat="false" customHeight="false" hidden="false" ht="12.1" outlineLevel="0" r="422">
      <c r="A422" s="39" t="n">
        <v>46376</v>
      </c>
      <c r="B422" s="16" t="s">
        <v>657</v>
      </c>
      <c r="C422" s="16" t="s">
        <v>168</v>
      </c>
      <c r="D422" s="16" t="s">
        <v>169</v>
      </c>
      <c r="E422" s="6" t="n">
        <v>1000</v>
      </c>
      <c r="F422" s="7" t="n">
        <v>1</v>
      </c>
      <c r="G422" s="6" t="n">
        <v>74.79</v>
      </c>
      <c r="H422" s="6" t="n">
        <v>10</v>
      </c>
      <c r="I422" s="6" t="n">
        <v>74.79</v>
      </c>
      <c r="J422" s="6" t="n">
        <v>64.79</v>
      </c>
    </row>
    <row collapsed="false" customFormat="false" customHeight="false" hidden="false" ht="12.1" outlineLevel="0" r="423">
      <c r="A423" s="39" t="n">
        <v>46377</v>
      </c>
      <c r="B423" s="16" t="s">
        <v>657</v>
      </c>
      <c r="C423" s="16" t="s">
        <v>70</v>
      </c>
      <c r="D423" s="16" t="s">
        <v>71</v>
      </c>
      <c r="E423" s="6" t="n">
        <v>1000</v>
      </c>
      <c r="F423" s="7" t="n">
        <v>4</v>
      </c>
      <c r="G423" s="6" t="n">
        <v>13.15</v>
      </c>
      <c r="H423" s="6" t="n">
        <v>7</v>
      </c>
      <c r="I423" s="6" t="n">
        <v>52.6</v>
      </c>
      <c r="J423" s="6" t="n">
        <v>45.6</v>
      </c>
    </row>
    <row collapsed="false" customFormat="false" customHeight="false" hidden="false" ht="12.1" outlineLevel="0" r="424">
      <c r="A424" s="39" t="n">
        <v>46378</v>
      </c>
      <c r="B424" s="16" t="s">
        <v>657</v>
      </c>
      <c r="C424" s="16" t="s">
        <v>165</v>
      </c>
      <c r="D424" s="16" t="s">
        <v>166</v>
      </c>
      <c r="E424" s="6" t="n">
        <v>1000</v>
      </c>
      <c r="F424" s="7" t="n">
        <v>1</v>
      </c>
      <c r="G424" s="6" t="n">
        <v>13.16</v>
      </c>
      <c r="H424" s="6" t="n">
        <v>2</v>
      </c>
      <c r="I424" s="6" t="n">
        <v>13.16</v>
      </c>
      <c r="J424" s="6" t="n">
        <v>11.16</v>
      </c>
    </row>
    <row collapsed="false" customFormat="false" customHeight="false" hidden="false" ht="12.1" outlineLevel="0" r="425">
      <c r="A425" s="39" t="n">
        <v>46378</v>
      </c>
      <c r="B425" s="16" t="s">
        <v>657</v>
      </c>
      <c r="C425" s="16" t="s">
        <v>130</v>
      </c>
      <c r="D425" s="16" t="s">
        <v>131</v>
      </c>
      <c r="E425" s="6" t="n">
        <v>1000</v>
      </c>
      <c r="F425" s="7" t="n">
        <v>2</v>
      </c>
      <c r="G425" s="6" t="n">
        <v>59.84</v>
      </c>
      <c r="H425" s="6" t="n">
        <v>16</v>
      </c>
      <c r="I425" s="6" t="n">
        <v>119.68</v>
      </c>
      <c r="J425" s="6" t="n">
        <v>103.68</v>
      </c>
    </row>
    <row collapsed="false" customFormat="false" customHeight="false" hidden="false" ht="12.1" outlineLevel="0" r="426">
      <c r="A426" s="39" t="n">
        <v>46379</v>
      </c>
      <c r="B426" s="16" t="s">
        <v>657</v>
      </c>
      <c r="C426" s="16" t="s">
        <v>142</v>
      </c>
      <c r="D426" s="16" t="s">
        <v>143</v>
      </c>
      <c r="E426" s="6" t="n">
        <v>1000</v>
      </c>
      <c r="F426" s="7" t="n">
        <v>1</v>
      </c>
      <c r="G426" s="6" t="n">
        <v>14.3</v>
      </c>
      <c r="H426" s="6" t="n">
        <v>2</v>
      </c>
      <c r="I426" s="6" t="n">
        <v>14.3</v>
      </c>
      <c r="J426" s="6" t="n">
        <v>12.3</v>
      </c>
    </row>
    <row collapsed="false" customFormat="false" customHeight="false" hidden="false" ht="12.1" outlineLevel="0" r="427">
      <c r="A427" s="39" t="n">
        <v>46380</v>
      </c>
      <c r="B427" s="16" t="s">
        <v>657</v>
      </c>
      <c r="C427" s="16" t="s">
        <v>79</v>
      </c>
      <c r="D427" s="16" t="s">
        <v>80</v>
      </c>
      <c r="E427" s="6" t="n">
        <v>750</v>
      </c>
      <c r="F427" s="7" t="n">
        <v>5</v>
      </c>
      <c r="G427" s="6" t="n">
        <v>8.92</v>
      </c>
      <c r="H427" s="6" t="n">
        <v>6</v>
      </c>
      <c r="I427" s="6" t="n">
        <v>44.6</v>
      </c>
      <c r="J427" s="6" t="n">
        <v>38.6</v>
      </c>
    </row>
    <row collapsed="false" customFormat="false" customHeight="false" hidden="false" ht="12.1" outlineLevel="0" r="428">
      <c r="A428" s="39" t="n">
        <v>46380</v>
      </c>
      <c r="B428" s="16" t="s">
        <v>657</v>
      </c>
      <c r="C428" s="16" t="s">
        <v>73</v>
      </c>
      <c r="D428" s="16" t="s">
        <v>74</v>
      </c>
      <c r="E428" s="6" t="n">
        <v>1000</v>
      </c>
      <c r="F428" s="7" t="n">
        <v>4</v>
      </c>
      <c r="G428" s="6" t="n">
        <v>18.9</v>
      </c>
      <c r="H428" s="6" t="n">
        <v>10</v>
      </c>
      <c r="I428" s="6" t="n">
        <v>75.6</v>
      </c>
      <c r="J428" s="6" t="n">
        <v>65.6</v>
      </c>
    </row>
    <row collapsed="false" customFormat="false" customHeight="false" hidden="false" ht="12.1" outlineLevel="0" r="429">
      <c r="A429" s="39" t="n">
        <v>46381</v>
      </c>
      <c r="B429" s="16" t="s">
        <v>657</v>
      </c>
      <c r="C429" s="16" t="s">
        <v>67</v>
      </c>
      <c r="D429" s="16" t="s">
        <v>68</v>
      </c>
      <c r="E429" s="6" t="n">
        <v>1000</v>
      </c>
      <c r="F429" s="7" t="n">
        <v>5</v>
      </c>
      <c r="G429" s="6" t="n">
        <v>16.03</v>
      </c>
      <c r="H429" s="6" t="n">
        <v>10</v>
      </c>
      <c r="I429" s="6" t="n">
        <v>80.15</v>
      </c>
      <c r="J429" s="6" t="n">
        <v>70.15</v>
      </c>
    </row>
    <row collapsed="false" customFormat="false" customHeight="false" hidden="false" ht="12.1" outlineLevel="0" r="430">
      <c r="A430" s="39" t="n">
        <v>46381</v>
      </c>
      <c r="B430" s="16" t="s">
        <v>657</v>
      </c>
      <c r="C430" s="16" t="s">
        <v>177</v>
      </c>
      <c r="D430" s="16" t="s">
        <v>178</v>
      </c>
      <c r="E430" s="6" t="n">
        <v>502</v>
      </c>
      <c r="F430" s="7" t="n">
        <v>1</v>
      </c>
      <c r="G430" s="6" t="n">
        <v>5.33</v>
      </c>
      <c r="H430" s="6" t="n">
        <v>1</v>
      </c>
      <c r="I430" s="6" t="n">
        <v>5.33</v>
      </c>
      <c r="J430" s="6" t="n">
        <v>4.33</v>
      </c>
    </row>
    <row collapsed="false" customFormat="false" customHeight="false" hidden="false" ht="12.1" outlineLevel="0" r="431">
      <c r="A431" s="39" t="n">
        <v>46384</v>
      </c>
      <c r="B431" s="16" t="s">
        <v>657</v>
      </c>
      <c r="C431" s="16" t="s">
        <v>103</v>
      </c>
      <c r="D431" s="16" t="s">
        <v>104</v>
      </c>
      <c r="E431" s="6" t="n">
        <v>1000</v>
      </c>
      <c r="F431" s="7" t="n">
        <v>2</v>
      </c>
      <c r="G431" s="6" t="n">
        <v>13.05</v>
      </c>
      <c r="H431" s="6" t="n">
        <v>3</v>
      </c>
      <c r="I431" s="6" t="n">
        <v>26.1</v>
      </c>
      <c r="J431" s="6" t="n">
        <v>23.1</v>
      </c>
    </row>
    <row collapsed="false" customFormat="false" customHeight="false" hidden="false" ht="12.1" outlineLevel="0" r="432">
      <c r="A432" s="39" t="n">
        <v>46384</v>
      </c>
      <c r="B432" s="16" t="s">
        <v>657</v>
      </c>
      <c r="C432" s="16" t="s">
        <v>91</v>
      </c>
      <c r="D432" s="16" t="s">
        <v>92</v>
      </c>
      <c r="E432" s="6" t="n">
        <v>1000</v>
      </c>
      <c r="F432" s="7" t="n">
        <v>3</v>
      </c>
      <c r="G432" s="6" t="n">
        <v>12.82</v>
      </c>
      <c r="H432" s="6" t="n">
        <v>5</v>
      </c>
      <c r="I432" s="6" t="n">
        <v>38.46</v>
      </c>
      <c r="J432" s="6" t="n">
        <v>33.46</v>
      </c>
    </row>
    <row collapsed="false" customFormat="false" customHeight="false" hidden="false" ht="12.1" outlineLevel="0" r="433">
      <c r="A433" s="39" t="n">
        <v>46384</v>
      </c>
      <c r="B433" s="16" t="s">
        <v>657</v>
      </c>
      <c r="C433" s="16" t="s">
        <v>115</v>
      </c>
      <c r="D433" s="16" t="s">
        <v>116</v>
      </c>
      <c r="E433" s="6" t="n">
        <v>1000</v>
      </c>
      <c r="F433" s="7" t="n">
        <v>2</v>
      </c>
      <c r="G433" s="6" t="n">
        <v>15.59</v>
      </c>
      <c r="H433" s="6" t="n">
        <v>4</v>
      </c>
      <c r="I433" s="6" t="n">
        <v>31.18</v>
      </c>
      <c r="J433" s="6" t="n">
        <v>27.18</v>
      </c>
    </row>
    <row collapsed="false" customFormat="false" customHeight="false" hidden="false" ht="12.1" outlineLevel="0" r="434">
      <c r="A434" s="39" t="n">
        <v>46386</v>
      </c>
      <c r="B434" s="16" t="s">
        <v>657</v>
      </c>
      <c r="C434" s="16" t="s">
        <v>121</v>
      </c>
      <c r="D434" s="16" t="s">
        <v>122</v>
      </c>
      <c r="E434" s="6" t="n">
        <v>1000</v>
      </c>
      <c r="F434" s="7" t="n">
        <v>2</v>
      </c>
      <c r="G434" s="6" t="n">
        <v>12.99</v>
      </c>
      <c r="H434" s="6" t="n">
        <v>3</v>
      </c>
      <c r="I434" s="6" t="n">
        <v>25.98</v>
      </c>
      <c r="J434" s="6" t="n">
        <v>22.98</v>
      </c>
    </row>
    <row collapsed="false" customFormat="false" customHeight="false" hidden="false" ht="12.1" outlineLevel="0" r="435">
      <c r="A435" s="39" t="n">
        <v>46386</v>
      </c>
      <c r="B435" s="16" t="s">
        <v>657</v>
      </c>
      <c r="C435" s="16" t="s">
        <v>59</v>
      </c>
      <c r="D435" s="16" t="s">
        <v>61</v>
      </c>
      <c r="E435" s="6" t="n">
        <v>1000</v>
      </c>
      <c r="F435" s="7" t="n">
        <v>7</v>
      </c>
      <c r="G435" s="6" t="n">
        <v>19.32</v>
      </c>
      <c r="H435" s="6" t="n">
        <v>18</v>
      </c>
      <c r="I435" s="6" t="n">
        <v>135.24</v>
      </c>
      <c r="J435" s="6" t="n">
        <v>117.24</v>
      </c>
    </row>
    <row collapsed="false" customFormat="false" customHeight="false" hidden="false" ht="12.1" outlineLevel="0" r="436">
      <c r="A436" s="39" t="n">
        <v>46387</v>
      </c>
      <c r="B436" s="16" t="s">
        <v>657</v>
      </c>
      <c r="C436" s="16" t="s">
        <v>154</v>
      </c>
      <c r="D436" s="16" t="s">
        <v>155</v>
      </c>
      <c r="E436" s="6" t="n">
        <v>1000</v>
      </c>
      <c r="F436" s="7" t="n">
        <v>1</v>
      </c>
      <c r="G436" s="6" t="n">
        <v>12.66</v>
      </c>
      <c r="H436" s="6" t="n">
        <v>2</v>
      </c>
      <c r="I436" s="6" t="n">
        <v>12.66</v>
      </c>
      <c r="J436" s="6" t="n">
        <v>10.66</v>
      </c>
    </row>
    <row collapsed="false" customFormat="false" customHeight="false" hidden="false" ht="12.1" outlineLevel="0" r="437">
      <c r="A437" s="39" t="n">
        <v>46396</v>
      </c>
      <c r="B437" s="16" t="s">
        <v>657</v>
      </c>
      <c r="C437" s="16" t="s">
        <v>136</v>
      </c>
      <c r="D437" s="16" t="s">
        <v>137</v>
      </c>
      <c r="E437" s="6" t="n">
        <v>725</v>
      </c>
      <c r="F437" s="7" t="n">
        <v>2</v>
      </c>
      <c r="G437" s="6" t="n">
        <v>10.49</v>
      </c>
      <c r="H437" s="6" t="n">
        <v>3</v>
      </c>
      <c r="I437" s="6" t="n">
        <v>20.98</v>
      </c>
      <c r="J437" s="6" t="n">
        <v>17.98</v>
      </c>
    </row>
    <row collapsed="false" customFormat="false" customHeight="false" hidden="false" ht="12.1" outlineLevel="0" r="438">
      <c r="A438" s="39" t="n">
        <v>46397</v>
      </c>
      <c r="B438" s="16" t="s">
        <v>657</v>
      </c>
      <c r="C438" s="16" t="s">
        <v>162</v>
      </c>
      <c r="D438" s="16" t="s">
        <v>163</v>
      </c>
      <c r="E438" s="6" t="n">
        <v>1000</v>
      </c>
      <c r="F438" s="7" t="n">
        <v>1</v>
      </c>
      <c r="G438" s="6" t="n">
        <v>12.74</v>
      </c>
      <c r="H438" s="6" t="n">
        <v>2</v>
      </c>
      <c r="I438" s="6" t="n">
        <v>12.74</v>
      </c>
      <c r="J438" s="6" t="n">
        <v>10.74</v>
      </c>
    </row>
    <row collapsed="false" customFormat="false" customHeight="false" hidden="false" ht="12.1" outlineLevel="0" r="439">
      <c r="A439" s="39" t="n">
        <v>46397</v>
      </c>
      <c r="B439" s="16" t="s">
        <v>657</v>
      </c>
      <c r="C439" s="16" t="s">
        <v>106</v>
      </c>
      <c r="D439" s="16" t="s">
        <v>107</v>
      </c>
      <c r="E439" s="6" t="n">
        <v>1000</v>
      </c>
      <c r="F439" s="7" t="n">
        <v>2</v>
      </c>
      <c r="G439" s="6" t="n">
        <v>13.18</v>
      </c>
      <c r="H439" s="6" t="n">
        <v>3</v>
      </c>
      <c r="I439" s="6" t="n">
        <v>26.36</v>
      </c>
      <c r="J439" s="6" t="n">
        <v>23.36</v>
      </c>
    </row>
    <row collapsed="false" customFormat="false" customHeight="false" hidden="false" ht="12.1" outlineLevel="0" r="440">
      <c r="A440" s="39" t="n">
        <v>46399</v>
      </c>
      <c r="B440" s="16" t="s">
        <v>657</v>
      </c>
      <c r="C440" s="16" t="s">
        <v>148</v>
      </c>
      <c r="D440" s="16" t="s">
        <v>149</v>
      </c>
      <c r="E440" s="6" t="n">
        <v>1000</v>
      </c>
      <c r="F440" s="7" t="n">
        <v>1</v>
      </c>
      <c r="G440" s="6" t="n">
        <v>12.86</v>
      </c>
      <c r="H440" s="6" t="n">
        <v>2</v>
      </c>
      <c r="I440" s="6" t="n">
        <v>12.86</v>
      </c>
      <c r="J440" s="6" t="n">
        <v>10.86</v>
      </c>
    </row>
    <row collapsed="false" customFormat="false" customHeight="false" hidden="false" ht="12.1" outlineLevel="0" r="441">
      <c r="A441" s="39" t="n">
        <v>46399</v>
      </c>
      <c r="B441" s="16" t="s">
        <v>657</v>
      </c>
      <c r="C441" s="16" t="s">
        <v>160</v>
      </c>
      <c r="D441" s="16" t="s">
        <v>161</v>
      </c>
      <c r="E441" s="6" t="n">
        <v>1000</v>
      </c>
      <c r="F441" s="7" t="n">
        <v>1</v>
      </c>
      <c r="G441" s="6" t="n">
        <v>13.83</v>
      </c>
      <c r="H441" s="6" t="n">
        <v>2</v>
      </c>
      <c r="I441" s="6" t="n">
        <v>13.83</v>
      </c>
      <c r="J441" s="6" t="n">
        <v>11.83</v>
      </c>
    </row>
    <row collapsed="false" customFormat="false" customHeight="false" hidden="false" ht="12.1" outlineLevel="0" r="442">
      <c r="A442" s="39" t="n">
        <v>46399</v>
      </c>
      <c r="B442" s="16" t="s">
        <v>657</v>
      </c>
      <c r="C442" s="16" t="s">
        <v>118</v>
      </c>
      <c r="D442" s="16" t="s">
        <v>119</v>
      </c>
      <c r="E442" s="6" t="n">
        <v>1000</v>
      </c>
      <c r="F442" s="7" t="n">
        <v>2</v>
      </c>
      <c r="G442" s="6" t="n">
        <v>13.97</v>
      </c>
      <c r="H442" s="6" t="n">
        <v>4</v>
      </c>
      <c r="I442" s="6" t="n">
        <v>27.94</v>
      </c>
      <c r="J442" s="6" t="n">
        <v>23.94</v>
      </c>
    </row>
    <row collapsed="false" customFormat="false" customHeight="false" hidden="false" ht="12.1" outlineLevel="0" r="443">
      <c r="A443" s="39" t="n">
        <v>46399</v>
      </c>
      <c r="B443" s="16" t="s">
        <v>657</v>
      </c>
      <c r="C443" s="16" t="s">
        <v>109</v>
      </c>
      <c r="D443" s="16" t="s">
        <v>110</v>
      </c>
      <c r="E443" s="6" t="n">
        <v>1000</v>
      </c>
      <c r="F443" s="7" t="n">
        <v>2</v>
      </c>
      <c r="G443" s="6" t="n">
        <v>13.83</v>
      </c>
      <c r="H443" s="6" t="n">
        <v>4</v>
      </c>
      <c r="I443" s="6" t="n">
        <v>27.66</v>
      </c>
      <c r="J443" s="6" t="n">
        <v>23.66</v>
      </c>
    </row>
    <row collapsed="false" customFormat="false" customHeight="false" hidden="false" ht="12.1" outlineLevel="0" r="444">
      <c r="A444" s="39" t="n">
        <v>46403</v>
      </c>
      <c r="B444" s="16" t="s">
        <v>657</v>
      </c>
      <c r="C444" s="16" t="s">
        <v>124</v>
      </c>
      <c r="D444" s="16" t="s">
        <v>125</v>
      </c>
      <c r="E444" s="6" t="n">
        <v>1000</v>
      </c>
      <c r="F444" s="7" t="n">
        <v>2</v>
      </c>
      <c r="G444" s="6" t="n">
        <v>13.05</v>
      </c>
      <c r="H444" s="6" t="n">
        <v>3</v>
      </c>
      <c r="I444" s="6" t="n">
        <v>26.1</v>
      </c>
      <c r="J444" s="6" t="n">
        <v>23.1</v>
      </c>
    </row>
    <row collapsed="false" customFormat="false" customHeight="false" hidden="false" ht="12.1" outlineLevel="0" r="445">
      <c r="A445" s="39" t="n">
        <v>46404</v>
      </c>
      <c r="B445" s="16" t="s">
        <v>657</v>
      </c>
      <c r="C445" s="16" t="s">
        <v>174</v>
      </c>
      <c r="D445" s="16" t="s">
        <v>175</v>
      </c>
      <c r="E445" s="6" t="n">
        <v>1000</v>
      </c>
      <c r="F445" s="7" t="n">
        <v>1</v>
      </c>
      <c r="G445" s="6" t="n">
        <v>10.89</v>
      </c>
      <c r="H445" s="6" t="n">
        <v>1</v>
      </c>
      <c r="I445" s="6" t="n">
        <v>10.89</v>
      </c>
      <c r="J445" s="6" t="n">
        <v>9.89</v>
      </c>
    </row>
    <row collapsed="false" customFormat="false" customHeight="false" hidden="false" ht="12.1" outlineLevel="0" r="446">
      <c r="A446" s="39" t="n">
        <v>46407</v>
      </c>
      <c r="B446" s="16" t="s">
        <v>657</v>
      </c>
      <c r="C446" s="16" t="s">
        <v>70</v>
      </c>
      <c r="D446" s="16" t="s">
        <v>71</v>
      </c>
      <c r="E446" s="6" t="n">
        <v>1000</v>
      </c>
      <c r="F446" s="7" t="n">
        <v>4</v>
      </c>
      <c r="G446" s="6" t="n">
        <v>13.15</v>
      </c>
      <c r="H446" s="6" t="n">
        <v>7</v>
      </c>
      <c r="I446" s="6" t="n">
        <v>52.6</v>
      </c>
      <c r="J446" s="6" t="n">
        <v>45.6</v>
      </c>
    </row>
    <row collapsed="false" customFormat="false" customHeight="false" hidden="false" ht="12.1" outlineLevel="0" r="447">
      <c r="A447" s="39" t="n">
        <v>46408</v>
      </c>
      <c r="B447" s="16" t="s">
        <v>657</v>
      </c>
      <c r="C447" s="16" t="s">
        <v>165</v>
      </c>
      <c r="D447" s="16" t="s">
        <v>166</v>
      </c>
      <c r="E447" s="6" t="n">
        <v>1000</v>
      </c>
      <c r="F447" s="7" t="n">
        <v>1</v>
      </c>
      <c r="G447" s="6" t="n">
        <v>13.16</v>
      </c>
      <c r="H447" s="6" t="n">
        <v>2</v>
      </c>
      <c r="I447" s="6" t="n">
        <v>13.16</v>
      </c>
      <c r="J447" s="6" t="n">
        <v>11.16</v>
      </c>
    </row>
    <row collapsed="false" customFormat="false" customHeight="false" hidden="false" ht="12.1" outlineLevel="0" r="448">
      <c r="A448" s="39" t="n">
        <v>46409</v>
      </c>
      <c r="B448" s="16" t="s">
        <v>657</v>
      </c>
      <c r="C448" s="16" t="s">
        <v>142</v>
      </c>
      <c r="D448" s="16" t="s">
        <v>143</v>
      </c>
      <c r="E448" s="6" t="n">
        <v>1000</v>
      </c>
      <c r="F448" s="7" t="n">
        <v>1</v>
      </c>
      <c r="G448" s="6" t="n">
        <v>14.3</v>
      </c>
      <c r="H448" s="6" t="n">
        <v>2</v>
      </c>
      <c r="I448" s="6" t="n">
        <v>14.3</v>
      </c>
      <c r="J448" s="6" t="n">
        <v>12.3</v>
      </c>
    </row>
    <row collapsed="false" customFormat="false" customHeight="false" hidden="false" ht="12.1" outlineLevel="0" r="449">
      <c r="A449" s="39" t="n">
        <v>46410</v>
      </c>
      <c r="B449" s="16" t="s">
        <v>657</v>
      </c>
      <c r="C449" s="16" t="s">
        <v>73</v>
      </c>
      <c r="D449" s="16" t="s">
        <v>74</v>
      </c>
      <c r="E449" s="6" t="n">
        <v>1000</v>
      </c>
      <c r="F449" s="7" t="n">
        <v>4</v>
      </c>
      <c r="G449" s="6" t="n">
        <v>18.9</v>
      </c>
      <c r="H449" s="6" t="n">
        <v>10</v>
      </c>
      <c r="I449" s="6" t="n">
        <v>75.6</v>
      </c>
      <c r="J449" s="6" t="n">
        <v>65.6</v>
      </c>
    </row>
    <row collapsed="false" customFormat="false" customHeight="false" hidden="false" ht="12.1" outlineLevel="0" r="450">
      <c r="A450" s="39" t="n">
        <v>46411</v>
      </c>
      <c r="B450" s="16" t="s">
        <v>657</v>
      </c>
      <c r="C450" s="16" t="s">
        <v>67</v>
      </c>
      <c r="D450" s="16" t="s">
        <v>68</v>
      </c>
      <c r="E450" s="6" t="n">
        <v>1000</v>
      </c>
      <c r="F450" s="7" t="n">
        <v>5</v>
      </c>
      <c r="G450" s="6" t="n">
        <v>16.03</v>
      </c>
      <c r="H450" s="6" t="n">
        <v>10</v>
      </c>
      <c r="I450" s="6" t="n">
        <v>80.15</v>
      </c>
      <c r="J450" s="6" t="n">
        <v>70.15</v>
      </c>
    </row>
    <row collapsed="false" customFormat="false" customHeight="false" hidden="false" ht="12.1" outlineLevel="0" r="451">
      <c r="A451" s="39" t="n">
        <v>46411</v>
      </c>
      <c r="B451" s="16" t="s">
        <v>657</v>
      </c>
      <c r="C451" s="16" t="s">
        <v>177</v>
      </c>
      <c r="D451" s="16" t="s">
        <v>178</v>
      </c>
      <c r="E451" s="6" t="n">
        <v>502</v>
      </c>
      <c r="F451" s="7" t="n">
        <v>1</v>
      </c>
      <c r="G451" s="6" t="n">
        <v>4.57</v>
      </c>
      <c r="H451" s="6" t="n">
        <v>1</v>
      </c>
      <c r="I451" s="6" t="n">
        <v>4.57</v>
      </c>
      <c r="J451" s="6" t="n">
        <v>3.57</v>
      </c>
    </row>
    <row collapsed="false" customFormat="false" customHeight="false" hidden="false" ht="12.1" outlineLevel="0" r="452">
      <c r="A452" s="39" t="n">
        <v>46411</v>
      </c>
      <c r="B452" s="16" t="s">
        <v>657</v>
      </c>
      <c r="C452" s="16" t="s">
        <v>79</v>
      </c>
      <c r="D452" s="16" t="s">
        <v>80</v>
      </c>
      <c r="E452" s="6" t="n">
        <v>750</v>
      </c>
      <c r="F452" s="7" t="n">
        <v>5</v>
      </c>
      <c r="G452" s="6" t="n">
        <v>4.46</v>
      </c>
      <c r="H452" s="6" t="n">
        <v>3</v>
      </c>
      <c r="I452" s="6" t="n">
        <v>22.3</v>
      </c>
      <c r="J452" s="6" t="n">
        <v>19.3</v>
      </c>
    </row>
    <row collapsed="false" customFormat="false" customHeight="false" hidden="false" ht="12.1" outlineLevel="0" r="453">
      <c r="A453" s="39" t="n">
        <v>46413</v>
      </c>
      <c r="B453" s="16" t="s">
        <v>657</v>
      </c>
      <c r="C453" s="16" t="s">
        <v>171</v>
      </c>
      <c r="D453" s="16" t="s">
        <v>172</v>
      </c>
      <c r="E453" s="6" t="n">
        <v>1000</v>
      </c>
      <c r="F453" s="7" t="n">
        <v>1</v>
      </c>
      <c r="G453" s="6" t="n">
        <v>37.65</v>
      </c>
      <c r="H453" s="6" t="n">
        <v>5</v>
      </c>
      <c r="I453" s="6" t="n">
        <v>37.65</v>
      </c>
      <c r="J453" s="6" t="n">
        <v>32.65</v>
      </c>
    </row>
    <row collapsed="false" customFormat="false" customHeight="false" hidden="false" ht="12.1" outlineLevel="0" r="454">
      <c r="A454" s="39" t="n">
        <v>46414</v>
      </c>
      <c r="B454" s="16" t="s">
        <v>657</v>
      </c>
      <c r="C454" s="16" t="s">
        <v>180</v>
      </c>
      <c r="D454" s="16" t="s">
        <v>181</v>
      </c>
      <c r="E454" s="6" t="n">
        <v>19.36</v>
      </c>
      <c r="F454" s="7" t="n">
        <v>11</v>
      </c>
      <c r="G454" s="6" t="n">
        <v>0.36</v>
      </c>
      <c r="H454" s="6" t="n">
        <v>1</v>
      </c>
      <c r="I454" s="6" t="n">
        <v>3.96</v>
      </c>
      <c r="J454" s="6" t="n">
        <v>2.96</v>
      </c>
    </row>
    <row collapsed="false" customFormat="false" customHeight="false" hidden="false" ht="12.1" outlineLevel="0" r="455">
      <c r="A455" s="39" t="n">
        <v>46414</v>
      </c>
      <c r="B455" s="16" t="s">
        <v>657</v>
      </c>
      <c r="C455" s="16" t="s">
        <v>91</v>
      </c>
      <c r="D455" s="16" t="s">
        <v>92</v>
      </c>
      <c r="E455" s="6" t="n">
        <v>1000</v>
      </c>
      <c r="F455" s="7" t="n">
        <v>3</v>
      </c>
      <c r="G455" s="6" t="n">
        <v>12.82</v>
      </c>
      <c r="H455" s="6" t="n">
        <v>5</v>
      </c>
      <c r="I455" s="6" t="n">
        <v>38.46</v>
      </c>
      <c r="J455" s="6" t="n">
        <v>33.46</v>
      </c>
    </row>
    <row collapsed="false" customFormat="false" customHeight="false" hidden="false" ht="12.1" outlineLevel="0" r="456">
      <c r="A456" s="39" t="n">
        <v>46414</v>
      </c>
      <c r="B456" s="16" t="s">
        <v>657</v>
      </c>
      <c r="C456" s="16" t="s">
        <v>115</v>
      </c>
      <c r="D456" s="16" t="s">
        <v>116</v>
      </c>
      <c r="E456" s="6" t="n">
        <v>1000</v>
      </c>
      <c r="F456" s="7" t="n">
        <v>2</v>
      </c>
      <c r="G456" s="6" t="n">
        <v>15.59</v>
      </c>
      <c r="H456" s="6" t="n">
        <v>4</v>
      </c>
      <c r="I456" s="6" t="n">
        <v>31.18</v>
      </c>
      <c r="J456" s="6" t="n">
        <v>27.18</v>
      </c>
    </row>
    <row collapsed="false" customFormat="false" customHeight="false" hidden="false" ht="12.1" outlineLevel="0" r="457">
      <c r="A457" s="39" t="n">
        <v>46415</v>
      </c>
      <c r="B457" s="16" t="s">
        <v>657</v>
      </c>
      <c r="C457" s="16" t="s">
        <v>103</v>
      </c>
      <c r="D457" s="16" t="s">
        <v>104</v>
      </c>
      <c r="E457" s="6" t="n">
        <v>1000</v>
      </c>
      <c r="F457" s="7" t="n">
        <v>2</v>
      </c>
      <c r="G457" s="6" t="n">
        <v>13.05</v>
      </c>
      <c r="H457" s="6" t="n">
        <v>3</v>
      </c>
      <c r="I457" s="6" t="n">
        <v>26.1</v>
      </c>
      <c r="J457" s="6" t="n">
        <v>23.1</v>
      </c>
    </row>
    <row collapsed="false" customFormat="false" customHeight="false" hidden="false" ht="12.1" outlineLevel="0" r="458">
      <c r="A458" s="39" t="n">
        <v>46416</v>
      </c>
      <c r="B458" s="16" t="s">
        <v>657</v>
      </c>
      <c r="C458" s="16" t="s">
        <v>59</v>
      </c>
      <c r="D458" s="16" t="s">
        <v>61</v>
      </c>
      <c r="E458" s="6" t="n">
        <v>1000</v>
      </c>
      <c r="F458" s="7" t="n">
        <v>7</v>
      </c>
      <c r="G458" s="6" t="n">
        <v>19.32</v>
      </c>
      <c r="H458" s="6" t="n">
        <v>18</v>
      </c>
      <c r="I458" s="6" t="n">
        <v>135.24</v>
      </c>
      <c r="J458" s="6" t="n">
        <v>117.24</v>
      </c>
    </row>
    <row collapsed="false" customFormat="false" customHeight="false" hidden="false" ht="12.1" outlineLevel="0" r="459">
      <c r="A459" s="39" t="n">
        <v>46417</v>
      </c>
      <c r="B459" s="16" t="s">
        <v>657</v>
      </c>
      <c r="C459" s="16" t="s">
        <v>121</v>
      </c>
      <c r="D459" s="16" t="s">
        <v>122</v>
      </c>
      <c r="E459" s="6" t="n">
        <v>1000</v>
      </c>
      <c r="F459" s="7" t="n">
        <v>2</v>
      </c>
      <c r="G459" s="6" t="n">
        <v>12.99</v>
      </c>
      <c r="H459" s="6" t="n">
        <v>3</v>
      </c>
      <c r="I459" s="6" t="n">
        <v>25.98</v>
      </c>
      <c r="J459" s="6" t="n">
        <v>22.98</v>
      </c>
    </row>
    <row collapsed="false" customFormat="false" customHeight="false" hidden="false" ht="12.1" outlineLevel="0" r="460">
      <c r="A460" s="39" t="n">
        <v>46417</v>
      </c>
      <c r="B460" s="16" t="s">
        <v>657</v>
      </c>
      <c r="C460" s="16" t="s">
        <v>154</v>
      </c>
      <c r="D460" s="16" t="s">
        <v>155</v>
      </c>
      <c r="E460" s="6" t="n">
        <v>1000</v>
      </c>
      <c r="F460" s="7" t="n">
        <v>1</v>
      </c>
      <c r="G460" s="6" t="n">
        <v>12.66</v>
      </c>
      <c r="H460" s="6" t="n">
        <v>2</v>
      </c>
      <c r="I460" s="6" t="n">
        <v>12.66</v>
      </c>
      <c r="J460" s="6" t="n">
        <v>10.66</v>
      </c>
    </row>
    <row collapsed="false" customFormat="false" customHeight="false" hidden="false" ht="12.1" outlineLevel="0" r="461">
      <c r="A461" s="39" t="n">
        <v>46426</v>
      </c>
      <c r="B461" s="16" t="s">
        <v>657</v>
      </c>
      <c r="C461" s="16" t="s">
        <v>136</v>
      </c>
      <c r="D461" s="16" t="s">
        <v>137</v>
      </c>
      <c r="E461" s="6" t="n">
        <v>725</v>
      </c>
      <c r="F461" s="7" t="n">
        <v>2</v>
      </c>
      <c r="G461" s="6" t="n">
        <v>10.49</v>
      </c>
      <c r="H461" s="6" t="n">
        <v>3</v>
      </c>
      <c r="I461" s="6" t="n">
        <v>20.98</v>
      </c>
      <c r="J461" s="6" t="n">
        <v>17.98</v>
      </c>
    </row>
    <row collapsed="false" customFormat="false" customHeight="false" hidden="false" ht="12.1" outlineLevel="0" r="462">
      <c r="A462" s="39" t="n">
        <v>46426</v>
      </c>
      <c r="B462" s="16" t="s">
        <v>657</v>
      </c>
      <c r="C462" s="16" t="s">
        <v>100</v>
      </c>
      <c r="D462" s="16" t="s">
        <v>101</v>
      </c>
      <c r="E462" s="6" t="n">
        <v>1000</v>
      </c>
      <c r="F462" s="7" t="n">
        <v>2</v>
      </c>
      <c r="G462" s="6" t="n">
        <v>45.56</v>
      </c>
      <c r="H462" s="6" t="n">
        <v>12</v>
      </c>
      <c r="I462" s="6" t="n">
        <v>91.12</v>
      </c>
      <c r="J462" s="6" t="n">
        <v>79.12</v>
      </c>
    </row>
    <row collapsed="false" customFormat="false" customHeight="false" hidden="false" ht="12.1" outlineLevel="0" r="463">
      <c r="A463" s="39" t="n">
        <v>46427</v>
      </c>
      <c r="B463" s="16" t="s">
        <v>657</v>
      </c>
      <c r="C463" s="16" t="s">
        <v>162</v>
      </c>
      <c r="D463" s="16" t="s">
        <v>163</v>
      </c>
      <c r="E463" s="6" t="n">
        <v>1000</v>
      </c>
      <c r="F463" s="7" t="n">
        <v>1</v>
      </c>
      <c r="G463" s="6" t="n">
        <v>12.74</v>
      </c>
      <c r="H463" s="6" t="n">
        <v>2</v>
      </c>
      <c r="I463" s="6" t="n">
        <v>12.74</v>
      </c>
      <c r="J463" s="6" t="n">
        <v>10.74</v>
      </c>
    </row>
    <row collapsed="false" customFormat="false" customHeight="false" hidden="false" ht="12.1" outlineLevel="0" r="464">
      <c r="A464" s="39" t="n">
        <v>46427</v>
      </c>
      <c r="B464" s="16" t="s">
        <v>657</v>
      </c>
      <c r="C464" s="16" t="s">
        <v>106</v>
      </c>
      <c r="D464" s="16" t="s">
        <v>107</v>
      </c>
      <c r="E464" s="6" t="n">
        <v>1000</v>
      </c>
      <c r="F464" s="7" t="n">
        <v>2</v>
      </c>
      <c r="G464" s="6" t="n">
        <v>13.18</v>
      </c>
      <c r="H464" s="6" t="n">
        <v>3</v>
      </c>
      <c r="I464" s="6" t="n">
        <v>26.36</v>
      </c>
      <c r="J464" s="6" t="n">
        <v>23.36</v>
      </c>
    </row>
    <row collapsed="false" customFormat="false" customHeight="false" hidden="false" ht="12.1" outlineLevel="0" r="465">
      <c r="A465" s="39" t="n">
        <v>46429</v>
      </c>
      <c r="B465" s="16" t="s">
        <v>657</v>
      </c>
      <c r="C465" s="16" t="s">
        <v>148</v>
      </c>
      <c r="D465" s="16" t="s">
        <v>149</v>
      </c>
      <c r="E465" s="6" t="n">
        <v>1000</v>
      </c>
      <c r="F465" s="7" t="n">
        <v>1</v>
      </c>
      <c r="G465" s="6" t="n">
        <v>12.86</v>
      </c>
      <c r="H465" s="6" t="n">
        <v>2</v>
      </c>
      <c r="I465" s="6" t="n">
        <v>12.86</v>
      </c>
      <c r="J465" s="6" t="n">
        <v>10.86</v>
      </c>
    </row>
    <row collapsed="false" customFormat="false" customHeight="false" hidden="false" ht="12.1" outlineLevel="0" r="466">
      <c r="A466" s="39" t="n">
        <v>46429</v>
      </c>
      <c r="B466" s="16" t="s">
        <v>657</v>
      </c>
      <c r="C466" s="16" t="s">
        <v>160</v>
      </c>
      <c r="D466" s="16" t="s">
        <v>161</v>
      </c>
      <c r="E466" s="6" t="n">
        <v>1000</v>
      </c>
      <c r="F466" s="7" t="n">
        <v>1</v>
      </c>
      <c r="G466" s="6" t="n">
        <v>13.83</v>
      </c>
      <c r="H466" s="6" t="n">
        <v>2</v>
      </c>
      <c r="I466" s="6" t="n">
        <v>13.83</v>
      </c>
      <c r="J466" s="6" t="n">
        <v>11.83</v>
      </c>
    </row>
    <row collapsed="false" customFormat="false" customHeight="false" hidden="false" ht="12.1" outlineLevel="0" r="467">
      <c r="A467" s="39" t="n">
        <v>46429</v>
      </c>
      <c r="B467" s="16" t="s">
        <v>657</v>
      </c>
      <c r="C467" s="16" t="s">
        <v>118</v>
      </c>
      <c r="D467" s="16" t="s">
        <v>119</v>
      </c>
      <c r="E467" s="6" t="n">
        <v>1000</v>
      </c>
      <c r="F467" s="7" t="n">
        <v>2</v>
      </c>
      <c r="G467" s="6" t="n">
        <v>13.97</v>
      </c>
      <c r="H467" s="6" t="n">
        <v>4</v>
      </c>
      <c r="I467" s="6" t="n">
        <v>27.94</v>
      </c>
      <c r="J467" s="6" t="n">
        <v>23.94</v>
      </c>
    </row>
    <row collapsed="false" customFormat="false" customHeight="false" hidden="false" ht="12.1" outlineLevel="0" r="468">
      <c r="A468" s="39" t="n">
        <v>46429</v>
      </c>
      <c r="B468" s="16" t="s">
        <v>657</v>
      </c>
      <c r="C468" s="16" t="s">
        <v>109</v>
      </c>
      <c r="D468" s="16" t="s">
        <v>110</v>
      </c>
      <c r="E468" s="6" t="n">
        <v>1000</v>
      </c>
      <c r="F468" s="7" t="n">
        <v>2</v>
      </c>
      <c r="G468" s="6" t="n">
        <v>13.83</v>
      </c>
      <c r="H468" s="6" t="n">
        <v>4</v>
      </c>
      <c r="I468" s="6" t="n">
        <v>27.66</v>
      </c>
      <c r="J468" s="6" t="n">
        <v>23.66</v>
      </c>
    </row>
    <row collapsed="false" customFormat="false" customHeight="false" hidden="false" ht="12.1" outlineLevel="0" r="469">
      <c r="A469" s="39" t="n">
        <v>46434</v>
      </c>
      <c r="B469" s="16" t="s">
        <v>657</v>
      </c>
      <c r="C469" s="16" t="s">
        <v>124</v>
      </c>
      <c r="D469" s="16" t="s">
        <v>125</v>
      </c>
      <c r="E469" s="6" t="n">
        <v>1000</v>
      </c>
      <c r="F469" s="7" t="n">
        <v>2</v>
      </c>
      <c r="G469" s="6" t="n">
        <v>13.05</v>
      </c>
      <c r="H469" s="6" t="n">
        <v>3</v>
      </c>
      <c r="I469" s="6" t="n">
        <v>26.1</v>
      </c>
      <c r="J469" s="6" t="n">
        <v>23.1</v>
      </c>
    </row>
    <row collapsed="false" customFormat="false" customHeight="false" hidden="false" ht="12.1" outlineLevel="0" r="470">
      <c r="A470" s="39" t="n">
        <v>46434</v>
      </c>
      <c r="B470" s="16" t="s">
        <v>657</v>
      </c>
      <c r="C470" s="16" t="s">
        <v>174</v>
      </c>
      <c r="D470" s="16" t="s">
        <v>175</v>
      </c>
      <c r="E470" s="6" t="n">
        <v>1000</v>
      </c>
      <c r="F470" s="7" t="n">
        <v>1</v>
      </c>
      <c r="G470" s="6" t="n">
        <v>10.89</v>
      </c>
      <c r="H470" s="6" t="n">
        <v>1</v>
      </c>
      <c r="I470" s="6" t="n">
        <v>10.89</v>
      </c>
      <c r="J470" s="6" t="n">
        <v>9.89</v>
      </c>
    </row>
    <row collapsed="false" customFormat="false" customHeight="false" hidden="false" ht="12.1" outlineLevel="0" r="471">
      <c r="A471" s="39" t="n">
        <v>46434</v>
      </c>
      <c r="B471" s="16" t="s">
        <v>657</v>
      </c>
      <c r="C471" s="16" t="s">
        <v>112</v>
      </c>
      <c r="D471" s="16" t="s">
        <v>113</v>
      </c>
      <c r="E471" s="6" t="n">
        <v>1000</v>
      </c>
      <c r="F471" s="7" t="n">
        <v>2</v>
      </c>
      <c r="G471" s="6" t="n">
        <v>41.88</v>
      </c>
      <c r="H471" s="6" t="n">
        <v>11</v>
      </c>
      <c r="I471" s="6" t="n">
        <v>83.76</v>
      </c>
      <c r="J471" s="6" t="n">
        <v>72.76</v>
      </c>
    </row>
    <row collapsed="false" customFormat="false" customHeight="false" hidden="false" ht="12.1" outlineLevel="0" r="472">
      <c r="A472" s="39" t="n">
        <v>46435</v>
      </c>
      <c r="B472" s="16" t="s">
        <v>657</v>
      </c>
      <c r="C472" s="16" t="s">
        <v>94</v>
      </c>
      <c r="D472" s="16" t="s">
        <v>95</v>
      </c>
      <c r="E472" s="6" t="n">
        <v>1000</v>
      </c>
      <c r="F472" s="7" t="n">
        <v>3</v>
      </c>
      <c r="G472" s="6" t="n">
        <v>43.2</v>
      </c>
      <c r="H472" s="6" t="n">
        <v>17</v>
      </c>
      <c r="I472" s="6" t="n">
        <v>129.6</v>
      </c>
      <c r="J472" s="6" t="n">
        <v>112.6</v>
      </c>
    </row>
    <row collapsed="false" customFormat="false" customHeight="false" hidden="false" ht="12.1" outlineLevel="0" r="473">
      <c r="A473" s="39" t="n">
        <v>46437</v>
      </c>
      <c r="B473" s="16" t="s">
        <v>657</v>
      </c>
      <c r="C473" s="16" t="s">
        <v>70</v>
      </c>
      <c r="D473" s="16" t="s">
        <v>71</v>
      </c>
      <c r="E473" s="6" t="n">
        <v>1000</v>
      </c>
      <c r="F473" s="7" t="n">
        <v>4</v>
      </c>
      <c r="G473" s="6" t="n">
        <v>13.15</v>
      </c>
      <c r="H473" s="6" t="n">
        <v>7</v>
      </c>
      <c r="I473" s="6" t="n">
        <v>52.6</v>
      </c>
      <c r="J473" s="6" t="n">
        <v>45.6</v>
      </c>
    </row>
    <row collapsed="false" customFormat="false" customHeight="false" hidden="false" ht="12.1" outlineLevel="0" r="474">
      <c r="A474" s="39" t="n">
        <v>46438</v>
      </c>
      <c r="B474" s="16" t="s">
        <v>657</v>
      </c>
      <c r="C474" s="16" t="s">
        <v>165</v>
      </c>
      <c r="D474" s="16" t="s">
        <v>166</v>
      </c>
      <c r="E474" s="6" t="n">
        <v>1000</v>
      </c>
      <c r="F474" s="7" t="n">
        <v>1</v>
      </c>
      <c r="G474" s="6" t="n">
        <v>13.16</v>
      </c>
      <c r="H474" s="6" t="n">
        <v>2</v>
      </c>
      <c r="I474" s="6" t="n">
        <v>13.16</v>
      </c>
      <c r="J474" s="6" t="n">
        <v>11.16</v>
      </c>
    </row>
    <row collapsed="false" customFormat="false" customHeight="false" hidden="false" ht="12.1" outlineLevel="0" r="475">
      <c r="A475" s="39" t="n">
        <v>46439</v>
      </c>
      <c r="B475" s="16" t="s">
        <v>657</v>
      </c>
      <c r="C475" s="16" t="s">
        <v>142</v>
      </c>
      <c r="D475" s="16" t="s">
        <v>143</v>
      </c>
      <c r="E475" s="6" t="n">
        <v>1000</v>
      </c>
      <c r="F475" s="7" t="n">
        <v>1</v>
      </c>
      <c r="G475" s="6" t="n">
        <v>14.3</v>
      </c>
      <c r="H475" s="6" t="n">
        <v>2</v>
      </c>
      <c r="I475" s="6" t="n">
        <v>14.3</v>
      </c>
      <c r="J475" s="6" t="n">
        <v>12.3</v>
      </c>
    </row>
    <row collapsed="false" customFormat="false" customHeight="false" hidden="false" ht="12.1" outlineLevel="0" r="476">
      <c r="A476" s="39" t="n">
        <v>46440</v>
      </c>
      <c r="B476" s="16" t="s">
        <v>657</v>
      </c>
      <c r="C476" s="16" t="s">
        <v>73</v>
      </c>
      <c r="D476" s="16" t="s">
        <v>74</v>
      </c>
      <c r="E476" s="6" t="n">
        <v>1000</v>
      </c>
      <c r="F476" s="7" t="n">
        <v>4</v>
      </c>
      <c r="G476" s="6" t="n">
        <v>18.9</v>
      </c>
      <c r="H476" s="6" t="n">
        <v>10</v>
      </c>
      <c r="I476" s="6" t="n">
        <v>75.6</v>
      </c>
      <c r="J476" s="6" t="n">
        <v>65.6</v>
      </c>
    </row>
    <row collapsed="false" customFormat="false" customHeight="false" hidden="false" ht="12.1" outlineLevel="0" r="477">
      <c r="A477" s="39" t="n">
        <v>46441</v>
      </c>
      <c r="B477" s="16" t="s">
        <v>657</v>
      </c>
      <c r="C477" s="16" t="s">
        <v>88</v>
      </c>
      <c r="D477" s="16" t="s">
        <v>89</v>
      </c>
      <c r="E477" s="6" t="n">
        <v>1000</v>
      </c>
      <c r="F477" s="7" t="n">
        <v>3</v>
      </c>
      <c r="G477" s="6" t="n">
        <v>40.07</v>
      </c>
      <c r="H477" s="6" t="n">
        <v>16</v>
      </c>
      <c r="I477" s="6" t="n">
        <v>120.21</v>
      </c>
      <c r="J477" s="6" t="n">
        <v>104.21</v>
      </c>
    </row>
    <row collapsed="false" customFormat="false" customHeight="false" hidden="false" ht="12.1" outlineLevel="0" r="478">
      <c r="A478" s="39" t="n">
        <v>46441</v>
      </c>
      <c r="B478" s="16" t="s">
        <v>657</v>
      </c>
      <c r="C478" s="16" t="s">
        <v>67</v>
      </c>
      <c r="D478" s="16" t="s">
        <v>68</v>
      </c>
      <c r="E478" s="6" t="n">
        <v>1000</v>
      </c>
      <c r="F478" s="7" t="n">
        <v>5</v>
      </c>
      <c r="G478" s="6" t="n">
        <v>16.03</v>
      </c>
      <c r="H478" s="6" t="n">
        <v>10</v>
      </c>
      <c r="I478" s="6" t="n">
        <v>80.15</v>
      </c>
      <c r="J478" s="6" t="n">
        <v>70.15</v>
      </c>
    </row>
    <row collapsed="false" customFormat="false" customHeight="false" hidden="false" ht="12.1" outlineLevel="0" r="479">
      <c r="A479" s="39" t="n">
        <v>46441</v>
      </c>
      <c r="B479" s="16" t="s">
        <v>657</v>
      </c>
      <c r="C479" s="16" t="s">
        <v>177</v>
      </c>
      <c r="D479" s="16" t="s">
        <v>178</v>
      </c>
      <c r="E479" s="6" t="n">
        <v>502</v>
      </c>
      <c r="F479" s="7" t="n">
        <v>1</v>
      </c>
      <c r="G479" s="6" t="n">
        <v>3.82</v>
      </c>
      <c r="H479" s="6" t="n">
        <v>0</v>
      </c>
      <c r="I479" s="6" t="n">
        <v>3.82</v>
      </c>
      <c r="J479" s="6" t="n">
        <v>3.82</v>
      </c>
    </row>
    <row collapsed="false" customFormat="false" customHeight="false" hidden="false" ht="12.1" outlineLevel="0" r="480">
      <c r="A480" s="39" t="n">
        <v>46442</v>
      </c>
      <c r="B480" s="16" t="s">
        <v>657</v>
      </c>
      <c r="C480" s="16" t="s">
        <v>79</v>
      </c>
      <c r="D480" s="16" t="s">
        <v>80</v>
      </c>
      <c r="E480" s="6" t="n">
        <v>750</v>
      </c>
      <c r="F480" s="7" t="n">
        <v>5</v>
      </c>
      <c r="G480" s="6" t="n">
        <v>4.46</v>
      </c>
      <c r="H480" s="6" t="n">
        <v>3</v>
      </c>
      <c r="I480" s="6" t="n">
        <v>22.3</v>
      </c>
      <c r="J480" s="6" t="n">
        <v>19.3</v>
      </c>
    </row>
    <row collapsed="false" customFormat="false" customHeight="false" hidden="false" ht="12.1" outlineLevel="0" r="481">
      <c r="A481" s="39" t="n">
        <v>46444</v>
      </c>
      <c r="B481" s="16" t="s">
        <v>657</v>
      </c>
      <c r="C481" s="16" t="s">
        <v>91</v>
      </c>
      <c r="D481" s="16" t="s">
        <v>92</v>
      </c>
      <c r="E481" s="6" t="n">
        <v>1000</v>
      </c>
      <c r="F481" s="7" t="n">
        <v>3</v>
      </c>
      <c r="G481" s="6" t="n">
        <v>12.82</v>
      </c>
      <c r="H481" s="6" t="n">
        <v>5</v>
      </c>
      <c r="I481" s="6" t="n">
        <v>38.46</v>
      </c>
      <c r="J481" s="6" t="n">
        <v>33.46</v>
      </c>
    </row>
    <row collapsed="false" customFormat="false" customHeight="false" hidden="false" ht="12.1" outlineLevel="0" r="482">
      <c r="A482" s="39" t="n">
        <v>46444</v>
      </c>
      <c r="B482" s="16" t="s">
        <v>657</v>
      </c>
      <c r="C482" s="16" t="s">
        <v>115</v>
      </c>
      <c r="D482" s="16" t="s">
        <v>116</v>
      </c>
      <c r="E482" s="6" t="n">
        <v>1000</v>
      </c>
      <c r="F482" s="7" t="n">
        <v>2</v>
      </c>
      <c r="G482" s="6" t="n">
        <v>15.59</v>
      </c>
      <c r="H482" s="6" t="n">
        <v>4</v>
      </c>
      <c r="I482" s="6" t="n">
        <v>31.18</v>
      </c>
      <c r="J482" s="6" t="n">
        <v>27.18</v>
      </c>
    </row>
    <row collapsed="false" customFormat="false" customHeight="false" hidden="false" ht="12.1" outlineLevel="0" r="483">
      <c r="A483" s="39" t="n">
        <v>46445</v>
      </c>
      <c r="B483" s="16" t="s">
        <v>657</v>
      </c>
      <c r="C483" s="16" t="s">
        <v>64</v>
      </c>
      <c r="D483" s="16" t="s">
        <v>65</v>
      </c>
      <c r="E483" s="6" t="n">
        <v>882.56</v>
      </c>
      <c r="F483" s="7" t="n">
        <v>6</v>
      </c>
      <c r="G483" s="6" t="n">
        <v>43.66</v>
      </c>
      <c r="H483" s="6" t="n">
        <v>34</v>
      </c>
      <c r="I483" s="6" t="n">
        <v>261.96</v>
      </c>
      <c r="J483" s="6" t="n">
        <v>227.96</v>
      </c>
    </row>
    <row collapsed="false" customFormat="false" customHeight="false" hidden="false" ht="12.1" outlineLevel="0" r="484">
      <c r="A484" s="39" t="n">
        <v>46446</v>
      </c>
      <c r="B484" s="16" t="s">
        <v>657</v>
      </c>
      <c r="C484" s="16" t="s">
        <v>59</v>
      </c>
      <c r="D484" s="16" t="s">
        <v>61</v>
      </c>
      <c r="E484" s="6" t="n">
        <v>1000</v>
      </c>
      <c r="F484" s="7" t="n">
        <v>7</v>
      </c>
      <c r="G484" s="6" t="n">
        <v>19.32</v>
      </c>
      <c r="H484" s="6" t="n">
        <v>18</v>
      </c>
      <c r="I484" s="6" t="n">
        <v>135.24</v>
      </c>
      <c r="J484" s="6" t="n">
        <v>117.24</v>
      </c>
    </row>
    <row collapsed="false" customFormat="false" customHeight="false" hidden="false" ht="12.1" outlineLevel="0" r="485">
      <c r="A485" s="39" t="n">
        <v>46447</v>
      </c>
      <c r="B485" s="16" t="s">
        <v>657</v>
      </c>
      <c r="C485" s="16" t="s">
        <v>154</v>
      </c>
      <c r="D485" s="16" t="s">
        <v>155</v>
      </c>
      <c r="E485" s="6" t="n">
        <v>1000</v>
      </c>
      <c r="F485" s="7" t="n">
        <v>1</v>
      </c>
      <c r="G485" s="6" t="n">
        <v>12.66</v>
      </c>
      <c r="H485" s="6" t="n">
        <v>2</v>
      </c>
      <c r="I485" s="6" t="n">
        <v>12.66</v>
      </c>
      <c r="J485" s="6" t="n">
        <v>10.66</v>
      </c>
    </row>
    <row collapsed="false" customFormat="false" customHeight="false" hidden="false" ht="12.1" outlineLevel="0" r="486">
      <c r="A486" s="39" t="n">
        <v>46448</v>
      </c>
      <c r="B486" s="16" t="s">
        <v>657</v>
      </c>
      <c r="C486" s="16" t="s">
        <v>121</v>
      </c>
      <c r="D486" s="16" t="s">
        <v>122</v>
      </c>
      <c r="E486" s="6" t="n">
        <v>1000</v>
      </c>
      <c r="F486" s="7" t="n">
        <v>2</v>
      </c>
      <c r="G486" s="6" t="n">
        <v>12.99</v>
      </c>
      <c r="H486" s="6" t="n">
        <v>3</v>
      </c>
      <c r="I486" s="6" t="n">
        <v>25.98</v>
      </c>
      <c r="J486" s="6" t="n">
        <v>22.98</v>
      </c>
    </row>
    <row collapsed="false" customFormat="false" customHeight="false" hidden="false" ht="12.1" outlineLevel="0" r="487">
      <c r="A487" s="39" t="n">
        <v>46449</v>
      </c>
      <c r="B487" s="16" t="s">
        <v>657</v>
      </c>
      <c r="C487" s="16" t="s">
        <v>76</v>
      </c>
      <c r="D487" s="16" t="s">
        <v>77</v>
      </c>
      <c r="E487" s="6" t="n">
        <v>1000</v>
      </c>
      <c r="F487" s="7" t="n">
        <v>4</v>
      </c>
      <c r="G487" s="6" t="n">
        <v>37.6</v>
      </c>
      <c r="H487" s="6" t="n">
        <v>20</v>
      </c>
      <c r="I487" s="6" t="n">
        <v>150.4</v>
      </c>
      <c r="J487" s="6" t="n">
        <v>130.4</v>
      </c>
    </row>
    <row collapsed="false" customFormat="false" customHeight="false" hidden="false" ht="12.1" outlineLevel="0" r="488">
      <c r="A488" s="39" t="n">
        <v>46456</v>
      </c>
      <c r="B488" s="16" t="s">
        <v>657</v>
      </c>
      <c r="C488" s="16" t="s">
        <v>136</v>
      </c>
      <c r="D488" s="16" t="s">
        <v>137</v>
      </c>
      <c r="E488" s="6" t="n">
        <v>725</v>
      </c>
      <c r="F488" s="7" t="n">
        <v>2</v>
      </c>
      <c r="G488" s="6" t="n">
        <v>10.49</v>
      </c>
      <c r="H488" s="6" t="n">
        <v>3</v>
      </c>
      <c r="I488" s="6" t="n">
        <v>20.98</v>
      </c>
      <c r="J488" s="6" t="n">
        <v>17.98</v>
      </c>
    </row>
    <row collapsed="false" customFormat="false" customHeight="false" hidden="false" ht="12.1" outlineLevel="0" r="489">
      <c r="A489" s="39" t="n">
        <v>46457</v>
      </c>
      <c r="B489" s="16" t="s">
        <v>657</v>
      </c>
      <c r="C489" s="16" t="s">
        <v>162</v>
      </c>
      <c r="D489" s="16" t="s">
        <v>163</v>
      </c>
      <c r="E489" s="6" t="n">
        <v>1000</v>
      </c>
      <c r="F489" s="7" t="n">
        <v>1</v>
      </c>
      <c r="G489" s="6" t="n">
        <v>12.74</v>
      </c>
      <c r="H489" s="6" t="n">
        <v>2</v>
      </c>
      <c r="I489" s="6" t="n">
        <v>12.74</v>
      </c>
      <c r="J489" s="6" t="n">
        <v>10.74</v>
      </c>
    </row>
    <row collapsed="false" customFormat="false" customHeight="false" hidden="false" ht="12.1" outlineLevel="0" r="490">
      <c r="A490" s="39" t="n">
        <v>46457</v>
      </c>
      <c r="B490" s="16" t="s">
        <v>657</v>
      </c>
      <c r="C490" s="16" t="s">
        <v>106</v>
      </c>
      <c r="D490" s="16" t="s">
        <v>107</v>
      </c>
      <c r="E490" s="6" t="n">
        <v>1000</v>
      </c>
      <c r="F490" s="7" t="n">
        <v>2</v>
      </c>
      <c r="G490" s="6" t="n">
        <v>13.18</v>
      </c>
      <c r="H490" s="6" t="n">
        <v>3</v>
      </c>
      <c r="I490" s="6" t="n">
        <v>26.36</v>
      </c>
      <c r="J490" s="6" t="n">
        <v>23.36</v>
      </c>
    </row>
    <row collapsed="false" customFormat="false" customHeight="false" hidden="false" ht="12.1" outlineLevel="0" r="491">
      <c r="A491" s="39" t="n">
        <v>46459</v>
      </c>
      <c r="B491" s="16" t="s">
        <v>657</v>
      </c>
      <c r="C491" s="16" t="s">
        <v>160</v>
      </c>
      <c r="D491" s="16" t="s">
        <v>161</v>
      </c>
      <c r="E491" s="6" t="n">
        <v>1000</v>
      </c>
      <c r="F491" s="7" t="n">
        <v>1</v>
      </c>
      <c r="G491" s="6" t="n">
        <v>13.83</v>
      </c>
      <c r="H491" s="6" t="n">
        <v>2</v>
      </c>
      <c r="I491" s="6" t="n">
        <v>13.83</v>
      </c>
      <c r="J491" s="6" t="n">
        <v>11.83</v>
      </c>
    </row>
    <row collapsed="false" customFormat="false" customHeight="false" hidden="false" ht="12.1" outlineLevel="0" r="492">
      <c r="A492" s="39" t="n">
        <v>46459</v>
      </c>
      <c r="B492" s="16" t="s">
        <v>657</v>
      </c>
      <c r="C492" s="16" t="s">
        <v>118</v>
      </c>
      <c r="D492" s="16" t="s">
        <v>119</v>
      </c>
      <c r="E492" s="6" t="n">
        <v>1000</v>
      </c>
      <c r="F492" s="7" t="n">
        <v>2</v>
      </c>
      <c r="G492" s="6" t="n">
        <v>13.97</v>
      </c>
      <c r="H492" s="6" t="n">
        <v>4</v>
      </c>
      <c r="I492" s="6" t="n">
        <v>27.94</v>
      </c>
      <c r="J492" s="6" t="n">
        <v>23.94</v>
      </c>
    </row>
    <row collapsed="false" customFormat="false" customHeight="false" hidden="false" ht="12.1" outlineLevel="0" r="493">
      <c r="A493" s="39" t="n">
        <v>46459</v>
      </c>
      <c r="B493" s="16" t="s">
        <v>657</v>
      </c>
      <c r="C493" s="16" t="s">
        <v>109</v>
      </c>
      <c r="D493" s="16" t="s">
        <v>110</v>
      </c>
      <c r="E493" s="6" t="n">
        <v>1000</v>
      </c>
      <c r="F493" s="7" t="n">
        <v>2</v>
      </c>
      <c r="G493" s="6" t="n">
        <v>13.83</v>
      </c>
      <c r="H493" s="6" t="n">
        <v>4</v>
      </c>
      <c r="I493" s="6" t="n">
        <v>27.66</v>
      </c>
      <c r="J493" s="6" t="n">
        <v>23.66</v>
      </c>
    </row>
    <row collapsed="false" customFormat="false" customHeight="false" hidden="false" ht="12.1" outlineLevel="0" r="494">
      <c r="A494" s="39" t="n">
        <v>46461</v>
      </c>
      <c r="B494" s="16" t="s">
        <v>657</v>
      </c>
      <c r="C494" s="16" t="s">
        <v>145</v>
      </c>
      <c r="D494" s="16" t="s">
        <v>146</v>
      </c>
      <c r="E494" s="6" t="n">
        <v>1000</v>
      </c>
      <c r="F494" s="7" t="n">
        <v>1</v>
      </c>
      <c r="G494" s="6" t="n">
        <v>42.19</v>
      </c>
      <c r="H494" s="6" t="n">
        <v>5</v>
      </c>
      <c r="I494" s="6" t="n">
        <v>42.19</v>
      </c>
      <c r="J494" s="6" t="n">
        <v>37.19</v>
      </c>
    </row>
    <row collapsed="false" customFormat="false" customHeight="false" hidden="false" ht="12.1" outlineLevel="0" r="495">
      <c r="A495" s="39" t="n">
        <v>46464</v>
      </c>
      <c r="B495" s="16" t="s">
        <v>657</v>
      </c>
      <c r="C495" s="16" t="s">
        <v>174</v>
      </c>
      <c r="D495" s="16" t="s">
        <v>175</v>
      </c>
      <c r="E495" s="6" t="n">
        <v>1000</v>
      </c>
      <c r="F495" s="7" t="n">
        <v>1</v>
      </c>
      <c r="G495" s="6" t="n">
        <v>10.89</v>
      </c>
      <c r="H495" s="6" t="n">
        <v>1</v>
      </c>
      <c r="I495" s="6" t="n">
        <v>10.89</v>
      </c>
      <c r="J495" s="6" t="n">
        <v>9.89</v>
      </c>
    </row>
    <row collapsed="false" customFormat="false" customHeight="false" hidden="false" ht="12.1" outlineLevel="0" r="496">
      <c r="A496" s="39" t="n">
        <v>46464</v>
      </c>
      <c r="B496" s="16" t="s">
        <v>657</v>
      </c>
      <c r="C496" s="16" t="s">
        <v>85</v>
      </c>
      <c r="D496" s="16" t="s">
        <v>86</v>
      </c>
      <c r="E496" s="6" t="n">
        <v>1000</v>
      </c>
      <c r="F496" s="7" t="n">
        <v>3</v>
      </c>
      <c r="G496" s="6" t="n">
        <v>41.88</v>
      </c>
      <c r="H496" s="6" t="n">
        <v>16</v>
      </c>
      <c r="I496" s="6" t="n">
        <v>125.64</v>
      </c>
      <c r="J496" s="6" t="n">
        <v>109.64</v>
      </c>
    </row>
    <row collapsed="false" customFormat="false" customHeight="false" hidden="false" ht="12.1" outlineLevel="0" r="497">
      <c r="A497" s="39" t="n">
        <v>46465</v>
      </c>
      <c r="B497" s="16" t="s">
        <v>657</v>
      </c>
      <c r="C497" s="16" t="s">
        <v>124</v>
      </c>
      <c r="D497" s="16" t="s">
        <v>125</v>
      </c>
      <c r="E497" s="6" t="n">
        <v>1000</v>
      </c>
      <c r="F497" s="7" t="n">
        <v>2</v>
      </c>
      <c r="G497" s="6" t="n">
        <v>13.05</v>
      </c>
      <c r="H497" s="6" t="n">
        <v>3</v>
      </c>
      <c r="I497" s="6" t="n">
        <v>26.1</v>
      </c>
      <c r="J497" s="6" t="n">
        <v>23.1</v>
      </c>
    </row>
    <row collapsed="false" customFormat="false" customHeight="false" hidden="false" ht="12.1" outlineLevel="0" r="498">
      <c r="A498" s="39" t="n">
        <v>46467</v>
      </c>
      <c r="B498" s="16" t="s">
        <v>657</v>
      </c>
      <c r="C498" s="16" t="s">
        <v>70</v>
      </c>
      <c r="D498" s="16" t="s">
        <v>71</v>
      </c>
      <c r="E498" s="6" t="n">
        <v>1000</v>
      </c>
      <c r="F498" s="7" t="n">
        <v>4</v>
      </c>
      <c r="G498" s="6" t="n">
        <v>13.15</v>
      </c>
      <c r="H498" s="6" t="n">
        <v>7</v>
      </c>
      <c r="I498" s="6" t="n">
        <v>52.6</v>
      </c>
      <c r="J498" s="6" t="n">
        <v>45.6</v>
      </c>
    </row>
    <row collapsed="false" customFormat="false" customHeight="false" hidden="false" ht="12.1" outlineLevel="0" r="499">
      <c r="A499" s="39" t="n">
        <v>46468</v>
      </c>
      <c r="B499" s="16" t="s">
        <v>657</v>
      </c>
      <c r="C499" s="16" t="s">
        <v>165</v>
      </c>
      <c r="D499" s="16" t="s">
        <v>166</v>
      </c>
      <c r="E499" s="6" t="n">
        <v>1000</v>
      </c>
      <c r="F499" s="7" t="n">
        <v>1</v>
      </c>
      <c r="G499" s="6" t="n">
        <v>13.16</v>
      </c>
      <c r="H499" s="6" t="n">
        <v>2</v>
      </c>
      <c r="I499" s="6" t="n">
        <v>13.16</v>
      </c>
      <c r="J499" s="6" t="n">
        <v>11.16</v>
      </c>
    </row>
    <row collapsed="false" customFormat="false" customHeight="false" hidden="false" ht="12.1" outlineLevel="0" r="500">
      <c r="A500" s="39" t="n">
        <v>46469</v>
      </c>
      <c r="B500" s="16" t="s">
        <v>657</v>
      </c>
      <c r="C500" s="16" t="s">
        <v>142</v>
      </c>
      <c r="D500" s="16" t="s">
        <v>143</v>
      </c>
      <c r="E500" s="6" t="n">
        <v>1000</v>
      </c>
      <c r="F500" s="7" t="n">
        <v>1</v>
      </c>
      <c r="G500" s="6" t="n">
        <v>14.3</v>
      </c>
      <c r="H500" s="6" t="n">
        <v>2</v>
      </c>
      <c r="I500" s="6" t="n">
        <v>14.3</v>
      </c>
      <c r="J500" s="6" t="n">
        <v>12.3</v>
      </c>
    </row>
    <row collapsed="false" customFormat="false" customHeight="false" hidden="false" ht="12.1" outlineLevel="0" r="501">
      <c r="A501" s="39" t="n">
        <v>46470</v>
      </c>
      <c r="B501" s="16" t="s">
        <v>657</v>
      </c>
      <c r="C501" s="16" t="s">
        <v>73</v>
      </c>
      <c r="D501" s="16" t="s">
        <v>74</v>
      </c>
      <c r="E501" s="6" t="n">
        <v>1000</v>
      </c>
      <c r="F501" s="7" t="n">
        <v>4</v>
      </c>
      <c r="G501" s="6" t="n">
        <v>18.9</v>
      </c>
      <c r="H501" s="6" t="n">
        <v>10</v>
      </c>
      <c r="I501" s="6" t="n">
        <v>75.6</v>
      </c>
      <c r="J501" s="6" t="n">
        <v>65.6</v>
      </c>
    </row>
    <row collapsed="false" customFormat="false" customHeight="false" hidden="false" ht="12.1" outlineLevel="0" r="502">
      <c r="A502" s="39" t="n">
        <v>46471</v>
      </c>
      <c r="B502" s="16" t="s">
        <v>657</v>
      </c>
      <c r="C502" s="16" t="s">
        <v>67</v>
      </c>
      <c r="D502" s="16" t="s">
        <v>68</v>
      </c>
      <c r="E502" s="6" t="n">
        <v>1000</v>
      </c>
      <c r="F502" s="7" t="n">
        <v>5</v>
      </c>
      <c r="G502" s="6" t="n">
        <v>16.03</v>
      </c>
      <c r="H502" s="6" t="n">
        <v>10</v>
      </c>
      <c r="I502" s="6" t="n">
        <v>80.15</v>
      </c>
      <c r="J502" s="6" t="n">
        <v>70.15</v>
      </c>
    </row>
    <row collapsed="false" customFormat="false" customHeight="false" hidden="false" ht="12.1" outlineLevel="0" r="503">
      <c r="A503" s="39" t="n">
        <v>46471</v>
      </c>
      <c r="B503" s="16" t="s">
        <v>657</v>
      </c>
      <c r="C503" s="16" t="s">
        <v>177</v>
      </c>
      <c r="D503" s="16" t="s">
        <v>178</v>
      </c>
      <c r="E503" s="6" t="n">
        <v>502</v>
      </c>
      <c r="F503" s="7" t="n">
        <v>1</v>
      </c>
      <c r="G503" s="6" t="n">
        <v>3.07</v>
      </c>
      <c r="H503" s="6" t="n">
        <v>0</v>
      </c>
      <c r="I503" s="6" t="n">
        <v>3.07</v>
      </c>
      <c r="J503" s="6" t="n">
        <v>3.07</v>
      </c>
    </row>
    <row collapsed="false" customFormat="false" customHeight="false" hidden="false" ht="12.1" outlineLevel="0" r="504">
      <c r="A504" s="39" t="n">
        <v>46473</v>
      </c>
      <c r="B504" s="16" t="s">
        <v>657</v>
      </c>
      <c r="C504" s="16" t="s">
        <v>79</v>
      </c>
      <c r="D504" s="16" t="s">
        <v>80</v>
      </c>
      <c r="E504" s="6" t="n">
        <v>750</v>
      </c>
      <c r="F504" s="7" t="n">
        <v>5</v>
      </c>
      <c r="G504" s="6" t="n">
        <v>4.46</v>
      </c>
      <c r="H504" s="6" t="n">
        <v>3</v>
      </c>
      <c r="I504" s="6" t="n">
        <v>22.3</v>
      </c>
      <c r="J504" s="6" t="n">
        <v>19.3</v>
      </c>
    </row>
    <row collapsed="false" customFormat="false" customHeight="false" hidden="false" ht="12.1" outlineLevel="0" r="505">
      <c r="A505" s="39" t="n">
        <v>46474</v>
      </c>
      <c r="B505" s="16" t="s">
        <v>657</v>
      </c>
      <c r="C505" s="16" t="s">
        <v>91</v>
      </c>
      <c r="D505" s="16" t="s">
        <v>92</v>
      </c>
      <c r="E505" s="6" t="n">
        <v>1000</v>
      </c>
      <c r="F505" s="7" t="n">
        <v>3</v>
      </c>
      <c r="G505" s="6" t="n">
        <v>12.82</v>
      </c>
      <c r="H505" s="6" t="n">
        <v>5</v>
      </c>
      <c r="I505" s="6" t="n">
        <v>38.46</v>
      </c>
      <c r="J505" s="6" t="n">
        <v>33.46</v>
      </c>
    </row>
    <row collapsed="false" customFormat="false" customHeight="false" hidden="false" ht="12.1" outlineLevel="0" r="506">
      <c r="A506" s="39" t="n">
        <v>46474</v>
      </c>
      <c r="B506" s="16" t="s">
        <v>657</v>
      </c>
      <c r="C506" s="16" t="s">
        <v>115</v>
      </c>
      <c r="D506" s="16" t="s">
        <v>116</v>
      </c>
      <c r="E506" s="6" t="n">
        <v>1000</v>
      </c>
      <c r="F506" s="7" t="n">
        <v>2</v>
      </c>
      <c r="G506" s="6" t="n">
        <v>15.59</v>
      </c>
      <c r="H506" s="6" t="n">
        <v>4</v>
      </c>
      <c r="I506" s="6" t="n">
        <v>31.18</v>
      </c>
      <c r="J506" s="6" t="n">
        <v>27.18</v>
      </c>
    </row>
    <row collapsed="false" customFormat="false" customHeight="false" hidden="false" ht="12.1" outlineLevel="0" r="507">
      <c r="A507" s="39" t="n">
        <v>46476</v>
      </c>
      <c r="B507" s="16" t="s">
        <v>657</v>
      </c>
      <c r="C507" s="16" t="s">
        <v>59</v>
      </c>
      <c r="D507" s="16" t="s">
        <v>61</v>
      </c>
      <c r="E507" s="6" t="n">
        <v>1000</v>
      </c>
      <c r="F507" s="7" t="n">
        <v>7</v>
      </c>
      <c r="G507" s="6" t="n">
        <v>19.32</v>
      </c>
      <c r="H507" s="6" t="n">
        <v>18</v>
      </c>
      <c r="I507" s="6" t="n">
        <v>135.24</v>
      </c>
      <c r="J507" s="6" t="n">
        <v>117.24</v>
      </c>
    </row>
    <row collapsed="false" customFormat="false" customHeight="false" hidden="false" ht="12.1" outlineLevel="0" r="508">
      <c r="A508" s="39" t="n">
        <v>46477</v>
      </c>
      <c r="B508" s="16" t="s">
        <v>657</v>
      </c>
      <c r="C508" s="16" t="s">
        <v>154</v>
      </c>
      <c r="D508" s="16" t="s">
        <v>155</v>
      </c>
      <c r="E508" s="6" t="n">
        <v>1000</v>
      </c>
      <c r="F508" s="7" t="n">
        <v>1</v>
      </c>
      <c r="G508" s="6" t="n">
        <v>12.66</v>
      </c>
      <c r="H508" s="6" t="n">
        <v>2</v>
      </c>
      <c r="I508" s="6" t="n">
        <v>12.66</v>
      </c>
      <c r="J508" s="6" t="n">
        <v>10.66</v>
      </c>
    </row>
    <row collapsed="false" customFormat="false" customHeight="false" hidden="false" ht="12.1" outlineLevel="0" r="509">
      <c r="A509" s="39" t="n">
        <v>46479</v>
      </c>
      <c r="B509" s="16" t="s">
        <v>657</v>
      </c>
      <c r="C509" s="16" t="s">
        <v>121</v>
      </c>
      <c r="D509" s="16" t="s">
        <v>122</v>
      </c>
      <c r="E509" s="6" t="n">
        <v>1000</v>
      </c>
      <c r="F509" s="7" t="n">
        <v>2</v>
      </c>
      <c r="G509" s="6" t="n">
        <v>12.99</v>
      </c>
      <c r="H509" s="6" t="n">
        <v>3</v>
      </c>
      <c r="I509" s="6" t="n">
        <v>25.98</v>
      </c>
      <c r="J509" s="6" t="n">
        <v>22.98</v>
      </c>
    </row>
    <row collapsed="false" customFormat="false" customHeight="false" hidden="false" ht="12.1" outlineLevel="0" r="510">
      <c r="A510" s="39" t="n">
        <v>46486</v>
      </c>
      <c r="B510" s="16" t="s">
        <v>657</v>
      </c>
      <c r="C510" s="16" t="s">
        <v>136</v>
      </c>
      <c r="D510" s="16" t="s">
        <v>137</v>
      </c>
      <c r="E510" s="6" t="n">
        <v>725</v>
      </c>
      <c r="F510" s="7" t="n">
        <v>2</v>
      </c>
      <c r="G510" s="6" t="n">
        <v>10.49</v>
      </c>
      <c r="H510" s="6" t="n">
        <v>3</v>
      </c>
      <c r="I510" s="6" t="n">
        <v>20.98</v>
      </c>
      <c r="J510" s="6" t="n">
        <v>17.98</v>
      </c>
    </row>
    <row collapsed="false" customFormat="false" customHeight="false" hidden="false" ht="12.1" outlineLevel="0" r="511">
      <c r="A511" s="39" t="n">
        <v>46487</v>
      </c>
      <c r="B511" s="16" t="s">
        <v>657</v>
      </c>
      <c r="C511" s="16" t="s">
        <v>162</v>
      </c>
      <c r="D511" s="16" t="s">
        <v>163</v>
      </c>
      <c r="E511" s="6" t="n">
        <v>1000</v>
      </c>
      <c r="F511" s="7" t="n">
        <v>1</v>
      </c>
      <c r="G511" s="6" t="n">
        <v>12.74</v>
      </c>
      <c r="H511" s="6" t="n">
        <v>2</v>
      </c>
      <c r="I511" s="6" t="n">
        <v>12.74</v>
      </c>
      <c r="J511" s="6" t="n">
        <v>10.74</v>
      </c>
    </row>
    <row collapsed="false" customFormat="false" customHeight="false" hidden="false" ht="12.1" outlineLevel="0" r="512">
      <c r="A512" s="39" t="n">
        <v>46487</v>
      </c>
      <c r="B512" s="16" t="s">
        <v>657</v>
      </c>
      <c r="C512" s="16" t="s">
        <v>106</v>
      </c>
      <c r="D512" s="16" t="s">
        <v>107</v>
      </c>
      <c r="E512" s="6" t="n">
        <v>1000</v>
      </c>
      <c r="F512" s="7" t="n">
        <v>2</v>
      </c>
      <c r="G512" s="6" t="n">
        <v>13.18</v>
      </c>
      <c r="H512" s="6" t="n">
        <v>3</v>
      </c>
      <c r="I512" s="6" t="n">
        <v>26.36</v>
      </c>
      <c r="J512" s="6" t="n">
        <v>23.36</v>
      </c>
    </row>
    <row collapsed="false" customFormat="false" customHeight="false" hidden="false" ht="12.1" outlineLevel="0" r="513">
      <c r="A513" s="39" t="n">
        <v>46489</v>
      </c>
      <c r="B513" s="16" t="s">
        <v>657</v>
      </c>
      <c r="C513" s="16" t="s">
        <v>160</v>
      </c>
      <c r="D513" s="16" t="s">
        <v>161</v>
      </c>
      <c r="E513" s="6" t="n">
        <v>1000</v>
      </c>
      <c r="F513" s="7" t="n">
        <v>1</v>
      </c>
      <c r="G513" s="6" t="n">
        <v>13.83</v>
      </c>
      <c r="H513" s="6" t="n">
        <v>2</v>
      </c>
      <c r="I513" s="6" t="n">
        <v>13.83</v>
      </c>
      <c r="J513" s="6" t="n">
        <v>11.83</v>
      </c>
    </row>
    <row collapsed="false" customFormat="false" customHeight="false" hidden="false" ht="12.1" outlineLevel="0" r="514">
      <c r="A514" s="39" t="n">
        <v>46489</v>
      </c>
      <c r="B514" s="16" t="s">
        <v>657</v>
      </c>
      <c r="C514" s="16" t="s">
        <v>109</v>
      </c>
      <c r="D514" s="16" t="s">
        <v>110</v>
      </c>
      <c r="E514" s="6" t="n">
        <v>1000</v>
      </c>
      <c r="F514" s="7" t="n">
        <v>2</v>
      </c>
      <c r="G514" s="6" t="n">
        <v>13.83</v>
      </c>
      <c r="H514" s="6" t="n">
        <v>4</v>
      </c>
      <c r="I514" s="6" t="n">
        <v>27.66</v>
      </c>
      <c r="J514" s="6" t="n">
        <v>23.66</v>
      </c>
    </row>
    <row collapsed="false" customFormat="false" customHeight="false" hidden="false" ht="12.1" outlineLevel="0" r="515">
      <c r="A515" s="39" t="n">
        <v>46494</v>
      </c>
      <c r="B515" s="16" t="s">
        <v>657</v>
      </c>
      <c r="C515" s="16" t="s">
        <v>174</v>
      </c>
      <c r="D515" s="16" t="s">
        <v>175</v>
      </c>
      <c r="E515" s="6" t="n">
        <v>1000</v>
      </c>
      <c r="F515" s="7" t="n">
        <v>1</v>
      </c>
      <c r="G515" s="6" t="n">
        <v>10.89</v>
      </c>
      <c r="H515" s="6" t="n">
        <v>1</v>
      </c>
      <c r="I515" s="6" t="n">
        <v>10.89</v>
      </c>
      <c r="J515" s="6" t="n">
        <v>9.89</v>
      </c>
    </row>
    <row collapsed="false" customFormat="false" customHeight="false" hidden="false" ht="12.1" outlineLevel="0" r="516">
      <c r="A516" s="39" t="n">
        <v>46496</v>
      </c>
      <c r="B516" s="16" t="s">
        <v>657</v>
      </c>
      <c r="C516" s="16" t="s">
        <v>124</v>
      </c>
      <c r="D516" s="16" t="s">
        <v>125</v>
      </c>
      <c r="E516" s="6" t="n">
        <v>1000</v>
      </c>
      <c r="F516" s="7" t="n">
        <v>2</v>
      </c>
      <c r="G516" s="6" t="n">
        <v>13.05</v>
      </c>
      <c r="H516" s="6" t="n">
        <v>3</v>
      </c>
      <c r="I516" s="6" t="n">
        <v>26.1</v>
      </c>
      <c r="J516" s="6" t="n">
        <v>23.1</v>
      </c>
    </row>
    <row collapsed="false" customFormat="false" customHeight="false" hidden="false" ht="12.1" outlineLevel="0" r="517">
      <c r="A517" s="39" t="n">
        <v>46497</v>
      </c>
      <c r="B517" s="16" t="s">
        <v>657</v>
      </c>
      <c r="C517" s="16" t="s">
        <v>70</v>
      </c>
      <c r="D517" s="16" t="s">
        <v>71</v>
      </c>
      <c r="E517" s="6" t="n">
        <v>1000</v>
      </c>
      <c r="F517" s="7" t="n">
        <v>4</v>
      </c>
      <c r="G517" s="6" t="n">
        <v>13.15</v>
      </c>
      <c r="H517" s="6" t="n">
        <v>7</v>
      </c>
      <c r="I517" s="6" t="n">
        <v>52.6</v>
      </c>
      <c r="J517" s="6" t="n">
        <v>45.6</v>
      </c>
    </row>
    <row collapsed="false" customFormat="false" customHeight="false" hidden="false" ht="12.1" outlineLevel="0" r="518">
      <c r="A518" s="39" t="n">
        <v>46498</v>
      </c>
      <c r="B518" s="16" t="s">
        <v>657</v>
      </c>
      <c r="C518" s="16" t="s">
        <v>165</v>
      </c>
      <c r="D518" s="16" t="s">
        <v>166</v>
      </c>
      <c r="E518" s="6" t="n">
        <v>1000</v>
      </c>
      <c r="F518" s="7" t="n">
        <v>1</v>
      </c>
      <c r="G518" s="6" t="n">
        <v>13.16</v>
      </c>
      <c r="H518" s="6" t="n">
        <v>2</v>
      </c>
      <c r="I518" s="6" t="n">
        <v>13.16</v>
      </c>
      <c r="J518" s="6" t="n">
        <v>11.16</v>
      </c>
    </row>
    <row collapsed="false" customFormat="false" customHeight="false" hidden="false" ht="12.1" outlineLevel="0" r="519">
      <c r="A519" s="39" t="n">
        <v>46499</v>
      </c>
      <c r="B519" s="16" t="s">
        <v>657</v>
      </c>
      <c r="C519" s="16" t="s">
        <v>142</v>
      </c>
      <c r="D519" s="16" t="s">
        <v>143</v>
      </c>
      <c r="E519" s="6" t="n">
        <v>1000</v>
      </c>
      <c r="F519" s="7" t="n">
        <v>1</v>
      </c>
      <c r="G519" s="6" t="n">
        <v>14.3</v>
      </c>
      <c r="H519" s="6" t="n">
        <v>2</v>
      </c>
      <c r="I519" s="6" t="n">
        <v>14.3</v>
      </c>
      <c r="J519" s="6" t="n">
        <v>12.3</v>
      </c>
    </row>
    <row collapsed="false" customFormat="false" customHeight="false" hidden="false" ht="12.1" outlineLevel="0" r="520">
      <c r="A520" s="39" t="n">
        <v>46500</v>
      </c>
      <c r="B520" s="16" t="s">
        <v>657</v>
      </c>
      <c r="C520" s="16" t="s">
        <v>73</v>
      </c>
      <c r="D520" s="16" t="s">
        <v>74</v>
      </c>
      <c r="E520" s="6" t="n">
        <v>1000</v>
      </c>
      <c r="F520" s="7" t="n">
        <v>4</v>
      </c>
      <c r="G520" s="6" t="n">
        <v>17.01</v>
      </c>
      <c r="H520" s="6" t="n">
        <v>9</v>
      </c>
      <c r="I520" s="6" t="n">
        <v>68.04</v>
      </c>
      <c r="J520" s="6" t="n">
        <v>59.04</v>
      </c>
    </row>
    <row collapsed="false" customFormat="false" customHeight="false" hidden="false" ht="12.1" outlineLevel="0" r="521">
      <c r="A521" s="39" t="n">
        <v>46501</v>
      </c>
      <c r="B521" s="16" t="s">
        <v>657</v>
      </c>
      <c r="C521" s="16" t="s">
        <v>67</v>
      </c>
      <c r="D521" s="16" t="s">
        <v>68</v>
      </c>
      <c r="E521" s="6" t="n">
        <v>1000</v>
      </c>
      <c r="F521" s="7" t="n">
        <v>5</v>
      </c>
      <c r="G521" s="6" t="n">
        <v>16.03</v>
      </c>
      <c r="H521" s="6" t="n">
        <v>10</v>
      </c>
      <c r="I521" s="6" t="n">
        <v>80.15</v>
      </c>
      <c r="J521" s="6" t="n">
        <v>70.15</v>
      </c>
    </row>
    <row collapsed="false" customFormat="false" customHeight="false" hidden="false" ht="12.1" outlineLevel="0" r="522">
      <c r="A522" s="39" t="n">
        <v>46501</v>
      </c>
      <c r="B522" s="16" t="s">
        <v>657</v>
      </c>
      <c r="C522" s="16" t="s">
        <v>177</v>
      </c>
      <c r="D522" s="16" t="s">
        <v>178</v>
      </c>
      <c r="E522" s="6" t="n">
        <v>502</v>
      </c>
      <c r="F522" s="7" t="n">
        <v>1</v>
      </c>
      <c r="G522" s="6" t="n">
        <v>2.32</v>
      </c>
      <c r="H522" s="6" t="n">
        <v>0</v>
      </c>
      <c r="I522" s="6" t="n">
        <v>2.32</v>
      </c>
      <c r="J522" s="6" t="n">
        <v>2.32</v>
      </c>
    </row>
    <row collapsed="false" customFormat="false" customHeight="false" hidden="false" ht="12.1" outlineLevel="0" r="523">
      <c r="A523" s="39" t="n">
        <v>46504</v>
      </c>
      <c r="B523" s="16" t="s">
        <v>657</v>
      </c>
      <c r="C523" s="16" t="s">
        <v>180</v>
      </c>
      <c r="D523" s="16" t="s">
        <v>181</v>
      </c>
      <c r="E523" s="6" t="n">
        <v>19.36</v>
      </c>
      <c r="F523" s="7" t="n">
        <v>11</v>
      </c>
      <c r="G523" s="6" t="n">
        <v>0.36</v>
      </c>
      <c r="H523" s="6" t="n">
        <v>1</v>
      </c>
      <c r="I523" s="6" t="n">
        <v>3.96</v>
      </c>
      <c r="J523" s="6" t="n">
        <v>2.96</v>
      </c>
    </row>
    <row collapsed="false" customFormat="false" customHeight="false" hidden="false" ht="12.1" outlineLevel="0" r="524">
      <c r="A524" s="39" t="n">
        <v>46504</v>
      </c>
      <c r="B524" s="16" t="s">
        <v>657</v>
      </c>
      <c r="C524" s="16" t="s">
        <v>171</v>
      </c>
      <c r="D524" s="16" t="s">
        <v>172</v>
      </c>
      <c r="E524" s="6" t="n">
        <v>1000</v>
      </c>
      <c r="F524" s="7" t="n">
        <v>1</v>
      </c>
      <c r="G524" s="6" t="n">
        <v>37.65</v>
      </c>
      <c r="H524" s="6" t="n">
        <v>5</v>
      </c>
      <c r="I524" s="6" t="n">
        <v>37.65</v>
      </c>
      <c r="J524" s="6" t="n">
        <v>32.65</v>
      </c>
    </row>
    <row collapsed="false" customFormat="false" customHeight="false" hidden="false" ht="12.1" outlineLevel="0" r="525">
      <c r="A525" s="39" t="n">
        <v>46504</v>
      </c>
      <c r="B525" s="16" t="s">
        <v>657</v>
      </c>
      <c r="C525" s="16" t="s">
        <v>91</v>
      </c>
      <c r="D525" s="16" t="s">
        <v>92</v>
      </c>
      <c r="E525" s="6" t="n">
        <v>1000</v>
      </c>
      <c r="F525" s="7" t="n">
        <v>3</v>
      </c>
      <c r="G525" s="6" t="n">
        <v>12.82</v>
      </c>
      <c r="H525" s="6" t="n">
        <v>5</v>
      </c>
      <c r="I525" s="6" t="n">
        <v>38.46</v>
      </c>
      <c r="J525" s="6" t="n">
        <v>33.46</v>
      </c>
    </row>
    <row collapsed="false" customFormat="false" customHeight="false" hidden="false" ht="12.1" outlineLevel="0" r="526">
      <c r="A526" s="39" t="n">
        <v>46504</v>
      </c>
      <c r="B526" s="16" t="s">
        <v>657</v>
      </c>
      <c r="C526" s="16" t="s">
        <v>115</v>
      </c>
      <c r="D526" s="16" t="s">
        <v>116</v>
      </c>
      <c r="E526" s="6" t="n">
        <v>1000</v>
      </c>
      <c r="F526" s="7" t="n">
        <v>2</v>
      </c>
      <c r="G526" s="6" t="n">
        <v>15.59</v>
      </c>
      <c r="H526" s="6" t="n">
        <v>4</v>
      </c>
      <c r="I526" s="6" t="n">
        <v>31.18</v>
      </c>
      <c r="J526" s="6" t="n">
        <v>27.18</v>
      </c>
    </row>
    <row collapsed="false" customFormat="false" customHeight="false" hidden="false" ht="12.1" outlineLevel="0" r="527">
      <c r="A527" s="39" t="n">
        <v>46506</v>
      </c>
      <c r="B527" s="16" t="s">
        <v>657</v>
      </c>
      <c r="C527" s="16" t="s">
        <v>59</v>
      </c>
      <c r="D527" s="16" t="s">
        <v>61</v>
      </c>
      <c r="E527" s="6" t="n">
        <v>1000</v>
      </c>
      <c r="F527" s="7" t="n">
        <v>7</v>
      </c>
      <c r="G527" s="6" t="n">
        <v>19.32</v>
      </c>
      <c r="H527" s="6" t="n">
        <v>18</v>
      </c>
      <c r="I527" s="6" t="n">
        <v>135.24</v>
      </c>
      <c r="J527" s="6" t="n">
        <v>117.24</v>
      </c>
    </row>
    <row collapsed="false" customFormat="false" customHeight="false" hidden="false" ht="12.1" outlineLevel="0" r="528">
      <c r="A528" s="39" t="n">
        <v>46507</v>
      </c>
      <c r="B528" s="16" t="s">
        <v>657</v>
      </c>
      <c r="C528" s="16" t="s">
        <v>154</v>
      </c>
      <c r="D528" s="16" t="s">
        <v>155</v>
      </c>
      <c r="E528" s="6" t="n">
        <v>1000</v>
      </c>
      <c r="F528" s="7" t="n">
        <v>1</v>
      </c>
      <c r="G528" s="6" t="n">
        <v>12.66</v>
      </c>
      <c r="H528" s="6" t="n">
        <v>2</v>
      </c>
      <c r="I528" s="6" t="n">
        <v>12.66</v>
      </c>
      <c r="J528" s="6" t="n">
        <v>10.66</v>
      </c>
    </row>
    <row collapsed="false" customFormat="false" customHeight="false" hidden="false" ht="12.1" outlineLevel="0" r="529">
      <c r="A529" s="39" t="n">
        <v>46510</v>
      </c>
      <c r="B529" s="16" t="s">
        <v>657</v>
      </c>
      <c r="C529" s="16" t="s">
        <v>121</v>
      </c>
      <c r="D529" s="16" t="s">
        <v>122</v>
      </c>
      <c r="E529" s="6" t="n">
        <v>1000</v>
      </c>
      <c r="F529" s="7" t="n">
        <v>2</v>
      </c>
      <c r="G529" s="6" t="n">
        <v>12.99</v>
      </c>
      <c r="H529" s="6" t="n">
        <v>3</v>
      </c>
      <c r="I529" s="6" t="n">
        <v>25.98</v>
      </c>
      <c r="J529" s="6" t="n">
        <v>22.98</v>
      </c>
    </row>
    <row collapsed="false" customFormat="false" customHeight="false" hidden="false" ht="12.1" outlineLevel="0" r="530">
      <c r="A530" s="39" t="n">
        <v>46516</v>
      </c>
      <c r="B530" s="16" t="s">
        <v>657</v>
      </c>
      <c r="C530" s="16" t="s">
        <v>136</v>
      </c>
      <c r="D530" s="16" t="s">
        <v>137</v>
      </c>
      <c r="E530" s="6" t="n">
        <v>725</v>
      </c>
      <c r="F530" s="7" t="n">
        <v>2</v>
      </c>
      <c r="G530" s="6" t="n">
        <v>10.49</v>
      </c>
      <c r="H530" s="6" t="n">
        <v>3</v>
      </c>
      <c r="I530" s="6" t="n">
        <v>20.98</v>
      </c>
      <c r="J530" s="6" t="n">
        <v>17.98</v>
      </c>
    </row>
    <row collapsed="false" customFormat="false" customHeight="false" hidden="false" ht="12.1" outlineLevel="0" r="531">
      <c r="A531" s="39" t="n">
        <v>46517</v>
      </c>
      <c r="B531" s="16" t="s">
        <v>657</v>
      </c>
      <c r="C531" s="16" t="s">
        <v>100</v>
      </c>
      <c r="D531" s="16" t="s">
        <v>101</v>
      </c>
      <c r="E531" s="6" t="n">
        <v>1000</v>
      </c>
      <c r="F531" s="7" t="n">
        <v>2</v>
      </c>
      <c r="G531" s="6" t="n">
        <v>45.56</v>
      </c>
      <c r="H531" s="6" t="n">
        <v>12</v>
      </c>
      <c r="I531" s="6" t="n">
        <v>91.12</v>
      </c>
      <c r="J531" s="6" t="n">
        <v>79.12</v>
      </c>
    </row>
    <row collapsed="false" customFormat="false" customHeight="false" hidden="false" ht="12.1" outlineLevel="0" r="532">
      <c r="A532" s="39" t="n">
        <v>46518</v>
      </c>
      <c r="B532" s="16" t="s">
        <v>657</v>
      </c>
      <c r="C532" s="16" t="s">
        <v>97</v>
      </c>
      <c r="D532" s="16" t="s">
        <v>98</v>
      </c>
      <c r="E532" s="6" t="n">
        <v>1000</v>
      </c>
      <c r="F532" s="7" t="n">
        <v>2</v>
      </c>
      <c r="G532" s="6" t="n">
        <v>84.47</v>
      </c>
      <c r="H532" s="6" t="n">
        <v>22</v>
      </c>
      <c r="I532" s="6" t="n">
        <v>168.94</v>
      </c>
      <c r="J532" s="6" t="n">
        <v>146.94</v>
      </c>
    </row>
    <row collapsed="false" customFormat="false" customHeight="false" hidden="false" ht="12.1" outlineLevel="0" r="533">
      <c r="A533" s="39" t="n">
        <v>46519</v>
      </c>
      <c r="B533" s="16" t="s">
        <v>657</v>
      </c>
      <c r="C533" s="16" t="s">
        <v>160</v>
      </c>
      <c r="D533" s="16" t="s">
        <v>161</v>
      </c>
      <c r="E533" s="6" t="n">
        <v>1000</v>
      </c>
      <c r="F533" s="7" t="n">
        <v>1</v>
      </c>
      <c r="G533" s="6" t="n">
        <v>13.83</v>
      </c>
      <c r="H533" s="6" t="n">
        <v>2</v>
      </c>
      <c r="I533" s="6" t="n">
        <v>13.83</v>
      </c>
      <c r="J533" s="6" t="n">
        <v>11.83</v>
      </c>
    </row>
    <row collapsed="false" customFormat="false" customHeight="false" hidden="false" ht="12.1" outlineLevel="0" r="534">
      <c r="A534" s="39" t="n">
        <v>46519</v>
      </c>
      <c r="B534" s="16" t="s">
        <v>657</v>
      </c>
      <c r="C534" s="16" t="s">
        <v>109</v>
      </c>
      <c r="D534" s="16" t="s">
        <v>110</v>
      </c>
      <c r="E534" s="6" t="n">
        <v>1000</v>
      </c>
      <c r="F534" s="7" t="n">
        <v>2</v>
      </c>
      <c r="G534" s="6" t="n">
        <v>13.83</v>
      </c>
      <c r="H534" s="6" t="n">
        <v>4</v>
      </c>
      <c r="I534" s="6" t="n">
        <v>27.66</v>
      </c>
      <c r="J534" s="6" t="n">
        <v>23.66</v>
      </c>
    </row>
    <row collapsed="false" customFormat="false" customHeight="false" hidden="false" ht="12.1" outlineLevel="0" r="535">
      <c r="A535" s="39" t="n">
        <v>46524</v>
      </c>
      <c r="B535" s="16" t="s">
        <v>657</v>
      </c>
      <c r="C535" s="16" t="s">
        <v>174</v>
      </c>
      <c r="D535" s="16" t="s">
        <v>175</v>
      </c>
      <c r="E535" s="6" t="n">
        <v>1000</v>
      </c>
      <c r="F535" s="7" t="n">
        <v>1</v>
      </c>
      <c r="G535" s="6" t="n">
        <v>10.89</v>
      </c>
      <c r="H535" s="6" t="n">
        <v>1</v>
      </c>
      <c r="I535" s="6" t="n">
        <v>10.89</v>
      </c>
      <c r="J535" s="6" t="n">
        <v>9.89</v>
      </c>
    </row>
    <row collapsed="false" customFormat="false" customHeight="false" hidden="false" ht="12.1" outlineLevel="0" r="536">
      <c r="A536" s="39" t="n">
        <v>46525</v>
      </c>
      <c r="B536" s="16" t="s">
        <v>657</v>
      </c>
      <c r="C536" s="16" t="s">
        <v>112</v>
      </c>
      <c r="D536" s="16" t="s">
        <v>113</v>
      </c>
      <c r="E536" s="6" t="n">
        <v>1000</v>
      </c>
      <c r="F536" s="7" t="n">
        <v>2</v>
      </c>
      <c r="G536" s="6" t="n">
        <v>41.88</v>
      </c>
      <c r="H536" s="6" t="n">
        <v>11</v>
      </c>
      <c r="I536" s="6" t="n">
        <v>83.76</v>
      </c>
      <c r="J536" s="6" t="n">
        <v>72.76</v>
      </c>
    </row>
    <row collapsed="false" customFormat="false" customHeight="false" hidden="false" ht="12.1" outlineLevel="0" r="537">
      <c r="A537" s="39" t="n">
        <v>46526</v>
      </c>
      <c r="B537" s="16" t="s">
        <v>657</v>
      </c>
      <c r="C537" s="16" t="s">
        <v>94</v>
      </c>
      <c r="D537" s="16" t="s">
        <v>95</v>
      </c>
      <c r="E537" s="6" t="n">
        <v>1000</v>
      </c>
      <c r="F537" s="7" t="n">
        <v>3</v>
      </c>
      <c r="G537" s="6" t="n">
        <v>43.2</v>
      </c>
      <c r="H537" s="6" t="n">
        <v>17</v>
      </c>
      <c r="I537" s="6" t="n">
        <v>129.6</v>
      </c>
      <c r="J537" s="6" t="n">
        <v>112.6</v>
      </c>
    </row>
    <row collapsed="false" customFormat="false" customHeight="false" hidden="false" ht="12.1" outlineLevel="0" r="538">
      <c r="A538" s="39" t="n">
        <v>46527</v>
      </c>
      <c r="B538" s="16" t="s">
        <v>657</v>
      </c>
      <c r="C538" s="16" t="s">
        <v>124</v>
      </c>
      <c r="D538" s="16" t="s">
        <v>125</v>
      </c>
      <c r="E538" s="6" t="n">
        <v>1000</v>
      </c>
      <c r="F538" s="7" t="n">
        <v>2</v>
      </c>
      <c r="G538" s="6" t="n">
        <v>13.05</v>
      </c>
      <c r="H538" s="6" t="n">
        <v>3</v>
      </c>
      <c r="I538" s="6" t="n">
        <v>26.1</v>
      </c>
      <c r="J538" s="6" t="n">
        <v>23.1</v>
      </c>
    </row>
    <row collapsed="false" customFormat="false" customHeight="false" hidden="false" ht="12.1" outlineLevel="0" r="539">
      <c r="A539" s="39" t="n">
        <v>46527</v>
      </c>
      <c r="B539" s="16" t="s">
        <v>657</v>
      </c>
      <c r="C539" s="16" t="s">
        <v>70</v>
      </c>
      <c r="D539" s="16" t="s">
        <v>71</v>
      </c>
      <c r="E539" s="6" t="n">
        <v>1000</v>
      </c>
      <c r="F539" s="7" t="n">
        <v>4</v>
      </c>
      <c r="G539" s="6" t="n">
        <v>13.15</v>
      </c>
      <c r="H539" s="6" t="n">
        <v>7</v>
      </c>
      <c r="I539" s="6" t="n">
        <v>52.6</v>
      </c>
      <c r="J539" s="6" t="n">
        <v>45.6</v>
      </c>
    </row>
    <row collapsed="false" customFormat="false" customHeight="false" hidden="false" ht="12.1" outlineLevel="0" r="540">
      <c r="A540" s="39" t="n">
        <v>46528</v>
      </c>
      <c r="B540" s="16" t="s">
        <v>657</v>
      </c>
      <c r="C540" s="16" t="s">
        <v>165</v>
      </c>
      <c r="D540" s="16" t="s">
        <v>166</v>
      </c>
      <c r="E540" s="6" t="n">
        <v>1000</v>
      </c>
      <c r="F540" s="7" t="n">
        <v>1</v>
      </c>
      <c r="G540" s="6" t="n">
        <v>13.16</v>
      </c>
      <c r="H540" s="6" t="n">
        <v>2</v>
      </c>
      <c r="I540" s="6" t="n">
        <v>13.16</v>
      </c>
      <c r="J540" s="6" t="n">
        <v>11.16</v>
      </c>
    </row>
    <row collapsed="false" customFormat="false" customHeight="false" hidden="false" ht="12.1" outlineLevel="0" r="541">
      <c r="A541" s="39" t="n">
        <v>46529</v>
      </c>
      <c r="B541" s="16" t="s">
        <v>657</v>
      </c>
      <c r="C541" s="16" t="s">
        <v>142</v>
      </c>
      <c r="D541" s="16" t="s">
        <v>143</v>
      </c>
      <c r="E541" s="6" t="n">
        <v>1000</v>
      </c>
      <c r="F541" s="7" t="n">
        <v>1</v>
      </c>
      <c r="G541" s="6" t="n">
        <v>14.3</v>
      </c>
      <c r="H541" s="6" t="n">
        <v>2</v>
      </c>
      <c r="I541" s="6" t="n">
        <v>14.3</v>
      </c>
      <c r="J541" s="6" t="n">
        <v>12.3</v>
      </c>
    </row>
    <row collapsed="false" customFormat="false" customHeight="false" hidden="false" ht="12.1" outlineLevel="0" r="542">
      <c r="A542" s="39" t="n">
        <v>46530</v>
      </c>
      <c r="B542" s="16" t="s">
        <v>657</v>
      </c>
      <c r="C542" s="16" t="s">
        <v>73</v>
      </c>
      <c r="D542" s="16" t="s">
        <v>74</v>
      </c>
      <c r="E542" s="6" t="n">
        <v>1000</v>
      </c>
      <c r="F542" s="7" t="n">
        <v>4</v>
      </c>
      <c r="G542" s="6" t="n">
        <v>17.01</v>
      </c>
      <c r="H542" s="6" t="n">
        <v>9</v>
      </c>
      <c r="I542" s="6" t="n">
        <v>68.04</v>
      </c>
      <c r="J542" s="6" t="n">
        <v>59.04</v>
      </c>
    </row>
    <row collapsed="false" customFormat="false" customHeight="false" hidden="false" ht="12.1" outlineLevel="0" r="543">
      <c r="A543" s="39" t="n">
        <v>46531</v>
      </c>
      <c r="B543" s="16" t="s">
        <v>657</v>
      </c>
      <c r="C543" s="16" t="s">
        <v>67</v>
      </c>
      <c r="D543" s="16" t="s">
        <v>68</v>
      </c>
      <c r="E543" s="6" t="n">
        <v>1000</v>
      </c>
      <c r="F543" s="7" t="n">
        <v>5</v>
      </c>
      <c r="G543" s="6" t="n">
        <v>16.03</v>
      </c>
      <c r="H543" s="6" t="n">
        <v>10</v>
      </c>
      <c r="I543" s="6" t="n">
        <v>80.15</v>
      </c>
      <c r="J543" s="6" t="n">
        <v>70.15</v>
      </c>
    </row>
    <row collapsed="false" customFormat="false" customHeight="false" hidden="false" ht="12.1" outlineLevel="0" r="544">
      <c r="A544" s="39" t="n">
        <v>46531</v>
      </c>
      <c r="B544" s="16" t="s">
        <v>657</v>
      </c>
      <c r="C544" s="16" t="s">
        <v>177</v>
      </c>
      <c r="D544" s="16" t="s">
        <v>178</v>
      </c>
      <c r="E544" s="6" t="n">
        <v>502</v>
      </c>
      <c r="F544" s="7" t="n">
        <v>1</v>
      </c>
      <c r="G544" s="6" t="n">
        <v>1.57</v>
      </c>
      <c r="H544" s="6" t="n">
        <v>0</v>
      </c>
      <c r="I544" s="6" t="n">
        <v>1.57</v>
      </c>
      <c r="J544" s="6" t="n">
        <v>1.57</v>
      </c>
    </row>
    <row collapsed="false" customFormat="false" customHeight="false" hidden="false" ht="12.1" outlineLevel="0" r="545">
      <c r="A545" s="39" t="n">
        <v>46532</v>
      </c>
      <c r="B545" s="16" t="s">
        <v>657</v>
      </c>
      <c r="C545" s="16" t="s">
        <v>88</v>
      </c>
      <c r="D545" s="16" t="s">
        <v>89</v>
      </c>
      <c r="E545" s="6" t="n">
        <v>1000</v>
      </c>
      <c r="F545" s="7" t="n">
        <v>3</v>
      </c>
      <c r="G545" s="6" t="n">
        <v>40.07</v>
      </c>
      <c r="H545" s="6" t="n">
        <v>16</v>
      </c>
      <c r="I545" s="6" t="n">
        <v>120.21</v>
      </c>
      <c r="J545" s="6" t="n">
        <v>104.21</v>
      </c>
    </row>
    <row collapsed="false" customFormat="false" customHeight="false" hidden="false" ht="12.1" outlineLevel="0" r="546">
      <c r="A546" s="39" t="n">
        <v>46534</v>
      </c>
      <c r="B546" s="16" t="s">
        <v>657</v>
      </c>
      <c r="C546" s="16" t="s">
        <v>64</v>
      </c>
      <c r="D546" s="16" t="s">
        <v>65</v>
      </c>
      <c r="E546" s="6" t="n">
        <v>882.56</v>
      </c>
      <c r="F546" s="7" t="n">
        <v>6</v>
      </c>
      <c r="G546" s="6" t="n">
        <v>43.66</v>
      </c>
      <c r="H546" s="6" t="n">
        <v>34</v>
      </c>
      <c r="I546" s="6" t="n">
        <v>261.96</v>
      </c>
      <c r="J546" s="6" t="n">
        <v>227.96</v>
      </c>
    </row>
    <row collapsed="false" customFormat="false" customHeight="false" hidden="false" ht="12.1" outlineLevel="0" r="547">
      <c r="A547" s="39" t="n">
        <v>46534</v>
      </c>
      <c r="B547" s="16" t="s">
        <v>657</v>
      </c>
      <c r="C547" s="16" t="s">
        <v>91</v>
      </c>
      <c r="D547" s="16" t="s">
        <v>92</v>
      </c>
      <c r="E547" s="6" t="n">
        <v>1000</v>
      </c>
      <c r="F547" s="7" t="n">
        <v>3</v>
      </c>
      <c r="G547" s="6" t="n">
        <v>12.82</v>
      </c>
      <c r="H547" s="6" t="n">
        <v>5</v>
      </c>
      <c r="I547" s="6" t="n">
        <v>38.46</v>
      </c>
      <c r="J547" s="6" t="n">
        <v>33.46</v>
      </c>
    </row>
    <row collapsed="false" customFormat="false" customHeight="false" hidden="false" ht="12.1" outlineLevel="0" r="548">
      <c r="A548" s="39" t="n">
        <v>46534</v>
      </c>
      <c r="B548" s="16" t="s">
        <v>657</v>
      </c>
      <c r="C548" s="16" t="s">
        <v>115</v>
      </c>
      <c r="D548" s="16" t="s">
        <v>116</v>
      </c>
      <c r="E548" s="6" t="n">
        <v>1000</v>
      </c>
      <c r="F548" s="7" t="n">
        <v>2</v>
      </c>
      <c r="G548" s="6" t="n">
        <v>15.59</v>
      </c>
      <c r="H548" s="6" t="n">
        <v>4</v>
      </c>
      <c r="I548" s="6" t="n">
        <v>31.18</v>
      </c>
      <c r="J548" s="6" t="n">
        <v>27.18</v>
      </c>
    </row>
    <row collapsed="false" customFormat="false" customHeight="false" hidden="false" ht="12.1" outlineLevel="0" r="549">
      <c r="A549" s="39" t="n">
        <v>46536</v>
      </c>
      <c r="B549" s="16" t="s">
        <v>657</v>
      </c>
      <c r="C549" s="16" t="s">
        <v>59</v>
      </c>
      <c r="D549" s="16" t="s">
        <v>61</v>
      </c>
      <c r="E549" s="6" t="n">
        <v>1000</v>
      </c>
      <c r="F549" s="7" t="n">
        <v>7</v>
      </c>
      <c r="G549" s="6" t="n">
        <v>19.32</v>
      </c>
      <c r="H549" s="6" t="n">
        <v>18</v>
      </c>
      <c r="I549" s="6" t="n">
        <v>135.24</v>
      </c>
      <c r="J549" s="6" t="n">
        <v>117.24</v>
      </c>
    </row>
    <row collapsed="false" customFormat="false" customHeight="false" hidden="false" ht="12.1" outlineLevel="0" r="550">
      <c r="A550" s="39" t="n">
        <v>46537</v>
      </c>
      <c r="B550" s="16" t="s">
        <v>657</v>
      </c>
      <c r="C550" s="16" t="s">
        <v>154</v>
      </c>
      <c r="D550" s="16" t="s">
        <v>155</v>
      </c>
      <c r="E550" s="6" t="n">
        <v>1000</v>
      </c>
      <c r="F550" s="7" t="n">
        <v>1</v>
      </c>
      <c r="G550" s="6" t="n">
        <v>12.66</v>
      </c>
      <c r="H550" s="6" t="n">
        <v>2</v>
      </c>
      <c r="I550" s="6" t="n">
        <v>12.66</v>
      </c>
      <c r="J550" s="6" t="n">
        <v>10.66</v>
      </c>
    </row>
    <row collapsed="false" customFormat="false" customHeight="false" hidden="false" ht="12.1" outlineLevel="0" r="551">
      <c r="A551" s="39" t="n">
        <v>46539</v>
      </c>
      <c r="B551" s="16" t="s">
        <v>657</v>
      </c>
      <c r="C551" s="16" t="s">
        <v>127</v>
      </c>
      <c r="D551" s="16" t="s">
        <v>128</v>
      </c>
      <c r="E551" s="6" t="n">
        <v>1000</v>
      </c>
      <c r="F551" s="7" t="n">
        <v>2</v>
      </c>
      <c r="G551" s="6" t="n">
        <v>61.08</v>
      </c>
      <c r="H551" s="6" t="n">
        <v>16</v>
      </c>
      <c r="I551" s="6" t="n">
        <v>122.16</v>
      </c>
      <c r="J551" s="6" t="n">
        <v>106.16</v>
      </c>
    </row>
    <row collapsed="false" customFormat="false" customHeight="false" hidden="false" ht="12.1" outlineLevel="0" r="552">
      <c r="A552" s="39" t="n">
        <v>46539</v>
      </c>
      <c r="B552" s="16" t="s">
        <v>657</v>
      </c>
      <c r="C552" s="16" t="s">
        <v>133</v>
      </c>
      <c r="D552" s="16" t="s">
        <v>134</v>
      </c>
      <c r="E552" s="6" t="n">
        <v>1000</v>
      </c>
      <c r="F552" s="7" t="n">
        <v>3</v>
      </c>
      <c r="G552" s="6" t="n">
        <v>35.4</v>
      </c>
      <c r="H552" s="6" t="n">
        <v>14</v>
      </c>
      <c r="I552" s="6" t="n">
        <v>106.2</v>
      </c>
      <c r="J552" s="6" t="n">
        <v>92.2</v>
      </c>
    </row>
    <row collapsed="false" customFormat="false" customHeight="false" hidden="false" ht="12.1" outlineLevel="0" r="553">
      <c r="A553" s="39" t="n">
        <v>46541</v>
      </c>
      <c r="B553" s="16" t="s">
        <v>657</v>
      </c>
      <c r="C553" s="16" t="s">
        <v>121</v>
      </c>
      <c r="D553" s="16" t="s">
        <v>122</v>
      </c>
      <c r="E553" s="6" t="n">
        <v>1000</v>
      </c>
      <c r="F553" s="7" t="n">
        <v>2</v>
      </c>
      <c r="G553" s="6" t="n">
        <v>12.99</v>
      </c>
      <c r="H553" s="6" t="n">
        <v>3</v>
      </c>
      <c r="I553" s="6" t="n">
        <v>25.98</v>
      </c>
      <c r="J553" s="6" t="n">
        <v>22.98</v>
      </c>
    </row>
    <row collapsed="false" customFormat="false" customHeight="false" hidden="false" ht="12.1" outlineLevel="0" r="554">
      <c r="A554" s="39" t="n">
        <v>46541</v>
      </c>
      <c r="B554" s="16" t="s">
        <v>657</v>
      </c>
      <c r="C554" s="16" t="s">
        <v>76</v>
      </c>
      <c r="D554" s="16" t="s">
        <v>77</v>
      </c>
      <c r="E554" s="6" t="n">
        <v>1000</v>
      </c>
      <c r="F554" s="7" t="n">
        <v>4</v>
      </c>
      <c r="G554" s="6" t="n">
        <v>37.6</v>
      </c>
      <c r="H554" s="6" t="n">
        <v>20</v>
      </c>
      <c r="I554" s="6" t="n">
        <v>150.4</v>
      </c>
      <c r="J554" s="6" t="n">
        <v>130.4</v>
      </c>
    </row>
    <row collapsed="false" customFormat="false" customHeight="false" hidden="false" ht="12.1" outlineLevel="0" r="555">
      <c r="A555" s="39" t="n">
        <v>46546</v>
      </c>
      <c r="B555" s="16" t="s">
        <v>657</v>
      </c>
      <c r="C555" s="16" t="s">
        <v>136</v>
      </c>
      <c r="D555" s="16" t="s">
        <v>137</v>
      </c>
      <c r="E555" s="6" t="n">
        <v>725</v>
      </c>
      <c r="F555" s="7" t="n">
        <v>2</v>
      </c>
      <c r="G555" s="6" t="n">
        <v>10.49</v>
      </c>
      <c r="H555" s="6" t="n">
        <v>3</v>
      </c>
      <c r="I555" s="6" t="n">
        <v>20.98</v>
      </c>
      <c r="J555" s="6" t="n">
        <v>17.98</v>
      </c>
    </row>
    <row collapsed="false" customFormat="false" customHeight="false" hidden="false" ht="12.1" outlineLevel="0" r="556">
      <c r="A556" s="39" t="n">
        <v>46549</v>
      </c>
      <c r="B556" s="16" t="s">
        <v>657</v>
      </c>
      <c r="C556" s="16" t="s">
        <v>160</v>
      </c>
      <c r="D556" s="16" t="s">
        <v>161</v>
      </c>
      <c r="E556" s="6" t="n">
        <v>1000</v>
      </c>
      <c r="F556" s="7" t="n">
        <v>1</v>
      </c>
      <c r="G556" s="6" t="n">
        <v>13.83</v>
      </c>
      <c r="H556" s="6" t="n">
        <v>2</v>
      </c>
      <c r="I556" s="6" t="n">
        <v>13.83</v>
      </c>
      <c r="J556" s="6" t="n">
        <v>11.83</v>
      </c>
    </row>
    <row collapsed="false" customFormat="false" customHeight="false" hidden="false" ht="12.1" outlineLevel="0" r="557">
      <c r="A557" s="39" t="n">
        <v>46549</v>
      </c>
      <c r="B557" s="16" t="s">
        <v>657</v>
      </c>
      <c r="C557" s="16" t="s">
        <v>109</v>
      </c>
      <c r="D557" s="16" t="s">
        <v>110</v>
      </c>
      <c r="E557" s="6" t="n">
        <v>1000</v>
      </c>
      <c r="F557" s="7" t="n">
        <v>2</v>
      </c>
      <c r="G557" s="6" t="n">
        <v>13.83</v>
      </c>
      <c r="H557" s="6" t="n">
        <v>4</v>
      </c>
      <c r="I557" s="6" t="n">
        <v>27.66</v>
      </c>
      <c r="J557" s="6" t="n">
        <v>23.66</v>
      </c>
    </row>
    <row collapsed="false" customFormat="false" customHeight="false" hidden="false" ht="12.1" outlineLevel="0" r="558">
      <c r="A558" s="39" t="n">
        <v>46552</v>
      </c>
      <c r="B558" s="16" t="s">
        <v>657</v>
      </c>
      <c r="C558" s="16" t="s">
        <v>145</v>
      </c>
      <c r="D558" s="16" t="s">
        <v>146</v>
      </c>
      <c r="E558" s="6" t="n">
        <v>1000</v>
      </c>
      <c r="F558" s="7" t="n">
        <v>1</v>
      </c>
      <c r="G558" s="6" t="n">
        <v>42.19</v>
      </c>
      <c r="H558" s="6" t="n">
        <v>5</v>
      </c>
      <c r="I558" s="6" t="n">
        <v>42.19</v>
      </c>
      <c r="J558" s="6" t="n">
        <v>37.19</v>
      </c>
    </row>
    <row collapsed="false" customFormat="false" customHeight="false" hidden="false" ht="12.1" outlineLevel="0" r="559">
      <c r="A559" s="39" t="n">
        <v>46553</v>
      </c>
      <c r="B559" s="16" t="s">
        <v>657</v>
      </c>
      <c r="C559" s="16" t="s">
        <v>139</v>
      </c>
      <c r="D559" s="16" t="s">
        <v>140</v>
      </c>
      <c r="E559" s="6" t="n">
        <v>1000</v>
      </c>
      <c r="F559" s="7" t="n">
        <v>1</v>
      </c>
      <c r="G559" s="6" t="n">
        <v>82.72</v>
      </c>
      <c r="H559" s="6" t="n">
        <v>11</v>
      </c>
      <c r="I559" s="6" t="n">
        <v>82.72</v>
      </c>
      <c r="J559" s="6" t="n">
        <v>71.72</v>
      </c>
    </row>
    <row collapsed="false" customFormat="false" customHeight="false" hidden="false" ht="12.1" outlineLevel="0" r="560">
      <c r="A560" s="39" t="n">
        <v>46554</v>
      </c>
      <c r="B560" s="16" t="s">
        <v>657</v>
      </c>
      <c r="C560" s="16" t="s">
        <v>174</v>
      </c>
      <c r="D560" s="16" t="s">
        <v>175</v>
      </c>
      <c r="E560" s="6" t="n">
        <v>1000</v>
      </c>
      <c r="F560" s="7" t="n">
        <v>1</v>
      </c>
      <c r="G560" s="6" t="n">
        <v>10.89</v>
      </c>
      <c r="H560" s="6" t="n">
        <v>1</v>
      </c>
      <c r="I560" s="6" t="n">
        <v>10.89</v>
      </c>
      <c r="J560" s="6" t="n">
        <v>9.89</v>
      </c>
    </row>
    <row collapsed="false" customFormat="false" customHeight="false" hidden="false" ht="12.1" outlineLevel="0" r="561">
      <c r="A561" s="39" t="n">
        <v>46555</v>
      </c>
      <c r="B561" s="16" t="s">
        <v>657</v>
      </c>
      <c r="C561" s="16" t="s">
        <v>85</v>
      </c>
      <c r="D561" s="16" t="s">
        <v>86</v>
      </c>
      <c r="E561" s="6" t="n">
        <v>1000</v>
      </c>
      <c r="F561" s="7" t="n">
        <v>3</v>
      </c>
      <c r="G561" s="6" t="n">
        <v>41.88</v>
      </c>
      <c r="H561" s="6" t="n">
        <v>16</v>
      </c>
      <c r="I561" s="6" t="n">
        <v>125.64</v>
      </c>
      <c r="J561" s="6" t="n">
        <v>109.64</v>
      </c>
    </row>
    <row collapsed="false" customFormat="false" customHeight="false" hidden="false" ht="12.1" outlineLevel="0" r="562">
      <c r="A562" s="39" t="n">
        <v>46557</v>
      </c>
      <c r="B562" s="16" t="s">
        <v>657</v>
      </c>
      <c r="C562" s="16" t="s">
        <v>70</v>
      </c>
      <c r="D562" s="16" t="s">
        <v>71</v>
      </c>
      <c r="E562" s="6" t="n">
        <v>1000</v>
      </c>
      <c r="F562" s="7" t="n">
        <v>4</v>
      </c>
      <c r="G562" s="6" t="n">
        <v>13.15</v>
      </c>
      <c r="H562" s="6" t="n">
        <v>7</v>
      </c>
      <c r="I562" s="6" t="n">
        <v>52.6</v>
      </c>
      <c r="J562" s="6" t="n">
        <v>45.6</v>
      </c>
    </row>
    <row collapsed="false" customFormat="false" customHeight="false" hidden="false" ht="12.1" outlineLevel="0" r="563">
      <c r="A563" s="39" t="n">
        <v>46558</v>
      </c>
      <c r="B563" s="16" t="s">
        <v>657</v>
      </c>
      <c r="C563" s="16" t="s">
        <v>124</v>
      </c>
      <c r="D563" s="16" t="s">
        <v>125</v>
      </c>
      <c r="E563" s="6" t="n">
        <v>1000</v>
      </c>
      <c r="F563" s="7" t="n">
        <v>2</v>
      </c>
      <c r="G563" s="6" t="n">
        <v>13.05</v>
      </c>
      <c r="H563" s="6" t="n">
        <v>3</v>
      </c>
      <c r="I563" s="6" t="n">
        <v>26.1</v>
      </c>
      <c r="J563" s="6" t="n">
        <v>23.1</v>
      </c>
    </row>
    <row collapsed="false" customFormat="false" customHeight="false" hidden="false" ht="12.1" outlineLevel="0" r="564">
      <c r="A564" s="39" t="n">
        <v>46558</v>
      </c>
      <c r="B564" s="16" t="s">
        <v>657</v>
      </c>
      <c r="C564" s="16" t="s">
        <v>165</v>
      </c>
      <c r="D564" s="16" t="s">
        <v>166</v>
      </c>
      <c r="E564" s="6" t="n">
        <v>1000</v>
      </c>
      <c r="F564" s="7" t="n">
        <v>1</v>
      </c>
      <c r="G564" s="6" t="n">
        <v>13.16</v>
      </c>
      <c r="H564" s="6" t="n">
        <v>2</v>
      </c>
      <c r="I564" s="6" t="n">
        <v>13.16</v>
      </c>
      <c r="J564" s="6" t="n">
        <v>11.16</v>
      </c>
    </row>
    <row collapsed="false" customFormat="false" customHeight="false" hidden="false" ht="12.1" outlineLevel="0" r="565">
      <c r="A565" s="39" t="n">
        <v>46558</v>
      </c>
      <c r="B565" s="16" t="s">
        <v>657</v>
      </c>
      <c r="C565" s="16" t="s">
        <v>168</v>
      </c>
      <c r="D565" s="16" t="s">
        <v>169</v>
      </c>
      <c r="E565" s="6" t="n">
        <v>1000</v>
      </c>
      <c r="F565" s="7" t="n">
        <v>1</v>
      </c>
      <c r="G565" s="6" t="n">
        <v>74.79</v>
      </c>
      <c r="H565" s="6" t="n">
        <v>10</v>
      </c>
      <c r="I565" s="6" t="n">
        <v>74.79</v>
      </c>
      <c r="J565" s="6" t="n">
        <v>64.79</v>
      </c>
    </row>
    <row collapsed="false" customFormat="false" customHeight="false" hidden="false" ht="12.1" outlineLevel="0" r="566">
      <c r="A566" s="39" t="n">
        <v>46559</v>
      </c>
      <c r="B566" s="16" t="s">
        <v>657</v>
      </c>
      <c r="C566" s="16" t="s">
        <v>142</v>
      </c>
      <c r="D566" s="16" t="s">
        <v>143</v>
      </c>
      <c r="E566" s="6" t="n">
        <v>1000</v>
      </c>
      <c r="F566" s="7" t="n">
        <v>1</v>
      </c>
      <c r="G566" s="6" t="n">
        <v>14.3</v>
      </c>
      <c r="H566" s="6" t="n">
        <v>2</v>
      </c>
      <c r="I566" s="6" t="n">
        <v>14.3</v>
      </c>
      <c r="J566" s="6" t="n">
        <v>12.3</v>
      </c>
    </row>
    <row collapsed="false" customFormat="false" customHeight="false" hidden="false" ht="12.1" outlineLevel="0" r="567">
      <c r="A567" s="39" t="n">
        <v>46560</v>
      </c>
      <c r="B567" s="16" t="s">
        <v>657</v>
      </c>
      <c r="C567" s="16" t="s">
        <v>73</v>
      </c>
      <c r="D567" s="16" t="s">
        <v>74</v>
      </c>
      <c r="E567" s="6" t="n">
        <v>1000</v>
      </c>
      <c r="F567" s="7" t="n">
        <v>4</v>
      </c>
      <c r="G567" s="6" t="n">
        <v>15.12</v>
      </c>
      <c r="H567" s="6" t="n">
        <v>8</v>
      </c>
      <c r="I567" s="6" t="n">
        <v>60.48</v>
      </c>
      <c r="J567" s="6" t="n">
        <v>52.48</v>
      </c>
    </row>
    <row collapsed="false" customFormat="false" customHeight="false" hidden="false" ht="12.1" outlineLevel="0" r="568">
      <c r="A568" s="39" t="n">
        <v>46560</v>
      </c>
      <c r="B568" s="16" t="s">
        <v>657</v>
      </c>
      <c r="C568" s="16" t="s">
        <v>130</v>
      </c>
      <c r="D568" s="16" t="s">
        <v>131</v>
      </c>
      <c r="E568" s="6" t="n">
        <v>1000</v>
      </c>
      <c r="F568" s="7" t="n">
        <v>2</v>
      </c>
      <c r="G568" s="6" t="n">
        <v>59.84</v>
      </c>
      <c r="H568" s="6" t="n">
        <v>16</v>
      </c>
      <c r="I568" s="6" t="n">
        <v>119.68</v>
      </c>
      <c r="J568" s="6" t="n">
        <v>103.68</v>
      </c>
    </row>
    <row collapsed="false" customFormat="false" customHeight="false" hidden="false" ht="12.1" outlineLevel="0" r="569">
      <c r="A569" s="39" t="n">
        <v>46561</v>
      </c>
      <c r="B569" s="16" t="s">
        <v>657</v>
      </c>
      <c r="C569" s="16" t="s">
        <v>67</v>
      </c>
      <c r="D569" s="16" t="s">
        <v>68</v>
      </c>
      <c r="E569" s="6" t="n">
        <v>1000</v>
      </c>
      <c r="F569" s="7" t="n">
        <v>5</v>
      </c>
      <c r="G569" s="6" t="n">
        <v>16.03</v>
      </c>
      <c r="H569" s="6" t="n">
        <v>10</v>
      </c>
      <c r="I569" s="6" t="n">
        <v>80.15</v>
      </c>
      <c r="J569" s="6" t="n">
        <v>70.15</v>
      </c>
    </row>
    <row collapsed="false" customFormat="false" customHeight="false" hidden="false" ht="12.1" outlineLevel="0" r="570">
      <c r="A570" s="39" t="n">
        <v>46561</v>
      </c>
      <c r="B570" s="16" t="s">
        <v>657</v>
      </c>
      <c r="C570" s="16" t="s">
        <v>177</v>
      </c>
      <c r="D570" s="16" t="s">
        <v>178</v>
      </c>
      <c r="E570" s="6" t="n">
        <v>502</v>
      </c>
      <c r="F570" s="7" t="n">
        <v>1</v>
      </c>
      <c r="G570" s="6" t="n">
        <v>0.82</v>
      </c>
      <c r="H570" s="6" t="n">
        <v>0</v>
      </c>
      <c r="I570" s="6" t="n">
        <v>0.82</v>
      </c>
      <c r="J570" s="6" t="n">
        <v>0.82</v>
      </c>
    </row>
    <row collapsed="false" customFormat="false" customHeight="false" hidden="false" ht="12.1" outlineLevel="0" r="571">
      <c r="A571" s="39" t="n">
        <v>46564</v>
      </c>
      <c r="B571" s="16" t="s">
        <v>657</v>
      </c>
      <c r="C571" s="16" t="s">
        <v>91</v>
      </c>
      <c r="D571" s="16" t="s">
        <v>92</v>
      </c>
      <c r="E571" s="6" t="n">
        <v>1000</v>
      </c>
      <c r="F571" s="7" t="n">
        <v>3</v>
      </c>
      <c r="G571" s="6" t="n">
        <v>12.82</v>
      </c>
      <c r="H571" s="6" t="n">
        <v>5</v>
      </c>
      <c r="I571" s="6" t="n">
        <v>38.46</v>
      </c>
      <c r="J571" s="6" t="n">
        <v>33.46</v>
      </c>
    </row>
    <row collapsed="false" customFormat="false" customHeight="false" hidden="false" ht="12.1" outlineLevel="0" r="572">
      <c r="A572" s="39" t="n">
        <v>46564</v>
      </c>
      <c r="B572" s="16" t="s">
        <v>657</v>
      </c>
      <c r="C572" s="16" t="s">
        <v>115</v>
      </c>
      <c r="D572" s="16" t="s">
        <v>116</v>
      </c>
      <c r="E572" s="6" t="n">
        <v>1000</v>
      </c>
      <c r="F572" s="7" t="n">
        <v>2</v>
      </c>
      <c r="G572" s="6" t="n">
        <v>15.59</v>
      </c>
      <c r="H572" s="6" t="n">
        <v>4</v>
      </c>
      <c r="I572" s="6" t="n">
        <v>31.18</v>
      </c>
      <c r="J572" s="6" t="n">
        <v>27.18</v>
      </c>
    </row>
    <row collapsed="false" customFormat="false" customHeight="false" hidden="false" ht="12.1" outlineLevel="0" r="573">
      <c r="A573" s="39" t="n">
        <v>46566</v>
      </c>
      <c r="B573" s="16" t="s">
        <v>657</v>
      </c>
      <c r="C573" s="16" t="s">
        <v>59</v>
      </c>
      <c r="D573" s="16" t="s">
        <v>61</v>
      </c>
      <c r="E573" s="6" t="n">
        <v>1000</v>
      </c>
      <c r="F573" s="7" t="n">
        <v>7</v>
      </c>
      <c r="G573" s="6" t="n">
        <v>19.32</v>
      </c>
      <c r="H573" s="6" t="n">
        <v>18</v>
      </c>
      <c r="I573" s="6" t="n">
        <v>135.24</v>
      </c>
      <c r="J573" s="6" t="n">
        <v>117.24</v>
      </c>
    </row>
    <row collapsed="false" customFormat="false" customHeight="false" hidden="false" ht="12.1" outlineLevel="0" r="574">
      <c r="A574" s="39" t="n">
        <v>46567</v>
      </c>
      <c r="B574" s="16" t="s">
        <v>657</v>
      </c>
      <c r="C574" s="16" t="s">
        <v>154</v>
      </c>
      <c r="D574" s="16" t="s">
        <v>155</v>
      </c>
      <c r="E574" s="6" t="n">
        <v>1000</v>
      </c>
      <c r="F574" s="7" t="n">
        <v>1</v>
      </c>
      <c r="G574" s="6" t="n">
        <v>12.66</v>
      </c>
      <c r="H574" s="6" t="n">
        <v>2</v>
      </c>
      <c r="I574" s="6" t="n">
        <v>12.66</v>
      </c>
      <c r="J574" s="6" t="n">
        <v>10.66</v>
      </c>
    </row>
    <row collapsed="false" customFormat="false" customHeight="false" hidden="false" ht="12.1" outlineLevel="0" r="575">
      <c r="A575" s="39" t="n">
        <v>46572</v>
      </c>
      <c r="B575" s="16" t="s">
        <v>657</v>
      </c>
      <c r="C575" s="16" t="s">
        <v>121</v>
      </c>
      <c r="D575" s="16" t="s">
        <v>122</v>
      </c>
      <c r="E575" s="6" t="n">
        <v>1000</v>
      </c>
      <c r="F575" s="7" t="n">
        <v>2</v>
      </c>
      <c r="G575" s="6" t="n">
        <v>12.99</v>
      </c>
      <c r="H575" s="6" t="n">
        <v>3</v>
      </c>
      <c r="I575" s="6" t="n">
        <v>25.98</v>
      </c>
      <c r="J575" s="6" t="n">
        <v>22.98</v>
      </c>
    </row>
    <row collapsed="false" customFormat="false" customHeight="false" hidden="false" ht="12.1" outlineLevel="0" r="576">
      <c r="A576" s="39" t="n">
        <v>46576</v>
      </c>
      <c r="B576" s="16" t="s">
        <v>657</v>
      </c>
      <c r="C576" s="16" t="s">
        <v>136</v>
      </c>
      <c r="D576" s="16" t="s">
        <v>137</v>
      </c>
      <c r="E576" s="6" t="n">
        <v>725</v>
      </c>
      <c r="F576" s="7" t="n">
        <v>2</v>
      </c>
      <c r="G576" s="6" t="n">
        <v>10.49</v>
      </c>
      <c r="H576" s="6" t="n">
        <v>3</v>
      </c>
      <c r="I576" s="6" t="n">
        <v>20.98</v>
      </c>
      <c r="J576" s="6" t="n">
        <v>17.98</v>
      </c>
    </row>
    <row collapsed="false" customFormat="false" customHeight="false" hidden="false" ht="12.1" outlineLevel="0" r="577">
      <c r="A577" s="39" t="n">
        <v>46579</v>
      </c>
      <c r="B577" s="16" t="s">
        <v>657</v>
      </c>
      <c r="C577" s="16" t="s">
        <v>160</v>
      </c>
      <c r="D577" s="16" t="s">
        <v>161</v>
      </c>
      <c r="E577" s="6" t="n">
        <v>1000</v>
      </c>
      <c r="F577" s="7" t="n">
        <v>1</v>
      </c>
      <c r="G577" s="6" t="n">
        <v>13.83</v>
      </c>
      <c r="H577" s="6" t="n">
        <v>2</v>
      </c>
      <c r="I577" s="6" t="n">
        <v>13.83</v>
      </c>
      <c r="J577" s="6" t="n">
        <v>11.83</v>
      </c>
    </row>
    <row collapsed="false" customFormat="false" customHeight="false" hidden="false" ht="12.1" outlineLevel="0" r="578">
      <c r="A578" s="39" t="n">
        <v>46579</v>
      </c>
      <c r="B578" s="16" t="s">
        <v>657</v>
      </c>
      <c r="C578" s="16" t="s">
        <v>109</v>
      </c>
      <c r="D578" s="16" t="s">
        <v>110</v>
      </c>
      <c r="E578" s="6" t="n">
        <v>1000</v>
      </c>
      <c r="F578" s="7" t="n">
        <v>2</v>
      </c>
      <c r="G578" s="6" t="n">
        <v>13.83</v>
      </c>
      <c r="H578" s="6" t="n">
        <v>4</v>
      </c>
      <c r="I578" s="6" t="n">
        <v>27.66</v>
      </c>
      <c r="J578" s="6" t="n">
        <v>23.66</v>
      </c>
    </row>
    <row collapsed="false" customFormat="false" customHeight="false" hidden="false" ht="12.1" outlineLevel="0" r="579">
      <c r="A579" s="39" t="n">
        <v>46584</v>
      </c>
      <c r="B579" s="16" t="s">
        <v>657</v>
      </c>
      <c r="C579" s="16" t="s">
        <v>174</v>
      </c>
      <c r="D579" s="16" t="s">
        <v>175</v>
      </c>
      <c r="E579" s="6" t="n">
        <v>1000</v>
      </c>
      <c r="F579" s="7" t="n">
        <v>1</v>
      </c>
      <c r="G579" s="6" t="n">
        <v>10.89</v>
      </c>
      <c r="H579" s="6" t="n">
        <v>1</v>
      </c>
      <c r="I579" s="6" t="n">
        <v>10.89</v>
      </c>
      <c r="J579" s="6" t="n">
        <v>9.89</v>
      </c>
    </row>
    <row collapsed="false" customFormat="false" customHeight="false" hidden="false" ht="12.1" outlineLevel="0" r="580">
      <c r="A580" s="39" t="n">
        <v>46587</v>
      </c>
      <c r="B580" s="16" t="s">
        <v>657</v>
      </c>
      <c r="C580" s="16" t="s">
        <v>70</v>
      </c>
      <c r="D580" s="16" t="s">
        <v>71</v>
      </c>
      <c r="E580" s="6" t="n">
        <v>1000</v>
      </c>
      <c r="F580" s="7" t="n">
        <v>4</v>
      </c>
      <c r="G580" s="6" t="n">
        <v>0</v>
      </c>
      <c r="H580" s="6" t="n">
        <v>0</v>
      </c>
      <c r="I580" s="6" t="n">
        <v>0</v>
      </c>
      <c r="J580" s="6" t="n">
        <v>0</v>
      </c>
    </row>
    <row collapsed="false" customFormat="false" customHeight="false" hidden="false" ht="12.1" outlineLevel="0" r="581">
      <c r="A581" s="39" t="n">
        <v>46588</v>
      </c>
      <c r="B581" s="16" t="s">
        <v>657</v>
      </c>
      <c r="C581" s="16" t="s">
        <v>165</v>
      </c>
      <c r="D581" s="16" t="s">
        <v>166</v>
      </c>
      <c r="E581" s="6" t="n">
        <v>1000</v>
      </c>
      <c r="F581" s="7" t="n">
        <v>1</v>
      </c>
      <c r="G581" s="6" t="n">
        <v>0</v>
      </c>
      <c r="H581" s="6" t="n">
        <v>0</v>
      </c>
      <c r="I581" s="6" t="n">
        <v>0</v>
      </c>
      <c r="J581" s="6" t="n">
        <v>0</v>
      </c>
    </row>
    <row collapsed="false" customFormat="false" customHeight="false" hidden="false" ht="12.1" outlineLevel="0" r="582">
      <c r="A582" s="39" t="n">
        <v>46589</v>
      </c>
      <c r="B582" s="16" t="s">
        <v>657</v>
      </c>
      <c r="C582" s="16" t="s">
        <v>142</v>
      </c>
      <c r="D582" s="16" t="s">
        <v>143</v>
      </c>
      <c r="E582" s="6" t="n">
        <v>1000</v>
      </c>
      <c r="F582" s="7" t="n">
        <v>1</v>
      </c>
      <c r="G582" s="6" t="n">
        <v>14.3</v>
      </c>
      <c r="H582" s="6" t="n">
        <v>2</v>
      </c>
      <c r="I582" s="6" t="n">
        <v>14.3</v>
      </c>
      <c r="J582" s="6" t="n">
        <v>12.3</v>
      </c>
    </row>
    <row collapsed="false" customFormat="false" customHeight="false" hidden="false" ht="12.1" outlineLevel="0" r="583">
      <c r="A583" s="39" t="n">
        <v>46590</v>
      </c>
      <c r="B583" s="16" t="s">
        <v>657</v>
      </c>
      <c r="C583" s="16" t="s">
        <v>73</v>
      </c>
      <c r="D583" s="16" t="s">
        <v>74</v>
      </c>
      <c r="E583" s="6" t="n">
        <v>1000</v>
      </c>
      <c r="F583" s="7" t="n">
        <v>4</v>
      </c>
      <c r="G583" s="6" t="n">
        <v>15.12</v>
      </c>
      <c r="H583" s="6" t="n">
        <v>8</v>
      </c>
      <c r="I583" s="6" t="n">
        <v>60.48</v>
      </c>
      <c r="J583" s="6" t="n">
        <v>52.48</v>
      </c>
    </row>
    <row collapsed="false" customFormat="false" customHeight="false" hidden="false" ht="12.1" outlineLevel="0" r="584">
      <c r="A584" s="39" t="n">
        <v>46591</v>
      </c>
      <c r="B584" s="16" t="s">
        <v>657</v>
      </c>
      <c r="C584" s="16" t="s">
        <v>67</v>
      </c>
      <c r="D584" s="16" t="s">
        <v>68</v>
      </c>
      <c r="E584" s="6" t="n">
        <v>1000</v>
      </c>
      <c r="F584" s="7" t="n">
        <v>5</v>
      </c>
      <c r="G584" s="6" t="n">
        <v>16.03</v>
      </c>
      <c r="H584" s="6" t="n">
        <v>10</v>
      </c>
      <c r="I584" s="6" t="n">
        <v>80.15</v>
      </c>
      <c r="J584" s="6" t="n">
        <v>70.15</v>
      </c>
    </row>
    <row collapsed="false" customFormat="false" customHeight="false" hidden="false" ht="12.1" outlineLevel="0" r="585">
      <c r="A585" s="39" t="n">
        <v>46594</v>
      </c>
      <c r="B585" s="16" t="s">
        <v>657</v>
      </c>
      <c r="C585" s="16" t="s">
        <v>115</v>
      </c>
      <c r="D585" s="16" t="s">
        <v>116</v>
      </c>
      <c r="E585" s="6" t="n">
        <v>1000</v>
      </c>
      <c r="F585" s="7" t="n">
        <v>2</v>
      </c>
      <c r="G585" s="6" t="n">
        <v>0</v>
      </c>
      <c r="H585" s="6" t="n">
        <v>0</v>
      </c>
      <c r="I585" s="6" t="n">
        <v>0</v>
      </c>
      <c r="J585" s="6" t="n">
        <v>0</v>
      </c>
    </row>
    <row collapsed="false" customFormat="false" customHeight="false" hidden="false" ht="12.1" outlineLevel="0" r="586">
      <c r="A586" s="39" t="n">
        <v>46595</v>
      </c>
      <c r="B586" s="16" t="s">
        <v>657</v>
      </c>
      <c r="C586" s="16" t="s">
        <v>180</v>
      </c>
      <c r="D586" s="16" t="s">
        <v>181</v>
      </c>
      <c r="E586" s="6" t="n">
        <v>19.36</v>
      </c>
      <c r="F586" s="7" t="n">
        <v>11</v>
      </c>
      <c r="G586" s="6" t="n">
        <v>0.36</v>
      </c>
      <c r="H586" s="6" t="n">
        <v>1</v>
      </c>
      <c r="I586" s="6" t="n">
        <v>3.96</v>
      </c>
      <c r="J586" s="6" t="n">
        <v>2.96</v>
      </c>
    </row>
    <row collapsed="false" customFormat="false" customHeight="false" hidden="false" ht="12.1" outlineLevel="0" r="587">
      <c r="A587" s="39" t="n">
        <v>46596</v>
      </c>
      <c r="B587" s="16" t="s">
        <v>657</v>
      </c>
      <c r="C587" s="16" t="s">
        <v>59</v>
      </c>
      <c r="D587" s="16" t="s">
        <v>61</v>
      </c>
      <c r="E587" s="6" t="n">
        <v>1000</v>
      </c>
      <c r="F587" s="7" t="n">
        <v>7</v>
      </c>
      <c r="G587" s="6" t="n">
        <v>19.32</v>
      </c>
      <c r="H587" s="6" t="n">
        <v>18</v>
      </c>
      <c r="I587" s="6" t="n">
        <v>135.24</v>
      </c>
      <c r="J587" s="6" t="n">
        <v>117.24</v>
      </c>
    </row>
    <row collapsed="false" customFormat="false" customHeight="false" hidden="false" ht="12.1" outlineLevel="0" r="588">
      <c r="A588" s="39" t="n">
        <v>46606</v>
      </c>
      <c r="B588" s="16" t="s">
        <v>657</v>
      </c>
      <c r="C588" s="16" t="s">
        <v>136</v>
      </c>
      <c r="D588" s="16" t="s">
        <v>137</v>
      </c>
      <c r="E588" s="6" t="n">
        <v>725</v>
      </c>
      <c r="F588" s="7" t="n">
        <v>2</v>
      </c>
      <c r="G588" s="6" t="n">
        <v>0</v>
      </c>
      <c r="H588" s="6" t="n">
        <v>0</v>
      </c>
      <c r="I588" s="6" t="n">
        <v>0</v>
      </c>
      <c r="J588" s="6" t="n">
        <v>0</v>
      </c>
    </row>
    <row collapsed="false" customFormat="false" customHeight="false" hidden="false" ht="12.1" outlineLevel="0" r="589">
      <c r="A589" s="39" t="n">
        <v>46608</v>
      </c>
      <c r="B589" s="16" t="s">
        <v>657</v>
      </c>
      <c r="C589" s="16" t="s">
        <v>100</v>
      </c>
      <c r="D589" s="16" t="s">
        <v>101</v>
      </c>
      <c r="E589" s="6" t="n">
        <v>1000</v>
      </c>
      <c r="F589" s="7" t="n">
        <v>2</v>
      </c>
      <c r="G589" s="6" t="n">
        <v>0</v>
      </c>
      <c r="H589" s="6" t="n">
        <v>0</v>
      </c>
      <c r="I589" s="6" t="n">
        <v>0</v>
      </c>
      <c r="J589" s="6" t="n">
        <v>0</v>
      </c>
    </row>
    <row collapsed="false" customFormat="false" customHeight="false" hidden="false" ht="12.1" outlineLevel="0" r="590">
      <c r="A590" s="39" t="n">
        <v>46609</v>
      </c>
      <c r="B590" s="16" t="s">
        <v>657</v>
      </c>
      <c r="C590" s="16" t="s">
        <v>160</v>
      </c>
      <c r="D590" s="16" t="s">
        <v>161</v>
      </c>
      <c r="E590" s="6" t="n">
        <v>1000</v>
      </c>
      <c r="F590" s="7" t="n">
        <v>1</v>
      </c>
      <c r="G590" s="6" t="n">
        <v>0</v>
      </c>
      <c r="H590" s="6" t="n">
        <v>0</v>
      </c>
      <c r="I590" s="6" t="n">
        <v>0</v>
      </c>
      <c r="J590" s="6" t="n">
        <v>0</v>
      </c>
    </row>
    <row collapsed="false" customFormat="false" customHeight="false" hidden="false" ht="12.1" outlineLevel="0" r="591">
      <c r="A591" s="39" t="n">
        <v>46609</v>
      </c>
      <c r="B591" s="16" t="s">
        <v>657</v>
      </c>
      <c r="C591" s="16" t="s">
        <v>109</v>
      </c>
      <c r="D591" s="16" t="s">
        <v>110</v>
      </c>
      <c r="E591" s="6" t="n">
        <v>1000</v>
      </c>
      <c r="F591" s="7" t="n">
        <v>2</v>
      </c>
      <c r="G591" s="6" t="n">
        <v>0</v>
      </c>
      <c r="H591" s="6" t="n">
        <v>0</v>
      </c>
      <c r="I591" s="6" t="n">
        <v>0</v>
      </c>
      <c r="J591" s="6" t="n">
        <v>0</v>
      </c>
    </row>
    <row collapsed="false" customFormat="false" customHeight="false" hidden="false" ht="12.1" outlineLevel="0" r="592">
      <c r="A592" s="39" t="n">
        <v>46614</v>
      </c>
      <c r="B592" s="16" t="s">
        <v>657</v>
      </c>
      <c r="C592" s="16" t="s">
        <v>174</v>
      </c>
      <c r="D592" s="16" t="s">
        <v>175</v>
      </c>
      <c r="E592" s="6" t="n">
        <v>1000</v>
      </c>
      <c r="F592" s="7" t="n">
        <v>1</v>
      </c>
      <c r="G592" s="6" t="n">
        <v>10.89</v>
      </c>
      <c r="H592" s="6" t="n">
        <v>1</v>
      </c>
      <c r="I592" s="6" t="n">
        <v>10.89</v>
      </c>
      <c r="J592" s="6" t="n">
        <v>9.89</v>
      </c>
    </row>
    <row collapsed="false" customFormat="false" customHeight="false" hidden="false" ht="12.1" outlineLevel="0" r="593">
      <c r="A593" s="39" t="n">
        <v>46617</v>
      </c>
      <c r="B593" s="16" t="s">
        <v>657</v>
      </c>
      <c r="C593" s="16" t="s">
        <v>94</v>
      </c>
      <c r="D593" s="16" t="s">
        <v>95</v>
      </c>
      <c r="E593" s="6" t="n">
        <v>1000</v>
      </c>
      <c r="F593" s="7" t="n">
        <v>3</v>
      </c>
      <c r="G593" s="6" t="n">
        <v>0</v>
      </c>
      <c r="H593" s="6" t="n">
        <v>0</v>
      </c>
      <c r="I593" s="6" t="n">
        <v>0</v>
      </c>
      <c r="J593" s="6" t="n">
        <v>0</v>
      </c>
    </row>
    <row collapsed="false" customFormat="false" customHeight="false" hidden="false" ht="12.1" outlineLevel="0" r="594">
      <c r="A594" s="39" t="n">
        <v>46617</v>
      </c>
      <c r="B594" s="16" t="s">
        <v>657</v>
      </c>
      <c r="C594" s="16" t="s">
        <v>70</v>
      </c>
      <c r="D594" s="16" t="s">
        <v>71</v>
      </c>
      <c r="E594" s="6" t="n">
        <v>1000</v>
      </c>
      <c r="F594" s="7" t="n">
        <v>4</v>
      </c>
      <c r="G594" s="6" t="n">
        <v>0</v>
      </c>
      <c r="H594" s="6" t="n">
        <v>0</v>
      </c>
      <c r="I594" s="6" t="n">
        <v>0</v>
      </c>
      <c r="J594" s="6" t="n">
        <v>0</v>
      </c>
    </row>
    <row collapsed="false" customFormat="false" customHeight="false" hidden="false" ht="12.1" outlineLevel="0" r="595">
      <c r="A595" s="39" t="n">
        <v>46618</v>
      </c>
      <c r="B595" s="16" t="s">
        <v>657</v>
      </c>
      <c r="C595" s="16" t="s">
        <v>165</v>
      </c>
      <c r="D595" s="16" t="s">
        <v>166</v>
      </c>
      <c r="E595" s="6" t="n">
        <v>1000</v>
      </c>
      <c r="F595" s="7" t="n">
        <v>1</v>
      </c>
      <c r="G595" s="6" t="n">
        <v>0</v>
      </c>
      <c r="H595" s="6" t="n">
        <v>0</v>
      </c>
      <c r="I595" s="6" t="n">
        <v>0</v>
      </c>
      <c r="J595" s="6" t="n">
        <v>0</v>
      </c>
    </row>
    <row collapsed="false" customFormat="false" customHeight="false" hidden="false" ht="12.1" outlineLevel="0" r="596">
      <c r="A596" s="39" t="n">
        <v>46619</v>
      </c>
      <c r="B596" s="16" t="s">
        <v>657</v>
      </c>
      <c r="C596" s="16" t="s">
        <v>142</v>
      </c>
      <c r="D596" s="16" t="s">
        <v>143</v>
      </c>
      <c r="E596" s="6" t="n">
        <v>1000</v>
      </c>
      <c r="F596" s="7" t="n">
        <v>1</v>
      </c>
      <c r="G596" s="6" t="n">
        <v>14.3</v>
      </c>
      <c r="H596" s="6" t="n">
        <v>2</v>
      </c>
      <c r="I596" s="6" t="n">
        <v>14.3</v>
      </c>
      <c r="J596" s="6" t="n">
        <v>12.3</v>
      </c>
    </row>
    <row collapsed="false" customFormat="false" customHeight="false" hidden="false" ht="12.1" outlineLevel="0" r="597">
      <c r="A597" s="39" t="n">
        <v>46620</v>
      </c>
      <c r="B597" s="16" t="s">
        <v>657</v>
      </c>
      <c r="C597" s="16" t="s">
        <v>73</v>
      </c>
      <c r="D597" s="16" t="s">
        <v>74</v>
      </c>
      <c r="E597" s="6" t="n">
        <v>1000</v>
      </c>
      <c r="F597" s="7" t="n">
        <v>4</v>
      </c>
      <c r="G597" s="6" t="n">
        <v>15.12</v>
      </c>
      <c r="H597" s="6" t="n">
        <v>8</v>
      </c>
      <c r="I597" s="6" t="n">
        <v>60.48</v>
      </c>
      <c r="J597" s="6" t="n">
        <v>52.48</v>
      </c>
    </row>
    <row collapsed="false" customFormat="false" customHeight="false" hidden="false" ht="12.1" outlineLevel="0" r="598">
      <c r="A598" s="39" t="n">
        <v>46621</v>
      </c>
      <c r="B598" s="16" t="s">
        <v>657</v>
      </c>
      <c r="C598" s="16" t="s">
        <v>67</v>
      </c>
      <c r="D598" s="16" t="s">
        <v>68</v>
      </c>
      <c r="E598" s="6" t="n">
        <v>1000</v>
      </c>
      <c r="F598" s="7" t="n">
        <v>5</v>
      </c>
      <c r="G598" s="6" t="n">
        <v>13.38</v>
      </c>
      <c r="H598" s="6" t="n">
        <v>9</v>
      </c>
      <c r="I598" s="6" t="n">
        <v>66.9</v>
      </c>
      <c r="J598" s="6" t="n">
        <v>57.9</v>
      </c>
    </row>
    <row collapsed="false" customFormat="false" customHeight="false" hidden="false" ht="12.1" outlineLevel="0" r="599">
      <c r="A599" s="39" t="n">
        <v>46623</v>
      </c>
      <c r="B599" s="16" t="s">
        <v>657</v>
      </c>
      <c r="C599" s="16" t="s">
        <v>88</v>
      </c>
      <c r="D599" s="16" t="s">
        <v>89</v>
      </c>
      <c r="E599" s="6" t="n">
        <v>1000</v>
      </c>
      <c r="F599" s="7" t="n">
        <v>3</v>
      </c>
      <c r="G599" s="6" t="n">
        <v>0</v>
      </c>
      <c r="H599" s="6" t="n">
        <v>0</v>
      </c>
      <c r="I599" s="6" t="n">
        <v>0</v>
      </c>
      <c r="J599" s="6" t="n">
        <v>0</v>
      </c>
    </row>
    <row collapsed="false" customFormat="false" customHeight="false" hidden="false" ht="12.1" outlineLevel="0" r="600">
      <c r="A600" s="39" t="n">
        <v>46624</v>
      </c>
      <c r="B600" s="16" t="s">
        <v>657</v>
      </c>
      <c r="C600" s="16" t="s">
        <v>115</v>
      </c>
      <c r="D600" s="16" t="s">
        <v>116</v>
      </c>
      <c r="E600" s="6" t="n">
        <v>1000</v>
      </c>
      <c r="F600" s="7" t="n">
        <v>2</v>
      </c>
      <c r="G600" s="6" t="n">
        <v>0</v>
      </c>
      <c r="H600" s="6" t="n">
        <v>0</v>
      </c>
      <c r="I600" s="6" t="n">
        <v>0</v>
      </c>
      <c r="J600" s="6" t="n">
        <v>0</v>
      </c>
    </row>
    <row collapsed="false" customFormat="false" customHeight="false" hidden="false" ht="12.1" outlineLevel="0" r="601">
      <c r="A601" s="39" t="n">
        <v>46626</v>
      </c>
      <c r="B601" s="16" t="s">
        <v>657</v>
      </c>
      <c r="C601" s="16" t="s">
        <v>64</v>
      </c>
      <c r="D601" s="16" t="s">
        <v>65</v>
      </c>
      <c r="E601" s="6" t="n">
        <v>882.56</v>
      </c>
      <c r="F601" s="7" t="n">
        <v>6</v>
      </c>
      <c r="G601" s="6" t="n">
        <v>43.66</v>
      </c>
      <c r="H601" s="6" t="n">
        <v>34</v>
      </c>
      <c r="I601" s="6" t="n">
        <v>261.96</v>
      </c>
      <c r="J601" s="6" t="n">
        <v>227.96</v>
      </c>
    </row>
    <row collapsed="false" customFormat="false" customHeight="false" hidden="false" ht="12.1" outlineLevel="0" r="602">
      <c r="A602" s="39" t="n">
        <v>46626</v>
      </c>
      <c r="B602" s="16" t="s">
        <v>657</v>
      </c>
      <c r="C602" s="16" t="s">
        <v>59</v>
      </c>
      <c r="D602" s="16" t="s">
        <v>61</v>
      </c>
      <c r="E602" s="6" t="n">
        <v>1000</v>
      </c>
      <c r="F602" s="7" t="n">
        <v>7</v>
      </c>
      <c r="G602" s="6" t="n">
        <v>19.32</v>
      </c>
      <c r="H602" s="6" t="n">
        <v>18</v>
      </c>
      <c r="I602" s="6" t="n">
        <v>135.24</v>
      </c>
      <c r="J602" s="6" t="n">
        <v>117.24</v>
      </c>
    </row>
    <row collapsed="false" customFormat="false" customHeight="false" hidden="false" ht="12.1" outlineLevel="0" r="603">
      <c r="A603" s="39" t="n">
        <v>46633</v>
      </c>
      <c r="B603" s="16" t="s">
        <v>657</v>
      </c>
      <c r="C603" s="16" t="s">
        <v>76</v>
      </c>
      <c r="D603" s="16" t="s">
        <v>77</v>
      </c>
      <c r="E603" s="6" t="n">
        <v>1000</v>
      </c>
      <c r="F603" s="7" t="n">
        <v>4</v>
      </c>
      <c r="G603" s="6" t="n">
        <v>0</v>
      </c>
      <c r="H603" s="6" t="n">
        <v>0</v>
      </c>
      <c r="I603" s="6" t="n">
        <v>0</v>
      </c>
      <c r="J603" s="6" t="n">
        <v>0</v>
      </c>
    </row>
    <row collapsed="false" customFormat="false" customHeight="false" hidden="false" ht="12.1" outlineLevel="0" r="604">
      <c r="A604" s="39" t="n">
        <v>46639</v>
      </c>
      <c r="B604" s="16" t="s">
        <v>657</v>
      </c>
      <c r="C604" s="16" t="s">
        <v>160</v>
      </c>
      <c r="D604" s="16" t="s">
        <v>161</v>
      </c>
      <c r="E604" s="6" t="n">
        <v>1000</v>
      </c>
      <c r="F604" s="7" t="n">
        <v>1</v>
      </c>
      <c r="G604" s="6" t="n">
        <v>0</v>
      </c>
      <c r="H604" s="6" t="n">
        <v>0</v>
      </c>
      <c r="I604" s="6" t="n">
        <v>0</v>
      </c>
      <c r="J604" s="6" t="n">
        <v>0</v>
      </c>
    </row>
    <row collapsed="false" customFormat="false" customHeight="false" hidden="false" ht="12.1" outlineLevel="0" r="605">
      <c r="A605" s="39" t="n">
        <v>46639</v>
      </c>
      <c r="B605" s="16" t="s">
        <v>657</v>
      </c>
      <c r="C605" s="16" t="s">
        <v>109</v>
      </c>
      <c r="D605" s="16" t="s">
        <v>110</v>
      </c>
      <c r="E605" s="6" t="n">
        <v>1000</v>
      </c>
      <c r="F605" s="7" t="n">
        <v>2</v>
      </c>
      <c r="G605" s="6" t="n">
        <v>0</v>
      </c>
      <c r="H605" s="6" t="n">
        <v>0</v>
      </c>
      <c r="I605" s="6" t="n">
        <v>0</v>
      </c>
      <c r="J605" s="6" t="n">
        <v>0</v>
      </c>
    </row>
    <row collapsed="false" customFormat="false" customHeight="false" hidden="false" ht="12.1" outlineLevel="0" r="606">
      <c r="A606" s="39" t="n">
        <v>46644</v>
      </c>
      <c r="B606" s="16" t="s">
        <v>657</v>
      </c>
      <c r="C606" s="16" t="s">
        <v>174</v>
      </c>
      <c r="D606" s="16" t="s">
        <v>175</v>
      </c>
      <c r="E606" s="6" t="n">
        <v>1000</v>
      </c>
      <c r="F606" s="7" t="n">
        <v>1</v>
      </c>
      <c r="G606" s="6" t="n">
        <v>10.89</v>
      </c>
      <c r="H606" s="6" t="n">
        <v>1</v>
      </c>
      <c r="I606" s="6" t="n">
        <v>10.89</v>
      </c>
      <c r="J606" s="6" t="n">
        <v>9.89</v>
      </c>
    </row>
    <row collapsed="false" customFormat="false" customHeight="false" hidden="false" ht="12.1" outlineLevel="0" r="607">
      <c r="A607" s="39" t="n">
        <v>46647</v>
      </c>
      <c r="B607" s="16" t="s">
        <v>657</v>
      </c>
      <c r="C607" s="16" t="s">
        <v>70</v>
      </c>
      <c r="D607" s="16" t="s">
        <v>71</v>
      </c>
      <c r="E607" s="6" t="n">
        <v>1000</v>
      </c>
      <c r="F607" s="7" t="n">
        <v>4</v>
      </c>
      <c r="G607" s="6" t="n">
        <v>0</v>
      </c>
      <c r="H607" s="6" t="n">
        <v>0</v>
      </c>
      <c r="I607" s="6" t="n">
        <v>0</v>
      </c>
      <c r="J607" s="6" t="n">
        <v>0</v>
      </c>
    </row>
    <row collapsed="false" customFormat="false" customHeight="false" hidden="false" ht="12.1" outlineLevel="0" r="608">
      <c r="A608" s="39" t="n">
        <v>46649</v>
      </c>
      <c r="B608" s="16" t="s">
        <v>657</v>
      </c>
      <c r="C608" s="16" t="s">
        <v>142</v>
      </c>
      <c r="D608" s="16" t="s">
        <v>143</v>
      </c>
      <c r="E608" s="6" t="n">
        <v>1000</v>
      </c>
      <c r="F608" s="7" t="n">
        <v>1</v>
      </c>
      <c r="G608" s="6" t="n">
        <v>14.3</v>
      </c>
      <c r="H608" s="6" t="n">
        <v>2</v>
      </c>
      <c r="I608" s="6" t="n">
        <v>14.3</v>
      </c>
      <c r="J608" s="6" t="n">
        <v>12.3</v>
      </c>
    </row>
    <row collapsed="false" customFormat="false" customHeight="false" hidden="false" ht="12.1" outlineLevel="0" r="609">
      <c r="A609" s="39" t="n">
        <v>46650</v>
      </c>
      <c r="B609" s="16" t="s">
        <v>657</v>
      </c>
      <c r="C609" s="16" t="s">
        <v>73</v>
      </c>
      <c r="D609" s="16" t="s">
        <v>74</v>
      </c>
      <c r="E609" s="6" t="n">
        <v>1000</v>
      </c>
      <c r="F609" s="7" t="n">
        <v>4</v>
      </c>
      <c r="G609" s="6" t="n">
        <v>15.12</v>
      </c>
      <c r="H609" s="6" t="n">
        <v>8</v>
      </c>
      <c r="I609" s="6" t="n">
        <v>60.48</v>
      </c>
      <c r="J609" s="6" t="n">
        <v>52.48</v>
      </c>
    </row>
    <row collapsed="false" customFormat="false" customHeight="false" hidden="false" ht="12.1" outlineLevel="0" r="610">
      <c r="A610" s="39" t="n">
        <v>46651</v>
      </c>
      <c r="B610" s="16" t="s">
        <v>657</v>
      </c>
      <c r="C610" s="16" t="s">
        <v>67</v>
      </c>
      <c r="D610" s="16" t="s">
        <v>68</v>
      </c>
      <c r="E610" s="6" t="n">
        <v>1000</v>
      </c>
      <c r="F610" s="7" t="n">
        <v>5</v>
      </c>
      <c r="G610" s="6" t="n">
        <v>13.38</v>
      </c>
      <c r="H610" s="6" t="n">
        <v>9</v>
      </c>
      <c r="I610" s="6" t="n">
        <v>66.9</v>
      </c>
      <c r="J610" s="6" t="n">
        <v>57.9</v>
      </c>
    </row>
    <row collapsed="false" customFormat="false" customHeight="false" hidden="false" ht="12.1" outlineLevel="0" r="611">
      <c r="A611" s="39" t="n">
        <v>46654</v>
      </c>
      <c r="B611" s="16" t="s">
        <v>657</v>
      </c>
      <c r="C611" s="16" t="s">
        <v>115</v>
      </c>
      <c r="D611" s="16" t="s">
        <v>116</v>
      </c>
      <c r="E611" s="6" t="n">
        <v>1000</v>
      </c>
      <c r="F611" s="7" t="n">
        <v>2</v>
      </c>
      <c r="G611" s="6" t="n">
        <v>0</v>
      </c>
      <c r="H611" s="6" t="n">
        <v>0</v>
      </c>
      <c r="I611" s="6" t="n">
        <v>0</v>
      </c>
      <c r="J611" s="6" t="n">
        <v>0</v>
      </c>
    </row>
    <row collapsed="false" customFormat="false" customHeight="false" hidden="false" ht="12.1" outlineLevel="0" r="612">
      <c r="A612" s="39" t="n">
        <v>46656</v>
      </c>
      <c r="B612" s="16" t="s">
        <v>657</v>
      </c>
      <c r="C612" s="16" t="s">
        <v>59</v>
      </c>
      <c r="D612" s="16" t="s">
        <v>61</v>
      </c>
      <c r="E612" s="6" t="n">
        <v>1000</v>
      </c>
      <c r="F612" s="7" t="n">
        <v>7</v>
      </c>
      <c r="G612" s="6" t="n">
        <v>19.32</v>
      </c>
      <c r="H612" s="6" t="n">
        <v>18</v>
      </c>
      <c r="I612" s="6" t="n">
        <v>135.24</v>
      </c>
      <c r="J612" s="6" t="n">
        <v>117.24</v>
      </c>
    </row>
    <row collapsed="false" customFormat="false" customHeight="false" hidden="false" ht="12.1" outlineLevel="0" r="613">
      <c r="A613" s="39" t="n">
        <v>46669</v>
      </c>
      <c r="B613" s="16" t="s">
        <v>657</v>
      </c>
      <c r="C613" s="16" t="s">
        <v>160</v>
      </c>
      <c r="D613" s="16" t="s">
        <v>161</v>
      </c>
      <c r="E613" s="6" t="n">
        <v>1000</v>
      </c>
      <c r="F613" s="7" t="n">
        <v>1</v>
      </c>
      <c r="G613" s="6" t="n">
        <v>0</v>
      </c>
      <c r="H613" s="6" t="n">
        <v>0</v>
      </c>
      <c r="I613" s="6" t="n">
        <v>0</v>
      </c>
      <c r="J613" s="6" t="n">
        <v>0</v>
      </c>
    </row>
    <row collapsed="false" customFormat="false" customHeight="false" hidden="false" ht="12.1" outlineLevel="0" r="614">
      <c r="A614" s="39" t="n">
        <v>46669</v>
      </c>
      <c r="B614" s="16" t="s">
        <v>657</v>
      </c>
      <c r="C614" s="16" t="s">
        <v>109</v>
      </c>
      <c r="D614" s="16" t="s">
        <v>110</v>
      </c>
      <c r="E614" s="6" t="n">
        <v>1000</v>
      </c>
      <c r="F614" s="7" t="n">
        <v>2</v>
      </c>
      <c r="G614" s="6" t="n">
        <v>0</v>
      </c>
      <c r="H614" s="6" t="n">
        <v>0</v>
      </c>
      <c r="I614" s="6" t="n">
        <v>0</v>
      </c>
      <c r="J614" s="6" t="n">
        <v>0</v>
      </c>
    </row>
    <row collapsed="false" customFormat="false" customHeight="false" hidden="false" ht="12.1" outlineLevel="0" r="615">
      <c r="A615" s="39" t="n">
        <v>46674</v>
      </c>
      <c r="B615" s="16" t="s">
        <v>657</v>
      </c>
      <c r="C615" s="16" t="s">
        <v>174</v>
      </c>
      <c r="D615" s="16" t="s">
        <v>175</v>
      </c>
      <c r="E615" s="6" t="n">
        <v>1000</v>
      </c>
      <c r="F615" s="7" t="n">
        <v>1</v>
      </c>
      <c r="G615" s="6" t="n">
        <v>10.89</v>
      </c>
      <c r="H615" s="6" t="n">
        <v>1</v>
      </c>
      <c r="I615" s="6" t="n">
        <v>10.89</v>
      </c>
      <c r="J615" s="6" t="n">
        <v>9.89</v>
      </c>
    </row>
    <row collapsed="false" customFormat="false" customHeight="false" hidden="false" ht="12.1" outlineLevel="0" r="616">
      <c r="A616" s="39" t="n">
        <v>46677</v>
      </c>
      <c r="B616" s="16" t="s">
        <v>657</v>
      </c>
      <c r="C616" s="16" t="s">
        <v>70</v>
      </c>
      <c r="D616" s="16" t="s">
        <v>71</v>
      </c>
      <c r="E616" s="6" t="n">
        <v>1000</v>
      </c>
      <c r="F616" s="7" t="n">
        <v>4</v>
      </c>
      <c r="G616" s="6" t="n">
        <v>0</v>
      </c>
      <c r="H616" s="6" t="n">
        <v>0</v>
      </c>
      <c r="I616" s="6" t="n">
        <v>0</v>
      </c>
      <c r="J616" s="6" t="n">
        <v>0</v>
      </c>
    </row>
    <row collapsed="false" customFormat="false" customHeight="false" hidden="false" ht="12.1" outlineLevel="0" r="617">
      <c r="A617" s="39" t="n">
        <v>46679</v>
      </c>
      <c r="B617" s="16" t="s">
        <v>657</v>
      </c>
      <c r="C617" s="16" t="s">
        <v>142</v>
      </c>
      <c r="D617" s="16" t="s">
        <v>143</v>
      </c>
      <c r="E617" s="6" t="n">
        <v>1000</v>
      </c>
      <c r="F617" s="7" t="n">
        <v>1</v>
      </c>
      <c r="G617" s="6" t="n">
        <v>14.3</v>
      </c>
      <c r="H617" s="6" t="n">
        <v>2</v>
      </c>
      <c r="I617" s="6" t="n">
        <v>14.3</v>
      </c>
      <c r="J617" s="6" t="n">
        <v>12.3</v>
      </c>
    </row>
    <row collapsed="false" customFormat="false" customHeight="false" hidden="false" ht="12.1" outlineLevel="0" r="618">
      <c r="A618" s="39" t="n">
        <v>46680</v>
      </c>
      <c r="B618" s="16" t="s">
        <v>657</v>
      </c>
      <c r="C618" s="16" t="s">
        <v>73</v>
      </c>
      <c r="D618" s="16" t="s">
        <v>74</v>
      </c>
      <c r="E618" s="6" t="n">
        <v>1000</v>
      </c>
      <c r="F618" s="7" t="n">
        <v>4</v>
      </c>
      <c r="G618" s="6" t="n">
        <v>15.12</v>
      </c>
      <c r="H618" s="6" t="n">
        <v>8</v>
      </c>
      <c r="I618" s="6" t="n">
        <v>60.48</v>
      </c>
      <c r="J618" s="6" t="n">
        <v>52.48</v>
      </c>
    </row>
    <row collapsed="false" customFormat="false" customHeight="false" hidden="false" ht="12.1" outlineLevel="0" r="619">
      <c r="A619" s="39" t="n">
        <v>46681</v>
      </c>
      <c r="B619" s="16" t="s">
        <v>657</v>
      </c>
      <c r="C619" s="16" t="s">
        <v>67</v>
      </c>
      <c r="D619" s="16" t="s">
        <v>68</v>
      </c>
      <c r="E619" s="6" t="n">
        <v>1000</v>
      </c>
      <c r="F619" s="7" t="n">
        <v>5</v>
      </c>
      <c r="G619" s="6" t="n">
        <v>13.38</v>
      </c>
      <c r="H619" s="6" t="n">
        <v>9</v>
      </c>
      <c r="I619" s="6" t="n">
        <v>66.9</v>
      </c>
      <c r="J619" s="6" t="n">
        <v>57.9</v>
      </c>
    </row>
    <row collapsed="false" customFormat="false" customHeight="false" hidden="false" ht="12.1" outlineLevel="0" r="620">
      <c r="A620" s="39" t="n">
        <v>46684</v>
      </c>
      <c r="B620" s="16" t="s">
        <v>657</v>
      </c>
      <c r="C620" s="16" t="s">
        <v>115</v>
      </c>
      <c r="D620" s="16" t="s">
        <v>116</v>
      </c>
      <c r="E620" s="6" t="n">
        <v>1000</v>
      </c>
      <c r="F620" s="7" t="n">
        <v>2</v>
      </c>
      <c r="G620" s="6" t="n">
        <v>0</v>
      </c>
      <c r="H620" s="6" t="n">
        <v>0</v>
      </c>
      <c r="I620" s="6" t="n">
        <v>0</v>
      </c>
      <c r="J620" s="6" t="n">
        <v>0</v>
      </c>
    </row>
    <row collapsed="false" customFormat="false" customHeight="false" hidden="false" ht="12.1" outlineLevel="0" r="621">
      <c r="A621" s="39" t="n">
        <v>46686</v>
      </c>
      <c r="B621" s="16" t="s">
        <v>657</v>
      </c>
      <c r="C621" s="16" t="s">
        <v>59</v>
      </c>
      <c r="D621" s="16" t="s">
        <v>61</v>
      </c>
      <c r="E621" s="6" t="n">
        <v>1000</v>
      </c>
      <c r="F621" s="7" t="n">
        <v>7</v>
      </c>
      <c r="G621" s="6" t="n">
        <v>19.32</v>
      </c>
      <c r="H621" s="6" t="n">
        <v>18</v>
      </c>
      <c r="I621" s="6" t="n">
        <v>135.24</v>
      </c>
      <c r="J621" s="6" t="n">
        <v>117.24</v>
      </c>
    </row>
    <row collapsed="false" customFormat="false" customHeight="false" hidden="false" ht="12.1" outlineLevel="0" r="622">
      <c r="A622" s="39" t="n">
        <v>46687</v>
      </c>
      <c r="B622" s="16" t="s">
        <v>657</v>
      </c>
      <c r="C622" s="16" t="s">
        <v>180</v>
      </c>
      <c r="D622" s="16" t="s">
        <v>181</v>
      </c>
      <c r="E622" s="6" t="n">
        <v>19.36</v>
      </c>
      <c r="F622" s="7" t="n">
        <v>11</v>
      </c>
      <c r="G622" s="6" t="n">
        <v>0.36</v>
      </c>
      <c r="H622" s="6" t="n">
        <v>1</v>
      </c>
      <c r="I622" s="6" t="n">
        <v>3.96</v>
      </c>
      <c r="J622" s="6" t="n">
        <v>2.96</v>
      </c>
    </row>
    <row collapsed="false" customFormat="false" customHeight="false" hidden="false" ht="12.1" outlineLevel="0" r="623">
      <c r="A623" s="39" t="n">
        <v>46699</v>
      </c>
      <c r="B623" s="16" t="s">
        <v>657</v>
      </c>
      <c r="C623" s="16" t="s">
        <v>160</v>
      </c>
      <c r="D623" s="16" t="s">
        <v>161</v>
      </c>
      <c r="E623" s="6" t="n">
        <v>1000</v>
      </c>
      <c r="F623" s="7" t="n">
        <v>1</v>
      </c>
      <c r="G623" s="6" t="n">
        <v>0</v>
      </c>
      <c r="H623" s="6" t="n">
        <v>0</v>
      </c>
      <c r="I623" s="6" t="n">
        <v>0</v>
      </c>
      <c r="J623" s="6" t="n">
        <v>0</v>
      </c>
    </row>
    <row collapsed="false" customFormat="false" customHeight="false" hidden="false" ht="12.1" outlineLevel="0" r="624">
      <c r="A624" s="39" t="n">
        <v>46699</v>
      </c>
      <c r="B624" s="16" t="s">
        <v>657</v>
      </c>
      <c r="C624" s="16" t="s">
        <v>100</v>
      </c>
      <c r="D624" s="16" t="s">
        <v>101</v>
      </c>
      <c r="E624" s="6" t="n">
        <v>1000</v>
      </c>
      <c r="F624" s="7" t="n">
        <v>2</v>
      </c>
      <c r="G624" s="6" t="n">
        <v>0</v>
      </c>
      <c r="H624" s="6" t="n">
        <v>0</v>
      </c>
      <c r="I624" s="6" t="n">
        <v>0</v>
      </c>
      <c r="J624" s="6" t="n">
        <v>0</v>
      </c>
    </row>
    <row collapsed="false" customFormat="false" customHeight="false" hidden="false" ht="12.1" outlineLevel="0" r="625">
      <c r="A625" s="39" t="n">
        <v>46699</v>
      </c>
      <c r="B625" s="16" t="s">
        <v>657</v>
      </c>
      <c r="C625" s="16" t="s">
        <v>109</v>
      </c>
      <c r="D625" s="16" t="s">
        <v>110</v>
      </c>
      <c r="E625" s="6" t="n">
        <v>1000</v>
      </c>
      <c r="F625" s="7" t="n">
        <v>2</v>
      </c>
      <c r="G625" s="6" t="n">
        <v>0</v>
      </c>
      <c r="H625" s="6" t="n">
        <v>0</v>
      </c>
      <c r="I625" s="6" t="n">
        <v>0</v>
      </c>
      <c r="J625" s="6" t="n">
        <v>0</v>
      </c>
    </row>
    <row collapsed="false" customFormat="false" customHeight="false" hidden="false" ht="12.1" outlineLevel="0" r="626">
      <c r="A626" s="39" t="n">
        <v>46700</v>
      </c>
      <c r="B626" s="16" t="s">
        <v>657</v>
      </c>
      <c r="C626" s="16" t="s">
        <v>97</v>
      </c>
      <c r="D626" s="16" t="s">
        <v>98</v>
      </c>
      <c r="E626" s="6" t="n">
        <v>1000</v>
      </c>
      <c r="F626" s="7" t="n">
        <v>2</v>
      </c>
      <c r="G626" s="6" t="n">
        <v>84.47</v>
      </c>
      <c r="H626" s="6" t="n">
        <v>22</v>
      </c>
      <c r="I626" s="6" t="n">
        <v>168.94</v>
      </c>
      <c r="J626" s="6" t="n">
        <v>146.94</v>
      </c>
    </row>
    <row collapsed="false" customFormat="false" customHeight="false" hidden="false" ht="12.1" outlineLevel="0" r="627">
      <c r="A627" s="39" t="n">
        <v>46704</v>
      </c>
      <c r="B627" s="16" t="s">
        <v>657</v>
      </c>
      <c r="C627" s="16" t="s">
        <v>174</v>
      </c>
      <c r="D627" s="16" t="s">
        <v>175</v>
      </c>
      <c r="E627" s="6" t="n">
        <v>1000</v>
      </c>
      <c r="F627" s="7" t="n">
        <v>1</v>
      </c>
      <c r="G627" s="6" t="n">
        <v>10.89</v>
      </c>
      <c r="H627" s="6" t="n">
        <v>1</v>
      </c>
      <c r="I627" s="6" t="n">
        <v>10.89</v>
      </c>
      <c r="J627" s="6" t="n">
        <v>9.89</v>
      </c>
    </row>
    <row collapsed="false" customFormat="false" customHeight="false" hidden="false" ht="12.1" outlineLevel="0" r="628">
      <c r="A628" s="39" t="n">
        <v>46707</v>
      </c>
      <c r="B628" s="16" t="s">
        <v>657</v>
      </c>
      <c r="C628" s="16" t="s">
        <v>70</v>
      </c>
      <c r="D628" s="16" t="s">
        <v>71</v>
      </c>
      <c r="E628" s="6" t="n">
        <v>1000</v>
      </c>
      <c r="F628" s="7" t="n">
        <v>4</v>
      </c>
      <c r="G628" s="6" t="n">
        <v>0</v>
      </c>
      <c r="H628" s="6" t="n">
        <v>0</v>
      </c>
      <c r="I628" s="6" t="n">
        <v>0</v>
      </c>
      <c r="J628" s="6" t="n">
        <v>0</v>
      </c>
    </row>
    <row collapsed="false" customFormat="false" customHeight="false" hidden="false" ht="12.1" outlineLevel="0" r="629">
      <c r="A629" s="39" t="n">
        <v>46708</v>
      </c>
      <c r="B629" s="16" t="s">
        <v>657</v>
      </c>
      <c r="C629" s="16" t="s">
        <v>94</v>
      </c>
      <c r="D629" s="16" t="s">
        <v>95</v>
      </c>
      <c r="E629" s="6" t="n">
        <v>1000</v>
      </c>
      <c r="F629" s="7" t="n">
        <v>3</v>
      </c>
      <c r="G629" s="6" t="n">
        <v>0</v>
      </c>
      <c r="H629" s="6" t="n">
        <v>0</v>
      </c>
      <c r="I629" s="6" t="n">
        <v>0</v>
      </c>
      <c r="J629" s="6" t="n">
        <v>0</v>
      </c>
    </row>
    <row collapsed="false" customFormat="false" customHeight="false" hidden="false" ht="12.1" outlineLevel="0" r="630">
      <c r="A630" s="39" t="n">
        <v>46709</v>
      </c>
      <c r="B630" s="16" t="s">
        <v>657</v>
      </c>
      <c r="C630" s="16" t="s">
        <v>142</v>
      </c>
      <c r="D630" s="16" t="s">
        <v>143</v>
      </c>
      <c r="E630" s="6" t="n">
        <v>1000</v>
      </c>
      <c r="F630" s="7" t="n">
        <v>1</v>
      </c>
      <c r="G630" s="6" t="n">
        <v>14.3</v>
      </c>
      <c r="H630" s="6" t="n">
        <v>2</v>
      </c>
      <c r="I630" s="6" t="n">
        <v>14.3</v>
      </c>
      <c r="J630" s="6" t="n">
        <v>12.3</v>
      </c>
    </row>
    <row collapsed="false" customFormat="false" customHeight="false" hidden="false" ht="12.1" outlineLevel="0" r="631">
      <c r="A631" s="39" t="n">
        <v>46710</v>
      </c>
      <c r="B631" s="16" t="s">
        <v>657</v>
      </c>
      <c r="C631" s="16" t="s">
        <v>73</v>
      </c>
      <c r="D631" s="16" t="s">
        <v>74</v>
      </c>
      <c r="E631" s="6" t="n">
        <v>1000</v>
      </c>
      <c r="F631" s="7" t="n">
        <v>4</v>
      </c>
      <c r="G631" s="6" t="n">
        <v>15.12</v>
      </c>
      <c r="H631" s="6" t="n">
        <v>8</v>
      </c>
      <c r="I631" s="6" t="n">
        <v>60.48</v>
      </c>
      <c r="J631" s="6" t="n">
        <v>52.48</v>
      </c>
    </row>
    <row collapsed="false" customFormat="false" customHeight="false" hidden="false" ht="12.1" outlineLevel="0" r="632">
      <c r="A632" s="39" t="n">
        <v>46711</v>
      </c>
      <c r="B632" s="16" t="s">
        <v>657</v>
      </c>
      <c r="C632" s="16" t="s">
        <v>67</v>
      </c>
      <c r="D632" s="16" t="s">
        <v>68</v>
      </c>
      <c r="E632" s="6" t="n">
        <v>1000</v>
      </c>
      <c r="F632" s="7" t="n">
        <v>5</v>
      </c>
      <c r="G632" s="6" t="n">
        <v>10.74</v>
      </c>
      <c r="H632" s="6" t="n">
        <v>7</v>
      </c>
      <c r="I632" s="6" t="n">
        <v>53.7</v>
      </c>
      <c r="J632" s="6" t="n">
        <v>46.7</v>
      </c>
    </row>
    <row collapsed="false" customFormat="false" customHeight="false" hidden="false" ht="12.1" outlineLevel="0" r="633">
      <c r="A633" s="39" t="n">
        <v>46714</v>
      </c>
      <c r="B633" s="16" t="s">
        <v>657</v>
      </c>
      <c r="C633" s="16" t="s">
        <v>88</v>
      </c>
      <c r="D633" s="16" t="s">
        <v>89</v>
      </c>
      <c r="E633" s="6" t="n">
        <v>1000</v>
      </c>
      <c r="F633" s="7" t="n">
        <v>3</v>
      </c>
      <c r="G633" s="6" t="n">
        <v>0</v>
      </c>
      <c r="H633" s="6" t="n">
        <v>0</v>
      </c>
      <c r="I633" s="6" t="n">
        <v>0</v>
      </c>
      <c r="J633" s="6" t="n">
        <v>0</v>
      </c>
    </row>
    <row collapsed="false" customFormat="false" customHeight="false" hidden="false" ht="12.1" outlineLevel="0" r="634">
      <c r="A634" s="39" t="n">
        <v>46714</v>
      </c>
      <c r="B634" s="16" t="s">
        <v>657</v>
      </c>
      <c r="C634" s="16" t="s">
        <v>115</v>
      </c>
      <c r="D634" s="16" t="s">
        <v>116</v>
      </c>
      <c r="E634" s="6" t="n">
        <v>1000</v>
      </c>
      <c r="F634" s="7" t="n">
        <v>2</v>
      </c>
      <c r="G634" s="6" t="n">
        <v>0</v>
      </c>
      <c r="H634" s="6" t="n">
        <v>0</v>
      </c>
      <c r="I634" s="6" t="n">
        <v>0</v>
      </c>
      <c r="J634" s="6" t="n">
        <v>0</v>
      </c>
    </row>
    <row collapsed="false" customFormat="false" customHeight="false" hidden="false" ht="12.1" outlineLevel="0" r="635">
      <c r="A635" s="39" t="n">
        <v>46716</v>
      </c>
      <c r="B635" s="16" t="s">
        <v>657</v>
      </c>
      <c r="C635" s="16" t="s">
        <v>59</v>
      </c>
      <c r="D635" s="16" t="s">
        <v>61</v>
      </c>
      <c r="E635" s="6" t="n">
        <v>1000</v>
      </c>
      <c r="F635" s="7" t="n">
        <v>7</v>
      </c>
      <c r="G635" s="6" t="n">
        <v>19.32</v>
      </c>
      <c r="H635" s="6" t="n">
        <v>18</v>
      </c>
      <c r="I635" s="6" t="n">
        <v>135.24</v>
      </c>
      <c r="J635" s="6" t="n">
        <v>117.24</v>
      </c>
    </row>
    <row collapsed="false" customFormat="false" customHeight="false" hidden="false" ht="12.1" outlineLevel="0" r="636">
      <c r="A636" s="39" t="n">
        <v>46718</v>
      </c>
      <c r="B636" s="16" t="s">
        <v>657</v>
      </c>
      <c r="C636" s="16" t="s">
        <v>64</v>
      </c>
      <c r="D636" s="16" t="s">
        <v>65</v>
      </c>
      <c r="E636" s="6" t="n">
        <v>882.56</v>
      </c>
      <c r="F636" s="7" t="n">
        <v>6</v>
      </c>
      <c r="G636" s="6" t="n">
        <v>43.66</v>
      </c>
      <c r="H636" s="6" t="n">
        <v>34</v>
      </c>
      <c r="I636" s="6" t="n">
        <v>261.96</v>
      </c>
      <c r="J636" s="6" t="n">
        <v>227.96</v>
      </c>
    </row>
    <row collapsed="false" customFormat="false" customHeight="false" hidden="false" ht="12.1" outlineLevel="0" r="637">
      <c r="A637" s="39" t="n">
        <v>46721</v>
      </c>
      <c r="B637" s="16" t="s">
        <v>657</v>
      </c>
      <c r="C637" s="16" t="s">
        <v>127</v>
      </c>
      <c r="D637" s="16" t="s">
        <v>128</v>
      </c>
      <c r="E637" s="6" t="n">
        <v>1000</v>
      </c>
      <c r="F637" s="7" t="n">
        <v>2</v>
      </c>
      <c r="G637" s="6" t="n">
        <v>61.08</v>
      </c>
      <c r="H637" s="6" t="n">
        <v>16</v>
      </c>
      <c r="I637" s="6" t="n">
        <v>122.16</v>
      </c>
      <c r="J637" s="6" t="n">
        <v>106.16</v>
      </c>
    </row>
    <row collapsed="false" customFormat="false" customHeight="false" hidden="false" ht="12.1" outlineLevel="0" r="638">
      <c r="A638" s="39" t="n">
        <v>46721</v>
      </c>
      <c r="B638" s="16" t="s">
        <v>657</v>
      </c>
      <c r="C638" s="16" t="s">
        <v>133</v>
      </c>
      <c r="D638" s="16" t="s">
        <v>134</v>
      </c>
      <c r="E638" s="6" t="n">
        <v>1000</v>
      </c>
      <c r="F638" s="7" t="n">
        <v>3</v>
      </c>
      <c r="G638" s="6" t="n">
        <v>35.4</v>
      </c>
      <c r="H638" s="6" t="n">
        <v>14</v>
      </c>
      <c r="I638" s="6" t="n">
        <v>106.2</v>
      </c>
      <c r="J638" s="6" t="n">
        <v>92.2</v>
      </c>
    </row>
    <row collapsed="false" customFormat="false" customHeight="false" hidden="false" ht="12.1" outlineLevel="0" r="639">
      <c r="A639" s="39" t="n">
        <v>46724</v>
      </c>
      <c r="B639" s="16" t="s">
        <v>657</v>
      </c>
      <c r="C639" s="16" t="s">
        <v>76</v>
      </c>
      <c r="D639" s="16" t="s">
        <v>77</v>
      </c>
      <c r="E639" s="6" t="n">
        <v>1000</v>
      </c>
      <c r="F639" s="7" t="n">
        <v>4</v>
      </c>
      <c r="G639" s="6" t="n">
        <v>0</v>
      </c>
      <c r="H639" s="6" t="n">
        <v>0</v>
      </c>
      <c r="I639" s="6" t="n">
        <v>0</v>
      </c>
      <c r="J639" s="6" t="n">
        <v>0</v>
      </c>
    </row>
    <row collapsed="false" customFormat="false" customHeight="false" hidden="false" ht="12.1" outlineLevel="0" r="640">
      <c r="A640" s="39" t="n">
        <v>46729</v>
      </c>
      <c r="B640" s="16" t="s">
        <v>657</v>
      </c>
      <c r="C640" s="16" t="s">
        <v>160</v>
      </c>
      <c r="D640" s="16" t="s">
        <v>161</v>
      </c>
      <c r="E640" s="6" t="n">
        <v>1000</v>
      </c>
      <c r="F640" s="7" t="n">
        <v>1</v>
      </c>
      <c r="G640" s="6" t="n">
        <v>0</v>
      </c>
      <c r="H640" s="6" t="n">
        <v>0</v>
      </c>
      <c r="I640" s="6" t="n">
        <v>0</v>
      </c>
      <c r="J640" s="6" t="n">
        <v>0</v>
      </c>
    </row>
    <row collapsed="false" customFormat="false" customHeight="false" hidden="false" ht="12.1" outlineLevel="0" r="641">
      <c r="A641" s="39" t="n">
        <v>46729</v>
      </c>
      <c r="B641" s="16" t="s">
        <v>657</v>
      </c>
      <c r="C641" s="16" t="s">
        <v>109</v>
      </c>
      <c r="D641" s="16" t="s">
        <v>110</v>
      </c>
      <c r="E641" s="6" t="n">
        <v>1000</v>
      </c>
      <c r="F641" s="7" t="n">
        <v>2</v>
      </c>
      <c r="G641" s="6" t="n">
        <v>0</v>
      </c>
      <c r="H641" s="6" t="n">
        <v>0</v>
      </c>
      <c r="I641" s="6" t="n">
        <v>0</v>
      </c>
      <c r="J641" s="6" t="n">
        <v>0</v>
      </c>
    </row>
    <row collapsed="false" customFormat="false" customHeight="false" hidden="false" ht="12.1" outlineLevel="0" r="642">
      <c r="A642" s="39" t="n">
        <v>46734</v>
      </c>
      <c r="B642" s="16" t="s">
        <v>657</v>
      </c>
      <c r="C642" s="16" t="s">
        <v>174</v>
      </c>
      <c r="D642" s="16" t="s">
        <v>175</v>
      </c>
      <c r="E642" s="6" t="n">
        <v>1000</v>
      </c>
      <c r="F642" s="7" t="n">
        <v>1</v>
      </c>
      <c r="G642" s="6" t="n">
        <v>10.89</v>
      </c>
      <c r="H642" s="6" t="n">
        <v>1</v>
      </c>
      <c r="I642" s="6" t="n">
        <v>10.89</v>
      </c>
      <c r="J642" s="6" t="n">
        <v>9.89</v>
      </c>
    </row>
    <row collapsed="false" customFormat="false" customHeight="false" hidden="false" ht="12.1" outlineLevel="0" r="643">
      <c r="A643" s="39" t="n">
        <v>46735</v>
      </c>
      <c r="B643" s="16" t="s">
        <v>657</v>
      </c>
      <c r="C643" s="16" t="s">
        <v>139</v>
      </c>
      <c r="D643" s="16" t="s">
        <v>140</v>
      </c>
      <c r="E643" s="6" t="n">
        <v>1000</v>
      </c>
      <c r="F643" s="7" t="n">
        <v>1</v>
      </c>
      <c r="G643" s="6" t="n">
        <v>82.72</v>
      </c>
      <c r="H643" s="6" t="n">
        <v>11</v>
      </c>
      <c r="I643" s="6" t="n">
        <v>82.72</v>
      </c>
      <c r="J643" s="6" t="n">
        <v>71.72</v>
      </c>
    </row>
    <row collapsed="false" customFormat="false" customHeight="false" hidden="false" ht="12.1" outlineLevel="0" r="644">
      <c r="A644" s="39" t="n">
        <v>46737</v>
      </c>
      <c r="B644" s="16" t="s">
        <v>657</v>
      </c>
      <c r="C644" s="16" t="s">
        <v>70</v>
      </c>
      <c r="D644" s="16" t="s">
        <v>71</v>
      </c>
      <c r="E644" s="6" t="n">
        <v>1000</v>
      </c>
      <c r="F644" s="7" t="n">
        <v>4</v>
      </c>
      <c r="G644" s="6" t="n">
        <v>0</v>
      </c>
      <c r="H644" s="6" t="n">
        <v>0</v>
      </c>
      <c r="I644" s="6" t="n">
        <v>0</v>
      </c>
      <c r="J644" s="6" t="n">
        <v>0</v>
      </c>
    </row>
    <row collapsed="false" customFormat="false" customHeight="false" hidden="false" ht="12.1" outlineLevel="0" r="645">
      <c r="A645" s="39" t="n">
        <v>46739</v>
      </c>
      <c r="B645" s="16" t="s">
        <v>657</v>
      </c>
      <c r="C645" s="16" t="s">
        <v>142</v>
      </c>
      <c r="D645" s="16" t="s">
        <v>143</v>
      </c>
      <c r="E645" s="6" t="n">
        <v>1000</v>
      </c>
      <c r="F645" s="7" t="n">
        <v>1</v>
      </c>
      <c r="G645" s="6" t="n">
        <v>14.3</v>
      </c>
      <c r="H645" s="6" t="n">
        <v>2</v>
      </c>
      <c r="I645" s="6" t="n">
        <v>14.3</v>
      </c>
      <c r="J645" s="6" t="n">
        <v>12.3</v>
      </c>
    </row>
    <row collapsed="false" customFormat="false" customHeight="false" hidden="false" ht="12.1" outlineLevel="0" r="646">
      <c r="A646" s="39" t="n">
        <v>46740</v>
      </c>
      <c r="B646" s="16" t="s">
        <v>657</v>
      </c>
      <c r="C646" s="16" t="s">
        <v>73</v>
      </c>
      <c r="D646" s="16" t="s">
        <v>74</v>
      </c>
      <c r="E646" s="6" t="n">
        <v>1000</v>
      </c>
      <c r="F646" s="7" t="n">
        <v>4</v>
      </c>
      <c r="G646" s="6" t="n">
        <v>15.12</v>
      </c>
      <c r="H646" s="6" t="n">
        <v>8</v>
      </c>
      <c r="I646" s="6" t="n">
        <v>60.48</v>
      </c>
      <c r="J646" s="6" t="n">
        <v>52.48</v>
      </c>
    </row>
    <row collapsed="false" customFormat="false" customHeight="false" hidden="false" ht="12.1" outlineLevel="0" r="647">
      <c r="A647" s="39" t="n">
        <v>46741</v>
      </c>
      <c r="B647" s="16" t="s">
        <v>657</v>
      </c>
      <c r="C647" s="16" t="s">
        <v>67</v>
      </c>
      <c r="D647" s="16" t="s">
        <v>68</v>
      </c>
      <c r="E647" s="6" t="n">
        <v>1000</v>
      </c>
      <c r="F647" s="7" t="n">
        <v>5</v>
      </c>
      <c r="G647" s="6" t="n">
        <v>10.74</v>
      </c>
      <c r="H647" s="6" t="n">
        <v>7</v>
      </c>
      <c r="I647" s="6" t="n">
        <v>53.7</v>
      </c>
      <c r="J647" s="6" t="n">
        <v>46.7</v>
      </c>
    </row>
    <row collapsed="false" customFormat="false" customHeight="false" hidden="false" ht="12.1" outlineLevel="0" r="648">
      <c r="A648" s="39" t="n">
        <v>46742</v>
      </c>
      <c r="B648" s="16" t="s">
        <v>657</v>
      </c>
      <c r="C648" s="16" t="s">
        <v>130</v>
      </c>
      <c r="D648" s="16" t="s">
        <v>131</v>
      </c>
      <c r="E648" s="6" t="n">
        <v>1000</v>
      </c>
      <c r="F648" s="7" t="n">
        <v>2</v>
      </c>
      <c r="G648" s="6" t="n">
        <v>59.84</v>
      </c>
      <c r="H648" s="6" t="n">
        <v>16</v>
      </c>
      <c r="I648" s="6" t="n">
        <v>119.68</v>
      </c>
      <c r="J648" s="6" t="n">
        <v>103.68</v>
      </c>
    </row>
    <row collapsed="false" customFormat="false" customHeight="false" hidden="false" ht="12.1" outlineLevel="0" r="649">
      <c r="A649" s="39" t="n">
        <v>46746</v>
      </c>
      <c r="B649" s="16" t="s">
        <v>657</v>
      </c>
      <c r="C649" s="16" t="s">
        <v>59</v>
      </c>
      <c r="D649" s="16" t="s">
        <v>61</v>
      </c>
      <c r="E649" s="6" t="n">
        <v>1000</v>
      </c>
      <c r="F649" s="7" t="n">
        <v>7</v>
      </c>
      <c r="G649" s="6" t="n">
        <v>19.32</v>
      </c>
      <c r="H649" s="6" t="n">
        <v>18</v>
      </c>
      <c r="I649" s="6" t="n">
        <v>135.24</v>
      </c>
      <c r="J649" s="6" t="n">
        <v>117.24</v>
      </c>
    </row>
    <row collapsed="false" customFormat="false" customHeight="false" hidden="false" ht="12.1" outlineLevel="0" r="650">
      <c r="A650" s="39" t="n">
        <v>46759</v>
      </c>
      <c r="B650" s="16" t="s">
        <v>657</v>
      </c>
      <c r="C650" s="16" t="s">
        <v>160</v>
      </c>
      <c r="D650" s="16" t="s">
        <v>161</v>
      </c>
      <c r="E650" s="6" t="n">
        <v>1000</v>
      </c>
      <c r="F650" s="7" t="n">
        <v>1</v>
      </c>
      <c r="G650" s="6" t="n">
        <v>0</v>
      </c>
      <c r="H650" s="6" t="n">
        <v>0</v>
      </c>
      <c r="I650" s="6" t="n">
        <v>0</v>
      </c>
      <c r="J650" s="6" t="n">
        <v>0</v>
      </c>
    </row>
    <row collapsed="false" customFormat="false" customHeight="false" hidden="false" ht="12.1" outlineLevel="0" r="651">
      <c r="A651" s="39" t="n">
        <v>46759</v>
      </c>
      <c r="B651" s="16" t="s">
        <v>657</v>
      </c>
      <c r="C651" s="16" t="s">
        <v>109</v>
      </c>
      <c r="D651" s="16" t="s">
        <v>110</v>
      </c>
      <c r="E651" s="6" t="n">
        <v>1000</v>
      </c>
      <c r="F651" s="7" t="n">
        <v>2</v>
      </c>
      <c r="G651" s="6" t="n">
        <v>0</v>
      </c>
      <c r="H651" s="6" t="n">
        <v>0</v>
      </c>
      <c r="I651" s="6" t="n">
        <v>0</v>
      </c>
      <c r="J651" s="6" t="n">
        <v>0</v>
      </c>
    </row>
    <row collapsed="false" customFormat="false" customHeight="false" hidden="false" ht="12.1" outlineLevel="0" r="652">
      <c r="A652" s="39" t="n">
        <v>46764</v>
      </c>
      <c r="B652" s="16" t="s">
        <v>657</v>
      </c>
      <c r="C652" s="16" t="s">
        <v>174</v>
      </c>
      <c r="D652" s="16" t="s">
        <v>175</v>
      </c>
      <c r="E652" s="6" t="n">
        <v>1000</v>
      </c>
      <c r="F652" s="7" t="n">
        <v>1</v>
      </c>
      <c r="G652" s="6" t="n">
        <v>10.89</v>
      </c>
      <c r="H652" s="6" t="n">
        <v>1</v>
      </c>
      <c r="I652" s="6" t="n">
        <v>10.89</v>
      </c>
      <c r="J652" s="6" t="n">
        <v>9.89</v>
      </c>
    </row>
    <row collapsed="false" customFormat="false" customHeight="false" hidden="false" ht="12.1" outlineLevel="0" r="653">
      <c r="A653" s="39" t="n">
        <v>46767</v>
      </c>
      <c r="B653" s="16" t="s">
        <v>657</v>
      </c>
      <c r="C653" s="16" t="s">
        <v>70</v>
      </c>
      <c r="D653" s="16" t="s">
        <v>71</v>
      </c>
      <c r="E653" s="6" t="n">
        <v>1000</v>
      </c>
      <c r="F653" s="7" t="n">
        <v>4</v>
      </c>
      <c r="G653" s="6" t="n">
        <v>0</v>
      </c>
      <c r="H653" s="6" t="n">
        <v>0</v>
      </c>
      <c r="I653" s="6" t="n">
        <v>0</v>
      </c>
      <c r="J653" s="6" t="n">
        <v>0</v>
      </c>
    </row>
    <row collapsed="false" customFormat="false" customHeight="false" hidden="false" ht="12.1" outlineLevel="0" r="654">
      <c r="A654" s="39" t="n">
        <v>46770</v>
      </c>
      <c r="B654" s="16" t="s">
        <v>657</v>
      </c>
      <c r="C654" s="16" t="s">
        <v>73</v>
      </c>
      <c r="D654" s="16" t="s">
        <v>74</v>
      </c>
      <c r="E654" s="6" t="n">
        <v>1000</v>
      </c>
      <c r="F654" s="7" t="n">
        <v>4</v>
      </c>
      <c r="G654" s="6" t="n">
        <v>15.12</v>
      </c>
      <c r="H654" s="6" t="n">
        <v>8</v>
      </c>
      <c r="I654" s="6" t="n">
        <v>60.48</v>
      </c>
      <c r="J654" s="6" t="n">
        <v>52.48</v>
      </c>
    </row>
    <row collapsed="false" customFormat="false" customHeight="false" hidden="false" ht="12.1" outlineLevel="0" r="655">
      <c r="A655" s="39" t="n">
        <v>46771</v>
      </c>
      <c r="B655" s="16" t="s">
        <v>657</v>
      </c>
      <c r="C655" s="16" t="s">
        <v>67</v>
      </c>
      <c r="D655" s="16" t="s">
        <v>68</v>
      </c>
      <c r="E655" s="6" t="n">
        <v>1000</v>
      </c>
      <c r="F655" s="7" t="n">
        <v>5</v>
      </c>
      <c r="G655" s="6" t="n">
        <v>10.74</v>
      </c>
      <c r="H655" s="6" t="n">
        <v>7</v>
      </c>
      <c r="I655" s="6" t="n">
        <v>53.7</v>
      </c>
      <c r="J655" s="6" t="n">
        <v>46.7</v>
      </c>
    </row>
    <row collapsed="false" customFormat="false" customHeight="false" hidden="false" ht="12.1" outlineLevel="0" r="656">
      <c r="A656" s="39" t="n">
        <v>46776</v>
      </c>
      <c r="B656" s="16" t="s">
        <v>657</v>
      </c>
      <c r="C656" s="16" t="s">
        <v>59</v>
      </c>
      <c r="D656" s="16" t="s">
        <v>61</v>
      </c>
      <c r="E656" s="6" t="n">
        <v>1000</v>
      </c>
      <c r="F656" s="7" t="n">
        <v>7</v>
      </c>
      <c r="G656" s="6" t="n">
        <v>19.32</v>
      </c>
      <c r="H656" s="6" t="n">
        <v>18</v>
      </c>
      <c r="I656" s="6" t="n">
        <v>135.24</v>
      </c>
      <c r="J656" s="6" t="n">
        <v>117.24</v>
      </c>
    </row>
    <row collapsed="false" customFormat="false" customHeight="false" hidden="false" ht="12.1" outlineLevel="0" r="657">
      <c r="A657" s="39" t="n">
        <v>46779</v>
      </c>
      <c r="B657" s="16" t="s">
        <v>657</v>
      </c>
      <c r="C657" s="16" t="s">
        <v>180</v>
      </c>
      <c r="D657" s="16" t="s">
        <v>181</v>
      </c>
      <c r="E657" s="6" t="n">
        <v>19.36</v>
      </c>
      <c r="F657" s="7" t="n">
        <v>11</v>
      </c>
      <c r="G657" s="6" t="n">
        <v>0.36</v>
      </c>
      <c r="H657" s="6" t="n">
        <v>1</v>
      </c>
      <c r="I657" s="6" t="n">
        <v>3.96</v>
      </c>
      <c r="J657" s="6" t="n">
        <v>2.96</v>
      </c>
    </row>
    <row collapsed="false" customFormat="false" customHeight="false" hidden="false" ht="12.1" outlineLevel="0" r="658">
      <c r="A658" s="39" t="n">
        <v>46789</v>
      </c>
      <c r="B658" s="16" t="s">
        <v>657</v>
      </c>
      <c r="C658" s="16" t="s">
        <v>160</v>
      </c>
      <c r="D658" s="16" t="s">
        <v>161</v>
      </c>
      <c r="E658" s="6" t="n">
        <v>1000</v>
      </c>
      <c r="F658" s="7" t="n">
        <v>1</v>
      </c>
      <c r="G658" s="6" t="n">
        <v>0</v>
      </c>
      <c r="H658" s="6" t="n">
        <v>0</v>
      </c>
      <c r="I658" s="6" t="n">
        <v>0</v>
      </c>
      <c r="J658" s="6" t="n">
        <v>0</v>
      </c>
    </row>
    <row collapsed="false" customFormat="false" customHeight="false" hidden="false" ht="12.1" outlineLevel="0" r="659">
      <c r="A659" s="39" t="n">
        <v>46789</v>
      </c>
      <c r="B659" s="16" t="s">
        <v>657</v>
      </c>
      <c r="C659" s="16" t="s">
        <v>109</v>
      </c>
      <c r="D659" s="16" t="s">
        <v>110</v>
      </c>
      <c r="E659" s="6" t="n">
        <v>1000</v>
      </c>
      <c r="F659" s="7" t="n">
        <v>2</v>
      </c>
      <c r="G659" s="6" t="n">
        <v>0</v>
      </c>
      <c r="H659" s="6" t="n">
        <v>0</v>
      </c>
      <c r="I659" s="6" t="n">
        <v>0</v>
      </c>
      <c r="J659" s="6" t="n">
        <v>0</v>
      </c>
    </row>
    <row collapsed="false" customFormat="false" customHeight="false" hidden="false" ht="12.1" outlineLevel="0" r="660">
      <c r="A660" s="39" t="n">
        <v>46797</v>
      </c>
      <c r="B660" s="16" t="s">
        <v>657</v>
      </c>
      <c r="C660" s="16" t="s">
        <v>70</v>
      </c>
      <c r="D660" s="16" t="s">
        <v>71</v>
      </c>
      <c r="E660" s="6" t="n">
        <v>1000</v>
      </c>
      <c r="F660" s="7" t="n">
        <v>4</v>
      </c>
      <c r="G660" s="6" t="n">
        <v>0</v>
      </c>
      <c r="H660" s="6" t="n">
        <v>0</v>
      </c>
      <c r="I660" s="6" t="n">
        <v>0</v>
      </c>
      <c r="J660" s="6" t="n">
        <v>0</v>
      </c>
    </row>
    <row collapsed="false" customFormat="false" customHeight="false" hidden="false" ht="12.1" outlineLevel="0" r="661">
      <c r="A661" s="39" t="n">
        <v>46799</v>
      </c>
      <c r="B661" s="16" t="s">
        <v>657</v>
      </c>
      <c r="C661" s="16" t="s">
        <v>94</v>
      </c>
      <c r="D661" s="16" t="s">
        <v>95</v>
      </c>
      <c r="E661" s="6" t="n">
        <v>1000</v>
      </c>
      <c r="F661" s="7" t="n">
        <v>3</v>
      </c>
      <c r="G661" s="6" t="n">
        <v>0</v>
      </c>
      <c r="H661" s="6" t="n">
        <v>0</v>
      </c>
      <c r="I661" s="6" t="n">
        <v>0</v>
      </c>
      <c r="J661" s="6" t="n">
        <v>0</v>
      </c>
    </row>
    <row collapsed="false" customFormat="false" customHeight="false" hidden="false" ht="12.1" outlineLevel="0" r="662">
      <c r="A662" s="39" t="n">
        <v>46800</v>
      </c>
      <c r="B662" s="16" t="s">
        <v>657</v>
      </c>
      <c r="C662" s="16" t="s">
        <v>73</v>
      </c>
      <c r="D662" s="16" t="s">
        <v>74</v>
      </c>
      <c r="E662" s="6" t="n">
        <v>1000</v>
      </c>
      <c r="F662" s="7" t="n">
        <v>4</v>
      </c>
      <c r="G662" s="6" t="n">
        <v>15.12</v>
      </c>
      <c r="H662" s="6" t="n">
        <v>8</v>
      </c>
      <c r="I662" s="6" t="n">
        <v>60.48</v>
      </c>
      <c r="J662" s="6" t="n">
        <v>52.48</v>
      </c>
    </row>
    <row collapsed="false" customFormat="false" customHeight="false" hidden="false" ht="12.1" outlineLevel="0" r="663">
      <c r="A663" s="39" t="n">
        <v>46801</v>
      </c>
      <c r="B663" s="16" t="s">
        <v>657</v>
      </c>
      <c r="C663" s="16" t="s">
        <v>67</v>
      </c>
      <c r="D663" s="16" t="s">
        <v>68</v>
      </c>
      <c r="E663" s="6" t="n">
        <v>1000</v>
      </c>
      <c r="F663" s="7" t="n">
        <v>5</v>
      </c>
      <c r="G663" s="6" t="n">
        <v>8.09</v>
      </c>
      <c r="H663" s="6" t="n">
        <v>5</v>
      </c>
      <c r="I663" s="6" t="n">
        <v>40.45</v>
      </c>
      <c r="J663" s="6" t="n">
        <v>35.45</v>
      </c>
    </row>
    <row collapsed="false" customFormat="false" customHeight="false" hidden="false" ht="12.1" outlineLevel="0" r="664">
      <c r="A664" s="39" t="n">
        <v>46805</v>
      </c>
      <c r="B664" s="16" t="s">
        <v>657</v>
      </c>
      <c r="C664" s="16" t="s">
        <v>88</v>
      </c>
      <c r="D664" s="16" t="s">
        <v>89</v>
      </c>
      <c r="E664" s="6" t="n">
        <v>1000</v>
      </c>
      <c r="F664" s="7" t="n">
        <v>3</v>
      </c>
      <c r="G664" s="6" t="n">
        <v>0</v>
      </c>
      <c r="H664" s="6" t="n">
        <v>0</v>
      </c>
      <c r="I664" s="6" t="n">
        <v>0</v>
      </c>
      <c r="J664" s="6" t="n">
        <v>0</v>
      </c>
    </row>
    <row collapsed="false" customFormat="false" customHeight="false" hidden="false" ht="12.1" outlineLevel="0" r="665">
      <c r="A665" s="39" t="n">
        <v>46810</v>
      </c>
      <c r="B665" s="16" t="s">
        <v>657</v>
      </c>
      <c r="C665" s="16" t="s">
        <v>64</v>
      </c>
      <c r="D665" s="16" t="s">
        <v>65</v>
      </c>
      <c r="E665" s="6" t="n">
        <v>882.56</v>
      </c>
      <c r="F665" s="7" t="n">
        <v>6</v>
      </c>
      <c r="G665" s="6" t="n">
        <v>43.66</v>
      </c>
      <c r="H665" s="6" t="n">
        <v>34</v>
      </c>
      <c r="I665" s="6" t="n">
        <v>261.96</v>
      </c>
      <c r="J665" s="6" t="n">
        <v>227.96</v>
      </c>
    </row>
    <row collapsed="false" customFormat="false" customHeight="false" hidden="false" ht="12.1" outlineLevel="0" r="666">
      <c r="A666" s="39" t="n">
        <v>46815</v>
      </c>
      <c r="B666" s="16" t="s">
        <v>657</v>
      </c>
      <c r="C666" s="16" t="s">
        <v>76</v>
      </c>
      <c r="D666" s="16" t="s">
        <v>77</v>
      </c>
      <c r="E666" s="6" t="n">
        <v>1000</v>
      </c>
      <c r="F666" s="7" t="n">
        <v>4</v>
      </c>
      <c r="G666" s="6" t="n">
        <v>0</v>
      </c>
      <c r="H666" s="6" t="n">
        <v>0</v>
      </c>
      <c r="I666" s="6" t="n">
        <v>0</v>
      </c>
      <c r="J666" s="6" t="n">
        <v>0</v>
      </c>
    </row>
    <row collapsed="false" customFormat="false" customHeight="false" hidden="false" ht="12.1" outlineLevel="0" r="667">
      <c r="A667" s="39" t="n">
        <v>46819</v>
      </c>
      <c r="B667" s="16" t="s">
        <v>657</v>
      </c>
      <c r="C667" s="16" t="s">
        <v>160</v>
      </c>
      <c r="D667" s="16" t="s">
        <v>161</v>
      </c>
      <c r="E667" s="6" t="n">
        <v>1000</v>
      </c>
      <c r="F667" s="7" t="n">
        <v>1</v>
      </c>
      <c r="G667" s="6" t="n">
        <v>0</v>
      </c>
      <c r="H667" s="6" t="n">
        <v>0</v>
      </c>
      <c r="I667" s="6" t="n">
        <v>0</v>
      </c>
      <c r="J667" s="6" t="n">
        <v>0</v>
      </c>
    </row>
    <row collapsed="false" customFormat="false" customHeight="false" hidden="false" ht="12.1" outlineLevel="0" r="668">
      <c r="A668" s="39" t="n">
        <v>46819</v>
      </c>
      <c r="B668" s="16" t="s">
        <v>657</v>
      </c>
      <c r="C668" s="16" t="s">
        <v>109</v>
      </c>
      <c r="D668" s="16" t="s">
        <v>110</v>
      </c>
      <c r="E668" s="6" t="n">
        <v>1000</v>
      </c>
      <c r="F668" s="7" t="n">
        <v>2</v>
      </c>
      <c r="G668" s="6" t="n">
        <v>0</v>
      </c>
      <c r="H668" s="6" t="n">
        <v>0</v>
      </c>
      <c r="I668" s="6" t="n">
        <v>0</v>
      </c>
      <c r="J668" s="6" t="n">
        <v>0</v>
      </c>
    </row>
    <row collapsed="false" customFormat="false" customHeight="false" hidden="false" ht="12.1" outlineLevel="0" r="669">
      <c r="A669" s="39" t="n">
        <v>46827</v>
      </c>
      <c r="B669" s="16" t="s">
        <v>657</v>
      </c>
      <c r="C669" s="16" t="s">
        <v>70</v>
      </c>
      <c r="D669" s="16" t="s">
        <v>71</v>
      </c>
      <c r="E669" s="6" t="n">
        <v>1000</v>
      </c>
      <c r="F669" s="7" t="n">
        <v>4</v>
      </c>
      <c r="G669" s="6" t="n">
        <v>0</v>
      </c>
      <c r="H669" s="6" t="n">
        <v>0</v>
      </c>
      <c r="I669" s="6" t="n">
        <v>0</v>
      </c>
      <c r="J669" s="6" t="n">
        <v>0</v>
      </c>
    </row>
    <row collapsed="false" customFormat="false" customHeight="false" hidden="false" ht="12.1" outlineLevel="0" r="670">
      <c r="A670" s="39" t="n">
        <v>46830</v>
      </c>
      <c r="B670" s="16" t="s">
        <v>657</v>
      </c>
      <c r="C670" s="16" t="s">
        <v>73</v>
      </c>
      <c r="D670" s="16" t="s">
        <v>74</v>
      </c>
      <c r="E670" s="6" t="n">
        <v>1000</v>
      </c>
      <c r="F670" s="7" t="n">
        <v>4</v>
      </c>
      <c r="G670" s="6" t="n">
        <v>15.12</v>
      </c>
      <c r="H670" s="6" t="n">
        <v>8</v>
      </c>
      <c r="I670" s="6" t="n">
        <v>60.48</v>
      </c>
      <c r="J670" s="6" t="n">
        <v>52.48</v>
      </c>
    </row>
    <row collapsed="false" customFormat="false" customHeight="false" hidden="false" ht="12.1" outlineLevel="0" r="671">
      <c r="A671" s="39" t="n">
        <v>46831</v>
      </c>
      <c r="B671" s="16" t="s">
        <v>657</v>
      </c>
      <c r="C671" s="16" t="s">
        <v>67</v>
      </c>
      <c r="D671" s="16" t="s">
        <v>68</v>
      </c>
      <c r="E671" s="6" t="n">
        <v>1000</v>
      </c>
      <c r="F671" s="7" t="n">
        <v>5</v>
      </c>
      <c r="G671" s="6" t="n">
        <v>8.09</v>
      </c>
      <c r="H671" s="6" t="n">
        <v>5</v>
      </c>
      <c r="I671" s="6" t="n">
        <v>40.45</v>
      </c>
      <c r="J671" s="6" t="n">
        <v>35.45</v>
      </c>
    </row>
    <row collapsed="false" customFormat="false" customHeight="false" hidden="false" ht="12.1" outlineLevel="0" r="672">
      <c r="A672" s="39" t="n">
        <v>46849</v>
      </c>
      <c r="B672" s="16" t="s">
        <v>657</v>
      </c>
      <c r="C672" s="16" t="s">
        <v>160</v>
      </c>
      <c r="D672" s="16" t="s">
        <v>161</v>
      </c>
      <c r="E672" s="6" t="n">
        <v>1000</v>
      </c>
      <c r="F672" s="7" t="n">
        <v>1</v>
      </c>
      <c r="G672" s="6" t="n">
        <v>0</v>
      </c>
      <c r="H672" s="6" t="n">
        <v>0</v>
      </c>
      <c r="I672" s="6" t="n">
        <v>0</v>
      </c>
      <c r="J672" s="6" t="n">
        <v>0</v>
      </c>
    </row>
    <row collapsed="false" customFormat="false" customHeight="false" hidden="false" ht="12.1" outlineLevel="0" r="673">
      <c r="A673" s="39" t="n">
        <v>46849</v>
      </c>
      <c r="B673" s="16" t="s">
        <v>657</v>
      </c>
      <c r="C673" s="16" t="s">
        <v>109</v>
      </c>
      <c r="D673" s="16" t="s">
        <v>110</v>
      </c>
      <c r="E673" s="6" t="n">
        <v>1000</v>
      </c>
      <c r="F673" s="7" t="n">
        <v>2</v>
      </c>
      <c r="G673" s="6" t="n">
        <v>0</v>
      </c>
      <c r="H673" s="6" t="n">
        <v>0</v>
      </c>
      <c r="I673" s="6" t="n">
        <v>0</v>
      </c>
      <c r="J673" s="6" t="n">
        <v>0</v>
      </c>
    </row>
    <row collapsed="false" customFormat="false" customHeight="false" hidden="false" ht="12.1" outlineLevel="0" r="674">
      <c r="A674" s="39" t="n">
        <v>46857</v>
      </c>
      <c r="B674" s="16" t="s">
        <v>657</v>
      </c>
      <c r="C674" s="16" t="s">
        <v>70</v>
      </c>
      <c r="D674" s="16" t="s">
        <v>71</v>
      </c>
      <c r="E674" s="6" t="n">
        <v>1000</v>
      </c>
      <c r="F674" s="7" t="n">
        <v>4</v>
      </c>
      <c r="G674" s="6" t="n">
        <v>0</v>
      </c>
      <c r="H674" s="6" t="n">
        <v>0</v>
      </c>
      <c r="I674" s="6" t="n">
        <v>0</v>
      </c>
      <c r="J674" s="6" t="n">
        <v>0</v>
      </c>
    </row>
    <row collapsed="false" customFormat="false" customHeight="false" hidden="false" ht="12.1" outlineLevel="0" r="675">
      <c r="A675" s="39" t="n">
        <v>46860</v>
      </c>
      <c r="B675" s="16" t="s">
        <v>657</v>
      </c>
      <c r="C675" s="16" t="s">
        <v>73</v>
      </c>
      <c r="D675" s="16" t="s">
        <v>74</v>
      </c>
      <c r="E675" s="6" t="n">
        <v>1000</v>
      </c>
      <c r="F675" s="7" t="n">
        <v>4</v>
      </c>
      <c r="G675" s="6" t="n">
        <v>15.12</v>
      </c>
      <c r="H675" s="6" t="n">
        <v>8</v>
      </c>
      <c r="I675" s="6" t="n">
        <v>60.48</v>
      </c>
      <c r="J675" s="6" t="n">
        <v>52.48</v>
      </c>
    </row>
    <row collapsed="false" customFormat="false" customHeight="false" hidden="false" ht="12.1" outlineLevel="0" r="676">
      <c r="A676" s="39" t="n">
        <v>46861</v>
      </c>
      <c r="B676" s="16" t="s">
        <v>657</v>
      </c>
      <c r="C676" s="16" t="s">
        <v>67</v>
      </c>
      <c r="D676" s="16" t="s">
        <v>68</v>
      </c>
      <c r="E676" s="6" t="n">
        <v>1000</v>
      </c>
      <c r="F676" s="7" t="n">
        <v>5</v>
      </c>
      <c r="G676" s="6" t="n">
        <v>8.09</v>
      </c>
      <c r="H676" s="6" t="n">
        <v>5</v>
      </c>
      <c r="I676" s="6" t="n">
        <v>40.45</v>
      </c>
      <c r="J676" s="6" t="n">
        <v>35.45</v>
      </c>
    </row>
    <row collapsed="false" customFormat="false" customHeight="false" hidden="false" ht="12.1" outlineLevel="0" r="677">
      <c r="A677" s="39" t="n">
        <v>46870</v>
      </c>
      <c r="B677" s="16" t="s">
        <v>657</v>
      </c>
      <c r="C677" s="16" t="s">
        <v>180</v>
      </c>
      <c r="D677" s="16" t="s">
        <v>181</v>
      </c>
      <c r="E677" s="6" t="n">
        <v>19.36</v>
      </c>
      <c r="F677" s="7" t="n">
        <v>11</v>
      </c>
      <c r="G677" s="6" t="n">
        <v>0.36</v>
      </c>
      <c r="H677" s="6" t="n">
        <v>1</v>
      </c>
      <c r="I677" s="6" t="n">
        <v>3.96</v>
      </c>
      <c r="J677" s="6" t="n">
        <v>2.96</v>
      </c>
    </row>
    <row collapsed="false" customFormat="false" customHeight="false" hidden="false" ht="12.1" outlineLevel="0" r="678">
      <c r="A678" s="39" t="n">
        <v>46879</v>
      </c>
      <c r="B678" s="16" t="s">
        <v>657</v>
      </c>
      <c r="C678" s="16" t="s">
        <v>160</v>
      </c>
      <c r="D678" s="16" t="s">
        <v>161</v>
      </c>
      <c r="E678" s="6" t="n">
        <v>1000</v>
      </c>
      <c r="F678" s="7" t="n">
        <v>1</v>
      </c>
      <c r="G678" s="6" t="n">
        <v>0</v>
      </c>
      <c r="H678" s="6" t="n">
        <v>0</v>
      </c>
      <c r="I678" s="6" t="n">
        <v>0</v>
      </c>
      <c r="J678" s="6" t="n">
        <v>0</v>
      </c>
    </row>
    <row collapsed="false" customFormat="false" customHeight="false" hidden="false" ht="12.1" outlineLevel="0" r="679">
      <c r="A679" s="39" t="n">
        <v>46879</v>
      </c>
      <c r="B679" s="16" t="s">
        <v>657</v>
      </c>
      <c r="C679" s="16" t="s">
        <v>109</v>
      </c>
      <c r="D679" s="16" t="s">
        <v>110</v>
      </c>
      <c r="E679" s="6" t="n">
        <v>1000</v>
      </c>
      <c r="F679" s="7" t="n">
        <v>2</v>
      </c>
      <c r="G679" s="6" t="n">
        <v>0</v>
      </c>
      <c r="H679" s="6" t="n">
        <v>0</v>
      </c>
      <c r="I679" s="6" t="n">
        <v>0</v>
      </c>
      <c r="J679" s="6" t="n">
        <v>0</v>
      </c>
    </row>
    <row collapsed="false" customFormat="false" customHeight="false" hidden="false" ht="12.1" outlineLevel="0" r="680">
      <c r="A680" s="39" t="n">
        <v>46882</v>
      </c>
      <c r="B680" s="16" t="s">
        <v>657</v>
      </c>
      <c r="C680" s="16" t="s">
        <v>97</v>
      </c>
      <c r="D680" s="16" t="s">
        <v>98</v>
      </c>
      <c r="E680" s="6" t="n">
        <v>1000</v>
      </c>
      <c r="F680" s="7" t="n">
        <v>2</v>
      </c>
      <c r="G680" s="6" t="n">
        <v>84.47</v>
      </c>
      <c r="H680" s="6" t="n">
        <v>22</v>
      </c>
      <c r="I680" s="6" t="n">
        <v>168.94</v>
      </c>
      <c r="J680" s="6" t="n">
        <v>146.94</v>
      </c>
    </row>
    <row collapsed="false" customFormat="false" customHeight="false" hidden="false" ht="12.1" outlineLevel="0" r="681">
      <c r="A681" s="39" t="n">
        <v>46887</v>
      </c>
      <c r="B681" s="16" t="s">
        <v>657</v>
      </c>
      <c r="C681" s="16" t="s">
        <v>70</v>
      </c>
      <c r="D681" s="16" t="s">
        <v>71</v>
      </c>
      <c r="E681" s="6" t="n">
        <v>1000</v>
      </c>
      <c r="F681" s="7" t="n">
        <v>4</v>
      </c>
      <c r="G681" s="6" t="n">
        <v>0</v>
      </c>
      <c r="H681" s="6" t="n">
        <v>0</v>
      </c>
      <c r="I681" s="6" t="n">
        <v>0</v>
      </c>
      <c r="J681" s="6" t="n">
        <v>0</v>
      </c>
    </row>
    <row collapsed="false" customFormat="false" customHeight="false" hidden="false" ht="12.1" outlineLevel="0" r="682">
      <c r="A682" s="39" t="n">
        <v>46890</v>
      </c>
      <c r="B682" s="16" t="s">
        <v>657</v>
      </c>
      <c r="C682" s="16" t="s">
        <v>94</v>
      </c>
      <c r="D682" s="16" t="s">
        <v>95</v>
      </c>
      <c r="E682" s="6" t="n">
        <v>1000</v>
      </c>
      <c r="F682" s="7" t="n">
        <v>3</v>
      </c>
      <c r="G682" s="6" t="n">
        <v>0</v>
      </c>
      <c r="H682" s="6" t="n">
        <v>0</v>
      </c>
      <c r="I682" s="6" t="n">
        <v>0</v>
      </c>
      <c r="J682" s="6" t="n">
        <v>0</v>
      </c>
    </row>
    <row collapsed="false" customFormat="false" customHeight="false" hidden="false" ht="12.1" outlineLevel="0" r="683">
      <c r="A683" s="39" t="n">
        <v>46890</v>
      </c>
      <c r="B683" s="16" t="s">
        <v>657</v>
      </c>
      <c r="C683" s="16" t="s">
        <v>73</v>
      </c>
      <c r="D683" s="16" t="s">
        <v>74</v>
      </c>
      <c r="E683" s="6" t="n">
        <v>1000</v>
      </c>
      <c r="F683" s="7" t="n">
        <v>4</v>
      </c>
      <c r="G683" s="6" t="n">
        <v>15.12</v>
      </c>
      <c r="H683" s="6" t="n">
        <v>8</v>
      </c>
      <c r="I683" s="6" t="n">
        <v>60.48</v>
      </c>
      <c r="J683" s="6" t="n">
        <v>52.48</v>
      </c>
    </row>
    <row collapsed="false" customFormat="false" customHeight="false" hidden="false" ht="12.1" outlineLevel="0" r="684">
      <c r="A684" s="39" t="n">
        <v>46891</v>
      </c>
      <c r="B684" s="16" t="s">
        <v>657</v>
      </c>
      <c r="C684" s="16" t="s">
        <v>67</v>
      </c>
      <c r="D684" s="16" t="s">
        <v>68</v>
      </c>
      <c r="E684" s="6" t="n">
        <v>1000</v>
      </c>
      <c r="F684" s="7" t="n">
        <v>5</v>
      </c>
      <c r="G684" s="6" t="n">
        <v>5.45</v>
      </c>
      <c r="H684" s="6" t="n">
        <v>4</v>
      </c>
      <c r="I684" s="6" t="n">
        <v>27.25</v>
      </c>
      <c r="J684" s="6" t="n">
        <v>23.25</v>
      </c>
    </row>
    <row collapsed="false" customFormat="false" customHeight="false" hidden="false" ht="12.1" outlineLevel="0" r="685">
      <c r="A685" s="39" t="n">
        <v>46896</v>
      </c>
      <c r="B685" s="16" t="s">
        <v>657</v>
      </c>
      <c r="C685" s="16" t="s">
        <v>88</v>
      </c>
      <c r="D685" s="16" t="s">
        <v>89</v>
      </c>
      <c r="E685" s="6" t="n">
        <v>1000</v>
      </c>
      <c r="F685" s="7" t="n">
        <v>3</v>
      </c>
      <c r="G685" s="6" t="n">
        <v>0</v>
      </c>
      <c r="H685" s="6" t="n">
        <v>0</v>
      </c>
      <c r="I685" s="6" t="n">
        <v>0</v>
      </c>
      <c r="J685" s="6" t="n">
        <v>0</v>
      </c>
    </row>
    <row collapsed="false" customFormat="false" customHeight="false" hidden="false" ht="12.1" outlineLevel="0" r="686">
      <c r="A686" s="39" t="n">
        <v>46900</v>
      </c>
      <c r="B686" s="16" t="s">
        <v>657</v>
      </c>
      <c r="C686" s="16" t="s">
        <v>64</v>
      </c>
      <c r="D686" s="16" t="s">
        <v>65</v>
      </c>
      <c r="E686" s="6" t="n">
        <v>882.56</v>
      </c>
      <c r="F686" s="7" t="n">
        <v>6</v>
      </c>
      <c r="G686" s="6" t="n">
        <v>43.66</v>
      </c>
      <c r="H686" s="6" t="n">
        <v>34</v>
      </c>
      <c r="I686" s="6" t="n">
        <v>261.96</v>
      </c>
      <c r="J686" s="6" t="n">
        <v>227.96</v>
      </c>
    </row>
    <row collapsed="false" customFormat="false" customHeight="false" hidden="false" ht="12.1" outlineLevel="0" r="687">
      <c r="A687" s="39" t="n">
        <v>46903</v>
      </c>
      <c r="B687" s="16" t="s">
        <v>657</v>
      </c>
      <c r="C687" s="16" t="s">
        <v>127</v>
      </c>
      <c r="D687" s="16" t="s">
        <v>128</v>
      </c>
      <c r="E687" s="6" t="n">
        <v>1000</v>
      </c>
      <c r="F687" s="7" t="n">
        <v>2</v>
      </c>
      <c r="G687" s="6" t="n">
        <v>61.08</v>
      </c>
      <c r="H687" s="6" t="n">
        <v>16</v>
      </c>
      <c r="I687" s="6" t="n">
        <v>122.16</v>
      </c>
      <c r="J687" s="6" t="n">
        <v>106.16</v>
      </c>
    </row>
    <row collapsed="false" customFormat="false" customHeight="false" hidden="false" ht="12.1" outlineLevel="0" r="688">
      <c r="A688" s="39" t="n">
        <v>46903</v>
      </c>
      <c r="B688" s="16" t="s">
        <v>657</v>
      </c>
      <c r="C688" s="16" t="s">
        <v>133</v>
      </c>
      <c r="D688" s="16" t="s">
        <v>134</v>
      </c>
      <c r="E688" s="6" t="n">
        <v>1000</v>
      </c>
      <c r="F688" s="7" t="n">
        <v>3</v>
      </c>
      <c r="G688" s="6" t="n">
        <v>35.4</v>
      </c>
      <c r="H688" s="6" t="n">
        <v>14</v>
      </c>
      <c r="I688" s="6" t="n">
        <v>106.2</v>
      </c>
      <c r="J688" s="6" t="n">
        <v>92.2</v>
      </c>
    </row>
    <row collapsed="false" customFormat="false" customHeight="false" hidden="false" ht="12.1" outlineLevel="0" r="689">
      <c r="A689" s="39" t="n">
        <v>46907</v>
      </c>
      <c r="B689" s="16" t="s">
        <v>657</v>
      </c>
      <c r="C689" s="16" t="s">
        <v>76</v>
      </c>
      <c r="D689" s="16" t="s">
        <v>77</v>
      </c>
      <c r="E689" s="6" t="n">
        <v>1000</v>
      </c>
      <c r="F689" s="7" t="n">
        <v>4</v>
      </c>
      <c r="G689" s="6" t="n">
        <v>0</v>
      </c>
      <c r="H689" s="6" t="n">
        <v>0</v>
      </c>
      <c r="I689" s="6" t="n">
        <v>0</v>
      </c>
      <c r="J689" s="6" t="n">
        <v>0</v>
      </c>
    </row>
    <row collapsed="false" customFormat="false" customHeight="false" hidden="false" ht="12.1" outlineLevel="0" r="690">
      <c r="A690" s="39" t="n">
        <v>46909</v>
      </c>
      <c r="B690" s="16" t="s">
        <v>657</v>
      </c>
      <c r="C690" s="16" t="s">
        <v>160</v>
      </c>
      <c r="D690" s="16" t="s">
        <v>161</v>
      </c>
      <c r="E690" s="6" t="n">
        <v>1000</v>
      </c>
      <c r="F690" s="7" t="n">
        <v>1</v>
      </c>
      <c r="G690" s="6" t="n">
        <v>0</v>
      </c>
      <c r="H690" s="6" t="n">
        <v>0</v>
      </c>
      <c r="I690" s="6" t="n">
        <v>0</v>
      </c>
      <c r="J690" s="6" t="n">
        <v>0</v>
      </c>
    </row>
    <row collapsed="false" customFormat="false" customHeight="false" hidden="false" ht="12.1" outlineLevel="0" r="691">
      <c r="A691" s="39" t="n">
        <v>46909</v>
      </c>
      <c r="B691" s="16" t="s">
        <v>657</v>
      </c>
      <c r="C691" s="16" t="s">
        <v>109</v>
      </c>
      <c r="D691" s="16" t="s">
        <v>110</v>
      </c>
      <c r="E691" s="6" t="n">
        <v>1000</v>
      </c>
      <c r="F691" s="7" t="n">
        <v>2</v>
      </c>
      <c r="G691" s="6" t="n">
        <v>0</v>
      </c>
      <c r="H691" s="6" t="n">
        <v>0</v>
      </c>
      <c r="I691" s="6" t="n">
        <v>0</v>
      </c>
      <c r="J691" s="6" t="n">
        <v>0</v>
      </c>
    </row>
    <row collapsed="false" customFormat="false" customHeight="false" hidden="false" ht="12.1" outlineLevel="0" r="692">
      <c r="A692" s="39" t="n">
        <v>46917</v>
      </c>
      <c r="B692" s="16" t="s">
        <v>657</v>
      </c>
      <c r="C692" s="16" t="s">
        <v>139</v>
      </c>
      <c r="D692" s="16" t="s">
        <v>140</v>
      </c>
      <c r="E692" s="6" t="n">
        <v>1000</v>
      </c>
      <c r="F692" s="7" t="n">
        <v>1</v>
      </c>
      <c r="G692" s="6" t="n">
        <v>82.72</v>
      </c>
      <c r="H692" s="6" t="n">
        <v>11</v>
      </c>
      <c r="I692" s="6" t="n">
        <v>82.72</v>
      </c>
      <c r="J692" s="6" t="n">
        <v>71.72</v>
      </c>
    </row>
    <row collapsed="false" customFormat="false" customHeight="false" hidden="false" ht="12.1" outlineLevel="0" r="693">
      <c r="A693" s="39" t="n">
        <v>46917</v>
      </c>
      <c r="B693" s="16" t="s">
        <v>657</v>
      </c>
      <c r="C693" s="16" t="s">
        <v>70</v>
      </c>
      <c r="D693" s="16" t="s">
        <v>71</v>
      </c>
      <c r="E693" s="6" t="n">
        <v>1000</v>
      </c>
      <c r="F693" s="7" t="n">
        <v>4</v>
      </c>
      <c r="G693" s="6" t="n">
        <v>0</v>
      </c>
      <c r="H693" s="6" t="n">
        <v>0</v>
      </c>
      <c r="I693" s="6" t="n">
        <v>0</v>
      </c>
      <c r="J693" s="6" t="n">
        <v>0</v>
      </c>
    </row>
    <row collapsed="false" customFormat="false" customHeight="false" hidden="false" ht="12.1" outlineLevel="0" r="694">
      <c r="A694" s="39" t="n">
        <v>46920</v>
      </c>
      <c r="B694" s="16" t="s">
        <v>657</v>
      </c>
      <c r="C694" s="16" t="s">
        <v>73</v>
      </c>
      <c r="D694" s="16" t="s">
        <v>74</v>
      </c>
      <c r="E694" s="6" t="n">
        <v>1000</v>
      </c>
      <c r="F694" s="7" t="n">
        <v>4</v>
      </c>
      <c r="G694" s="6" t="n">
        <v>15.12</v>
      </c>
      <c r="H694" s="6" t="n">
        <v>8</v>
      </c>
      <c r="I694" s="6" t="n">
        <v>60.48</v>
      </c>
      <c r="J694" s="6" t="n">
        <v>52.48</v>
      </c>
    </row>
    <row collapsed="false" customFormat="false" customHeight="false" hidden="false" ht="12.1" outlineLevel="0" r="695">
      <c r="A695" s="39" t="n">
        <v>46921</v>
      </c>
      <c r="B695" s="16" t="s">
        <v>657</v>
      </c>
      <c r="C695" s="16" t="s">
        <v>67</v>
      </c>
      <c r="D695" s="16" t="s">
        <v>68</v>
      </c>
      <c r="E695" s="6" t="n">
        <v>1000</v>
      </c>
      <c r="F695" s="7" t="n">
        <v>5</v>
      </c>
      <c r="G695" s="6" t="n">
        <v>5.45</v>
      </c>
      <c r="H695" s="6" t="n">
        <v>4</v>
      </c>
      <c r="I695" s="6" t="n">
        <v>27.25</v>
      </c>
      <c r="J695" s="6" t="n">
        <v>23.25</v>
      </c>
    </row>
    <row collapsed="false" customFormat="false" customHeight="false" hidden="false" ht="12.1" outlineLevel="0" r="696">
      <c r="A696" s="39" t="n">
        <v>46924</v>
      </c>
      <c r="B696" s="16" t="s">
        <v>657</v>
      </c>
      <c r="C696" s="16" t="s">
        <v>130</v>
      </c>
      <c r="D696" s="16" t="s">
        <v>131</v>
      </c>
      <c r="E696" s="6" t="n">
        <v>1000</v>
      </c>
      <c r="F696" s="7" t="n">
        <v>2</v>
      </c>
      <c r="G696" s="6" t="n">
        <v>59.84</v>
      </c>
      <c r="H696" s="6" t="n">
        <v>16</v>
      </c>
      <c r="I696" s="6" t="n">
        <v>119.68</v>
      </c>
      <c r="J696" s="6" t="n">
        <v>103.68</v>
      </c>
    </row>
    <row collapsed="false" customFormat="false" customHeight="false" hidden="false" ht="12.1" outlineLevel="0" r="697">
      <c r="A697" s="39" t="n">
        <v>46939</v>
      </c>
      <c r="B697" s="16" t="s">
        <v>657</v>
      </c>
      <c r="C697" s="16" t="s">
        <v>160</v>
      </c>
      <c r="D697" s="16" t="s">
        <v>161</v>
      </c>
      <c r="E697" s="6" t="n">
        <v>1000</v>
      </c>
      <c r="F697" s="7" t="n">
        <v>1</v>
      </c>
      <c r="G697" s="6" t="n">
        <v>0</v>
      </c>
      <c r="H697" s="6" t="n">
        <v>0</v>
      </c>
      <c r="I697" s="6" t="n">
        <v>0</v>
      </c>
      <c r="J697" s="6" t="n">
        <v>0</v>
      </c>
    </row>
    <row collapsed="false" customFormat="false" customHeight="false" hidden="false" ht="12.1" outlineLevel="0" r="698">
      <c r="A698" s="39" t="n">
        <v>46939</v>
      </c>
      <c r="B698" s="16" t="s">
        <v>657</v>
      </c>
      <c r="C698" s="16" t="s">
        <v>109</v>
      </c>
      <c r="D698" s="16" t="s">
        <v>110</v>
      </c>
      <c r="E698" s="6" t="n">
        <v>1000</v>
      </c>
      <c r="F698" s="7" t="n">
        <v>2</v>
      </c>
      <c r="G698" s="6" t="n">
        <v>0</v>
      </c>
      <c r="H698" s="6" t="n">
        <v>0</v>
      </c>
      <c r="I698" s="6" t="n">
        <v>0</v>
      </c>
      <c r="J698" s="6" t="n">
        <v>0</v>
      </c>
    </row>
    <row collapsed="false" customFormat="false" customHeight="false" hidden="false" ht="12.1" outlineLevel="0" r="699">
      <c r="A699" s="39" t="n">
        <v>46947</v>
      </c>
      <c r="B699" s="16" t="s">
        <v>657</v>
      </c>
      <c r="C699" s="16" t="s">
        <v>70</v>
      </c>
      <c r="D699" s="16" t="s">
        <v>71</v>
      </c>
      <c r="E699" s="6" t="n">
        <v>1000</v>
      </c>
      <c r="F699" s="7" t="n">
        <v>4</v>
      </c>
      <c r="G699" s="6" t="n">
        <v>0</v>
      </c>
      <c r="H699" s="6" t="n">
        <v>0</v>
      </c>
      <c r="I699" s="6" t="n">
        <v>0</v>
      </c>
      <c r="J699" s="6" t="n">
        <v>0</v>
      </c>
    </row>
    <row collapsed="false" customFormat="false" customHeight="false" hidden="false" ht="12.1" outlineLevel="0" r="700">
      <c r="A700" s="39" t="n">
        <v>46950</v>
      </c>
      <c r="B700" s="16" t="s">
        <v>657</v>
      </c>
      <c r="C700" s="16" t="s">
        <v>73</v>
      </c>
      <c r="D700" s="16" t="s">
        <v>74</v>
      </c>
      <c r="E700" s="6" t="n">
        <v>1000</v>
      </c>
      <c r="F700" s="7" t="n">
        <v>4</v>
      </c>
      <c r="G700" s="6" t="n">
        <v>15.12</v>
      </c>
      <c r="H700" s="6" t="n">
        <v>8</v>
      </c>
      <c r="I700" s="6" t="n">
        <v>60.48</v>
      </c>
      <c r="J700" s="6" t="n">
        <v>52.48</v>
      </c>
    </row>
    <row collapsed="false" customFormat="false" customHeight="false" hidden="false" ht="12.1" outlineLevel="0" r="701">
      <c r="A701" s="39" t="n">
        <v>46951</v>
      </c>
      <c r="B701" s="16" t="s">
        <v>657</v>
      </c>
      <c r="C701" s="16" t="s">
        <v>67</v>
      </c>
      <c r="D701" s="16" t="s">
        <v>68</v>
      </c>
      <c r="E701" s="6" t="n">
        <v>1000</v>
      </c>
      <c r="F701" s="7" t="n">
        <v>5</v>
      </c>
      <c r="G701" s="6" t="n">
        <v>5.45</v>
      </c>
      <c r="H701" s="6" t="n">
        <v>4</v>
      </c>
      <c r="I701" s="6" t="n">
        <v>27.25</v>
      </c>
      <c r="J701" s="6" t="n">
        <v>23.25</v>
      </c>
    </row>
    <row collapsed="false" customFormat="false" customHeight="false" hidden="false" ht="12.1" outlineLevel="0" r="702">
      <c r="A702" s="39" t="n">
        <v>46961</v>
      </c>
      <c r="B702" s="16" t="s">
        <v>657</v>
      </c>
      <c r="C702" s="16" t="s">
        <v>180</v>
      </c>
      <c r="D702" s="16" t="s">
        <v>181</v>
      </c>
      <c r="E702" s="6" t="n">
        <v>19.36</v>
      </c>
      <c r="F702" s="7" t="n">
        <v>11</v>
      </c>
      <c r="G702" s="6" t="n">
        <v>0.36</v>
      </c>
      <c r="H702" s="6" t="n">
        <v>1</v>
      </c>
      <c r="I702" s="6" t="n">
        <v>3.96</v>
      </c>
      <c r="J702" s="6" t="n">
        <v>2.96</v>
      </c>
    </row>
    <row collapsed="false" customFormat="false" customHeight="false" hidden="false" ht="12.1" outlineLevel="0" r="703">
      <c r="A703" s="39" t="n">
        <v>46969</v>
      </c>
      <c r="B703" s="16" t="s">
        <v>657</v>
      </c>
      <c r="C703" s="16" t="s">
        <v>160</v>
      </c>
      <c r="D703" s="16" t="s">
        <v>161</v>
      </c>
      <c r="E703" s="6" t="n">
        <v>1000</v>
      </c>
      <c r="F703" s="7" t="n">
        <v>1</v>
      </c>
      <c r="G703" s="6" t="n">
        <v>0</v>
      </c>
      <c r="H703" s="6" t="n">
        <v>0</v>
      </c>
      <c r="I703" s="6" t="n">
        <v>0</v>
      </c>
      <c r="J703" s="6" t="n">
        <v>0</v>
      </c>
    </row>
    <row collapsed="false" customFormat="false" customHeight="false" hidden="false" ht="12.1" outlineLevel="0" r="704">
      <c r="A704" s="39" t="n">
        <v>46969</v>
      </c>
      <c r="B704" s="16" t="s">
        <v>657</v>
      </c>
      <c r="C704" s="16" t="s">
        <v>109</v>
      </c>
      <c r="D704" s="16" t="s">
        <v>110</v>
      </c>
      <c r="E704" s="6" t="n">
        <v>1000</v>
      </c>
      <c r="F704" s="7" t="n">
        <v>2</v>
      </c>
      <c r="G704" s="6" t="n">
        <v>0</v>
      </c>
      <c r="H704" s="6" t="n">
        <v>0</v>
      </c>
      <c r="I704" s="6" t="n">
        <v>0</v>
      </c>
      <c r="J704" s="6" t="n">
        <v>0</v>
      </c>
    </row>
    <row collapsed="false" customFormat="false" customHeight="false" hidden="false" ht="12.1" outlineLevel="0" r="705">
      <c r="A705" s="39" t="n">
        <v>46977</v>
      </c>
      <c r="B705" s="16" t="s">
        <v>657</v>
      </c>
      <c r="C705" s="16" t="s">
        <v>70</v>
      </c>
      <c r="D705" s="16" t="s">
        <v>71</v>
      </c>
      <c r="E705" s="6" t="n">
        <v>1000</v>
      </c>
      <c r="F705" s="7" t="n">
        <v>4</v>
      </c>
      <c r="G705" s="6" t="n">
        <v>0</v>
      </c>
      <c r="H705" s="6" t="n">
        <v>0</v>
      </c>
      <c r="I705" s="6" t="n">
        <v>0</v>
      </c>
      <c r="J705" s="6" t="n">
        <v>0</v>
      </c>
    </row>
    <row collapsed="false" customFormat="false" customHeight="false" hidden="false" ht="12.1" outlineLevel="0" r="706">
      <c r="A706" s="39" t="n">
        <v>46980</v>
      </c>
      <c r="B706" s="16" t="s">
        <v>657</v>
      </c>
      <c r="C706" s="16" t="s">
        <v>73</v>
      </c>
      <c r="D706" s="16" t="s">
        <v>74</v>
      </c>
      <c r="E706" s="6" t="n">
        <v>1000</v>
      </c>
      <c r="F706" s="7" t="n">
        <v>4</v>
      </c>
      <c r="G706" s="6" t="n">
        <v>15.12</v>
      </c>
      <c r="H706" s="6" t="n">
        <v>8</v>
      </c>
      <c r="I706" s="6" t="n">
        <v>60.48</v>
      </c>
      <c r="J706" s="6" t="n">
        <v>52.48</v>
      </c>
    </row>
    <row collapsed="false" customFormat="false" customHeight="false" hidden="false" ht="12.1" outlineLevel="0" r="707">
      <c r="A707" s="39" t="n">
        <v>46981</v>
      </c>
      <c r="B707" s="16" t="s">
        <v>657</v>
      </c>
      <c r="C707" s="16" t="s">
        <v>94</v>
      </c>
      <c r="D707" s="16" t="s">
        <v>95</v>
      </c>
      <c r="E707" s="6" t="n">
        <v>1000</v>
      </c>
      <c r="F707" s="7" t="n">
        <v>3</v>
      </c>
      <c r="G707" s="6" t="n">
        <v>0</v>
      </c>
      <c r="H707" s="6" t="n">
        <v>0</v>
      </c>
      <c r="I707" s="6" t="n">
        <v>0</v>
      </c>
      <c r="J707" s="6" t="n">
        <v>0</v>
      </c>
    </row>
    <row collapsed="false" customFormat="false" customHeight="false" hidden="false" ht="12.1" outlineLevel="0" r="708">
      <c r="A708" s="39" t="n">
        <v>46981</v>
      </c>
      <c r="B708" s="16" t="s">
        <v>657</v>
      </c>
      <c r="C708" s="16" t="s">
        <v>67</v>
      </c>
      <c r="D708" s="16" t="s">
        <v>68</v>
      </c>
      <c r="E708" s="6" t="n">
        <v>1000</v>
      </c>
      <c r="F708" s="7" t="n">
        <v>5</v>
      </c>
      <c r="G708" s="6" t="n">
        <v>2.8</v>
      </c>
      <c r="H708" s="6" t="n">
        <v>2</v>
      </c>
      <c r="I708" s="6" t="n">
        <v>14</v>
      </c>
      <c r="J708" s="6" t="n">
        <v>12</v>
      </c>
    </row>
    <row collapsed="false" customFormat="false" customHeight="false" hidden="false" ht="12.1" outlineLevel="0" r="709">
      <c r="A709" s="39" t="n">
        <v>46987</v>
      </c>
      <c r="B709" s="16" t="s">
        <v>657</v>
      </c>
      <c r="C709" s="16" t="s">
        <v>88</v>
      </c>
      <c r="D709" s="16" t="s">
        <v>89</v>
      </c>
      <c r="E709" s="6" t="n">
        <v>1000</v>
      </c>
      <c r="F709" s="7" t="n">
        <v>3</v>
      </c>
      <c r="G709" s="6" t="n">
        <v>0</v>
      </c>
      <c r="H709" s="6" t="n">
        <v>0</v>
      </c>
      <c r="I709" s="6" t="n">
        <v>0</v>
      </c>
      <c r="J709" s="6" t="n">
        <v>0</v>
      </c>
    </row>
    <row collapsed="false" customFormat="false" customHeight="false" hidden="false" ht="12.1" outlineLevel="0" r="710">
      <c r="A710" s="39" t="n">
        <v>46992</v>
      </c>
      <c r="B710" s="16" t="s">
        <v>657</v>
      </c>
      <c r="C710" s="16" t="s">
        <v>64</v>
      </c>
      <c r="D710" s="16" t="s">
        <v>65</v>
      </c>
      <c r="E710" s="6" t="n">
        <v>882.56</v>
      </c>
      <c r="F710" s="7" t="n">
        <v>6</v>
      </c>
      <c r="G710" s="6" t="n">
        <v>43.66</v>
      </c>
      <c r="H710" s="6" t="n">
        <v>34</v>
      </c>
      <c r="I710" s="6" t="n">
        <v>261.96</v>
      </c>
      <c r="J710" s="6" t="n">
        <v>227.96</v>
      </c>
    </row>
    <row collapsed="false" customFormat="false" customHeight="false" hidden="false" ht="12.1" outlineLevel="0" r="711">
      <c r="A711" s="39" t="n">
        <v>46999</v>
      </c>
      <c r="B711" s="16" t="s">
        <v>657</v>
      </c>
      <c r="C711" s="16" t="s">
        <v>160</v>
      </c>
      <c r="D711" s="16" t="s">
        <v>161</v>
      </c>
      <c r="E711" s="6" t="n">
        <v>1000</v>
      </c>
      <c r="F711" s="7" t="n">
        <v>1</v>
      </c>
      <c r="G711" s="6" t="n">
        <v>0</v>
      </c>
      <c r="H711" s="6" t="n">
        <v>0</v>
      </c>
      <c r="I711" s="6" t="n">
        <v>0</v>
      </c>
      <c r="J711" s="6" t="n">
        <v>0</v>
      </c>
    </row>
    <row collapsed="false" customFormat="false" customHeight="false" hidden="false" ht="12.1" outlineLevel="0" r="712">
      <c r="A712" s="39" t="n">
        <v>46999</v>
      </c>
      <c r="B712" s="16" t="s">
        <v>657</v>
      </c>
      <c r="C712" s="16" t="s">
        <v>76</v>
      </c>
      <c r="D712" s="16" t="s">
        <v>77</v>
      </c>
      <c r="E712" s="6" t="n">
        <v>1000</v>
      </c>
      <c r="F712" s="7" t="n">
        <v>4</v>
      </c>
      <c r="G712" s="6" t="n">
        <v>0</v>
      </c>
      <c r="H712" s="6" t="n">
        <v>0</v>
      </c>
      <c r="I712" s="6" t="n">
        <v>0</v>
      </c>
      <c r="J712" s="6" t="n">
        <v>0</v>
      </c>
    </row>
    <row collapsed="false" customFormat="false" customHeight="false" hidden="false" ht="12.1" outlineLevel="0" r="713">
      <c r="A713" s="39" t="n">
        <v>46999</v>
      </c>
      <c r="B713" s="16" t="s">
        <v>657</v>
      </c>
      <c r="C713" s="16" t="s">
        <v>109</v>
      </c>
      <c r="D713" s="16" t="s">
        <v>110</v>
      </c>
      <c r="E713" s="6" t="n">
        <v>1000</v>
      </c>
      <c r="F713" s="7" t="n">
        <v>2</v>
      </c>
      <c r="G713" s="6" t="n">
        <v>0</v>
      </c>
      <c r="H713" s="6" t="n">
        <v>0</v>
      </c>
      <c r="I713" s="6" t="n">
        <v>0</v>
      </c>
      <c r="J713" s="6" t="n">
        <v>0</v>
      </c>
    </row>
    <row collapsed="false" customFormat="false" customHeight="false" hidden="false" ht="12.1" outlineLevel="0" r="714">
      <c r="A714" s="39" t="n">
        <v>47007</v>
      </c>
      <c r="B714" s="16" t="s">
        <v>657</v>
      </c>
      <c r="C714" s="16" t="s">
        <v>70</v>
      </c>
      <c r="D714" s="16" t="s">
        <v>71</v>
      </c>
      <c r="E714" s="6" t="n">
        <v>1000</v>
      </c>
      <c r="F714" s="7" t="n">
        <v>4</v>
      </c>
      <c r="G714" s="6" t="n">
        <v>0</v>
      </c>
      <c r="H714" s="6" t="n">
        <v>0</v>
      </c>
      <c r="I714" s="6" t="n">
        <v>0</v>
      </c>
      <c r="J714" s="6" t="n">
        <v>0</v>
      </c>
    </row>
    <row collapsed="false" customFormat="false" customHeight="false" hidden="false" ht="12.1" outlineLevel="0" r="715">
      <c r="A715" s="39" t="n">
        <v>47010</v>
      </c>
      <c r="B715" s="16" t="s">
        <v>657</v>
      </c>
      <c r="C715" s="16" t="s">
        <v>73</v>
      </c>
      <c r="D715" s="16" t="s">
        <v>74</v>
      </c>
      <c r="E715" s="6" t="n">
        <v>1000</v>
      </c>
      <c r="F715" s="7" t="n">
        <v>4</v>
      </c>
      <c r="G715" s="6" t="n">
        <v>15.12</v>
      </c>
      <c r="H715" s="6" t="n">
        <v>8</v>
      </c>
      <c r="I715" s="6" t="n">
        <v>60.48</v>
      </c>
      <c r="J715" s="6" t="n">
        <v>52.48</v>
      </c>
    </row>
    <row collapsed="false" customFormat="false" customHeight="false" hidden="false" ht="12.1" outlineLevel="0" r="716">
      <c r="A716" s="39" t="n">
        <v>47011</v>
      </c>
      <c r="B716" s="16" t="s">
        <v>657</v>
      </c>
      <c r="C716" s="16" t="s">
        <v>67</v>
      </c>
      <c r="D716" s="16" t="s">
        <v>68</v>
      </c>
      <c r="E716" s="6" t="n">
        <v>1000</v>
      </c>
      <c r="F716" s="7" t="n">
        <v>5</v>
      </c>
      <c r="G716" s="6" t="n">
        <v>2.8</v>
      </c>
      <c r="H716" s="6" t="n">
        <v>2</v>
      </c>
      <c r="I716" s="6" t="n">
        <v>14</v>
      </c>
      <c r="J716" s="6" t="n">
        <v>12</v>
      </c>
    </row>
    <row collapsed="false" customFormat="false" customHeight="false" hidden="false" ht="12.1" outlineLevel="0" r="717">
      <c r="A717" s="39" t="n">
        <v>47029</v>
      </c>
      <c r="B717" s="16" t="s">
        <v>657</v>
      </c>
      <c r="C717" s="16" t="s">
        <v>160</v>
      </c>
      <c r="D717" s="16" t="s">
        <v>161</v>
      </c>
      <c r="E717" s="6" t="n">
        <v>1000</v>
      </c>
      <c r="F717" s="7" t="n">
        <v>1</v>
      </c>
      <c r="G717" s="6" t="n">
        <v>0</v>
      </c>
      <c r="H717" s="6" t="n">
        <v>0</v>
      </c>
      <c r="I717" s="6" t="n">
        <v>0</v>
      </c>
      <c r="J717" s="6" t="n">
        <v>0</v>
      </c>
    </row>
    <row collapsed="false" customFormat="false" customHeight="false" hidden="false" ht="12.1" outlineLevel="0" r="718">
      <c r="A718" s="39" t="n">
        <v>47029</v>
      </c>
      <c r="B718" s="16" t="s">
        <v>657</v>
      </c>
      <c r="C718" s="16" t="s">
        <v>109</v>
      </c>
      <c r="D718" s="16" t="s">
        <v>110</v>
      </c>
      <c r="E718" s="6" t="n">
        <v>1000</v>
      </c>
      <c r="F718" s="7" t="n">
        <v>2</v>
      </c>
      <c r="G718" s="6" t="n">
        <v>0</v>
      </c>
      <c r="H718" s="6" t="n">
        <v>0</v>
      </c>
      <c r="I718" s="6" t="n">
        <v>0</v>
      </c>
      <c r="J718" s="6" t="n">
        <v>0</v>
      </c>
    </row>
    <row collapsed="false" customFormat="false" customHeight="false" hidden="false" ht="12.1" outlineLevel="0" r="719">
      <c r="A719" s="39" t="n">
        <v>47037</v>
      </c>
      <c r="B719" s="16" t="s">
        <v>657</v>
      </c>
      <c r="C719" s="16" t="s">
        <v>70</v>
      </c>
      <c r="D719" s="16" t="s">
        <v>71</v>
      </c>
      <c r="E719" s="6" t="n">
        <v>1000</v>
      </c>
      <c r="F719" s="7" t="n">
        <v>4</v>
      </c>
      <c r="G719" s="6" t="n">
        <v>0</v>
      </c>
      <c r="H719" s="6" t="n">
        <v>0</v>
      </c>
      <c r="I719" s="6" t="n">
        <v>0</v>
      </c>
      <c r="J719" s="6" t="n">
        <v>0</v>
      </c>
    </row>
    <row collapsed="false" customFormat="false" customHeight="false" hidden="false" ht="12.1" outlineLevel="0" r="720">
      <c r="A720" s="39" t="n">
        <v>47040</v>
      </c>
      <c r="B720" s="16" t="s">
        <v>657</v>
      </c>
      <c r="C720" s="16" t="s">
        <v>73</v>
      </c>
      <c r="D720" s="16" t="s">
        <v>74</v>
      </c>
      <c r="E720" s="6" t="n">
        <v>1000</v>
      </c>
      <c r="F720" s="7" t="n">
        <v>4</v>
      </c>
      <c r="G720" s="6" t="n">
        <v>15.12</v>
      </c>
      <c r="H720" s="6" t="n">
        <v>8</v>
      </c>
      <c r="I720" s="6" t="n">
        <v>60.48</v>
      </c>
      <c r="J720" s="6" t="n">
        <v>52.48</v>
      </c>
    </row>
    <row collapsed="false" customFormat="false" customHeight="false" hidden="false" ht="12.1" outlineLevel="0" r="721">
      <c r="A721" s="39" t="n">
        <v>47041</v>
      </c>
      <c r="B721" s="16" t="s">
        <v>657</v>
      </c>
      <c r="C721" s="16" t="s">
        <v>67</v>
      </c>
      <c r="D721" s="16" t="s">
        <v>68</v>
      </c>
      <c r="E721" s="6" t="n">
        <v>1000</v>
      </c>
      <c r="F721" s="7" t="n">
        <v>5</v>
      </c>
      <c r="G721" s="6" t="n">
        <v>2.8</v>
      </c>
      <c r="H721" s="6" t="n">
        <v>2</v>
      </c>
      <c r="I721" s="6" t="n">
        <v>14</v>
      </c>
      <c r="J721" s="6" t="n">
        <v>12</v>
      </c>
    </row>
    <row collapsed="false" customFormat="false" customHeight="false" hidden="false" ht="12.1" outlineLevel="0" r="722">
      <c r="A722" s="39" t="n">
        <v>47053</v>
      </c>
      <c r="B722" s="16" t="s">
        <v>657</v>
      </c>
      <c r="C722" s="16" t="s">
        <v>180</v>
      </c>
      <c r="D722" s="16" t="s">
        <v>181</v>
      </c>
      <c r="E722" s="6" t="n">
        <v>19.36</v>
      </c>
      <c r="F722" s="7" t="n">
        <v>11</v>
      </c>
      <c r="G722" s="6" t="n">
        <v>0.36</v>
      </c>
      <c r="H722" s="6" t="n">
        <v>1</v>
      </c>
      <c r="I722" s="6" t="n">
        <v>3.96</v>
      </c>
      <c r="J722" s="6" t="n">
        <v>2.96</v>
      </c>
    </row>
    <row collapsed="false" customFormat="false" customHeight="false" hidden="false" ht="12.1" outlineLevel="0" r="723">
      <c r="A723" s="39" t="n">
        <v>47059</v>
      </c>
      <c r="B723" s="16" t="s">
        <v>657</v>
      </c>
      <c r="C723" s="16" t="s">
        <v>160</v>
      </c>
      <c r="D723" s="16" t="s">
        <v>161</v>
      </c>
      <c r="E723" s="6" t="n">
        <v>1000</v>
      </c>
      <c r="F723" s="7" t="n">
        <v>1</v>
      </c>
      <c r="G723" s="6" t="n">
        <v>0</v>
      </c>
      <c r="H723" s="6" t="n">
        <v>0</v>
      </c>
      <c r="I723" s="6" t="n">
        <v>0</v>
      </c>
      <c r="J723" s="6" t="n">
        <v>0</v>
      </c>
    </row>
    <row collapsed="false" customFormat="false" customHeight="false" hidden="false" ht="12.1" outlineLevel="0" r="724">
      <c r="A724" s="39" t="n">
        <v>47059</v>
      </c>
      <c r="B724" s="16" t="s">
        <v>657</v>
      </c>
      <c r="C724" s="16" t="s">
        <v>109</v>
      </c>
      <c r="D724" s="16" t="s">
        <v>110</v>
      </c>
      <c r="E724" s="6" t="n">
        <v>1000</v>
      </c>
      <c r="F724" s="7" t="n">
        <v>2</v>
      </c>
      <c r="G724" s="6" t="n">
        <v>0</v>
      </c>
      <c r="H724" s="6" t="n">
        <v>0</v>
      </c>
      <c r="I724" s="6" t="n">
        <v>0</v>
      </c>
      <c r="J724" s="6" t="n">
        <v>0</v>
      </c>
    </row>
    <row collapsed="false" customFormat="false" customHeight="false" hidden="false" ht="12.1" outlineLevel="0" r="725">
      <c r="A725" s="39" t="n">
        <v>47064</v>
      </c>
      <c r="B725" s="16" t="s">
        <v>657</v>
      </c>
      <c r="C725" s="16" t="s">
        <v>97</v>
      </c>
      <c r="D725" s="16" t="s">
        <v>98</v>
      </c>
      <c r="E725" s="6" t="n">
        <v>1000</v>
      </c>
      <c r="F725" s="7" t="n">
        <v>2</v>
      </c>
      <c r="G725" s="6" t="n">
        <v>84.47</v>
      </c>
      <c r="H725" s="6" t="n">
        <v>22</v>
      </c>
      <c r="I725" s="6" t="n">
        <v>168.94</v>
      </c>
      <c r="J725" s="6" t="n">
        <v>146.94</v>
      </c>
    </row>
    <row collapsed="false" customFormat="false" customHeight="false" hidden="false" ht="12.1" outlineLevel="0" r="726">
      <c r="A726" s="39" t="n">
        <v>47067</v>
      </c>
      <c r="B726" s="16" t="s">
        <v>657</v>
      </c>
      <c r="C726" s="16" t="s">
        <v>70</v>
      </c>
      <c r="D726" s="16" t="s">
        <v>71</v>
      </c>
      <c r="E726" s="6" t="n">
        <v>1000</v>
      </c>
      <c r="F726" s="7" t="n">
        <v>4</v>
      </c>
      <c r="G726" s="6" t="n">
        <v>0</v>
      </c>
      <c r="H726" s="6" t="n">
        <v>0</v>
      </c>
      <c r="I726" s="6" t="n">
        <v>0</v>
      </c>
      <c r="J726" s="6" t="n">
        <v>0</v>
      </c>
    </row>
    <row collapsed="false" customFormat="false" customHeight="false" hidden="false" ht="12.1" outlineLevel="0" r="727">
      <c r="A727" s="39" t="n">
        <v>47070</v>
      </c>
      <c r="B727" s="16" t="s">
        <v>657</v>
      </c>
      <c r="C727" s="16" t="s">
        <v>73</v>
      </c>
      <c r="D727" s="16" t="s">
        <v>74</v>
      </c>
      <c r="E727" s="6" t="n">
        <v>1000</v>
      </c>
      <c r="F727" s="7" t="n">
        <v>4</v>
      </c>
      <c r="G727" s="6" t="n">
        <v>15.12</v>
      </c>
      <c r="H727" s="6" t="n">
        <v>8</v>
      </c>
      <c r="I727" s="6" t="n">
        <v>60.48</v>
      </c>
      <c r="J727" s="6" t="n">
        <v>52.48</v>
      </c>
    </row>
    <row collapsed="false" customFormat="false" customHeight="false" hidden="false" ht="12.1" outlineLevel="0" r="728">
      <c r="A728" s="39" t="n">
        <v>47078</v>
      </c>
      <c r="B728" s="16" t="s">
        <v>657</v>
      </c>
      <c r="C728" s="16" t="s">
        <v>88</v>
      </c>
      <c r="D728" s="16" t="s">
        <v>89</v>
      </c>
      <c r="E728" s="6" t="n">
        <v>1000</v>
      </c>
      <c r="F728" s="7" t="n">
        <v>3</v>
      </c>
      <c r="G728" s="6" t="n">
        <v>0</v>
      </c>
      <c r="H728" s="6" t="n">
        <v>0</v>
      </c>
      <c r="I728" s="6" t="n">
        <v>0</v>
      </c>
      <c r="J728" s="6" t="n">
        <v>0</v>
      </c>
    </row>
    <row collapsed="false" customFormat="false" customHeight="false" hidden="false" ht="12.1" outlineLevel="0" r="729">
      <c r="A729" s="39" t="n">
        <v>47084</v>
      </c>
      <c r="B729" s="16" t="s">
        <v>657</v>
      </c>
      <c r="C729" s="16" t="s">
        <v>64</v>
      </c>
      <c r="D729" s="16" t="s">
        <v>65</v>
      </c>
      <c r="E729" s="6" t="n">
        <v>882.56</v>
      </c>
      <c r="F729" s="7" t="n">
        <v>6</v>
      </c>
      <c r="G729" s="6" t="n">
        <v>43.66</v>
      </c>
      <c r="H729" s="6" t="n">
        <v>34</v>
      </c>
      <c r="I729" s="6" t="n">
        <v>261.96</v>
      </c>
      <c r="J729" s="6" t="n">
        <v>227.96</v>
      </c>
    </row>
    <row collapsed="false" customFormat="false" customHeight="false" hidden="false" ht="12.1" outlineLevel="0" r="730">
      <c r="A730" s="39" t="n">
        <v>47085</v>
      </c>
      <c r="B730" s="16" t="s">
        <v>657</v>
      </c>
      <c r="C730" s="16" t="s">
        <v>127</v>
      </c>
      <c r="D730" s="16" t="s">
        <v>128</v>
      </c>
      <c r="E730" s="6" t="n">
        <v>1000</v>
      </c>
      <c r="F730" s="7" t="n">
        <v>2</v>
      </c>
      <c r="G730" s="6" t="n">
        <v>61.08</v>
      </c>
      <c r="H730" s="6" t="n">
        <v>16</v>
      </c>
      <c r="I730" s="6" t="n">
        <v>122.16</v>
      </c>
      <c r="J730" s="6" t="n">
        <v>106.16</v>
      </c>
    </row>
    <row collapsed="false" customFormat="false" customHeight="false" hidden="false" ht="12.1" outlineLevel="0" r="731">
      <c r="A731" s="39" t="n">
        <v>47085</v>
      </c>
      <c r="B731" s="16" t="s">
        <v>657</v>
      </c>
      <c r="C731" s="16" t="s">
        <v>133</v>
      </c>
      <c r="D731" s="16" t="s">
        <v>134</v>
      </c>
      <c r="E731" s="6" t="n">
        <v>1000</v>
      </c>
      <c r="F731" s="7" t="n">
        <v>3</v>
      </c>
      <c r="G731" s="6" t="n">
        <v>35.4</v>
      </c>
      <c r="H731" s="6" t="n">
        <v>14</v>
      </c>
      <c r="I731" s="6" t="n">
        <v>106.2</v>
      </c>
      <c r="J731" s="6" t="n">
        <v>92.2</v>
      </c>
    </row>
    <row collapsed="false" customFormat="false" customHeight="false" hidden="false" ht="12.1" outlineLevel="0" r="732">
      <c r="A732" s="39" t="n">
        <v>47089</v>
      </c>
      <c r="B732" s="16" t="s">
        <v>657</v>
      </c>
      <c r="C732" s="16" t="s">
        <v>160</v>
      </c>
      <c r="D732" s="16" t="s">
        <v>161</v>
      </c>
      <c r="E732" s="6" t="n">
        <v>1000</v>
      </c>
      <c r="F732" s="7" t="n">
        <v>1</v>
      </c>
      <c r="G732" s="6" t="n">
        <v>0</v>
      </c>
      <c r="H732" s="6" t="n">
        <v>0</v>
      </c>
      <c r="I732" s="6" t="n">
        <v>0</v>
      </c>
      <c r="J732" s="6" t="n">
        <v>0</v>
      </c>
    </row>
    <row collapsed="false" customFormat="false" customHeight="false" hidden="false" ht="12.1" outlineLevel="0" r="733">
      <c r="A733" s="39" t="n">
        <v>47089</v>
      </c>
      <c r="B733" s="16" t="s">
        <v>657</v>
      </c>
      <c r="C733" s="16" t="s">
        <v>109</v>
      </c>
      <c r="D733" s="16" t="s">
        <v>110</v>
      </c>
      <c r="E733" s="6" t="n">
        <v>1000</v>
      </c>
      <c r="F733" s="7" t="n">
        <v>2</v>
      </c>
      <c r="G733" s="6" t="n">
        <v>0</v>
      </c>
      <c r="H733" s="6" t="n">
        <v>0</v>
      </c>
      <c r="I733" s="6" t="n">
        <v>0</v>
      </c>
      <c r="J733" s="6" t="n">
        <v>0</v>
      </c>
    </row>
    <row collapsed="false" customFormat="false" customHeight="false" hidden="false" ht="12.1" outlineLevel="0" r="734">
      <c r="A734" s="39" t="n">
        <v>47090</v>
      </c>
      <c r="B734" s="16" t="s">
        <v>657</v>
      </c>
      <c r="C734" s="16" t="s">
        <v>76</v>
      </c>
      <c r="D734" s="16" t="s">
        <v>77</v>
      </c>
      <c r="E734" s="6" t="n">
        <v>1000</v>
      </c>
      <c r="F734" s="7" t="n">
        <v>4</v>
      </c>
      <c r="G734" s="6" t="n">
        <v>0</v>
      </c>
      <c r="H734" s="6" t="n">
        <v>0</v>
      </c>
      <c r="I734" s="6" t="n">
        <v>0</v>
      </c>
      <c r="J734" s="6" t="n">
        <v>0</v>
      </c>
    </row>
    <row collapsed="false" customFormat="false" customHeight="false" hidden="false" ht="12.1" outlineLevel="0" r="735">
      <c r="A735" s="39" t="n">
        <v>47097</v>
      </c>
      <c r="B735" s="16" t="s">
        <v>657</v>
      </c>
      <c r="C735" s="16" t="s">
        <v>70</v>
      </c>
      <c r="D735" s="16" t="s">
        <v>71</v>
      </c>
      <c r="E735" s="6" t="n">
        <v>1000</v>
      </c>
      <c r="F735" s="7" t="n">
        <v>4</v>
      </c>
      <c r="G735" s="6" t="n">
        <v>0</v>
      </c>
      <c r="H735" s="6" t="n">
        <v>0</v>
      </c>
      <c r="I735" s="6" t="n">
        <v>0</v>
      </c>
      <c r="J735" s="6" t="n">
        <v>0</v>
      </c>
    </row>
    <row collapsed="false" customFormat="false" customHeight="false" hidden="false" ht="12.1" outlineLevel="0" r="736">
      <c r="A736" s="39" t="n">
        <v>47099</v>
      </c>
      <c r="B736" s="16" t="s">
        <v>657</v>
      </c>
      <c r="C736" s="16" t="s">
        <v>139</v>
      </c>
      <c r="D736" s="16" t="s">
        <v>140</v>
      </c>
      <c r="E736" s="6" t="n">
        <v>1000</v>
      </c>
      <c r="F736" s="7" t="n">
        <v>1</v>
      </c>
      <c r="G736" s="6" t="n">
        <v>82.72</v>
      </c>
      <c r="H736" s="6" t="n">
        <v>11</v>
      </c>
      <c r="I736" s="6" t="n">
        <v>82.72</v>
      </c>
      <c r="J736" s="6" t="n">
        <v>71.72</v>
      </c>
    </row>
    <row collapsed="false" customFormat="false" customHeight="false" hidden="false" ht="12.1" outlineLevel="0" r="737">
      <c r="A737" s="39" t="n">
        <v>47100</v>
      </c>
      <c r="B737" s="16" t="s">
        <v>657</v>
      </c>
      <c r="C737" s="16" t="s">
        <v>73</v>
      </c>
      <c r="D737" s="16" t="s">
        <v>74</v>
      </c>
      <c r="E737" s="6" t="n">
        <v>1000</v>
      </c>
      <c r="F737" s="7" t="n">
        <v>4</v>
      </c>
      <c r="G737" s="6" t="n">
        <v>15.12</v>
      </c>
      <c r="H737" s="6" t="n">
        <v>8</v>
      </c>
      <c r="I737" s="6" t="n">
        <v>60.48</v>
      </c>
      <c r="J737" s="6" t="n">
        <v>52.48</v>
      </c>
    </row>
    <row collapsed="false" customFormat="false" customHeight="false" hidden="false" ht="12.1" outlineLevel="0" r="738">
      <c r="A738" s="39" t="n">
        <v>47106</v>
      </c>
      <c r="B738" s="16" t="s">
        <v>657</v>
      </c>
      <c r="C738" s="16" t="s">
        <v>130</v>
      </c>
      <c r="D738" s="16" t="s">
        <v>131</v>
      </c>
      <c r="E738" s="6" t="n">
        <v>1000</v>
      </c>
      <c r="F738" s="7" t="n">
        <v>2</v>
      </c>
      <c r="G738" s="6" t="n">
        <v>59.84</v>
      </c>
      <c r="H738" s="6" t="n">
        <v>16</v>
      </c>
      <c r="I738" s="6" t="n">
        <v>119.68</v>
      </c>
      <c r="J738" s="6" t="n">
        <v>103.68</v>
      </c>
    </row>
    <row collapsed="false" customFormat="false" customHeight="false" hidden="false" ht="12.1" outlineLevel="0" r="739">
      <c r="A739" s="39" t="n">
        <v>47119</v>
      </c>
      <c r="B739" s="16" t="s">
        <v>657</v>
      </c>
      <c r="C739" s="16" t="s">
        <v>160</v>
      </c>
      <c r="D739" s="16" t="s">
        <v>161</v>
      </c>
      <c r="E739" s="6" t="n">
        <v>1000</v>
      </c>
      <c r="F739" s="7" t="n">
        <v>1</v>
      </c>
      <c r="G739" s="6" t="n">
        <v>0</v>
      </c>
      <c r="H739" s="6" t="n">
        <v>0</v>
      </c>
      <c r="I739" s="6" t="n">
        <v>0</v>
      </c>
      <c r="J739" s="6" t="n">
        <v>0</v>
      </c>
    </row>
    <row collapsed="false" customFormat="false" customHeight="false" hidden="false" ht="12.1" outlineLevel="0" r="740">
      <c r="A740" s="39" t="n">
        <v>47119</v>
      </c>
      <c r="B740" s="16" t="s">
        <v>657</v>
      </c>
      <c r="C740" s="16" t="s">
        <v>109</v>
      </c>
      <c r="D740" s="16" t="s">
        <v>110</v>
      </c>
      <c r="E740" s="6" t="n">
        <v>1000</v>
      </c>
      <c r="F740" s="7" t="n">
        <v>2</v>
      </c>
      <c r="G740" s="6" t="n">
        <v>0</v>
      </c>
      <c r="H740" s="6" t="n">
        <v>0</v>
      </c>
      <c r="I740" s="6" t="n">
        <v>0</v>
      </c>
      <c r="J740" s="6" t="n">
        <v>0</v>
      </c>
    </row>
    <row collapsed="false" customFormat="false" customHeight="false" hidden="false" ht="12.1" outlineLevel="0" r="741">
      <c r="A741" s="39" t="n">
        <v>47127</v>
      </c>
      <c r="B741" s="16" t="s">
        <v>657</v>
      </c>
      <c r="C741" s="16" t="s">
        <v>70</v>
      </c>
      <c r="D741" s="16" t="s">
        <v>71</v>
      </c>
      <c r="E741" s="6" t="n">
        <v>1000</v>
      </c>
      <c r="F741" s="7" t="n">
        <v>4</v>
      </c>
      <c r="G741" s="6" t="n">
        <v>0</v>
      </c>
      <c r="H741" s="6" t="n">
        <v>0</v>
      </c>
      <c r="I741" s="6" t="n">
        <v>0</v>
      </c>
      <c r="J741" s="6" t="n">
        <v>0</v>
      </c>
    </row>
    <row collapsed="false" customFormat="false" customHeight="false" hidden="false" ht="12.1" outlineLevel="0" r="742">
      <c r="A742" s="39" t="n">
        <v>47130</v>
      </c>
      <c r="B742" s="16" t="s">
        <v>657</v>
      </c>
      <c r="C742" s="16" t="s">
        <v>73</v>
      </c>
      <c r="D742" s="16" t="s">
        <v>74</v>
      </c>
      <c r="E742" s="6" t="n">
        <v>1000</v>
      </c>
      <c r="F742" s="7" t="n">
        <v>4</v>
      </c>
      <c r="G742" s="6" t="n">
        <v>15.12</v>
      </c>
      <c r="H742" s="6" t="n">
        <v>8</v>
      </c>
      <c r="I742" s="6" t="n">
        <v>60.48</v>
      </c>
      <c r="J742" s="6" t="n">
        <v>52.48</v>
      </c>
    </row>
    <row collapsed="false" customFormat="false" customHeight="false" hidden="false" ht="12.1" outlineLevel="0" r="743">
      <c r="A743" s="39" t="n">
        <v>47145</v>
      </c>
      <c r="B743" s="16" t="s">
        <v>657</v>
      </c>
      <c r="C743" s="16" t="s">
        <v>180</v>
      </c>
      <c r="D743" s="16" t="s">
        <v>181</v>
      </c>
      <c r="E743" s="6" t="n">
        <v>19.36</v>
      </c>
      <c r="F743" s="7" t="n">
        <v>11</v>
      </c>
      <c r="G743" s="6" t="n">
        <v>0.36</v>
      </c>
      <c r="H743" s="6" t="n">
        <v>1</v>
      </c>
      <c r="I743" s="6" t="n">
        <v>3.96</v>
      </c>
      <c r="J743" s="6" t="n">
        <v>2.96</v>
      </c>
    </row>
    <row collapsed="false" customFormat="false" customHeight="false" hidden="false" ht="12.1" outlineLevel="0" r="744">
      <c r="A744" s="39" t="n">
        <v>47149</v>
      </c>
      <c r="B744" s="16" t="s">
        <v>657</v>
      </c>
      <c r="C744" s="16" t="s">
        <v>160</v>
      </c>
      <c r="D744" s="16" t="s">
        <v>161</v>
      </c>
      <c r="E744" s="6" t="n">
        <v>1000</v>
      </c>
      <c r="F744" s="7" t="n">
        <v>1</v>
      </c>
      <c r="G744" s="6" t="n">
        <v>0</v>
      </c>
      <c r="H744" s="6" t="n">
        <v>0</v>
      </c>
      <c r="I744" s="6" t="n">
        <v>0</v>
      </c>
      <c r="J744" s="6" t="n">
        <v>0</v>
      </c>
    </row>
    <row collapsed="false" customFormat="false" customHeight="false" hidden="false" ht="12.1" outlineLevel="0" r="745">
      <c r="A745" s="39" t="n">
        <v>47149</v>
      </c>
      <c r="B745" s="16" t="s">
        <v>657</v>
      </c>
      <c r="C745" s="16" t="s">
        <v>109</v>
      </c>
      <c r="D745" s="16" t="s">
        <v>110</v>
      </c>
      <c r="E745" s="6" t="n">
        <v>1000</v>
      </c>
      <c r="F745" s="7" t="n">
        <v>2</v>
      </c>
      <c r="G745" s="6" t="n">
        <v>0</v>
      </c>
      <c r="H745" s="6" t="n">
        <v>0</v>
      </c>
      <c r="I745" s="6" t="n">
        <v>0</v>
      </c>
      <c r="J745" s="6" t="n">
        <v>0</v>
      </c>
    </row>
    <row collapsed="false" customFormat="false" customHeight="false" hidden="false" ht="12.1" outlineLevel="0" r="746">
      <c r="A746" s="39" t="n">
        <v>47157</v>
      </c>
      <c r="B746" s="16" t="s">
        <v>657</v>
      </c>
      <c r="C746" s="16" t="s">
        <v>70</v>
      </c>
      <c r="D746" s="16" t="s">
        <v>71</v>
      </c>
      <c r="E746" s="6" t="n">
        <v>1000</v>
      </c>
      <c r="F746" s="7" t="n">
        <v>4</v>
      </c>
      <c r="G746" s="6" t="n">
        <v>0</v>
      </c>
      <c r="H746" s="6" t="n">
        <v>0</v>
      </c>
      <c r="I746" s="6" t="n">
        <v>0</v>
      </c>
      <c r="J746" s="6" t="n">
        <v>0</v>
      </c>
    </row>
    <row collapsed="false" customFormat="false" customHeight="false" hidden="false" ht="12.1" outlineLevel="0" r="747">
      <c r="A747" s="39" t="n">
        <v>47160</v>
      </c>
      <c r="B747" s="16" t="s">
        <v>657</v>
      </c>
      <c r="C747" s="16" t="s">
        <v>73</v>
      </c>
      <c r="D747" s="16" t="s">
        <v>74</v>
      </c>
      <c r="E747" s="6" t="n">
        <v>1000</v>
      </c>
      <c r="F747" s="7" t="n">
        <v>4</v>
      </c>
      <c r="G747" s="6" t="n">
        <v>15.12</v>
      </c>
      <c r="H747" s="6" t="n">
        <v>8</v>
      </c>
      <c r="I747" s="6" t="n">
        <v>60.48</v>
      </c>
      <c r="J747" s="6" t="n">
        <v>52.48</v>
      </c>
    </row>
    <row collapsed="false" customFormat="false" customHeight="false" hidden="false" ht="12.1" outlineLevel="0" r="748">
      <c r="A748" s="39" t="n">
        <v>47169</v>
      </c>
      <c r="B748" s="16" t="s">
        <v>657</v>
      </c>
      <c r="C748" s="16" t="s">
        <v>88</v>
      </c>
      <c r="D748" s="16" t="s">
        <v>89</v>
      </c>
      <c r="E748" s="6" t="n">
        <v>1000</v>
      </c>
      <c r="F748" s="7" t="n">
        <v>3</v>
      </c>
      <c r="G748" s="6" t="n">
        <v>0</v>
      </c>
      <c r="H748" s="6" t="n">
        <v>0</v>
      </c>
      <c r="I748" s="6" t="n">
        <v>0</v>
      </c>
      <c r="J748" s="6" t="n">
        <v>0</v>
      </c>
    </row>
    <row collapsed="false" customFormat="false" customHeight="false" hidden="false" ht="12.1" outlineLevel="0" r="749">
      <c r="A749" s="39" t="n">
        <v>47176</v>
      </c>
      <c r="B749" s="16" t="s">
        <v>657</v>
      </c>
      <c r="C749" s="16" t="s">
        <v>64</v>
      </c>
      <c r="D749" s="16" t="s">
        <v>65</v>
      </c>
      <c r="E749" s="6" t="n">
        <v>882.56</v>
      </c>
      <c r="F749" s="7" t="n">
        <v>6</v>
      </c>
      <c r="G749" s="6" t="n">
        <v>43.66</v>
      </c>
      <c r="H749" s="6" t="n">
        <v>34</v>
      </c>
      <c r="I749" s="6" t="n">
        <v>261.96</v>
      </c>
      <c r="J749" s="6" t="n">
        <v>227.96</v>
      </c>
    </row>
    <row collapsed="false" customFormat="false" customHeight="false" hidden="false" ht="12.1" outlineLevel="0" r="750">
      <c r="A750" s="39" t="n">
        <v>47179</v>
      </c>
      <c r="B750" s="16" t="s">
        <v>657</v>
      </c>
      <c r="C750" s="16" t="s">
        <v>160</v>
      </c>
      <c r="D750" s="16" t="s">
        <v>161</v>
      </c>
      <c r="E750" s="6" t="n">
        <v>1000</v>
      </c>
      <c r="F750" s="7" t="n">
        <v>1</v>
      </c>
      <c r="G750" s="6" t="n">
        <v>0</v>
      </c>
      <c r="H750" s="6" t="n">
        <v>0</v>
      </c>
      <c r="I750" s="6" t="n">
        <v>0</v>
      </c>
      <c r="J750" s="6" t="n">
        <v>0</v>
      </c>
    </row>
    <row collapsed="false" customFormat="false" customHeight="false" hidden="false" ht="12.1" outlineLevel="0" r="751">
      <c r="A751" s="39" t="n">
        <v>47179</v>
      </c>
      <c r="B751" s="16" t="s">
        <v>657</v>
      </c>
      <c r="C751" s="16" t="s">
        <v>109</v>
      </c>
      <c r="D751" s="16" t="s">
        <v>110</v>
      </c>
      <c r="E751" s="6" t="n">
        <v>1000</v>
      </c>
      <c r="F751" s="7" t="n">
        <v>2</v>
      </c>
      <c r="G751" s="6" t="n">
        <v>0</v>
      </c>
      <c r="H751" s="6" t="n">
        <v>0</v>
      </c>
      <c r="I751" s="6" t="n">
        <v>0</v>
      </c>
      <c r="J751" s="6" t="n">
        <v>0</v>
      </c>
    </row>
    <row collapsed="false" customFormat="false" customHeight="false" hidden="false" ht="12.1" outlineLevel="0" r="752">
      <c r="A752" s="39" t="n">
        <v>47180</v>
      </c>
      <c r="B752" s="16" t="s">
        <v>657</v>
      </c>
      <c r="C752" s="16" t="s">
        <v>76</v>
      </c>
      <c r="D752" s="16" t="s">
        <v>77</v>
      </c>
      <c r="E752" s="6" t="n">
        <v>1000</v>
      </c>
      <c r="F752" s="7" t="n">
        <v>4</v>
      </c>
      <c r="G752" s="6" t="n">
        <v>0</v>
      </c>
      <c r="H752" s="6" t="n">
        <v>0</v>
      </c>
      <c r="I752" s="6" t="n">
        <v>0</v>
      </c>
      <c r="J752" s="6" t="n">
        <v>0</v>
      </c>
    </row>
    <row collapsed="false" customFormat="false" customHeight="false" hidden="false" ht="12.1" outlineLevel="0" r="753">
      <c r="A753" s="39" t="n">
        <v>47187</v>
      </c>
      <c r="B753" s="16" t="s">
        <v>657</v>
      </c>
      <c r="C753" s="16" t="s">
        <v>70</v>
      </c>
      <c r="D753" s="16" t="s">
        <v>71</v>
      </c>
      <c r="E753" s="6" t="n">
        <v>1000</v>
      </c>
      <c r="F753" s="7" t="n">
        <v>4</v>
      </c>
      <c r="G753" s="6" t="n">
        <v>0</v>
      </c>
      <c r="H753" s="6" t="n">
        <v>0</v>
      </c>
      <c r="I753" s="6" t="n">
        <v>0</v>
      </c>
      <c r="J753" s="6" t="n">
        <v>0</v>
      </c>
    </row>
    <row collapsed="false" customFormat="false" customHeight="false" hidden="false" ht="12.1" outlineLevel="0" r="754">
      <c r="A754" s="39" t="n">
        <v>47190</v>
      </c>
      <c r="B754" s="16" t="s">
        <v>657</v>
      </c>
      <c r="C754" s="16" t="s">
        <v>73</v>
      </c>
      <c r="D754" s="16" t="s">
        <v>74</v>
      </c>
      <c r="E754" s="6" t="n">
        <v>1000</v>
      </c>
      <c r="F754" s="7" t="n">
        <v>4</v>
      </c>
      <c r="G754" s="6" t="n">
        <v>14.18</v>
      </c>
      <c r="H754" s="6" t="n">
        <v>7</v>
      </c>
      <c r="I754" s="6" t="n">
        <v>56.72</v>
      </c>
      <c r="J754" s="6" t="n">
        <v>49.72</v>
      </c>
    </row>
    <row collapsed="false" customFormat="false" customHeight="false" hidden="false" ht="12.1" outlineLevel="0" r="755">
      <c r="A755" s="39" t="n">
        <v>47209</v>
      </c>
      <c r="B755" s="16" t="s">
        <v>657</v>
      </c>
      <c r="C755" s="16" t="s">
        <v>160</v>
      </c>
      <c r="D755" s="16" t="s">
        <v>161</v>
      </c>
      <c r="E755" s="6" t="n">
        <v>1000</v>
      </c>
      <c r="F755" s="7" t="n">
        <v>1</v>
      </c>
      <c r="G755" s="6" t="n">
        <v>0</v>
      </c>
      <c r="H755" s="6" t="n">
        <v>0</v>
      </c>
      <c r="I755" s="6" t="n">
        <v>0</v>
      </c>
      <c r="J755" s="6" t="n">
        <v>0</v>
      </c>
    </row>
    <row collapsed="false" customFormat="false" customHeight="false" hidden="false" ht="12.1" outlineLevel="0" r="756">
      <c r="A756" s="39" t="n">
        <v>47209</v>
      </c>
      <c r="B756" s="16" t="s">
        <v>657</v>
      </c>
      <c r="C756" s="16" t="s">
        <v>109</v>
      </c>
      <c r="D756" s="16" t="s">
        <v>110</v>
      </c>
      <c r="E756" s="6" t="n">
        <v>1000</v>
      </c>
      <c r="F756" s="7" t="n">
        <v>2</v>
      </c>
      <c r="G756" s="6" t="n">
        <v>0</v>
      </c>
      <c r="H756" s="6" t="n">
        <v>0</v>
      </c>
      <c r="I756" s="6" t="n">
        <v>0</v>
      </c>
      <c r="J756" s="6" t="n">
        <v>0</v>
      </c>
    </row>
    <row collapsed="false" customFormat="false" customHeight="false" hidden="false" ht="12.1" outlineLevel="0" r="757">
      <c r="A757" s="39" t="n">
        <v>47217</v>
      </c>
      <c r="B757" s="16" t="s">
        <v>657</v>
      </c>
      <c r="C757" s="16" t="s">
        <v>70</v>
      </c>
      <c r="D757" s="16" t="s">
        <v>71</v>
      </c>
      <c r="E757" s="6" t="n">
        <v>1000</v>
      </c>
      <c r="F757" s="7" t="n">
        <v>4</v>
      </c>
      <c r="G757" s="6" t="n">
        <v>0</v>
      </c>
      <c r="H757" s="6" t="n">
        <v>0</v>
      </c>
      <c r="I757" s="6" t="n">
        <v>0</v>
      </c>
      <c r="J757" s="6" t="n">
        <v>0</v>
      </c>
    </row>
    <row collapsed="false" customFormat="false" customHeight="false" hidden="false" ht="12.1" outlineLevel="0" r="758">
      <c r="A758" s="39" t="n">
        <v>47220</v>
      </c>
      <c r="B758" s="16" t="s">
        <v>657</v>
      </c>
      <c r="C758" s="16" t="s">
        <v>73</v>
      </c>
      <c r="D758" s="16" t="s">
        <v>74</v>
      </c>
      <c r="E758" s="6" t="n">
        <v>1000</v>
      </c>
      <c r="F758" s="7" t="n">
        <v>4</v>
      </c>
      <c r="G758" s="6" t="n">
        <v>14.18</v>
      </c>
      <c r="H758" s="6" t="n">
        <v>7</v>
      </c>
      <c r="I758" s="6" t="n">
        <v>56.72</v>
      </c>
      <c r="J758" s="6" t="n">
        <v>49.72</v>
      </c>
    </row>
    <row collapsed="false" customFormat="false" customHeight="false" hidden="false" ht="12.1" outlineLevel="0" r="759">
      <c r="A759" s="39" t="n">
        <v>47235</v>
      </c>
      <c r="B759" s="16" t="s">
        <v>657</v>
      </c>
      <c r="C759" s="16" t="s">
        <v>180</v>
      </c>
      <c r="D759" s="16" t="s">
        <v>181</v>
      </c>
      <c r="E759" s="6" t="n">
        <v>19.36</v>
      </c>
      <c r="F759" s="7" t="n">
        <v>11</v>
      </c>
      <c r="G759" s="6" t="n">
        <v>0.36</v>
      </c>
      <c r="H759" s="6" t="n">
        <v>1</v>
      </c>
      <c r="I759" s="6" t="n">
        <v>3.96</v>
      </c>
      <c r="J759" s="6" t="n">
        <v>2.96</v>
      </c>
    </row>
    <row collapsed="false" customFormat="false" customHeight="false" hidden="false" ht="12.1" outlineLevel="0" r="760">
      <c r="A760" s="39" t="n">
        <v>47239</v>
      </c>
      <c r="B760" s="16" t="s">
        <v>657</v>
      </c>
      <c r="C760" s="16" t="s">
        <v>160</v>
      </c>
      <c r="D760" s="16" t="s">
        <v>161</v>
      </c>
      <c r="E760" s="6" t="n">
        <v>1000</v>
      </c>
      <c r="F760" s="7" t="n">
        <v>1</v>
      </c>
      <c r="G760" s="6" t="n">
        <v>0</v>
      </c>
      <c r="H760" s="6" t="n">
        <v>0</v>
      </c>
      <c r="I760" s="6" t="n">
        <v>0</v>
      </c>
      <c r="J760" s="6" t="n">
        <v>0</v>
      </c>
    </row>
    <row collapsed="false" customFormat="false" customHeight="false" hidden="false" ht="12.1" outlineLevel="0" r="761">
      <c r="A761" s="39" t="n">
        <v>47239</v>
      </c>
      <c r="B761" s="16" t="s">
        <v>657</v>
      </c>
      <c r="C761" s="16" t="s">
        <v>109</v>
      </c>
      <c r="D761" s="16" t="s">
        <v>110</v>
      </c>
      <c r="E761" s="6" t="n">
        <v>1000</v>
      </c>
      <c r="F761" s="7" t="n">
        <v>2</v>
      </c>
      <c r="G761" s="6" t="n">
        <v>0</v>
      </c>
      <c r="H761" s="6" t="n">
        <v>0</v>
      </c>
      <c r="I761" s="6" t="n">
        <v>0</v>
      </c>
      <c r="J761" s="6" t="n">
        <v>0</v>
      </c>
    </row>
    <row collapsed="false" customFormat="false" customHeight="false" hidden="false" ht="12.1" outlineLevel="0" r="762">
      <c r="A762" s="39" t="n">
        <v>47246</v>
      </c>
      <c r="B762" s="16" t="s">
        <v>657</v>
      </c>
      <c r="C762" s="16" t="s">
        <v>97</v>
      </c>
      <c r="D762" s="16" t="s">
        <v>98</v>
      </c>
      <c r="E762" s="6" t="n">
        <v>1000</v>
      </c>
      <c r="F762" s="7" t="n">
        <v>2</v>
      </c>
      <c r="G762" s="6" t="n">
        <v>84.47</v>
      </c>
      <c r="H762" s="6" t="n">
        <v>22</v>
      </c>
      <c r="I762" s="6" t="n">
        <v>168.94</v>
      </c>
      <c r="J762" s="6" t="n">
        <v>146.94</v>
      </c>
    </row>
    <row collapsed="false" customFormat="false" customHeight="false" hidden="false" ht="12.1" outlineLevel="0" r="763">
      <c r="A763" s="39" t="n">
        <v>47250</v>
      </c>
      <c r="B763" s="16" t="s">
        <v>657</v>
      </c>
      <c r="C763" s="16" t="s">
        <v>73</v>
      </c>
      <c r="D763" s="16" t="s">
        <v>74</v>
      </c>
      <c r="E763" s="6" t="n">
        <v>1000</v>
      </c>
      <c r="F763" s="7" t="n">
        <v>4</v>
      </c>
      <c r="G763" s="6" t="n">
        <v>13.23</v>
      </c>
      <c r="H763" s="6" t="n">
        <v>7</v>
      </c>
      <c r="I763" s="6" t="n">
        <v>52.92</v>
      </c>
      <c r="J763" s="6" t="n">
        <v>45.92</v>
      </c>
    </row>
    <row collapsed="false" customFormat="false" customHeight="false" hidden="false" ht="12.1" outlineLevel="0" r="764">
      <c r="A764" s="39" t="n">
        <v>47265</v>
      </c>
      <c r="B764" s="16" t="s">
        <v>657</v>
      </c>
      <c r="C764" s="16" t="s">
        <v>64</v>
      </c>
      <c r="D764" s="16" t="s">
        <v>65</v>
      </c>
      <c r="E764" s="6" t="n">
        <v>882.56</v>
      </c>
      <c r="F764" s="7" t="n">
        <v>6</v>
      </c>
      <c r="G764" s="6" t="n">
        <v>43.66</v>
      </c>
      <c r="H764" s="6" t="n">
        <v>34</v>
      </c>
      <c r="I764" s="6" t="n">
        <v>261.96</v>
      </c>
      <c r="J764" s="6" t="n">
        <v>227.96</v>
      </c>
    </row>
    <row collapsed="false" customFormat="false" customHeight="false" hidden="false" ht="12.1" outlineLevel="0" r="765">
      <c r="A765" s="39" t="n">
        <v>47267</v>
      </c>
      <c r="B765" s="16" t="s">
        <v>657</v>
      </c>
      <c r="C765" s="16" t="s">
        <v>127</v>
      </c>
      <c r="D765" s="16" t="s">
        <v>128</v>
      </c>
      <c r="E765" s="6" t="n">
        <v>1000</v>
      </c>
      <c r="F765" s="7" t="n">
        <v>2</v>
      </c>
      <c r="G765" s="6" t="n">
        <v>61.08</v>
      </c>
      <c r="H765" s="6" t="n">
        <v>16</v>
      </c>
      <c r="I765" s="6" t="n">
        <v>122.16</v>
      </c>
      <c r="J765" s="6" t="n">
        <v>106.16</v>
      </c>
    </row>
    <row collapsed="false" customFormat="false" customHeight="false" hidden="false" ht="12.1" outlineLevel="0" r="766">
      <c r="A766" s="39" t="n">
        <v>47267</v>
      </c>
      <c r="B766" s="16" t="s">
        <v>657</v>
      </c>
      <c r="C766" s="16" t="s">
        <v>133</v>
      </c>
      <c r="D766" s="16" t="s">
        <v>134</v>
      </c>
      <c r="E766" s="6" t="n">
        <v>1000</v>
      </c>
      <c r="F766" s="7" t="n">
        <v>3</v>
      </c>
      <c r="G766" s="6" t="n">
        <v>35.4</v>
      </c>
      <c r="H766" s="6" t="n">
        <v>14</v>
      </c>
      <c r="I766" s="6" t="n">
        <v>106.2</v>
      </c>
      <c r="J766" s="6" t="n">
        <v>92.2</v>
      </c>
    </row>
    <row collapsed="false" customFormat="false" customHeight="false" hidden="false" ht="12.1" outlineLevel="0" r="767">
      <c r="A767" s="39" t="n">
        <v>47269</v>
      </c>
      <c r="B767" s="16" t="s">
        <v>657</v>
      </c>
      <c r="C767" s="16" t="s">
        <v>160</v>
      </c>
      <c r="D767" s="16" t="s">
        <v>161</v>
      </c>
      <c r="E767" s="6" t="n">
        <v>1000</v>
      </c>
      <c r="F767" s="7" t="n">
        <v>1</v>
      </c>
      <c r="G767" s="6" t="n">
        <v>0</v>
      </c>
      <c r="H767" s="6" t="n">
        <v>0</v>
      </c>
      <c r="I767" s="6" t="n">
        <v>0</v>
      </c>
      <c r="J767" s="6" t="n">
        <v>0</v>
      </c>
    </row>
    <row collapsed="false" customFormat="false" customHeight="false" hidden="false" ht="12.1" outlineLevel="0" r="768">
      <c r="A768" s="39" t="n">
        <v>47269</v>
      </c>
      <c r="B768" s="16" t="s">
        <v>657</v>
      </c>
      <c r="C768" s="16" t="s">
        <v>109</v>
      </c>
      <c r="D768" s="16" t="s">
        <v>110</v>
      </c>
      <c r="E768" s="6" t="n">
        <v>1000</v>
      </c>
      <c r="F768" s="7" t="n">
        <v>2</v>
      </c>
      <c r="G768" s="6" t="n">
        <v>0</v>
      </c>
      <c r="H768" s="6" t="n">
        <v>0</v>
      </c>
      <c r="I768" s="6" t="n">
        <v>0</v>
      </c>
      <c r="J768" s="6" t="n">
        <v>0</v>
      </c>
    </row>
    <row collapsed="false" customFormat="false" customHeight="false" hidden="false" ht="12.1" outlineLevel="0" r="769">
      <c r="A769" s="39" t="n">
        <v>47272</v>
      </c>
      <c r="B769" s="16" t="s">
        <v>657</v>
      </c>
      <c r="C769" s="16" t="s">
        <v>76</v>
      </c>
      <c r="D769" s="16" t="s">
        <v>77</v>
      </c>
      <c r="E769" s="6" t="n">
        <v>1000</v>
      </c>
      <c r="F769" s="7" t="n">
        <v>4</v>
      </c>
      <c r="G769" s="6" t="n">
        <v>0</v>
      </c>
      <c r="H769" s="6" t="n">
        <v>0</v>
      </c>
      <c r="I769" s="6" t="n">
        <v>0</v>
      </c>
      <c r="J769" s="6" t="n">
        <v>0</v>
      </c>
    </row>
    <row collapsed="false" customFormat="false" customHeight="false" hidden="false" ht="12.1" outlineLevel="0" r="770">
      <c r="A770" s="39" t="n">
        <v>47280</v>
      </c>
      <c r="B770" s="16" t="s">
        <v>657</v>
      </c>
      <c r="C770" s="16" t="s">
        <v>73</v>
      </c>
      <c r="D770" s="16" t="s">
        <v>74</v>
      </c>
      <c r="E770" s="6" t="n">
        <v>1000</v>
      </c>
      <c r="F770" s="7" t="n">
        <v>4</v>
      </c>
      <c r="G770" s="6" t="n">
        <v>12.29</v>
      </c>
      <c r="H770" s="6" t="n">
        <v>6</v>
      </c>
      <c r="I770" s="6" t="n">
        <v>49.16</v>
      </c>
      <c r="J770" s="6" t="n">
        <v>43.16</v>
      </c>
    </row>
    <row collapsed="false" customFormat="false" customHeight="false" hidden="false" ht="12.1" outlineLevel="0" r="771">
      <c r="A771" s="39" t="n">
        <v>47281</v>
      </c>
      <c r="B771" s="16" t="s">
        <v>657</v>
      </c>
      <c r="C771" s="16" t="s">
        <v>139</v>
      </c>
      <c r="D771" s="16" t="s">
        <v>140</v>
      </c>
      <c r="E771" s="6" t="n">
        <v>1000</v>
      </c>
      <c r="F771" s="7" t="n">
        <v>1</v>
      </c>
      <c r="G771" s="6" t="n">
        <v>82.72</v>
      </c>
      <c r="H771" s="6" t="n">
        <v>11</v>
      </c>
      <c r="I771" s="6" t="n">
        <v>82.72</v>
      </c>
      <c r="J771" s="6" t="n">
        <v>71.72</v>
      </c>
    </row>
    <row collapsed="false" customFormat="false" customHeight="false" hidden="false" ht="12.1" outlineLevel="0" r="772">
      <c r="A772" s="39" t="n">
        <v>47288</v>
      </c>
      <c r="B772" s="16" t="s">
        <v>657</v>
      </c>
      <c r="C772" s="16" t="s">
        <v>130</v>
      </c>
      <c r="D772" s="16" t="s">
        <v>131</v>
      </c>
      <c r="E772" s="6" t="n">
        <v>1000</v>
      </c>
      <c r="F772" s="7" t="n">
        <v>2</v>
      </c>
      <c r="G772" s="6" t="n">
        <v>59.84</v>
      </c>
      <c r="H772" s="6" t="n">
        <v>16</v>
      </c>
      <c r="I772" s="6" t="n">
        <v>119.68</v>
      </c>
      <c r="J772" s="6" t="n">
        <v>103.68</v>
      </c>
    </row>
    <row collapsed="false" customFormat="false" customHeight="false" hidden="false" ht="12.1" outlineLevel="0" r="773">
      <c r="A773" s="39" t="n">
        <v>47299</v>
      </c>
      <c r="B773" s="16" t="s">
        <v>657</v>
      </c>
      <c r="C773" s="16" t="s">
        <v>160</v>
      </c>
      <c r="D773" s="16" t="s">
        <v>161</v>
      </c>
      <c r="E773" s="6" t="n">
        <v>1000</v>
      </c>
      <c r="F773" s="7" t="n">
        <v>1</v>
      </c>
      <c r="G773" s="6" t="n">
        <v>0</v>
      </c>
      <c r="H773" s="6" t="n">
        <v>0</v>
      </c>
      <c r="I773" s="6" t="n">
        <v>0</v>
      </c>
      <c r="J773" s="6" t="n">
        <v>0</v>
      </c>
    </row>
    <row collapsed="false" customFormat="false" customHeight="false" hidden="false" ht="12.1" outlineLevel="0" r="774">
      <c r="A774" s="39" t="n">
        <v>47299</v>
      </c>
      <c r="B774" s="16" t="s">
        <v>657</v>
      </c>
      <c r="C774" s="16" t="s">
        <v>109</v>
      </c>
      <c r="D774" s="16" t="s">
        <v>110</v>
      </c>
      <c r="E774" s="6" t="n">
        <v>1000</v>
      </c>
      <c r="F774" s="7" t="n">
        <v>2</v>
      </c>
      <c r="G774" s="6" t="n">
        <v>0</v>
      </c>
      <c r="H774" s="6" t="n">
        <v>0</v>
      </c>
      <c r="I774" s="6" t="n">
        <v>0</v>
      </c>
      <c r="J774" s="6" t="n">
        <v>0</v>
      </c>
    </row>
    <row collapsed="false" customFormat="false" customHeight="false" hidden="false" ht="12.1" outlineLevel="0" r="775">
      <c r="A775" s="39" t="n">
        <v>47310</v>
      </c>
      <c r="B775" s="16" t="s">
        <v>657</v>
      </c>
      <c r="C775" s="16" t="s">
        <v>73</v>
      </c>
      <c r="D775" s="16" t="s">
        <v>74</v>
      </c>
      <c r="E775" s="6" t="n">
        <v>1000</v>
      </c>
      <c r="F775" s="7" t="n">
        <v>4</v>
      </c>
      <c r="G775" s="6" t="n">
        <v>12.29</v>
      </c>
      <c r="H775" s="6" t="n">
        <v>6</v>
      </c>
      <c r="I775" s="6" t="n">
        <v>49.16</v>
      </c>
      <c r="J775" s="6" t="n">
        <v>43.16</v>
      </c>
    </row>
    <row collapsed="false" customFormat="false" customHeight="false" hidden="false" ht="12.1" outlineLevel="0" r="776">
      <c r="A776" s="39" t="n">
        <v>47326</v>
      </c>
      <c r="B776" s="16" t="s">
        <v>657</v>
      </c>
      <c r="C776" s="16" t="s">
        <v>180</v>
      </c>
      <c r="D776" s="16" t="s">
        <v>181</v>
      </c>
      <c r="E776" s="6" t="n">
        <v>19.36</v>
      </c>
      <c r="F776" s="7" t="n">
        <v>11</v>
      </c>
      <c r="G776" s="6" t="n">
        <v>0.36</v>
      </c>
      <c r="H776" s="6" t="n">
        <v>1</v>
      </c>
      <c r="I776" s="6" t="n">
        <v>3.96</v>
      </c>
      <c r="J776" s="6" t="n">
        <v>2.96</v>
      </c>
    </row>
    <row collapsed="false" customFormat="false" customHeight="false" hidden="false" ht="12.1" outlineLevel="0" r="777">
      <c r="A777" s="39" t="n">
        <v>47329</v>
      </c>
      <c r="B777" s="16" t="s">
        <v>657</v>
      </c>
      <c r="C777" s="16" t="s">
        <v>160</v>
      </c>
      <c r="D777" s="16" t="s">
        <v>161</v>
      </c>
      <c r="E777" s="6" t="n">
        <v>1000</v>
      </c>
      <c r="F777" s="7" t="n">
        <v>1</v>
      </c>
      <c r="G777" s="6" t="n">
        <v>0</v>
      </c>
      <c r="H777" s="6" t="n">
        <v>0</v>
      </c>
      <c r="I777" s="6" t="n">
        <v>0</v>
      </c>
      <c r="J777" s="6" t="n">
        <v>0</v>
      </c>
    </row>
    <row collapsed="false" customFormat="false" customHeight="false" hidden="false" ht="12.1" outlineLevel="0" r="778">
      <c r="A778" s="39" t="n">
        <v>47329</v>
      </c>
      <c r="B778" s="16" t="s">
        <v>657</v>
      </c>
      <c r="C778" s="16" t="s">
        <v>109</v>
      </c>
      <c r="D778" s="16" t="s">
        <v>110</v>
      </c>
      <c r="E778" s="6" t="n">
        <v>1000</v>
      </c>
      <c r="F778" s="7" t="n">
        <v>2</v>
      </c>
      <c r="G778" s="6" t="n">
        <v>0</v>
      </c>
      <c r="H778" s="6" t="n">
        <v>0</v>
      </c>
      <c r="I778" s="6" t="n">
        <v>0</v>
      </c>
      <c r="J778" s="6" t="n">
        <v>0</v>
      </c>
    </row>
    <row collapsed="false" customFormat="false" customHeight="false" hidden="false" ht="12.1" outlineLevel="0" r="779">
      <c r="A779" s="39" t="n">
        <v>47340</v>
      </c>
      <c r="B779" s="16" t="s">
        <v>657</v>
      </c>
      <c r="C779" s="16" t="s">
        <v>73</v>
      </c>
      <c r="D779" s="16" t="s">
        <v>74</v>
      </c>
      <c r="E779" s="6" t="n">
        <v>1000</v>
      </c>
      <c r="F779" s="7" t="n">
        <v>4</v>
      </c>
      <c r="G779" s="6" t="n">
        <v>11.34</v>
      </c>
      <c r="H779" s="6" t="n">
        <v>6</v>
      </c>
      <c r="I779" s="6" t="n">
        <v>45.36</v>
      </c>
      <c r="J779" s="6" t="n">
        <v>39.36</v>
      </c>
    </row>
    <row collapsed="false" customFormat="false" customHeight="false" hidden="false" ht="12.1" outlineLevel="0" r="780">
      <c r="A780" s="39" t="n">
        <v>47357</v>
      </c>
      <c r="B780" s="16" t="s">
        <v>657</v>
      </c>
      <c r="C780" s="16" t="s">
        <v>64</v>
      </c>
      <c r="D780" s="16" t="s">
        <v>65</v>
      </c>
      <c r="E780" s="6" t="n">
        <v>882.56</v>
      </c>
      <c r="F780" s="7" t="n">
        <v>6</v>
      </c>
      <c r="G780" s="6" t="n">
        <v>43.66</v>
      </c>
      <c r="H780" s="6" t="n">
        <v>34</v>
      </c>
      <c r="I780" s="6" t="n">
        <v>261.96</v>
      </c>
      <c r="J780" s="6" t="n">
        <v>227.96</v>
      </c>
    </row>
    <row collapsed="false" customFormat="false" customHeight="false" hidden="false" ht="12.1" outlineLevel="0" r="781">
      <c r="A781" s="39" t="n">
        <v>47359</v>
      </c>
      <c r="B781" s="16" t="s">
        <v>657</v>
      </c>
      <c r="C781" s="16" t="s">
        <v>160</v>
      </c>
      <c r="D781" s="16" t="s">
        <v>161</v>
      </c>
      <c r="E781" s="6" t="n">
        <v>1000</v>
      </c>
      <c r="F781" s="7" t="n">
        <v>1</v>
      </c>
      <c r="G781" s="6" t="n">
        <v>0</v>
      </c>
      <c r="H781" s="6" t="n">
        <v>0</v>
      </c>
      <c r="I781" s="6" t="n">
        <v>0</v>
      </c>
      <c r="J781" s="6" t="n">
        <v>0</v>
      </c>
    </row>
    <row collapsed="false" customFormat="false" customHeight="false" hidden="false" ht="12.1" outlineLevel="0" r="782">
      <c r="A782" s="39" t="n">
        <v>47359</v>
      </c>
      <c r="B782" s="16" t="s">
        <v>657</v>
      </c>
      <c r="C782" s="16" t="s">
        <v>109</v>
      </c>
      <c r="D782" s="16" t="s">
        <v>110</v>
      </c>
      <c r="E782" s="6" t="n">
        <v>1000</v>
      </c>
      <c r="F782" s="7" t="n">
        <v>2</v>
      </c>
      <c r="G782" s="6" t="n">
        <v>0</v>
      </c>
      <c r="H782" s="6" t="n">
        <v>0</v>
      </c>
      <c r="I782" s="6" t="n">
        <v>0</v>
      </c>
      <c r="J782" s="6" t="n">
        <v>0</v>
      </c>
    </row>
    <row collapsed="false" customFormat="false" customHeight="false" hidden="false" ht="12.1" outlineLevel="0" r="783">
      <c r="A783" s="39" t="n">
        <v>47364</v>
      </c>
      <c r="B783" s="16" t="s">
        <v>657</v>
      </c>
      <c r="C783" s="16" t="s">
        <v>76</v>
      </c>
      <c r="D783" s="16" t="s">
        <v>77</v>
      </c>
      <c r="E783" s="6" t="n">
        <v>1000</v>
      </c>
      <c r="F783" s="7" t="n">
        <v>4</v>
      </c>
      <c r="G783" s="6" t="n">
        <v>0</v>
      </c>
      <c r="H783" s="6" t="n">
        <v>0</v>
      </c>
      <c r="I783" s="6" t="n">
        <v>0</v>
      </c>
      <c r="J783" s="6" t="n">
        <v>0</v>
      </c>
    </row>
    <row collapsed="false" customFormat="false" customHeight="false" hidden="false" ht="12.1" outlineLevel="0" r="784">
      <c r="A784" s="39" t="n">
        <v>47370</v>
      </c>
      <c r="B784" s="16" t="s">
        <v>657</v>
      </c>
      <c r="C784" s="16" t="s">
        <v>73</v>
      </c>
      <c r="D784" s="16" t="s">
        <v>74</v>
      </c>
      <c r="E784" s="6" t="n">
        <v>1000</v>
      </c>
      <c r="F784" s="7" t="n">
        <v>4</v>
      </c>
      <c r="G784" s="6" t="n">
        <v>11.34</v>
      </c>
      <c r="H784" s="6" t="n">
        <v>6</v>
      </c>
      <c r="I784" s="6" t="n">
        <v>45.36</v>
      </c>
      <c r="J784" s="6" t="n">
        <v>39.36</v>
      </c>
    </row>
    <row collapsed="false" customFormat="false" customHeight="false" hidden="false" ht="12.1" outlineLevel="0" r="785">
      <c r="A785" s="39" t="n">
        <v>47389</v>
      </c>
      <c r="B785" s="16" t="s">
        <v>657</v>
      </c>
      <c r="C785" s="16" t="s">
        <v>160</v>
      </c>
      <c r="D785" s="16" t="s">
        <v>161</v>
      </c>
      <c r="E785" s="6" t="n">
        <v>1000</v>
      </c>
      <c r="F785" s="7" t="n">
        <v>1</v>
      </c>
      <c r="G785" s="6" t="n">
        <v>0</v>
      </c>
      <c r="H785" s="6" t="n">
        <v>0</v>
      </c>
      <c r="I785" s="6" t="n">
        <v>0</v>
      </c>
      <c r="J785" s="6" t="n">
        <v>0</v>
      </c>
    </row>
    <row collapsed="false" customFormat="false" customHeight="false" hidden="false" ht="12.1" outlineLevel="0" r="786">
      <c r="A786" s="39" t="n">
        <v>47389</v>
      </c>
      <c r="B786" s="16" t="s">
        <v>657</v>
      </c>
      <c r="C786" s="16" t="s">
        <v>109</v>
      </c>
      <c r="D786" s="16" t="s">
        <v>110</v>
      </c>
      <c r="E786" s="6" t="n">
        <v>1000</v>
      </c>
      <c r="F786" s="7" t="n">
        <v>2</v>
      </c>
      <c r="G786" s="6" t="n">
        <v>0</v>
      </c>
      <c r="H786" s="6" t="n">
        <v>0</v>
      </c>
      <c r="I786" s="6" t="n">
        <v>0</v>
      </c>
      <c r="J786" s="6" t="n">
        <v>0</v>
      </c>
    </row>
    <row collapsed="false" customFormat="false" customHeight="false" hidden="false" ht="12.1" outlineLevel="0" r="787">
      <c r="A787" s="39" t="n">
        <v>47400</v>
      </c>
      <c r="B787" s="16" t="s">
        <v>657</v>
      </c>
      <c r="C787" s="16" t="s">
        <v>73</v>
      </c>
      <c r="D787" s="16" t="s">
        <v>74</v>
      </c>
      <c r="E787" s="6" t="n">
        <v>1000</v>
      </c>
      <c r="F787" s="7" t="n">
        <v>4</v>
      </c>
      <c r="G787" s="6" t="n">
        <v>10.4</v>
      </c>
      <c r="H787" s="6" t="n">
        <v>5</v>
      </c>
      <c r="I787" s="6" t="n">
        <v>41.6</v>
      </c>
      <c r="J787" s="6" t="n">
        <v>36.6</v>
      </c>
    </row>
    <row collapsed="false" customFormat="false" customHeight="false" hidden="false" ht="12.1" outlineLevel="0" r="788">
      <c r="A788" s="39" t="n">
        <v>47418</v>
      </c>
      <c r="B788" s="16" t="s">
        <v>657</v>
      </c>
      <c r="C788" s="16" t="s">
        <v>180</v>
      </c>
      <c r="D788" s="16" t="s">
        <v>181</v>
      </c>
      <c r="E788" s="6" t="n">
        <v>19.36</v>
      </c>
      <c r="F788" s="7" t="n">
        <v>11</v>
      </c>
      <c r="G788" s="6" t="n">
        <v>0.36</v>
      </c>
      <c r="H788" s="6" t="n">
        <v>1</v>
      </c>
      <c r="I788" s="6" t="n">
        <v>3.96</v>
      </c>
      <c r="J788" s="6" t="n">
        <v>2.96</v>
      </c>
    </row>
    <row collapsed="false" customFormat="false" customHeight="false" hidden="false" ht="12.1" outlineLevel="0" r="789">
      <c r="A789" s="39" t="n">
        <v>47419</v>
      </c>
      <c r="B789" s="16" t="s">
        <v>657</v>
      </c>
      <c r="C789" s="16" t="s">
        <v>160</v>
      </c>
      <c r="D789" s="16" t="s">
        <v>161</v>
      </c>
      <c r="E789" s="6" t="n">
        <v>1000</v>
      </c>
      <c r="F789" s="7" t="n">
        <v>1</v>
      </c>
      <c r="G789" s="6" t="n">
        <v>0</v>
      </c>
      <c r="H789" s="6" t="n">
        <v>0</v>
      </c>
      <c r="I789" s="6" t="n">
        <v>0</v>
      </c>
      <c r="J789" s="6" t="n">
        <v>0</v>
      </c>
    </row>
    <row collapsed="false" customFormat="false" customHeight="false" hidden="false" ht="12.1" outlineLevel="0" r="790">
      <c r="A790" s="39" t="n">
        <v>47419</v>
      </c>
      <c r="B790" s="16" t="s">
        <v>657</v>
      </c>
      <c r="C790" s="16" t="s">
        <v>109</v>
      </c>
      <c r="D790" s="16" t="s">
        <v>110</v>
      </c>
      <c r="E790" s="6" t="n">
        <v>1000</v>
      </c>
      <c r="F790" s="7" t="n">
        <v>2</v>
      </c>
      <c r="G790" s="6" t="n">
        <v>0</v>
      </c>
      <c r="H790" s="6" t="n">
        <v>0</v>
      </c>
      <c r="I790" s="6" t="n">
        <v>0</v>
      </c>
      <c r="J790" s="6" t="n">
        <v>0</v>
      </c>
    </row>
    <row collapsed="false" customFormat="false" customHeight="false" hidden="false" ht="12.1" outlineLevel="0" r="791">
      <c r="A791" s="39" t="n">
        <v>47428</v>
      </c>
      <c r="B791" s="16" t="s">
        <v>657</v>
      </c>
      <c r="C791" s="16" t="s">
        <v>97</v>
      </c>
      <c r="D791" s="16" t="s">
        <v>98</v>
      </c>
      <c r="E791" s="6" t="n">
        <v>1000</v>
      </c>
      <c r="F791" s="7" t="n">
        <v>2</v>
      </c>
      <c r="G791" s="6" t="n">
        <v>84.47</v>
      </c>
      <c r="H791" s="6" t="n">
        <v>22</v>
      </c>
      <c r="I791" s="6" t="n">
        <v>168.94</v>
      </c>
      <c r="J791" s="6" t="n">
        <v>146.94</v>
      </c>
    </row>
    <row collapsed="false" customFormat="false" customHeight="false" hidden="false" ht="12.1" outlineLevel="0" r="792">
      <c r="A792" s="39" t="n">
        <v>47430</v>
      </c>
      <c r="B792" s="16" t="s">
        <v>657</v>
      </c>
      <c r="C792" s="16" t="s">
        <v>73</v>
      </c>
      <c r="D792" s="16" t="s">
        <v>74</v>
      </c>
      <c r="E792" s="6" t="n">
        <v>1000</v>
      </c>
      <c r="F792" s="7" t="n">
        <v>4</v>
      </c>
      <c r="G792" s="6" t="n">
        <v>9.45</v>
      </c>
      <c r="H792" s="6" t="n">
        <v>5</v>
      </c>
      <c r="I792" s="6" t="n">
        <v>37.8</v>
      </c>
      <c r="J792" s="6" t="n">
        <v>32.8</v>
      </c>
    </row>
    <row collapsed="false" customFormat="false" customHeight="false" hidden="false" ht="12.1" outlineLevel="0" r="793">
      <c r="A793" s="39" t="n">
        <v>47449</v>
      </c>
      <c r="B793" s="16" t="s">
        <v>657</v>
      </c>
      <c r="C793" s="16" t="s">
        <v>160</v>
      </c>
      <c r="D793" s="16" t="s">
        <v>161</v>
      </c>
      <c r="E793" s="6" t="n">
        <v>1000</v>
      </c>
      <c r="F793" s="7" t="n">
        <v>1</v>
      </c>
      <c r="G793" s="6" t="n">
        <v>0</v>
      </c>
      <c r="H793" s="6" t="n">
        <v>0</v>
      </c>
      <c r="I793" s="6" t="n">
        <v>0</v>
      </c>
      <c r="J793" s="6" t="n">
        <v>0</v>
      </c>
    </row>
    <row collapsed="false" customFormat="false" customHeight="false" hidden="false" ht="12.1" outlineLevel="0" r="794">
      <c r="A794" s="39" t="n">
        <v>47449</v>
      </c>
      <c r="B794" s="16" t="s">
        <v>657</v>
      </c>
      <c r="C794" s="16" t="s">
        <v>64</v>
      </c>
      <c r="D794" s="16" t="s">
        <v>65</v>
      </c>
      <c r="E794" s="6" t="n">
        <v>882.56</v>
      </c>
      <c r="F794" s="7" t="n">
        <v>6</v>
      </c>
      <c r="G794" s="6" t="n">
        <v>43.66</v>
      </c>
      <c r="H794" s="6" t="n">
        <v>34</v>
      </c>
      <c r="I794" s="6" t="n">
        <v>261.96</v>
      </c>
      <c r="J794" s="6" t="n">
        <v>227.96</v>
      </c>
    </row>
    <row collapsed="false" customFormat="false" customHeight="false" hidden="false" ht="12.1" outlineLevel="0" r="795">
      <c r="A795" s="39" t="n">
        <v>47449</v>
      </c>
      <c r="B795" s="16" t="s">
        <v>657</v>
      </c>
      <c r="C795" s="16" t="s">
        <v>127</v>
      </c>
      <c r="D795" s="16" t="s">
        <v>128</v>
      </c>
      <c r="E795" s="6" t="n">
        <v>1000</v>
      </c>
      <c r="F795" s="7" t="n">
        <v>2</v>
      </c>
      <c r="G795" s="6" t="n">
        <v>61.08</v>
      </c>
      <c r="H795" s="6" t="n">
        <v>16</v>
      </c>
      <c r="I795" s="6" t="n">
        <v>122.16</v>
      </c>
      <c r="J795" s="6" t="n">
        <v>106.16</v>
      </c>
    </row>
    <row collapsed="false" customFormat="false" customHeight="false" hidden="false" ht="12.1" outlineLevel="0" r="796">
      <c r="A796" s="39" t="n">
        <v>47449</v>
      </c>
      <c r="B796" s="16" t="s">
        <v>657</v>
      </c>
      <c r="C796" s="16" t="s">
        <v>133</v>
      </c>
      <c r="D796" s="16" t="s">
        <v>134</v>
      </c>
      <c r="E796" s="6" t="n">
        <v>1000</v>
      </c>
      <c r="F796" s="7" t="n">
        <v>3</v>
      </c>
      <c r="G796" s="6" t="n">
        <v>35.4</v>
      </c>
      <c r="H796" s="6" t="n">
        <v>14</v>
      </c>
      <c r="I796" s="6" t="n">
        <v>106.2</v>
      </c>
      <c r="J796" s="6" t="n">
        <v>92.2</v>
      </c>
    </row>
    <row collapsed="false" customFormat="false" customHeight="false" hidden="false" ht="12.1" outlineLevel="0" r="797">
      <c r="A797" s="39" t="n">
        <v>47449</v>
      </c>
      <c r="B797" s="16" t="s">
        <v>657</v>
      </c>
      <c r="C797" s="16" t="s">
        <v>109</v>
      </c>
      <c r="D797" s="16" t="s">
        <v>110</v>
      </c>
      <c r="E797" s="6" t="n">
        <v>1000</v>
      </c>
      <c r="F797" s="7" t="n">
        <v>2</v>
      </c>
      <c r="G797" s="6" t="n">
        <v>0</v>
      </c>
      <c r="H797" s="6" t="n">
        <v>0</v>
      </c>
      <c r="I797" s="6" t="n">
        <v>0</v>
      </c>
      <c r="J797" s="6" t="n">
        <v>0</v>
      </c>
    </row>
    <row collapsed="false" customFormat="false" customHeight="false" hidden="false" ht="12.1" outlineLevel="0" r="798">
      <c r="A798" s="39" t="n">
        <v>47455</v>
      </c>
      <c r="B798" s="16" t="s">
        <v>657</v>
      </c>
      <c r="C798" s="16" t="s">
        <v>76</v>
      </c>
      <c r="D798" s="16" t="s">
        <v>77</v>
      </c>
      <c r="E798" s="6" t="n">
        <v>1000</v>
      </c>
      <c r="F798" s="7" t="n">
        <v>4</v>
      </c>
      <c r="G798" s="6" t="n">
        <v>0</v>
      </c>
      <c r="H798" s="6" t="n">
        <v>0</v>
      </c>
      <c r="I798" s="6" t="n">
        <v>0</v>
      </c>
      <c r="J798" s="6" t="n">
        <v>0</v>
      </c>
    </row>
    <row collapsed="false" customFormat="false" customHeight="false" hidden="false" ht="12.1" outlineLevel="0" r="799">
      <c r="A799" s="39" t="n">
        <v>47460</v>
      </c>
      <c r="B799" s="16" t="s">
        <v>657</v>
      </c>
      <c r="C799" s="16" t="s">
        <v>73</v>
      </c>
      <c r="D799" s="16" t="s">
        <v>74</v>
      </c>
      <c r="E799" s="6" t="n">
        <v>1000</v>
      </c>
      <c r="F799" s="7" t="n">
        <v>4</v>
      </c>
      <c r="G799" s="6" t="n">
        <v>8.51</v>
      </c>
      <c r="H799" s="6" t="n">
        <v>4</v>
      </c>
      <c r="I799" s="6" t="n">
        <v>34.04</v>
      </c>
      <c r="J799" s="6" t="n">
        <v>30.04</v>
      </c>
    </row>
    <row collapsed="false" customFormat="false" customHeight="false" hidden="false" ht="12.1" outlineLevel="0" r="800">
      <c r="A800" s="39" t="n">
        <v>47463</v>
      </c>
      <c r="B800" s="16" t="s">
        <v>657</v>
      </c>
      <c r="C800" s="16" t="s">
        <v>139</v>
      </c>
      <c r="D800" s="16" t="s">
        <v>140</v>
      </c>
      <c r="E800" s="6" t="n">
        <v>1000</v>
      </c>
      <c r="F800" s="7" t="n">
        <v>1</v>
      </c>
      <c r="G800" s="6" t="n">
        <v>82.72</v>
      </c>
      <c r="H800" s="6" t="n">
        <v>11</v>
      </c>
      <c r="I800" s="6" t="n">
        <v>82.72</v>
      </c>
      <c r="J800" s="6" t="n">
        <v>71.72</v>
      </c>
    </row>
    <row collapsed="false" customFormat="false" customHeight="false" hidden="false" ht="12.1" outlineLevel="0" r="801">
      <c r="A801" s="39" t="n">
        <v>47470</v>
      </c>
      <c r="B801" s="16" t="s">
        <v>657</v>
      </c>
      <c r="C801" s="16" t="s">
        <v>130</v>
      </c>
      <c r="D801" s="16" t="s">
        <v>131</v>
      </c>
      <c r="E801" s="6" t="n">
        <v>1000</v>
      </c>
      <c r="F801" s="7" t="n">
        <v>2</v>
      </c>
      <c r="G801" s="6" t="n">
        <v>59.84</v>
      </c>
      <c r="H801" s="6" t="n">
        <v>16</v>
      </c>
      <c r="I801" s="6" t="n">
        <v>119.68</v>
      </c>
      <c r="J801" s="6" t="n">
        <v>103.68</v>
      </c>
    </row>
    <row collapsed="false" customFormat="false" customHeight="false" hidden="false" ht="12.1" outlineLevel="0" r="802">
      <c r="A802" s="39" t="n">
        <v>47479</v>
      </c>
      <c r="B802" s="16" t="s">
        <v>657</v>
      </c>
      <c r="C802" s="16" t="s">
        <v>160</v>
      </c>
      <c r="D802" s="16" t="s">
        <v>161</v>
      </c>
      <c r="E802" s="6" t="n">
        <v>1000</v>
      </c>
      <c r="F802" s="7" t="n">
        <v>1</v>
      </c>
      <c r="G802" s="6" t="n">
        <v>0</v>
      </c>
      <c r="H802" s="6" t="n">
        <v>0</v>
      </c>
      <c r="I802" s="6" t="n">
        <v>0</v>
      </c>
      <c r="J802" s="6" t="n">
        <v>0</v>
      </c>
    </row>
    <row collapsed="false" customFormat="false" customHeight="false" hidden="false" ht="12.1" outlineLevel="0" r="803">
      <c r="A803" s="39" t="n">
        <v>47479</v>
      </c>
      <c r="B803" s="16" t="s">
        <v>657</v>
      </c>
      <c r="C803" s="16" t="s">
        <v>109</v>
      </c>
      <c r="D803" s="16" t="s">
        <v>110</v>
      </c>
      <c r="E803" s="6" t="n">
        <v>1000</v>
      </c>
      <c r="F803" s="7" t="n">
        <v>2</v>
      </c>
      <c r="G803" s="6" t="n">
        <v>0</v>
      </c>
      <c r="H803" s="6" t="n">
        <v>0</v>
      </c>
      <c r="I803" s="6" t="n">
        <v>0</v>
      </c>
      <c r="J803" s="6" t="n">
        <v>0</v>
      </c>
    </row>
    <row collapsed="false" customFormat="false" customHeight="false" hidden="false" ht="12.1" outlineLevel="0" r="804">
      <c r="A804" s="39" t="n">
        <v>47490</v>
      </c>
      <c r="B804" s="16" t="s">
        <v>657</v>
      </c>
      <c r="C804" s="16" t="s">
        <v>73</v>
      </c>
      <c r="D804" s="16" t="s">
        <v>74</v>
      </c>
      <c r="E804" s="6" t="n">
        <v>1000</v>
      </c>
      <c r="F804" s="7" t="n">
        <v>4</v>
      </c>
      <c r="G804" s="6" t="n">
        <v>8.51</v>
      </c>
      <c r="H804" s="6" t="n">
        <v>4</v>
      </c>
      <c r="I804" s="6" t="n">
        <v>34.04</v>
      </c>
      <c r="J804" s="6" t="n">
        <v>30.04</v>
      </c>
    </row>
    <row collapsed="false" customFormat="false" customHeight="false" hidden="false" ht="12.1" outlineLevel="0" r="805">
      <c r="A805" s="39" t="n">
        <v>47509</v>
      </c>
      <c r="B805" s="16" t="s">
        <v>657</v>
      </c>
      <c r="C805" s="16" t="s">
        <v>160</v>
      </c>
      <c r="D805" s="16" t="s">
        <v>161</v>
      </c>
      <c r="E805" s="6" t="n">
        <v>1000</v>
      </c>
      <c r="F805" s="7" t="n">
        <v>1</v>
      </c>
      <c r="G805" s="6" t="n">
        <v>0</v>
      </c>
      <c r="H805" s="6" t="n">
        <v>0</v>
      </c>
      <c r="I805" s="6" t="n">
        <v>0</v>
      </c>
      <c r="J805" s="6" t="n">
        <v>0</v>
      </c>
    </row>
    <row collapsed="false" customFormat="false" customHeight="false" hidden="false" ht="12.1" outlineLevel="0" r="806">
      <c r="A806" s="39" t="n">
        <v>47509</v>
      </c>
      <c r="B806" s="16" t="s">
        <v>657</v>
      </c>
      <c r="C806" s="16" t="s">
        <v>109</v>
      </c>
      <c r="D806" s="16" t="s">
        <v>110</v>
      </c>
      <c r="E806" s="6" t="n">
        <v>1000</v>
      </c>
      <c r="F806" s="7" t="n">
        <v>2</v>
      </c>
      <c r="G806" s="6" t="n">
        <v>0</v>
      </c>
      <c r="H806" s="6" t="n">
        <v>0</v>
      </c>
      <c r="I806" s="6" t="n">
        <v>0</v>
      </c>
      <c r="J806" s="6" t="n">
        <v>0</v>
      </c>
    </row>
    <row collapsed="false" customFormat="false" customHeight="false" hidden="false" ht="12.1" outlineLevel="0" r="807">
      <c r="A807" s="39" t="n">
        <v>47510</v>
      </c>
      <c r="B807" s="16" t="s">
        <v>657</v>
      </c>
      <c r="C807" s="16" t="s">
        <v>180</v>
      </c>
      <c r="D807" s="16" t="s">
        <v>181</v>
      </c>
      <c r="E807" s="6" t="n">
        <v>19.36</v>
      </c>
      <c r="F807" s="7" t="n">
        <v>11</v>
      </c>
      <c r="G807" s="6" t="n">
        <v>0.36</v>
      </c>
      <c r="H807" s="6" t="n">
        <v>1</v>
      </c>
      <c r="I807" s="6" t="n">
        <v>3.96</v>
      </c>
      <c r="J807" s="6" t="n">
        <v>2.96</v>
      </c>
    </row>
    <row collapsed="false" customFormat="false" customHeight="false" hidden="false" ht="12.1" outlineLevel="0" r="808">
      <c r="A808" s="39" t="n">
        <v>47520</v>
      </c>
      <c r="B808" s="16" t="s">
        <v>657</v>
      </c>
      <c r="C808" s="16" t="s">
        <v>73</v>
      </c>
      <c r="D808" s="16" t="s">
        <v>74</v>
      </c>
      <c r="E808" s="6" t="n">
        <v>1000</v>
      </c>
      <c r="F808" s="7" t="n">
        <v>4</v>
      </c>
      <c r="G808" s="6" t="n">
        <v>8.51</v>
      </c>
      <c r="H808" s="6" t="n">
        <v>4</v>
      </c>
      <c r="I808" s="6" t="n">
        <v>34.04</v>
      </c>
      <c r="J808" s="6" t="n">
        <v>30.04</v>
      </c>
    </row>
    <row collapsed="false" customFormat="false" customHeight="false" hidden="false" ht="12.1" outlineLevel="0" r="809">
      <c r="A809" s="39" t="n">
        <v>47539</v>
      </c>
      <c r="B809" s="16" t="s">
        <v>657</v>
      </c>
      <c r="C809" s="16" t="s">
        <v>160</v>
      </c>
      <c r="D809" s="16" t="s">
        <v>161</v>
      </c>
      <c r="E809" s="6" t="n">
        <v>1000</v>
      </c>
      <c r="F809" s="7" t="n">
        <v>1</v>
      </c>
      <c r="G809" s="6" t="n">
        <v>0</v>
      </c>
      <c r="H809" s="6" t="n">
        <v>0</v>
      </c>
      <c r="I809" s="6" t="n">
        <v>0</v>
      </c>
      <c r="J809" s="6" t="n">
        <v>0</v>
      </c>
    </row>
    <row collapsed="false" customFormat="false" customHeight="false" hidden="false" ht="12.1" outlineLevel="0" r="810">
      <c r="A810" s="39" t="n">
        <v>47539</v>
      </c>
      <c r="B810" s="16" t="s">
        <v>657</v>
      </c>
      <c r="C810" s="16" t="s">
        <v>109</v>
      </c>
      <c r="D810" s="16" t="s">
        <v>110</v>
      </c>
      <c r="E810" s="6" t="n">
        <v>1000</v>
      </c>
      <c r="F810" s="7" t="n">
        <v>2</v>
      </c>
      <c r="G810" s="6" t="n">
        <v>0</v>
      </c>
      <c r="H810" s="6" t="n">
        <v>0</v>
      </c>
      <c r="I810" s="6" t="n">
        <v>0</v>
      </c>
      <c r="J810" s="6" t="n">
        <v>0</v>
      </c>
    </row>
    <row collapsed="false" customFormat="false" customHeight="false" hidden="false" ht="12.1" outlineLevel="0" r="811">
      <c r="A811" s="39" t="n">
        <v>47541</v>
      </c>
      <c r="B811" s="16" t="s">
        <v>657</v>
      </c>
      <c r="C811" s="16" t="s">
        <v>64</v>
      </c>
      <c r="D811" s="16" t="s">
        <v>65</v>
      </c>
      <c r="E811" s="6" t="n">
        <v>882.56</v>
      </c>
      <c r="F811" s="7" t="n">
        <v>6</v>
      </c>
      <c r="G811" s="6" t="n">
        <v>43.66</v>
      </c>
      <c r="H811" s="6" t="n">
        <v>34</v>
      </c>
      <c r="I811" s="6" t="n">
        <v>261.96</v>
      </c>
      <c r="J811" s="6" t="n">
        <v>227.96</v>
      </c>
    </row>
    <row collapsed="false" customFormat="false" customHeight="false" hidden="false" ht="12.1" outlineLevel="0" r="812">
      <c r="A812" s="39" t="n">
        <v>47545</v>
      </c>
      <c r="B812" s="16" t="s">
        <v>657</v>
      </c>
      <c r="C812" s="16" t="s">
        <v>76</v>
      </c>
      <c r="D812" s="16" t="s">
        <v>77</v>
      </c>
      <c r="E812" s="6" t="n">
        <v>1000</v>
      </c>
      <c r="F812" s="7" t="n">
        <v>4</v>
      </c>
      <c r="G812" s="6" t="n">
        <v>0</v>
      </c>
      <c r="H812" s="6" t="n">
        <v>0</v>
      </c>
      <c r="I812" s="6" t="n">
        <v>0</v>
      </c>
      <c r="J812" s="6" t="n">
        <v>0</v>
      </c>
    </row>
    <row collapsed="false" customFormat="false" customHeight="false" hidden="false" ht="12.1" outlineLevel="0" r="813">
      <c r="A813" s="39" t="n">
        <v>47550</v>
      </c>
      <c r="B813" s="16" t="s">
        <v>657</v>
      </c>
      <c r="C813" s="16" t="s">
        <v>73</v>
      </c>
      <c r="D813" s="16" t="s">
        <v>74</v>
      </c>
      <c r="E813" s="6" t="n">
        <v>1000</v>
      </c>
      <c r="F813" s="7" t="n">
        <v>4</v>
      </c>
      <c r="G813" s="6" t="n">
        <v>6.62</v>
      </c>
      <c r="H813" s="6" t="n">
        <v>3</v>
      </c>
      <c r="I813" s="6" t="n">
        <v>26.48</v>
      </c>
      <c r="J813" s="6" t="n">
        <v>23.48</v>
      </c>
    </row>
    <row collapsed="false" customFormat="false" customHeight="false" hidden="false" ht="12.1" outlineLevel="0" r="814">
      <c r="A814" s="39" t="n">
        <v>47569</v>
      </c>
      <c r="B814" s="16" t="s">
        <v>657</v>
      </c>
      <c r="C814" s="16" t="s">
        <v>160</v>
      </c>
      <c r="D814" s="16" t="s">
        <v>161</v>
      </c>
      <c r="E814" s="6" t="n">
        <v>1000</v>
      </c>
      <c r="F814" s="7" t="n">
        <v>1</v>
      </c>
      <c r="G814" s="6" t="n">
        <v>0</v>
      </c>
      <c r="H814" s="6" t="n">
        <v>0</v>
      </c>
      <c r="I814" s="6" t="n">
        <v>0</v>
      </c>
      <c r="J814" s="6" t="n">
        <v>0</v>
      </c>
    </row>
    <row collapsed="false" customFormat="false" customHeight="false" hidden="false" ht="12.1" outlineLevel="0" r="815">
      <c r="A815" s="39" t="n">
        <v>47569</v>
      </c>
      <c r="B815" s="16" t="s">
        <v>657</v>
      </c>
      <c r="C815" s="16" t="s">
        <v>109</v>
      </c>
      <c r="D815" s="16" t="s">
        <v>110</v>
      </c>
      <c r="E815" s="6" t="n">
        <v>1000</v>
      </c>
      <c r="F815" s="7" t="n">
        <v>2</v>
      </c>
      <c r="G815" s="6" t="n">
        <v>0</v>
      </c>
      <c r="H815" s="6" t="n">
        <v>0</v>
      </c>
      <c r="I815" s="6" t="n">
        <v>0</v>
      </c>
      <c r="J815" s="6" t="n">
        <v>0</v>
      </c>
    </row>
    <row collapsed="false" customFormat="false" customHeight="false" hidden="false" ht="12.1" outlineLevel="0" r="816">
      <c r="A816" s="39" t="n">
        <v>47580</v>
      </c>
      <c r="B816" s="16" t="s">
        <v>657</v>
      </c>
      <c r="C816" s="16" t="s">
        <v>73</v>
      </c>
      <c r="D816" s="16" t="s">
        <v>74</v>
      </c>
      <c r="E816" s="6" t="n">
        <v>1000</v>
      </c>
      <c r="F816" s="7" t="n">
        <v>4</v>
      </c>
      <c r="G816" s="6" t="n">
        <v>5.67</v>
      </c>
      <c r="H816" s="6" t="n">
        <v>3</v>
      </c>
      <c r="I816" s="6" t="n">
        <v>22.68</v>
      </c>
      <c r="J816" s="6" t="n">
        <v>19.68</v>
      </c>
    </row>
    <row collapsed="false" customFormat="false" customHeight="false" hidden="false" ht="12.1" outlineLevel="0" r="817">
      <c r="A817" s="39" t="n">
        <v>47599</v>
      </c>
      <c r="B817" s="16" t="s">
        <v>657</v>
      </c>
      <c r="C817" s="16" t="s">
        <v>160</v>
      </c>
      <c r="D817" s="16" t="s">
        <v>161</v>
      </c>
      <c r="E817" s="6" t="n">
        <v>1000</v>
      </c>
      <c r="F817" s="7" t="n">
        <v>1</v>
      </c>
      <c r="G817" s="6" t="n">
        <v>0</v>
      </c>
      <c r="H817" s="6" t="n">
        <v>0</v>
      </c>
      <c r="I817" s="6" t="n">
        <v>0</v>
      </c>
      <c r="J817" s="6" t="n">
        <v>0</v>
      </c>
    </row>
    <row collapsed="false" customFormat="false" customHeight="false" hidden="false" ht="12.1" outlineLevel="0" r="818">
      <c r="A818" s="39" t="n">
        <v>47599</v>
      </c>
      <c r="B818" s="16" t="s">
        <v>657</v>
      </c>
      <c r="C818" s="16" t="s">
        <v>109</v>
      </c>
      <c r="D818" s="16" t="s">
        <v>110</v>
      </c>
      <c r="E818" s="6" t="n">
        <v>1000</v>
      </c>
      <c r="F818" s="7" t="n">
        <v>2</v>
      </c>
      <c r="G818" s="6" t="n">
        <v>0</v>
      </c>
      <c r="H818" s="6" t="n">
        <v>0</v>
      </c>
      <c r="I818" s="6" t="n">
        <v>0</v>
      </c>
      <c r="J818" s="6" t="n">
        <v>0</v>
      </c>
    </row>
    <row collapsed="false" customFormat="false" customHeight="false" hidden="false" ht="12.1" outlineLevel="0" r="819">
      <c r="A819" s="39" t="n">
        <v>47600</v>
      </c>
      <c r="B819" s="16" t="s">
        <v>657</v>
      </c>
      <c r="C819" s="16" t="s">
        <v>180</v>
      </c>
      <c r="D819" s="16" t="s">
        <v>181</v>
      </c>
      <c r="E819" s="6" t="n">
        <v>19.36</v>
      </c>
      <c r="F819" s="7" t="n">
        <v>11</v>
      </c>
      <c r="G819" s="6" t="n">
        <v>0.36</v>
      </c>
      <c r="H819" s="6" t="n">
        <v>1</v>
      </c>
      <c r="I819" s="6" t="n">
        <v>3.96</v>
      </c>
      <c r="J819" s="6" t="n">
        <v>2.96</v>
      </c>
    </row>
    <row collapsed="false" customFormat="false" customHeight="false" hidden="false" ht="12.1" outlineLevel="0" r="820">
      <c r="A820" s="39" t="n">
        <v>47610</v>
      </c>
      <c r="B820" s="16" t="s">
        <v>657</v>
      </c>
      <c r="C820" s="16" t="s">
        <v>97</v>
      </c>
      <c r="D820" s="16" t="s">
        <v>98</v>
      </c>
      <c r="E820" s="6" t="n">
        <v>1000</v>
      </c>
      <c r="F820" s="7" t="n">
        <v>2</v>
      </c>
      <c r="G820" s="6" t="n">
        <v>84.47</v>
      </c>
      <c r="H820" s="6" t="n">
        <v>22</v>
      </c>
      <c r="I820" s="6" t="n">
        <v>168.94</v>
      </c>
      <c r="J820" s="6" t="n">
        <v>146.94</v>
      </c>
    </row>
    <row collapsed="false" customFormat="false" customHeight="false" hidden="false" ht="12.1" outlineLevel="0" r="821">
      <c r="A821" s="39" t="n">
        <v>47610</v>
      </c>
      <c r="B821" s="16" t="s">
        <v>657</v>
      </c>
      <c r="C821" s="16" t="s">
        <v>73</v>
      </c>
      <c r="D821" s="16" t="s">
        <v>74</v>
      </c>
      <c r="E821" s="6" t="n">
        <v>1000</v>
      </c>
      <c r="F821" s="7" t="n">
        <v>4</v>
      </c>
      <c r="G821" s="6" t="n">
        <v>5.67</v>
      </c>
      <c r="H821" s="6" t="n">
        <v>3</v>
      </c>
      <c r="I821" s="6" t="n">
        <v>22.68</v>
      </c>
      <c r="J821" s="6" t="n">
        <v>19.68</v>
      </c>
    </row>
    <row collapsed="false" customFormat="false" customHeight="false" hidden="false" ht="12.1" outlineLevel="0" r="822">
      <c r="A822" s="39" t="n">
        <v>47629</v>
      </c>
      <c r="B822" s="16" t="s">
        <v>657</v>
      </c>
      <c r="C822" s="16" t="s">
        <v>160</v>
      </c>
      <c r="D822" s="16" t="s">
        <v>161</v>
      </c>
      <c r="E822" s="6" t="n">
        <v>1000</v>
      </c>
      <c r="F822" s="7" t="n">
        <v>1</v>
      </c>
      <c r="G822" s="6" t="n">
        <v>0</v>
      </c>
      <c r="H822" s="6" t="n">
        <v>0</v>
      </c>
      <c r="I822" s="6" t="n">
        <v>0</v>
      </c>
      <c r="J822" s="6" t="n">
        <v>0</v>
      </c>
    </row>
    <row collapsed="false" customFormat="false" customHeight="false" hidden="false" ht="12.1" outlineLevel="0" r="823">
      <c r="A823" s="39" t="n">
        <v>47629</v>
      </c>
      <c r="B823" s="16" t="s">
        <v>657</v>
      </c>
      <c r="C823" s="16" t="s">
        <v>109</v>
      </c>
      <c r="D823" s="16" t="s">
        <v>110</v>
      </c>
      <c r="E823" s="6" t="n">
        <v>1000</v>
      </c>
      <c r="F823" s="7" t="n">
        <v>2</v>
      </c>
      <c r="G823" s="6" t="n">
        <v>0</v>
      </c>
      <c r="H823" s="6" t="n">
        <v>0</v>
      </c>
      <c r="I823" s="6" t="n">
        <v>0</v>
      </c>
      <c r="J823" s="6" t="n">
        <v>0</v>
      </c>
    </row>
    <row collapsed="false" customFormat="false" customHeight="false" hidden="false" ht="12.1" outlineLevel="0" r="824">
      <c r="A824" s="39" t="n">
        <v>47630</v>
      </c>
      <c r="B824" s="16" t="s">
        <v>657</v>
      </c>
      <c r="C824" s="16" t="s">
        <v>64</v>
      </c>
      <c r="D824" s="16" t="s">
        <v>65</v>
      </c>
      <c r="E824" s="6" t="n">
        <v>882.56</v>
      </c>
      <c r="F824" s="7" t="n">
        <v>6</v>
      </c>
      <c r="G824" s="6" t="n">
        <v>43.66</v>
      </c>
      <c r="H824" s="6" t="n">
        <v>34</v>
      </c>
      <c r="I824" s="6" t="n">
        <v>261.96</v>
      </c>
      <c r="J824" s="6" t="n">
        <v>227.96</v>
      </c>
    </row>
    <row collapsed="false" customFormat="false" customHeight="false" hidden="false" ht="12.1" outlineLevel="0" r="825">
      <c r="A825" s="39" t="n">
        <v>47631</v>
      </c>
      <c r="B825" s="16" t="s">
        <v>657</v>
      </c>
      <c r="C825" s="16" t="s">
        <v>127</v>
      </c>
      <c r="D825" s="16" t="s">
        <v>128</v>
      </c>
      <c r="E825" s="6" t="n">
        <v>1000</v>
      </c>
      <c r="F825" s="7" t="n">
        <v>2</v>
      </c>
      <c r="G825" s="6" t="n">
        <v>61.08</v>
      </c>
      <c r="H825" s="6" t="n">
        <v>16</v>
      </c>
      <c r="I825" s="6" t="n">
        <v>122.16</v>
      </c>
      <c r="J825" s="6" t="n">
        <v>106.16</v>
      </c>
    </row>
    <row collapsed="false" customFormat="false" customHeight="false" hidden="false" ht="12.1" outlineLevel="0" r="826">
      <c r="A826" s="39" t="n">
        <v>47631</v>
      </c>
      <c r="B826" s="16" t="s">
        <v>657</v>
      </c>
      <c r="C826" s="16" t="s">
        <v>133</v>
      </c>
      <c r="D826" s="16" t="s">
        <v>134</v>
      </c>
      <c r="E826" s="6" t="n">
        <v>1000</v>
      </c>
      <c r="F826" s="7" t="n">
        <v>3</v>
      </c>
      <c r="G826" s="6" t="n">
        <v>35.4</v>
      </c>
      <c r="H826" s="6" t="n">
        <v>14</v>
      </c>
      <c r="I826" s="6" t="n">
        <v>106.2</v>
      </c>
      <c r="J826" s="6" t="n">
        <v>92.2</v>
      </c>
    </row>
    <row collapsed="false" customFormat="false" customHeight="false" hidden="false" ht="12.1" outlineLevel="0" r="827">
      <c r="A827" s="39" t="n">
        <v>47637</v>
      </c>
      <c r="B827" s="16" t="s">
        <v>657</v>
      </c>
      <c r="C827" s="16" t="s">
        <v>76</v>
      </c>
      <c r="D827" s="16" t="s">
        <v>77</v>
      </c>
      <c r="E827" s="6" t="n">
        <v>1000</v>
      </c>
      <c r="F827" s="7" t="n">
        <v>4</v>
      </c>
      <c r="G827" s="6" t="n">
        <v>0</v>
      </c>
      <c r="H827" s="6" t="n">
        <v>0</v>
      </c>
      <c r="I827" s="6" t="n">
        <v>0</v>
      </c>
      <c r="J827" s="6" t="n">
        <v>0</v>
      </c>
    </row>
    <row collapsed="false" customFormat="false" customHeight="false" hidden="false" ht="12.1" outlineLevel="0" r="828">
      <c r="A828" s="39" t="n">
        <v>47640</v>
      </c>
      <c r="B828" s="16" t="s">
        <v>657</v>
      </c>
      <c r="C828" s="16" t="s">
        <v>73</v>
      </c>
      <c r="D828" s="16" t="s">
        <v>74</v>
      </c>
      <c r="E828" s="6" t="n">
        <v>1000</v>
      </c>
      <c r="F828" s="7" t="n">
        <v>4</v>
      </c>
      <c r="G828" s="6" t="n">
        <v>5.67</v>
      </c>
      <c r="H828" s="6" t="n">
        <v>3</v>
      </c>
      <c r="I828" s="6" t="n">
        <v>22.68</v>
      </c>
      <c r="J828" s="6" t="n">
        <v>19.68</v>
      </c>
    </row>
    <row collapsed="false" customFormat="false" customHeight="false" hidden="false" ht="12.1" outlineLevel="0" r="829">
      <c r="A829" s="39" t="n">
        <v>47645</v>
      </c>
      <c r="B829" s="16" t="s">
        <v>657</v>
      </c>
      <c r="C829" s="16" t="s">
        <v>139</v>
      </c>
      <c r="D829" s="16" t="s">
        <v>140</v>
      </c>
      <c r="E829" s="6" t="n">
        <v>1000</v>
      </c>
      <c r="F829" s="7" t="n">
        <v>1</v>
      </c>
      <c r="G829" s="6" t="n">
        <v>82.72</v>
      </c>
      <c r="H829" s="6" t="n">
        <v>11</v>
      </c>
      <c r="I829" s="6" t="n">
        <v>82.72</v>
      </c>
      <c r="J829" s="6" t="n">
        <v>71.72</v>
      </c>
    </row>
    <row collapsed="false" customFormat="false" customHeight="false" hidden="false" ht="12.1" outlineLevel="0" r="830">
      <c r="A830" s="39" t="n">
        <v>47652</v>
      </c>
      <c r="B830" s="16" t="s">
        <v>657</v>
      </c>
      <c r="C830" s="16" t="s">
        <v>130</v>
      </c>
      <c r="D830" s="16" t="s">
        <v>131</v>
      </c>
      <c r="E830" s="6" t="n">
        <v>1000</v>
      </c>
      <c r="F830" s="7" t="n">
        <v>2</v>
      </c>
      <c r="G830" s="6" t="n">
        <v>59.84</v>
      </c>
      <c r="H830" s="6" t="n">
        <v>16</v>
      </c>
      <c r="I830" s="6" t="n">
        <v>119.68</v>
      </c>
      <c r="J830" s="6" t="n">
        <v>103.68</v>
      </c>
    </row>
    <row collapsed="false" customFormat="false" customHeight="false" hidden="false" ht="12.1" outlineLevel="0" r="831">
      <c r="A831" s="39" t="n">
        <v>47659</v>
      </c>
      <c r="B831" s="16" t="s">
        <v>657</v>
      </c>
      <c r="C831" s="16" t="s">
        <v>160</v>
      </c>
      <c r="D831" s="16" t="s">
        <v>161</v>
      </c>
      <c r="E831" s="6" t="n">
        <v>1000</v>
      </c>
      <c r="F831" s="7" t="n">
        <v>1</v>
      </c>
      <c r="G831" s="6" t="n">
        <v>0</v>
      </c>
      <c r="H831" s="6" t="n">
        <v>0</v>
      </c>
      <c r="I831" s="6" t="n">
        <v>0</v>
      </c>
      <c r="J831" s="6" t="n">
        <v>0</v>
      </c>
    </row>
    <row collapsed="false" customFormat="false" customHeight="false" hidden="false" ht="12.1" outlineLevel="0" r="832">
      <c r="A832" s="39" t="n">
        <v>47659</v>
      </c>
      <c r="B832" s="16" t="s">
        <v>657</v>
      </c>
      <c r="C832" s="16" t="s">
        <v>109</v>
      </c>
      <c r="D832" s="16" t="s">
        <v>110</v>
      </c>
      <c r="E832" s="6" t="n">
        <v>1000</v>
      </c>
      <c r="F832" s="7" t="n">
        <v>2</v>
      </c>
      <c r="G832" s="6" t="n">
        <v>0</v>
      </c>
      <c r="H832" s="6" t="n">
        <v>0</v>
      </c>
      <c r="I832" s="6" t="n">
        <v>0</v>
      </c>
      <c r="J832" s="6" t="n">
        <v>0</v>
      </c>
    </row>
    <row collapsed="false" customFormat="false" customHeight="false" hidden="false" ht="12.1" outlineLevel="0" r="833">
      <c r="A833" s="39" t="n">
        <v>47670</v>
      </c>
      <c r="B833" s="16" t="s">
        <v>657</v>
      </c>
      <c r="C833" s="16" t="s">
        <v>73</v>
      </c>
      <c r="D833" s="16" t="s">
        <v>74</v>
      </c>
      <c r="E833" s="6" t="n">
        <v>1000</v>
      </c>
      <c r="F833" s="7" t="n">
        <v>4</v>
      </c>
      <c r="G833" s="6" t="n">
        <v>3.78</v>
      </c>
      <c r="H833" s="6" t="n">
        <v>2</v>
      </c>
      <c r="I833" s="6" t="n">
        <v>15.12</v>
      </c>
      <c r="J833" s="6" t="n">
        <v>13.12</v>
      </c>
    </row>
    <row collapsed="false" customFormat="false" customHeight="false" hidden="false" ht="12.1" outlineLevel="0" r="834">
      <c r="A834" s="39" t="n">
        <v>47689</v>
      </c>
      <c r="B834" s="16" t="s">
        <v>657</v>
      </c>
      <c r="C834" s="16" t="s">
        <v>160</v>
      </c>
      <c r="D834" s="16" t="s">
        <v>161</v>
      </c>
      <c r="E834" s="6" t="n">
        <v>1000</v>
      </c>
      <c r="F834" s="7" t="n">
        <v>1</v>
      </c>
      <c r="G834" s="6" t="n">
        <v>0</v>
      </c>
      <c r="H834" s="6" t="n">
        <v>0</v>
      </c>
      <c r="I834" s="6" t="n">
        <v>0</v>
      </c>
      <c r="J834" s="6" t="n">
        <v>0</v>
      </c>
    </row>
    <row collapsed="false" customFormat="false" customHeight="false" hidden="false" ht="12.1" outlineLevel="0" r="835">
      <c r="A835" s="39" t="n">
        <v>47689</v>
      </c>
      <c r="B835" s="16" t="s">
        <v>657</v>
      </c>
      <c r="C835" s="16" t="s">
        <v>109</v>
      </c>
      <c r="D835" s="16" t="s">
        <v>110</v>
      </c>
      <c r="E835" s="6" t="n">
        <v>1000</v>
      </c>
      <c r="F835" s="7" t="n">
        <v>2</v>
      </c>
      <c r="G835" s="6" t="n">
        <v>0</v>
      </c>
      <c r="H835" s="6" t="n">
        <v>0</v>
      </c>
      <c r="I835" s="6" t="n">
        <v>0</v>
      </c>
      <c r="J835" s="6" t="n">
        <v>0</v>
      </c>
    </row>
    <row collapsed="false" customFormat="false" customHeight="false" hidden="false" ht="12.1" outlineLevel="0" r="836">
      <c r="A836" s="39" t="n">
        <v>47691</v>
      </c>
      <c r="B836" s="16" t="s">
        <v>657</v>
      </c>
      <c r="C836" s="16" t="s">
        <v>180</v>
      </c>
      <c r="D836" s="16" t="s">
        <v>181</v>
      </c>
      <c r="E836" s="6" t="n">
        <v>19.36</v>
      </c>
      <c r="F836" s="7" t="n">
        <v>11</v>
      </c>
      <c r="G836" s="6" t="n">
        <v>0.36</v>
      </c>
      <c r="H836" s="6" t="n">
        <v>1</v>
      </c>
      <c r="I836" s="6" t="n">
        <v>3.96</v>
      </c>
      <c r="J836" s="6" t="n">
        <v>2.96</v>
      </c>
    </row>
    <row collapsed="false" customFormat="false" customHeight="false" hidden="false" ht="12.1" outlineLevel="0" r="837">
      <c r="A837" s="39" t="n">
        <v>47700</v>
      </c>
      <c r="B837" s="16" t="s">
        <v>657</v>
      </c>
      <c r="C837" s="16" t="s">
        <v>73</v>
      </c>
      <c r="D837" s="16" t="s">
        <v>74</v>
      </c>
      <c r="E837" s="6" t="n">
        <v>1000</v>
      </c>
      <c r="F837" s="7" t="n">
        <v>4</v>
      </c>
      <c r="G837" s="6" t="n">
        <v>3.78</v>
      </c>
      <c r="H837" s="6" t="n">
        <v>2</v>
      </c>
      <c r="I837" s="6" t="n">
        <v>15.12</v>
      </c>
      <c r="J837" s="6" t="n">
        <v>13.12</v>
      </c>
    </row>
    <row collapsed="false" customFormat="false" customHeight="false" hidden="false" ht="12.1" outlineLevel="0" r="838">
      <c r="A838" s="39" t="n">
        <v>47719</v>
      </c>
      <c r="B838" s="16" t="s">
        <v>657</v>
      </c>
      <c r="C838" s="16" t="s">
        <v>160</v>
      </c>
      <c r="D838" s="16" t="s">
        <v>161</v>
      </c>
      <c r="E838" s="6" t="n">
        <v>1000</v>
      </c>
      <c r="F838" s="7" t="n">
        <v>1</v>
      </c>
      <c r="G838" s="6" t="n">
        <v>0</v>
      </c>
      <c r="H838" s="6" t="n">
        <v>0</v>
      </c>
      <c r="I838" s="6" t="n">
        <v>0</v>
      </c>
      <c r="J838" s="6" t="n">
        <v>0</v>
      </c>
    </row>
    <row collapsed="false" customFormat="false" customHeight="false" hidden="false" ht="12.1" outlineLevel="0" r="839">
      <c r="A839" s="39" t="n">
        <v>47719</v>
      </c>
      <c r="B839" s="16" t="s">
        <v>657</v>
      </c>
      <c r="C839" s="16" t="s">
        <v>109</v>
      </c>
      <c r="D839" s="16" t="s">
        <v>110</v>
      </c>
      <c r="E839" s="6" t="n">
        <v>1000</v>
      </c>
      <c r="F839" s="7" t="n">
        <v>2</v>
      </c>
      <c r="G839" s="6" t="n">
        <v>0</v>
      </c>
      <c r="H839" s="6" t="n">
        <v>0</v>
      </c>
      <c r="I839" s="6" t="n">
        <v>0</v>
      </c>
      <c r="J839" s="6" t="n">
        <v>0</v>
      </c>
    </row>
    <row collapsed="false" customFormat="false" customHeight="false" hidden="false" ht="12.1" outlineLevel="0" r="840">
      <c r="A840" s="39" t="n">
        <v>47722</v>
      </c>
      <c r="B840" s="16" t="s">
        <v>657</v>
      </c>
      <c r="C840" s="16" t="s">
        <v>64</v>
      </c>
      <c r="D840" s="16" t="s">
        <v>65</v>
      </c>
      <c r="E840" s="6" t="n">
        <v>882.56</v>
      </c>
      <c r="F840" s="7" t="n">
        <v>6</v>
      </c>
      <c r="G840" s="6" t="n">
        <v>43.66</v>
      </c>
      <c r="H840" s="6" t="n">
        <v>34</v>
      </c>
      <c r="I840" s="6" t="n">
        <v>261.96</v>
      </c>
      <c r="J840" s="6" t="n">
        <v>227.96</v>
      </c>
    </row>
    <row collapsed="false" customFormat="false" customHeight="false" hidden="false" ht="12.1" outlineLevel="0" r="841">
      <c r="A841" s="39" t="n">
        <v>47729</v>
      </c>
      <c r="B841" s="16" t="s">
        <v>657</v>
      </c>
      <c r="C841" s="16" t="s">
        <v>76</v>
      </c>
      <c r="D841" s="16" t="s">
        <v>77</v>
      </c>
      <c r="E841" s="6" t="n">
        <v>1000</v>
      </c>
      <c r="F841" s="7" t="n">
        <v>4</v>
      </c>
      <c r="G841" s="6" t="n">
        <v>0</v>
      </c>
      <c r="H841" s="6" t="n">
        <v>0</v>
      </c>
      <c r="I841" s="6" t="n">
        <v>0</v>
      </c>
      <c r="J841" s="6" t="n">
        <v>0</v>
      </c>
    </row>
    <row collapsed="false" customFormat="false" customHeight="false" hidden="false" ht="12.1" outlineLevel="0" r="842">
      <c r="A842" s="39" t="n">
        <v>47730</v>
      </c>
      <c r="B842" s="16" t="s">
        <v>657</v>
      </c>
      <c r="C842" s="16" t="s">
        <v>73</v>
      </c>
      <c r="D842" s="16" t="s">
        <v>74</v>
      </c>
      <c r="E842" s="6" t="n">
        <v>1000</v>
      </c>
      <c r="F842" s="7" t="n">
        <v>4</v>
      </c>
      <c r="G842" s="6" t="n">
        <v>1.89</v>
      </c>
      <c r="H842" s="6" t="n">
        <v>1</v>
      </c>
      <c r="I842" s="6" t="n">
        <v>7.56</v>
      </c>
      <c r="J842" s="6" t="n">
        <v>6.56</v>
      </c>
    </row>
    <row collapsed="false" customFormat="false" customHeight="false" hidden="false" ht="12.1" outlineLevel="0" r="843">
      <c r="A843" s="39" t="n">
        <v>47749</v>
      </c>
      <c r="B843" s="16" t="s">
        <v>657</v>
      </c>
      <c r="C843" s="16" t="s">
        <v>160</v>
      </c>
      <c r="D843" s="16" t="s">
        <v>161</v>
      </c>
      <c r="E843" s="6" t="n">
        <v>1000</v>
      </c>
      <c r="F843" s="7" t="n">
        <v>1</v>
      </c>
      <c r="G843" s="6" t="n">
        <v>0</v>
      </c>
      <c r="H843" s="6" t="n">
        <v>0</v>
      </c>
      <c r="I843" s="6" t="n">
        <v>0</v>
      </c>
      <c r="J843" s="6" t="n">
        <v>0</v>
      </c>
    </row>
    <row collapsed="false" customFormat="false" customHeight="false" hidden="false" ht="12.1" outlineLevel="0" r="844">
      <c r="A844" s="39" t="n">
        <v>47749</v>
      </c>
      <c r="B844" s="16" t="s">
        <v>657</v>
      </c>
      <c r="C844" s="16" t="s">
        <v>109</v>
      </c>
      <c r="D844" s="16" t="s">
        <v>110</v>
      </c>
      <c r="E844" s="6" t="n">
        <v>1000</v>
      </c>
      <c r="F844" s="7" t="n">
        <v>2</v>
      </c>
      <c r="G844" s="6" t="n">
        <v>0</v>
      </c>
      <c r="H844" s="6" t="n">
        <v>0</v>
      </c>
      <c r="I844" s="6" t="n">
        <v>0</v>
      </c>
      <c r="J844" s="6" t="n">
        <v>0</v>
      </c>
    </row>
    <row collapsed="false" customFormat="false" customHeight="false" hidden="false" ht="12.1" outlineLevel="0" r="845">
      <c r="A845" s="39" t="n">
        <v>47760</v>
      </c>
      <c r="B845" s="16" t="s">
        <v>657</v>
      </c>
      <c r="C845" s="16" t="s">
        <v>73</v>
      </c>
      <c r="D845" s="16" t="s">
        <v>74</v>
      </c>
      <c r="E845" s="6" t="n">
        <v>1000</v>
      </c>
      <c r="F845" s="7" t="n">
        <v>4</v>
      </c>
      <c r="G845" s="6" t="n">
        <v>1.89</v>
      </c>
      <c r="H845" s="6" t="n">
        <v>1</v>
      </c>
      <c r="I845" s="6" t="n">
        <v>7.56</v>
      </c>
      <c r="J845" s="6" t="n">
        <v>6.56</v>
      </c>
    </row>
    <row collapsed="false" customFormat="false" customHeight="false" hidden="false" ht="12.1" outlineLevel="0" r="846">
      <c r="A846" s="39" t="n">
        <v>47779</v>
      </c>
      <c r="B846" s="16" t="s">
        <v>657</v>
      </c>
      <c r="C846" s="16" t="s">
        <v>160</v>
      </c>
      <c r="D846" s="16" t="s">
        <v>161</v>
      </c>
      <c r="E846" s="6" t="n">
        <v>1000</v>
      </c>
      <c r="F846" s="7" t="n">
        <v>1</v>
      </c>
      <c r="G846" s="6" t="n">
        <v>0</v>
      </c>
      <c r="H846" s="6" t="n">
        <v>0</v>
      </c>
      <c r="I846" s="6" t="n">
        <v>0</v>
      </c>
      <c r="J846" s="6" t="n">
        <v>0</v>
      </c>
    </row>
    <row collapsed="false" customFormat="false" customHeight="false" hidden="false" ht="12.1" outlineLevel="0" r="847">
      <c r="A847" s="39" t="n">
        <v>47779</v>
      </c>
      <c r="B847" s="16" t="s">
        <v>657</v>
      </c>
      <c r="C847" s="16" t="s">
        <v>109</v>
      </c>
      <c r="D847" s="16" t="s">
        <v>110</v>
      </c>
      <c r="E847" s="6" t="n">
        <v>1000</v>
      </c>
      <c r="F847" s="7" t="n">
        <v>2</v>
      </c>
      <c r="G847" s="6" t="n">
        <v>0</v>
      </c>
      <c r="H847" s="6" t="n">
        <v>0</v>
      </c>
      <c r="I847" s="6" t="n">
        <v>0</v>
      </c>
      <c r="J847" s="6" t="n">
        <v>0</v>
      </c>
    </row>
    <row collapsed="false" customFormat="false" customHeight="false" hidden="false" ht="12.1" outlineLevel="0" r="848">
      <c r="A848" s="39" t="n">
        <v>47783</v>
      </c>
      <c r="B848" s="16" t="s">
        <v>657</v>
      </c>
      <c r="C848" s="16" t="s">
        <v>180</v>
      </c>
      <c r="D848" s="16" t="s">
        <v>181</v>
      </c>
      <c r="E848" s="6" t="n">
        <v>19.36</v>
      </c>
      <c r="F848" s="7" t="n">
        <v>11</v>
      </c>
      <c r="G848" s="6" t="n">
        <v>0.36</v>
      </c>
      <c r="H848" s="6" t="n">
        <v>1</v>
      </c>
      <c r="I848" s="6" t="n">
        <v>3.96</v>
      </c>
      <c r="J848" s="6" t="n">
        <v>2.96</v>
      </c>
    </row>
    <row collapsed="false" customFormat="false" customHeight="false" hidden="false" ht="12.1" outlineLevel="0" r="849">
      <c r="A849" s="39" t="n">
        <v>47792</v>
      </c>
      <c r="B849" s="16" t="s">
        <v>657</v>
      </c>
      <c r="C849" s="16" t="s">
        <v>97</v>
      </c>
      <c r="D849" s="16" t="s">
        <v>98</v>
      </c>
      <c r="E849" s="6" t="n">
        <v>1000</v>
      </c>
      <c r="F849" s="7" t="n">
        <v>2</v>
      </c>
      <c r="G849" s="6" t="n">
        <v>84.47</v>
      </c>
      <c r="H849" s="6" t="n">
        <v>22</v>
      </c>
      <c r="I849" s="6" t="n">
        <v>168.94</v>
      </c>
      <c r="J849" s="6" t="n">
        <v>146.94</v>
      </c>
    </row>
    <row collapsed="false" customFormat="false" customHeight="false" hidden="false" ht="12.1" outlineLevel="0" r="850">
      <c r="A850" s="39" t="n">
        <v>47809</v>
      </c>
      <c r="B850" s="16" t="s">
        <v>657</v>
      </c>
      <c r="C850" s="16" t="s">
        <v>160</v>
      </c>
      <c r="D850" s="16" t="s">
        <v>161</v>
      </c>
      <c r="E850" s="6" t="n">
        <v>1000</v>
      </c>
      <c r="F850" s="7" t="n">
        <v>1</v>
      </c>
      <c r="G850" s="6" t="n">
        <v>0</v>
      </c>
      <c r="H850" s="6" t="n">
        <v>0</v>
      </c>
      <c r="I850" s="6" t="n">
        <v>0</v>
      </c>
      <c r="J850" s="6" t="n">
        <v>0</v>
      </c>
    </row>
    <row collapsed="false" customFormat="false" customHeight="false" hidden="false" ht="12.1" outlineLevel="0" r="851">
      <c r="A851" s="39" t="n">
        <v>47809</v>
      </c>
      <c r="B851" s="16" t="s">
        <v>657</v>
      </c>
      <c r="C851" s="16" t="s">
        <v>109</v>
      </c>
      <c r="D851" s="16" t="s">
        <v>110</v>
      </c>
      <c r="E851" s="6" t="n">
        <v>1000</v>
      </c>
      <c r="F851" s="7" t="n">
        <v>2</v>
      </c>
      <c r="G851" s="6" t="n">
        <v>0</v>
      </c>
      <c r="H851" s="6" t="n">
        <v>0</v>
      </c>
      <c r="I851" s="6" t="n">
        <v>0</v>
      </c>
      <c r="J851" s="6" t="n">
        <v>0</v>
      </c>
    </row>
    <row collapsed="false" customFormat="false" customHeight="false" hidden="false" ht="12.1" outlineLevel="0" r="852">
      <c r="A852" s="39" t="n">
        <v>47813</v>
      </c>
      <c r="B852" s="16" t="s">
        <v>657</v>
      </c>
      <c r="C852" s="16" t="s">
        <v>127</v>
      </c>
      <c r="D852" s="16" t="s">
        <v>128</v>
      </c>
      <c r="E852" s="6" t="n">
        <v>1000</v>
      </c>
      <c r="F852" s="7" t="n">
        <v>2</v>
      </c>
      <c r="G852" s="6" t="n">
        <v>61.08</v>
      </c>
      <c r="H852" s="6" t="n">
        <v>16</v>
      </c>
      <c r="I852" s="6" t="n">
        <v>122.16</v>
      </c>
      <c r="J852" s="6" t="n">
        <v>106.16</v>
      </c>
    </row>
    <row collapsed="false" customFormat="false" customHeight="false" hidden="false" ht="12.1" outlineLevel="0" r="853">
      <c r="A853" s="39" t="n">
        <v>47813</v>
      </c>
      <c r="B853" s="16" t="s">
        <v>657</v>
      </c>
      <c r="C853" s="16" t="s">
        <v>133</v>
      </c>
      <c r="D853" s="16" t="s">
        <v>134</v>
      </c>
      <c r="E853" s="6" t="n">
        <v>1000</v>
      </c>
      <c r="F853" s="7" t="n">
        <v>3</v>
      </c>
      <c r="G853" s="6" t="n">
        <v>35.4</v>
      </c>
      <c r="H853" s="6" t="n">
        <v>14</v>
      </c>
      <c r="I853" s="6" t="n">
        <v>106.2</v>
      </c>
      <c r="J853" s="6" t="n">
        <v>92.2</v>
      </c>
    </row>
    <row collapsed="false" customFormat="false" customHeight="false" hidden="false" ht="12.1" outlineLevel="0" r="854">
      <c r="A854" s="39" t="n">
        <v>47814</v>
      </c>
      <c r="B854" s="16" t="s">
        <v>657</v>
      </c>
      <c r="C854" s="16" t="s">
        <v>64</v>
      </c>
      <c r="D854" s="16" t="s">
        <v>65</v>
      </c>
      <c r="E854" s="6" t="n">
        <v>882.56</v>
      </c>
      <c r="F854" s="7" t="n">
        <v>6</v>
      </c>
      <c r="G854" s="6" t="n">
        <v>43.66</v>
      </c>
      <c r="H854" s="6" t="n">
        <v>34</v>
      </c>
      <c r="I854" s="6" t="n">
        <v>261.96</v>
      </c>
      <c r="J854" s="6" t="n">
        <v>227.96</v>
      </c>
    </row>
    <row collapsed="false" customFormat="false" customHeight="false" hidden="false" ht="12.1" outlineLevel="0" r="855">
      <c r="A855" s="39" t="n">
        <v>47820</v>
      </c>
      <c r="B855" s="16" t="s">
        <v>657</v>
      </c>
      <c r="C855" s="16" t="s">
        <v>76</v>
      </c>
      <c r="D855" s="16" t="s">
        <v>77</v>
      </c>
      <c r="E855" s="6" t="n">
        <v>1000</v>
      </c>
      <c r="F855" s="7" t="n">
        <v>4</v>
      </c>
      <c r="G855" s="6" t="n">
        <v>0</v>
      </c>
      <c r="H855" s="6" t="n">
        <v>0</v>
      </c>
      <c r="I855" s="6" t="n">
        <v>0</v>
      </c>
      <c r="J855" s="6" t="n">
        <v>0</v>
      </c>
    </row>
    <row collapsed="false" customFormat="false" customHeight="false" hidden="false" ht="12.1" outlineLevel="0" r="856">
      <c r="A856" s="39" t="n">
        <v>47827</v>
      </c>
      <c r="B856" s="16" t="s">
        <v>657</v>
      </c>
      <c r="C856" s="16" t="s">
        <v>139</v>
      </c>
      <c r="D856" s="16" t="s">
        <v>140</v>
      </c>
      <c r="E856" s="6" t="n">
        <v>1000</v>
      </c>
      <c r="F856" s="7" t="n">
        <v>1</v>
      </c>
      <c r="G856" s="6" t="n">
        <v>82.72</v>
      </c>
      <c r="H856" s="6" t="n">
        <v>11</v>
      </c>
      <c r="I856" s="6" t="n">
        <v>82.72</v>
      </c>
      <c r="J856" s="6" t="n">
        <v>71.72</v>
      </c>
    </row>
    <row collapsed="false" customFormat="false" customHeight="false" hidden="false" ht="12.1" outlineLevel="0" r="857">
      <c r="A857" s="39" t="n">
        <v>47834</v>
      </c>
      <c r="B857" s="16" t="s">
        <v>657</v>
      </c>
      <c r="C857" s="16" t="s">
        <v>130</v>
      </c>
      <c r="D857" s="16" t="s">
        <v>131</v>
      </c>
      <c r="E857" s="6" t="n">
        <v>1000</v>
      </c>
      <c r="F857" s="7" t="n">
        <v>2</v>
      </c>
      <c r="G857" s="6" t="n">
        <v>59.84</v>
      </c>
      <c r="H857" s="6" t="n">
        <v>16</v>
      </c>
      <c r="I857" s="6" t="n">
        <v>119.68</v>
      </c>
      <c r="J857" s="6" t="n">
        <v>103.68</v>
      </c>
    </row>
    <row collapsed="false" customFormat="false" customHeight="false" hidden="false" ht="12.1" outlineLevel="0" r="858">
      <c r="A858" s="39" t="n">
        <v>47839</v>
      </c>
      <c r="B858" s="16" t="s">
        <v>657</v>
      </c>
      <c r="C858" s="16" t="s">
        <v>160</v>
      </c>
      <c r="D858" s="16" t="s">
        <v>161</v>
      </c>
      <c r="E858" s="6" t="n">
        <v>1000</v>
      </c>
      <c r="F858" s="7" t="n">
        <v>1</v>
      </c>
      <c r="G858" s="6" t="n">
        <v>0</v>
      </c>
      <c r="H858" s="6" t="n">
        <v>0</v>
      </c>
      <c r="I858" s="6" t="n">
        <v>0</v>
      </c>
      <c r="J858" s="6" t="n">
        <v>0</v>
      </c>
    </row>
    <row collapsed="false" customFormat="false" customHeight="false" hidden="false" ht="12.1" outlineLevel="0" r="859">
      <c r="A859" s="39" t="n">
        <v>47839</v>
      </c>
      <c r="B859" s="16" t="s">
        <v>657</v>
      </c>
      <c r="C859" s="16" t="s">
        <v>109</v>
      </c>
      <c r="D859" s="16" t="s">
        <v>110</v>
      </c>
      <c r="E859" s="6" t="n">
        <v>1000</v>
      </c>
      <c r="F859" s="7" t="n">
        <v>2</v>
      </c>
      <c r="G859" s="6" t="n">
        <v>0</v>
      </c>
      <c r="H859" s="6" t="n">
        <v>0</v>
      </c>
      <c r="I859" s="6" t="n">
        <v>0</v>
      </c>
      <c r="J859" s="6" t="n">
        <v>0</v>
      </c>
    </row>
    <row collapsed="false" customFormat="false" customHeight="false" hidden="false" ht="12.1" outlineLevel="0" r="860">
      <c r="A860" s="39" t="n">
        <v>47869</v>
      </c>
      <c r="B860" s="16" t="s">
        <v>657</v>
      </c>
      <c r="C860" s="16" t="s">
        <v>160</v>
      </c>
      <c r="D860" s="16" t="s">
        <v>161</v>
      </c>
      <c r="E860" s="6" t="n">
        <v>1000</v>
      </c>
      <c r="F860" s="7" t="n">
        <v>1</v>
      </c>
      <c r="G860" s="6" t="n">
        <v>0</v>
      </c>
      <c r="H860" s="6" t="n">
        <v>0</v>
      </c>
      <c r="I860" s="6" t="n">
        <v>0</v>
      </c>
      <c r="J860" s="6" t="n">
        <v>0</v>
      </c>
    </row>
    <row collapsed="false" customFormat="false" customHeight="false" hidden="false" ht="12.1" outlineLevel="0" r="861">
      <c r="A861" s="39" t="n">
        <v>47869</v>
      </c>
      <c r="B861" s="16" t="s">
        <v>657</v>
      </c>
      <c r="C861" s="16" t="s">
        <v>109</v>
      </c>
      <c r="D861" s="16" t="s">
        <v>110</v>
      </c>
      <c r="E861" s="6" t="n">
        <v>1000</v>
      </c>
      <c r="F861" s="7" t="n">
        <v>2</v>
      </c>
      <c r="G861" s="6" t="n">
        <v>0</v>
      </c>
      <c r="H861" s="6" t="n">
        <v>0</v>
      </c>
      <c r="I861" s="6" t="n">
        <v>0</v>
      </c>
      <c r="J861" s="6" t="n">
        <v>0</v>
      </c>
    </row>
    <row collapsed="false" customFormat="false" customHeight="false" hidden="false" ht="12.1" outlineLevel="0" r="862">
      <c r="A862" s="39" t="n">
        <v>47875</v>
      </c>
      <c r="B862" s="16" t="s">
        <v>657</v>
      </c>
      <c r="C862" s="16" t="s">
        <v>180</v>
      </c>
      <c r="D862" s="16" t="s">
        <v>181</v>
      </c>
      <c r="E862" s="6" t="n">
        <v>19.36</v>
      </c>
      <c r="F862" s="7" t="n">
        <v>11</v>
      </c>
      <c r="G862" s="6" t="n">
        <v>0.36</v>
      </c>
      <c r="H862" s="6" t="n">
        <v>1</v>
      </c>
      <c r="I862" s="6" t="n">
        <v>3.96</v>
      </c>
      <c r="J862" s="6" t="n">
        <v>2.96</v>
      </c>
    </row>
    <row collapsed="false" customFormat="false" customHeight="false" hidden="false" ht="12.1" outlineLevel="0" r="863">
      <c r="A863" s="39" t="n">
        <v>47899</v>
      </c>
      <c r="B863" s="16" t="s">
        <v>657</v>
      </c>
      <c r="C863" s="16" t="s">
        <v>160</v>
      </c>
      <c r="D863" s="16" t="s">
        <v>161</v>
      </c>
      <c r="E863" s="6" t="n">
        <v>1000</v>
      </c>
      <c r="F863" s="7" t="n">
        <v>1</v>
      </c>
      <c r="G863" s="6" t="n">
        <v>0</v>
      </c>
      <c r="H863" s="6" t="n">
        <v>0</v>
      </c>
      <c r="I863" s="6" t="n">
        <v>0</v>
      </c>
      <c r="J863" s="6" t="n">
        <v>0</v>
      </c>
    </row>
    <row collapsed="false" customFormat="false" customHeight="false" hidden="false" ht="12.1" outlineLevel="0" r="864">
      <c r="A864" s="39" t="n">
        <v>47899</v>
      </c>
      <c r="B864" s="16" t="s">
        <v>657</v>
      </c>
      <c r="C864" s="16" t="s">
        <v>109</v>
      </c>
      <c r="D864" s="16" t="s">
        <v>110</v>
      </c>
      <c r="E864" s="6" t="n">
        <v>1000</v>
      </c>
      <c r="F864" s="7" t="n">
        <v>2</v>
      </c>
      <c r="G864" s="6" t="n">
        <v>0</v>
      </c>
      <c r="H864" s="6" t="n">
        <v>0</v>
      </c>
      <c r="I864" s="6" t="n">
        <v>0</v>
      </c>
      <c r="J864" s="6" t="n">
        <v>0</v>
      </c>
    </row>
    <row collapsed="false" customFormat="false" customHeight="false" hidden="false" ht="12.1" outlineLevel="0" r="865">
      <c r="A865" s="39" t="n">
        <v>47906</v>
      </c>
      <c r="B865" s="16" t="s">
        <v>657</v>
      </c>
      <c r="C865" s="16" t="s">
        <v>64</v>
      </c>
      <c r="D865" s="16" t="s">
        <v>65</v>
      </c>
      <c r="E865" s="6" t="n">
        <v>882.56</v>
      </c>
      <c r="F865" s="7" t="n">
        <v>6</v>
      </c>
      <c r="G865" s="6" t="n">
        <v>43.66</v>
      </c>
      <c r="H865" s="6" t="n">
        <v>34</v>
      </c>
      <c r="I865" s="6" t="n">
        <v>261.96</v>
      </c>
      <c r="J865" s="6" t="n">
        <v>227.96</v>
      </c>
    </row>
    <row collapsed="false" customFormat="false" customHeight="false" hidden="false" ht="12.1" outlineLevel="0" r="866">
      <c r="A866" s="39" t="n">
        <v>47910</v>
      </c>
      <c r="B866" s="16" t="s">
        <v>657</v>
      </c>
      <c r="C866" s="16" t="s">
        <v>76</v>
      </c>
      <c r="D866" s="16" t="s">
        <v>77</v>
      </c>
      <c r="E866" s="6" t="n">
        <v>1000</v>
      </c>
      <c r="F866" s="7" t="n">
        <v>4</v>
      </c>
      <c r="G866" s="6" t="n">
        <v>0</v>
      </c>
      <c r="H866" s="6" t="n">
        <v>0</v>
      </c>
      <c r="I866" s="6" t="n">
        <v>0</v>
      </c>
      <c r="J866" s="6" t="n">
        <v>0</v>
      </c>
    </row>
    <row collapsed="false" customFormat="false" customHeight="false" hidden="false" ht="12.1" outlineLevel="0" r="867">
      <c r="A867" s="39" t="n">
        <v>47929</v>
      </c>
      <c r="B867" s="16" t="s">
        <v>657</v>
      </c>
      <c r="C867" s="16" t="s">
        <v>160</v>
      </c>
      <c r="D867" s="16" t="s">
        <v>161</v>
      </c>
      <c r="E867" s="6" t="n">
        <v>1000</v>
      </c>
      <c r="F867" s="7" t="n">
        <v>1</v>
      </c>
      <c r="G867" s="6" t="n">
        <v>0</v>
      </c>
      <c r="H867" s="6" t="n">
        <v>0</v>
      </c>
      <c r="I867" s="6" t="n">
        <v>0</v>
      </c>
      <c r="J867" s="6" t="n">
        <v>0</v>
      </c>
    </row>
    <row collapsed="false" customFormat="false" customHeight="false" hidden="false" ht="12.1" outlineLevel="0" r="868">
      <c r="A868" s="39" t="n">
        <v>47929</v>
      </c>
      <c r="B868" s="16" t="s">
        <v>657</v>
      </c>
      <c r="C868" s="16" t="s">
        <v>109</v>
      </c>
      <c r="D868" s="16" t="s">
        <v>110</v>
      </c>
      <c r="E868" s="6" t="n">
        <v>1000</v>
      </c>
      <c r="F868" s="7" t="n">
        <v>2</v>
      </c>
      <c r="G868" s="6" t="n">
        <v>0</v>
      </c>
      <c r="H868" s="6" t="n">
        <v>0</v>
      </c>
      <c r="I868" s="6" t="n">
        <v>0</v>
      </c>
      <c r="J868" s="6" t="n">
        <v>0</v>
      </c>
    </row>
    <row collapsed="false" customFormat="false" customHeight="false" hidden="false" ht="12.1" outlineLevel="0" r="869">
      <c r="A869" s="39" t="n">
        <v>47959</v>
      </c>
      <c r="B869" s="16" t="s">
        <v>657</v>
      </c>
      <c r="C869" s="16" t="s">
        <v>160</v>
      </c>
      <c r="D869" s="16" t="s">
        <v>161</v>
      </c>
      <c r="E869" s="6" t="n">
        <v>1000</v>
      </c>
      <c r="F869" s="7" t="n">
        <v>1</v>
      </c>
      <c r="G869" s="6" t="n">
        <v>0</v>
      </c>
      <c r="H869" s="6" t="n">
        <v>0</v>
      </c>
      <c r="I869" s="6" t="n">
        <v>0</v>
      </c>
      <c r="J869" s="6" t="n">
        <v>0</v>
      </c>
    </row>
    <row collapsed="false" customFormat="false" customHeight="false" hidden="false" ht="12.1" outlineLevel="0" r="870">
      <c r="A870" s="39" t="n">
        <v>47959</v>
      </c>
      <c r="B870" s="16" t="s">
        <v>657</v>
      </c>
      <c r="C870" s="16" t="s">
        <v>109</v>
      </c>
      <c r="D870" s="16" t="s">
        <v>110</v>
      </c>
      <c r="E870" s="6" t="n">
        <v>1000</v>
      </c>
      <c r="F870" s="7" t="n">
        <v>2</v>
      </c>
      <c r="G870" s="6" t="n">
        <v>0</v>
      </c>
      <c r="H870" s="6" t="n">
        <v>0</v>
      </c>
      <c r="I870" s="6" t="n">
        <v>0</v>
      </c>
      <c r="J870" s="6" t="n">
        <v>0</v>
      </c>
    </row>
    <row collapsed="false" customFormat="false" customHeight="false" hidden="false" ht="12.1" outlineLevel="0" r="871">
      <c r="A871" s="39" t="n">
        <v>47965</v>
      </c>
      <c r="B871" s="16" t="s">
        <v>657</v>
      </c>
      <c r="C871" s="16" t="s">
        <v>180</v>
      </c>
      <c r="D871" s="16" t="s">
        <v>181</v>
      </c>
      <c r="E871" s="6" t="n">
        <v>19.36</v>
      </c>
      <c r="F871" s="7" t="n">
        <v>11</v>
      </c>
      <c r="G871" s="6" t="n">
        <v>0.36</v>
      </c>
      <c r="H871" s="6" t="n">
        <v>1</v>
      </c>
      <c r="I871" s="6" t="n">
        <v>3.96</v>
      </c>
      <c r="J871" s="6" t="n">
        <v>2.96</v>
      </c>
    </row>
    <row collapsed="false" customFormat="false" customHeight="false" hidden="false" ht="12.1" outlineLevel="0" r="872">
      <c r="A872" s="39" t="n">
        <v>47974</v>
      </c>
      <c r="B872" s="16" t="s">
        <v>657</v>
      </c>
      <c r="C872" s="16" t="s">
        <v>97</v>
      </c>
      <c r="D872" s="16" t="s">
        <v>98</v>
      </c>
      <c r="E872" s="6" t="n">
        <v>1000</v>
      </c>
      <c r="F872" s="7" t="n">
        <v>2</v>
      </c>
      <c r="G872" s="6" t="n">
        <v>84.47</v>
      </c>
      <c r="H872" s="6" t="n">
        <v>22</v>
      </c>
      <c r="I872" s="6" t="n">
        <v>168.94</v>
      </c>
      <c r="J872" s="6" t="n">
        <v>146.94</v>
      </c>
    </row>
    <row collapsed="false" customFormat="false" customHeight="false" hidden="false" ht="12.1" outlineLevel="0" r="873">
      <c r="A873" s="39" t="n">
        <v>47989</v>
      </c>
      <c r="B873" s="16" t="s">
        <v>657</v>
      </c>
      <c r="C873" s="16" t="s">
        <v>160</v>
      </c>
      <c r="D873" s="16" t="s">
        <v>161</v>
      </c>
      <c r="E873" s="6" t="n">
        <v>1000</v>
      </c>
      <c r="F873" s="7" t="n">
        <v>1</v>
      </c>
      <c r="G873" s="6" t="n">
        <v>0</v>
      </c>
      <c r="H873" s="6" t="n">
        <v>0</v>
      </c>
      <c r="I873" s="6" t="n">
        <v>0</v>
      </c>
      <c r="J873" s="6" t="n">
        <v>0</v>
      </c>
    </row>
    <row collapsed="false" customFormat="false" customHeight="false" hidden="false" ht="12.1" outlineLevel="0" r="874">
      <c r="A874" s="39" t="n">
        <v>47989</v>
      </c>
      <c r="B874" s="16" t="s">
        <v>657</v>
      </c>
      <c r="C874" s="16" t="s">
        <v>109</v>
      </c>
      <c r="D874" s="16" t="s">
        <v>110</v>
      </c>
      <c r="E874" s="6" t="n">
        <v>1000</v>
      </c>
      <c r="F874" s="7" t="n">
        <v>2</v>
      </c>
      <c r="G874" s="6" t="n">
        <v>0</v>
      </c>
      <c r="H874" s="6" t="n">
        <v>0</v>
      </c>
      <c r="I874" s="6" t="n">
        <v>0</v>
      </c>
      <c r="J874" s="6" t="n">
        <v>0</v>
      </c>
    </row>
    <row collapsed="false" customFormat="false" customHeight="false" hidden="false" ht="12.1" outlineLevel="0" r="875">
      <c r="A875" s="39" t="n">
        <v>47995</v>
      </c>
      <c r="B875" s="16" t="s">
        <v>657</v>
      </c>
      <c r="C875" s="16" t="s">
        <v>64</v>
      </c>
      <c r="D875" s="16" t="s">
        <v>65</v>
      </c>
      <c r="E875" s="6" t="n">
        <v>882.56</v>
      </c>
      <c r="F875" s="7" t="n">
        <v>6</v>
      </c>
      <c r="G875" s="6" t="n">
        <v>43.66</v>
      </c>
      <c r="H875" s="6" t="n">
        <v>34</v>
      </c>
      <c r="I875" s="6" t="n">
        <v>261.96</v>
      </c>
      <c r="J875" s="6" t="n">
        <v>227.96</v>
      </c>
    </row>
    <row collapsed="false" customFormat="false" customHeight="false" hidden="false" ht="12.1" outlineLevel="0" r="876">
      <c r="A876" s="39" t="n">
        <v>47995</v>
      </c>
      <c r="B876" s="16" t="s">
        <v>657</v>
      </c>
      <c r="C876" s="16" t="s">
        <v>127</v>
      </c>
      <c r="D876" s="16" t="s">
        <v>128</v>
      </c>
      <c r="E876" s="6" t="n">
        <v>1000</v>
      </c>
      <c r="F876" s="7" t="n">
        <v>2</v>
      </c>
      <c r="G876" s="6" t="n">
        <v>61.08</v>
      </c>
      <c r="H876" s="6" t="n">
        <v>16</v>
      </c>
      <c r="I876" s="6" t="n">
        <v>122.16</v>
      </c>
      <c r="J876" s="6" t="n">
        <v>106.16</v>
      </c>
    </row>
    <row collapsed="false" customFormat="false" customHeight="false" hidden="false" ht="12.1" outlineLevel="0" r="877">
      <c r="A877" s="39" t="n">
        <v>47995</v>
      </c>
      <c r="B877" s="16" t="s">
        <v>657</v>
      </c>
      <c r="C877" s="16" t="s">
        <v>133</v>
      </c>
      <c r="D877" s="16" t="s">
        <v>134</v>
      </c>
      <c r="E877" s="6" t="n">
        <v>1000</v>
      </c>
      <c r="F877" s="7" t="n">
        <v>3</v>
      </c>
      <c r="G877" s="6" t="n">
        <v>35.4</v>
      </c>
      <c r="H877" s="6" t="n">
        <v>14</v>
      </c>
      <c r="I877" s="6" t="n">
        <v>106.2</v>
      </c>
      <c r="J877" s="6" t="n">
        <v>92.2</v>
      </c>
    </row>
    <row collapsed="false" customFormat="false" customHeight="false" hidden="false" ht="12.1" outlineLevel="0" r="878">
      <c r="A878" s="39" t="n">
        <v>48002</v>
      </c>
      <c r="B878" s="16" t="s">
        <v>657</v>
      </c>
      <c r="C878" s="16" t="s">
        <v>76</v>
      </c>
      <c r="D878" s="16" t="s">
        <v>77</v>
      </c>
      <c r="E878" s="6" t="n">
        <v>1000</v>
      </c>
      <c r="F878" s="7" t="n">
        <v>4</v>
      </c>
      <c r="G878" s="6" t="n">
        <v>0</v>
      </c>
      <c r="H878" s="6" t="n">
        <v>0</v>
      </c>
      <c r="I878" s="6" t="n">
        <v>0</v>
      </c>
      <c r="J878" s="6" t="n">
        <v>0</v>
      </c>
    </row>
    <row collapsed="false" customFormat="false" customHeight="false" hidden="false" ht="12.1" outlineLevel="0" r="879">
      <c r="A879" s="39" t="n">
        <v>48009</v>
      </c>
      <c r="B879" s="16" t="s">
        <v>657</v>
      </c>
      <c r="C879" s="16" t="s">
        <v>139</v>
      </c>
      <c r="D879" s="16" t="s">
        <v>140</v>
      </c>
      <c r="E879" s="6" t="n">
        <v>1000</v>
      </c>
      <c r="F879" s="7" t="n">
        <v>1</v>
      </c>
      <c r="G879" s="6" t="n">
        <v>82.72</v>
      </c>
      <c r="H879" s="6" t="n">
        <v>11</v>
      </c>
      <c r="I879" s="6" t="n">
        <v>82.72</v>
      </c>
      <c r="J879" s="6" t="n">
        <v>71.72</v>
      </c>
    </row>
    <row collapsed="false" customFormat="false" customHeight="false" hidden="false" ht="12.1" outlineLevel="0" r="880">
      <c r="A880" s="39" t="n">
        <v>48016</v>
      </c>
      <c r="B880" s="16" t="s">
        <v>657</v>
      </c>
      <c r="C880" s="16" t="s">
        <v>130</v>
      </c>
      <c r="D880" s="16" t="s">
        <v>131</v>
      </c>
      <c r="E880" s="6" t="n">
        <v>1000</v>
      </c>
      <c r="F880" s="7" t="n">
        <v>2</v>
      </c>
      <c r="G880" s="6" t="n">
        <v>59.84</v>
      </c>
      <c r="H880" s="6" t="n">
        <v>16</v>
      </c>
      <c r="I880" s="6" t="n">
        <v>119.68</v>
      </c>
      <c r="J880" s="6" t="n">
        <v>103.68</v>
      </c>
    </row>
    <row collapsed="false" customFormat="false" customHeight="false" hidden="false" ht="12.1" outlineLevel="0" r="881">
      <c r="A881" s="39" t="n">
        <v>48019</v>
      </c>
      <c r="B881" s="16" t="s">
        <v>657</v>
      </c>
      <c r="C881" s="16" t="s">
        <v>160</v>
      </c>
      <c r="D881" s="16" t="s">
        <v>161</v>
      </c>
      <c r="E881" s="6" t="n">
        <v>1000</v>
      </c>
      <c r="F881" s="7" t="n">
        <v>1</v>
      </c>
      <c r="G881" s="6" t="n">
        <v>0</v>
      </c>
      <c r="H881" s="6" t="n">
        <v>0</v>
      </c>
      <c r="I881" s="6" t="n">
        <v>0</v>
      </c>
      <c r="J881" s="6" t="n">
        <v>0</v>
      </c>
    </row>
    <row collapsed="false" customFormat="false" customHeight="false" hidden="false" ht="12.1" outlineLevel="0" r="882">
      <c r="A882" s="39" t="n">
        <v>48019</v>
      </c>
      <c r="B882" s="16" t="s">
        <v>657</v>
      </c>
      <c r="C882" s="16" t="s">
        <v>109</v>
      </c>
      <c r="D882" s="16" t="s">
        <v>110</v>
      </c>
      <c r="E882" s="6" t="n">
        <v>1000</v>
      </c>
      <c r="F882" s="7" t="n">
        <v>2</v>
      </c>
      <c r="G882" s="6" t="n">
        <v>0</v>
      </c>
      <c r="H882" s="6" t="n">
        <v>0</v>
      </c>
      <c r="I882" s="6" t="n">
        <v>0</v>
      </c>
      <c r="J882" s="6" t="n">
        <v>0</v>
      </c>
    </row>
    <row collapsed="false" customFormat="false" customHeight="false" hidden="false" ht="12.1" outlineLevel="0" r="883">
      <c r="A883" s="39" t="n">
        <v>48049</v>
      </c>
      <c r="B883" s="16" t="s">
        <v>657</v>
      </c>
      <c r="C883" s="16" t="s">
        <v>160</v>
      </c>
      <c r="D883" s="16" t="s">
        <v>161</v>
      </c>
      <c r="E883" s="6" t="n">
        <v>1000</v>
      </c>
      <c r="F883" s="7" t="n">
        <v>1</v>
      </c>
      <c r="G883" s="6" t="n">
        <v>0</v>
      </c>
      <c r="H883" s="6" t="n">
        <v>0</v>
      </c>
      <c r="I883" s="6" t="n">
        <v>0</v>
      </c>
      <c r="J883" s="6" t="n">
        <v>0</v>
      </c>
    </row>
    <row collapsed="false" customFormat="false" customHeight="false" hidden="false" ht="12.1" outlineLevel="0" r="884">
      <c r="A884" s="39" t="n">
        <v>48049</v>
      </c>
      <c r="B884" s="16" t="s">
        <v>657</v>
      </c>
      <c r="C884" s="16" t="s">
        <v>109</v>
      </c>
      <c r="D884" s="16" t="s">
        <v>110</v>
      </c>
      <c r="E884" s="6" t="n">
        <v>1000</v>
      </c>
      <c r="F884" s="7" t="n">
        <v>2</v>
      </c>
      <c r="G884" s="6" t="n">
        <v>0</v>
      </c>
      <c r="H884" s="6" t="n">
        <v>0</v>
      </c>
      <c r="I884" s="6" t="n">
        <v>0</v>
      </c>
      <c r="J884" s="6" t="n">
        <v>0</v>
      </c>
    </row>
    <row collapsed="false" customFormat="false" customHeight="false" hidden="false" ht="12.1" outlineLevel="0" r="885">
      <c r="A885" s="39" t="n">
        <v>48056</v>
      </c>
      <c r="B885" s="16" t="s">
        <v>657</v>
      </c>
      <c r="C885" s="16" t="s">
        <v>180</v>
      </c>
      <c r="D885" s="16" t="s">
        <v>181</v>
      </c>
      <c r="E885" s="6" t="n">
        <v>19.36</v>
      </c>
      <c r="F885" s="7" t="n">
        <v>11</v>
      </c>
      <c r="G885" s="6" t="n">
        <v>0.36</v>
      </c>
      <c r="H885" s="6" t="n">
        <v>1</v>
      </c>
      <c r="I885" s="6" t="n">
        <v>3.96</v>
      </c>
      <c r="J885" s="6" t="n">
        <v>2.96</v>
      </c>
    </row>
    <row collapsed="false" customFormat="false" customHeight="false" hidden="false" ht="12.1" outlineLevel="0" r="886">
      <c r="A886" s="39" t="n">
        <v>48079</v>
      </c>
      <c r="B886" s="16" t="s">
        <v>657</v>
      </c>
      <c r="C886" s="16" t="s">
        <v>160</v>
      </c>
      <c r="D886" s="16" t="s">
        <v>161</v>
      </c>
      <c r="E886" s="6" t="n">
        <v>1000</v>
      </c>
      <c r="F886" s="7" t="n">
        <v>1</v>
      </c>
      <c r="G886" s="6" t="n">
        <v>0</v>
      </c>
      <c r="H886" s="6" t="n">
        <v>0</v>
      </c>
      <c r="I886" s="6" t="n">
        <v>0</v>
      </c>
      <c r="J886" s="6" t="n">
        <v>0</v>
      </c>
    </row>
    <row collapsed="false" customFormat="false" customHeight="false" hidden="false" ht="12.1" outlineLevel="0" r="887">
      <c r="A887" s="39" t="n">
        <v>48079</v>
      </c>
      <c r="B887" s="16" t="s">
        <v>657</v>
      </c>
      <c r="C887" s="16" t="s">
        <v>109</v>
      </c>
      <c r="D887" s="16" t="s">
        <v>110</v>
      </c>
      <c r="E887" s="6" t="n">
        <v>1000</v>
      </c>
      <c r="F887" s="7" t="n">
        <v>2</v>
      </c>
      <c r="G887" s="6" t="n">
        <v>0</v>
      </c>
      <c r="H887" s="6" t="n">
        <v>0</v>
      </c>
      <c r="I887" s="6" t="n">
        <v>0</v>
      </c>
      <c r="J887" s="6" t="n">
        <v>0</v>
      </c>
    </row>
    <row collapsed="false" customFormat="false" customHeight="false" hidden="false" ht="12.1" outlineLevel="0" r="888">
      <c r="A888" s="39" t="n">
        <v>48087</v>
      </c>
      <c r="B888" s="16" t="s">
        <v>657</v>
      </c>
      <c r="C888" s="16" t="s">
        <v>64</v>
      </c>
      <c r="D888" s="16" t="s">
        <v>65</v>
      </c>
      <c r="E888" s="6" t="n">
        <v>882.56</v>
      </c>
      <c r="F888" s="7" t="n">
        <v>6</v>
      </c>
      <c r="G888" s="6" t="n">
        <v>43.66</v>
      </c>
      <c r="H888" s="6" t="n">
        <v>34</v>
      </c>
      <c r="I888" s="6" t="n">
        <v>261.96</v>
      </c>
      <c r="J888" s="6" t="n">
        <v>227.96</v>
      </c>
    </row>
    <row collapsed="false" customFormat="false" customHeight="false" hidden="false" ht="12.1" outlineLevel="0" r="889">
      <c r="A889" s="39" t="n">
        <v>48094</v>
      </c>
      <c r="B889" s="16" t="s">
        <v>657</v>
      </c>
      <c r="C889" s="16" t="s">
        <v>76</v>
      </c>
      <c r="D889" s="16" t="s">
        <v>77</v>
      </c>
      <c r="E889" s="6" t="n">
        <v>1000</v>
      </c>
      <c r="F889" s="7" t="n">
        <v>4</v>
      </c>
      <c r="G889" s="6" t="n">
        <v>0</v>
      </c>
      <c r="H889" s="6" t="n">
        <v>0</v>
      </c>
      <c r="I889" s="6" t="n">
        <v>0</v>
      </c>
      <c r="J889" s="6" t="n">
        <v>0</v>
      </c>
    </row>
    <row collapsed="false" customFormat="false" customHeight="false" hidden="false" ht="12.1" outlineLevel="0" r="890">
      <c r="A890" s="39" t="n">
        <v>48109</v>
      </c>
      <c r="B890" s="16" t="s">
        <v>657</v>
      </c>
      <c r="C890" s="16" t="s">
        <v>160</v>
      </c>
      <c r="D890" s="16" t="s">
        <v>161</v>
      </c>
      <c r="E890" s="6" t="n">
        <v>1000</v>
      </c>
      <c r="F890" s="7" t="n">
        <v>1</v>
      </c>
      <c r="G890" s="6" t="n">
        <v>0</v>
      </c>
      <c r="H890" s="6" t="n">
        <v>0</v>
      </c>
      <c r="I890" s="6" t="n">
        <v>0</v>
      </c>
      <c r="J890" s="6" t="n">
        <v>0</v>
      </c>
    </row>
    <row collapsed="false" customFormat="false" customHeight="false" hidden="false" ht="12.1" outlineLevel="0" r="891">
      <c r="A891" s="39" t="n">
        <v>48109</v>
      </c>
      <c r="B891" s="16" t="s">
        <v>657</v>
      </c>
      <c r="C891" s="16" t="s">
        <v>109</v>
      </c>
      <c r="D891" s="16" t="s">
        <v>110</v>
      </c>
      <c r="E891" s="6" t="n">
        <v>1000</v>
      </c>
      <c r="F891" s="7" t="n">
        <v>2</v>
      </c>
      <c r="G891" s="6" t="n">
        <v>0</v>
      </c>
      <c r="H891" s="6" t="n">
        <v>0</v>
      </c>
      <c r="I891" s="6" t="n">
        <v>0</v>
      </c>
      <c r="J891" s="6" t="n">
        <v>0</v>
      </c>
    </row>
    <row collapsed="false" customFormat="false" customHeight="false" hidden="false" ht="12.1" outlineLevel="0" r="892">
      <c r="A892" s="39" t="n">
        <v>48139</v>
      </c>
      <c r="B892" s="16" t="s">
        <v>657</v>
      </c>
      <c r="C892" s="16" t="s">
        <v>160</v>
      </c>
      <c r="D892" s="16" t="s">
        <v>161</v>
      </c>
      <c r="E892" s="6" t="n">
        <v>1000</v>
      </c>
      <c r="F892" s="7" t="n">
        <v>1</v>
      </c>
      <c r="G892" s="6" t="n">
        <v>0</v>
      </c>
      <c r="H892" s="6" t="n">
        <v>0</v>
      </c>
      <c r="I892" s="6" t="n">
        <v>0</v>
      </c>
      <c r="J892" s="6" t="n">
        <v>0</v>
      </c>
    </row>
    <row collapsed="false" customFormat="false" customHeight="false" hidden="false" ht="12.1" outlineLevel="0" r="893">
      <c r="A893" s="39" t="n">
        <v>48139</v>
      </c>
      <c r="B893" s="16" t="s">
        <v>657</v>
      </c>
      <c r="C893" s="16" t="s">
        <v>109</v>
      </c>
      <c r="D893" s="16" t="s">
        <v>110</v>
      </c>
      <c r="E893" s="6" t="n">
        <v>1000</v>
      </c>
      <c r="F893" s="7" t="n">
        <v>2</v>
      </c>
      <c r="G893" s="6" t="n">
        <v>0</v>
      </c>
      <c r="H893" s="6" t="n">
        <v>0</v>
      </c>
      <c r="I893" s="6" t="n">
        <v>0</v>
      </c>
      <c r="J893" s="6" t="n">
        <v>0</v>
      </c>
    </row>
    <row collapsed="false" customFormat="false" customHeight="false" hidden="false" ht="12.1" outlineLevel="0" r="894">
      <c r="A894" s="39" t="n">
        <v>48148</v>
      </c>
      <c r="B894" s="16" t="s">
        <v>657</v>
      </c>
      <c r="C894" s="16" t="s">
        <v>180</v>
      </c>
      <c r="D894" s="16" t="s">
        <v>181</v>
      </c>
      <c r="E894" s="6" t="n">
        <v>19.36</v>
      </c>
      <c r="F894" s="7" t="n">
        <v>11</v>
      </c>
      <c r="G894" s="6" t="n">
        <v>0.36</v>
      </c>
      <c r="H894" s="6" t="n">
        <v>1</v>
      </c>
      <c r="I894" s="6" t="n">
        <v>3.96</v>
      </c>
      <c r="J894" s="6" t="n">
        <v>2.96</v>
      </c>
    </row>
    <row collapsed="false" customFormat="false" customHeight="false" hidden="false" ht="12.1" outlineLevel="0" r="895">
      <c r="A895" s="39" t="n">
        <v>48156</v>
      </c>
      <c r="B895" s="16" t="s">
        <v>657</v>
      </c>
      <c r="C895" s="16" t="s">
        <v>97</v>
      </c>
      <c r="D895" s="16" t="s">
        <v>98</v>
      </c>
      <c r="E895" s="6" t="n">
        <v>1000</v>
      </c>
      <c r="F895" s="7" t="n">
        <v>2</v>
      </c>
      <c r="G895" s="6" t="n">
        <v>84.47</v>
      </c>
      <c r="H895" s="6" t="n">
        <v>22</v>
      </c>
      <c r="I895" s="6" t="n">
        <v>168.94</v>
      </c>
      <c r="J895" s="6" t="n">
        <v>146.94</v>
      </c>
    </row>
    <row collapsed="false" customFormat="false" customHeight="false" hidden="false" ht="12.1" outlineLevel="0" r="896">
      <c r="A896" s="39" t="n">
        <v>48169</v>
      </c>
      <c r="B896" s="16" t="s">
        <v>657</v>
      </c>
      <c r="C896" s="16" t="s">
        <v>160</v>
      </c>
      <c r="D896" s="16" t="s">
        <v>161</v>
      </c>
      <c r="E896" s="6" t="n">
        <v>1000</v>
      </c>
      <c r="F896" s="7" t="n">
        <v>1</v>
      </c>
      <c r="G896" s="6" t="n">
        <v>0</v>
      </c>
      <c r="H896" s="6" t="n">
        <v>0</v>
      </c>
      <c r="I896" s="6" t="n">
        <v>0</v>
      </c>
      <c r="J896" s="6" t="n">
        <v>0</v>
      </c>
    </row>
    <row collapsed="false" customFormat="false" customHeight="false" hidden="false" ht="12.1" outlineLevel="0" r="897">
      <c r="A897" s="39" t="n">
        <v>48169</v>
      </c>
      <c r="B897" s="16" t="s">
        <v>657</v>
      </c>
      <c r="C897" s="16" t="s">
        <v>109</v>
      </c>
      <c r="D897" s="16" t="s">
        <v>110</v>
      </c>
      <c r="E897" s="6" t="n">
        <v>1000</v>
      </c>
      <c r="F897" s="7" t="n">
        <v>2</v>
      </c>
      <c r="G897" s="6" t="n">
        <v>0</v>
      </c>
      <c r="H897" s="6" t="n">
        <v>0</v>
      </c>
      <c r="I897" s="6" t="n">
        <v>0</v>
      </c>
      <c r="J897" s="6" t="n">
        <v>0</v>
      </c>
    </row>
    <row collapsed="false" customFormat="false" customHeight="false" hidden="false" ht="12.1" outlineLevel="0" r="898">
      <c r="A898" s="39" t="n">
        <v>48177</v>
      </c>
      <c r="B898" s="16" t="s">
        <v>657</v>
      </c>
      <c r="C898" s="16" t="s">
        <v>127</v>
      </c>
      <c r="D898" s="16" t="s">
        <v>128</v>
      </c>
      <c r="E898" s="6" t="n">
        <v>1000</v>
      </c>
      <c r="F898" s="7" t="n">
        <v>2</v>
      </c>
      <c r="G898" s="6" t="n">
        <v>61.08</v>
      </c>
      <c r="H898" s="6" t="n">
        <v>16</v>
      </c>
      <c r="I898" s="6" t="n">
        <v>122.16</v>
      </c>
      <c r="J898" s="6" t="n">
        <v>106.16</v>
      </c>
    </row>
    <row collapsed="false" customFormat="false" customHeight="false" hidden="false" ht="12.1" outlineLevel="0" r="899">
      <c r="A899" s="39" t="n">
        <v>48177</v>
      </c>
      <c r="B899" s="16" t="s">
        <v>657</v>
      </c>
      <c r="C899" s="16" t="s">
        <v>133</v>
      </c>
      <c r="D899" s="16" t="s">
        <v>134</v>
      </c>
      <c r="E899" s="6" t="n">
        <v>1000</v>
      </c>
      <c r="F899" s="7" t="n">
        <v>3</v>
      </c>
      <c r="G899" s="6" t="n">
        <v>35.4</v>
      </c>
      <c r="H899" s="6" t="n">
        <v>14</v>
      </c>
      <c r="I899" s="6" t="n">
        <v>106.2</v>
      </c>
      <c r="J899" s="6" t="n">
        <v>92.2</v>
      </c>
    </row>
    <row collapsed="false" customFormat="false" customHeight="false" hidden="false" ht="12.1" outlineLevel="0" r="900">
      <c r="A900" s="39" t="n">
        <v>48179</v>
      </c>
      <c r="B900" s="16" t="s">
        <v>657</v>
      </c>
      <c r="C900" s="16" t="s">
        <v>64</v>
      </c>
      <c r="D900" s="16" t="s">
        <v>65</v>
      </c>
      <c r="E900" s="6" t="n">
        <v>882.56</v>
      </c>
      <c r="F900" s="7" t="n">
        <v>6</v>
      </c>
      <c r="G900" s="6" t="n">
        <v>43.66</v>
      </c>
      <c r="H900" s="6" t="n">
        <v>34</v>
      </c>
      <c r="I900" s="6" t="n">
        <v>261.96</v>
      </c>
      <c r="J900" s="6" t="n">
        <v>227.96</v>
      </c>
    </row>
    <row collapsed="false" customFormat="false" customHeight="false" hidden="false" ht="12.1" outlineLevel="0" r="901">
      <c r="A901" s="39" t="n">
        <v>48185</v>
      </c>
      <c r="B901" s="16" t="s">
        <v>657</v>
      </c>
      <c r="C901" s="16" t="s">
        <v>76</v>
      </c>
      <c r="D901" s="16" t="s">
        <v>77</v>
      </c>
      <c r="E901" s="6" t="n">
        <v>1000</v>
      </c>
      <c r="F901" s="7" t="n">
        <v>4</v>
      </c>
      <c r="G901" s="6" t="n">
        <v>0</v>
      </c>
      <c r="H901" s="6" t="n">
        <v>0</v>
      </c>
      <c r="I901" s="6" t="n">
        <v>0</v>
      </c>
      <c r="J901" s="6" t="n">
        <v>0</v>
      </c>
    </row>
    <row collapsed="false" customFormat="false" customHeight="false" hidden="false" ht="12.1" outlineLevel="0" r="902">
      <c r="A902" s="39" t="n">
        <v>48191</v>
      </c>
      <c r="B902" s="16" t="s">
        <v>657</v>
      </c>
      <c r="C902" s="16" t="s">
        <v>139</v>
      </c>
      <c r="D902" s="16" t="s">
        <v>140</v>
      </c>
      <c r="E902" s="6" t="n">
        <v>1000</v>
      </c>
      <c r="F902" s="7" t="n">
        <v>1</v>
      </c>
      <c r="G902" s="6" t="n">
        <v>82.72</v>
      </c>
      <c r="H902" s="6" t="n">
        <v>11</v>
      </c>
      <c r="I902" s="6" t="n">
        <v>82.72</v>
      </c>
      <c r="J902" s="6" t="n">
        <v>71.72</v>
      </c>
    </row>
    <row collapsed="false" customFormat="false" customHeight="false" hidden="false" ht="12.1" outlineLevel="0" r="903">
      <c r="A903" s="39" t="n">
        <v>48198</v>
      </c>
      <c r="B903" s="16" t="s">
        <v>657</v>
      </c>
      <c r="C903" s="16" t="s">
        <v>130</v>
      </c>
      <c r="D903" s="16" t="s">
        <v>131</v>
      </c>
      <c r="E903" s="6" t="n">
        <v>1000</v>
      </c>
      <c r="F903" s="7" t="n">
        <v>2</v>
      </c>
      <c r="G903" s="6" t="n">
        <v>59.84</v>
      </c>
      <c r="H903" s="6" t="n">
        <v>16</v>
      </c>
      <c r="I903" s="6" t="n">
        <v>119.68</v>
      </c>
      <c r="J903" s="6" t="n">
        <v>103.68</v>
      </c>
    </row>
    <row collapsed="false" customFormat="false" customHeight="false" hidden="false" ht="12.1" outlineLevel="0" r="904">
      <c r="A904" s="39" t="n">
        <v>48199</v>
      </c>
      <c r="B904" s="16" t="s">
        <v>657</v>
      </c>
      <c r="C904" s="16" t="s">
        <v>160</v>
      </c>
      <c r="D904" s="16" t="s">
        <v>161</v>
      </c>
      <c r="E904" s="6" t="n">
        <v>1000</v>
      </c>
      <c r="F904" s="7" t="n">
        <v>1</v>
      </c>
      <c r="G904" s="6" t="n">
        <v>0</v>
      </c>
      <c r="H904" s="6" t="n">
        <v>0</v>
      </c>
      <c r="I904" s="6" t="n">
        <v>0</v>
      </c>
      <c r="J904" s="6" t="n">
        <v>0</v>
      </c>
    </row>
    <row collapsed="false" customFormat="false" customHeight="false" hidden="false" ht="12.1" outlineLevel="0" r="905">
      <c r="A905" s="39" t="n">
        <v>48199</v>
      </c>
      <c r="B905" s="16" t="s">
        <v>657</v>
      </c>
      <c r="C905" s="16" t="s">
        <v>109</v>
      </c>
      <c r="D905" s="16" t="s">
        <v>110</v>
      </c>
      <c r="E905" s="6" t="n">
        <v>1000</v>
      </c>
      <c r="F905" s="7" t="n">
        <v>2</v>
      </c>
      <c r="G905" s="6" t="n">
        <v>0</v>
      </c>
      <c r="H905" s="6" t="n">
        <v>0</v>
      </c>
      <c r="I905" s="6" t="n">
        <v>0</v>
      </c>
      <c r="J905" s="6" t="n">
        <v>0</v>
      </c>
    </row>
    <row collapsed="false" customFormat="false" customHeight="false" hidden="false" ht="12.1" outlineLevel="0" r="906">
      <c r="A906" s="39" t="n">
        <v>48229</v>
      </c>
      <c r="B906" s="16" t="s">
        <v>657</v>
      </c>
      <c r="C906" s="16" t="s">
        <v>160</v>
      </c>
      <c r="D906" s="16" t="s">
        <v>161</v>
      </c>
      <c r="E906" s="6" t="n">
        <v>1000</v>
      </c>
      <c r="F906" s="7" t="n">
        <v>1</v>
      </c>
      <c r="G906" s="6" t="n">
        <v>0</v>
      </c>
      <c r="H906" s="6" t="n">
        <v>0</v>
      </c>
      <c r="I906" s="6" t="n">
        <v>0</v>
      </c>
      <c r="J906" s="6" t="n">
        <v>0</v>
      </c>
    </row>
    <row collapsed="false" customFormat="false" customHeight="false" hidden="false" ht="12.1" outlineLevel="0" r="907">
      <c r="A907" s="39" t="n">
        <v>48229</v>
      </c>
      <c r="B907" s="16" t="s">
        <v>657</v>
      </c>
      <c r="C907" s="16" t="s">
        <v>109</v>
      </c>
      <c r="D907" s="16" t="s">
        <v>110</v>
      </c>
      <c r="E907" s="6" t="n">
        <v>1000</v>
      </c>
      <c r="F907" s="7" t="n">
        <v>2</v>
      </c>
      <c r="G907" s="6" t="n">
        <v>0</v>
      </c>
      <c r="H907" s="6" t="n">
        <v>0</v>
      </c>
      <c r="I907" s="6" t="n">
        <v>0</v>
      </c>
      <c r="J907" s="6" t="n">
        <v>0</v>
      </c>
    </row>
    <row collapsed="false" customFormat="false" customHeight="false" hidden="false" ht="12.1" outlineLevel="0" r="908">
      <c r="A908" s="39" t="n">
        <v>48240</v>
      </c>
      <c r="B908" s="16" t="s">
        <v>657</v>
      </c>
      <c r="C908" s="16" t="s">
        <v>180</v>
      </c>
      <c r="D908" s="16" t="s">
        <v>181</v>
      </c>
      <c r="E908" s="6" t="n">
        <v>19.36</v>
      </c>
      <c r="F908" s="7" t="n">
        <v>11</v>
      </c>
      <c r="G908" s="6" t="n">
        <v>0.36</v>
      </c>
      <c r="H908" s="6" t="n">
        <v>1</v>
      </c>
      <c r="I908" s="6" t="n">
        <v>3.96</v>
      </c>
      <c r="J908" s="6" t="n">
        <v>2.96</v>
      </c>
    </row>
    <row collapsed="false" customFormat="false" customHeight="false" hidden="false" ht="12.1" outlineLevel="0" r="909">
      <c r="A909" s="39" t="n">
        <v>48259</v>
      </c>
      <c r="B909" s="16" t="s">
        <v>657</v>
      </c>
      <c r="C909" s="16" t="s">
        <v>160</v>
      </c>
      <c r="D909" s="16" t="s">
        <v>161</v>
      </c>
      <c r="E909" s="6" t="n">
        <v>1000</v>
      </c>
      <c r="F909" s="7" t="n">
        <v>1</v>
      </c>
      <c r="G909" s="6" t="n">
        <v>0</v>
      </c>
      <c r="H909" s="6" t="n">
        <v>0</v>
      </c>
      <c r="I909" s="6" t="n">
        <v>0</v>
      </c>
      <c r="J909" s="6" t="n">
        <v>0</v>
      </c>
    </row>
    <row collapsed="false" customFormat="false" customHeight="false" hidden="false" ht="12.1" outlineLevel="0" r="910">
      <c r="A910" s="39" t="n">
        <v>48259</v>
      </c>
      <c r="B910" s="16" t="s">
        <v>657</v>
      </c>
      <c r="C910" s="16" t="s">
        <v>109</v>
      </c>
      <c r="D910" s="16" t="s">
        <v>110</v>
      </c>
      <c r="E910" s="6" t="n">
        <v>1000</v>
      </c>
      <c r="F910" s="7" t="n">
        <v>2</v>
      </c>
      <c r="G910" s="6" t="n">
        <v>0</v>
      </c>
      <c r="H910" s="6" t="n">
        <v>0</v>
      </c>
      <c r="I910" s="6" t="n">
        <v>0</v>
      </c>
      <c r="J910" s="6" t="n">
        <v>0</v>
      </c>
    </row>
    <row collapsed="false" customFormat="false" customHeight="false" hidden="false" ht="12.1" outlineLevel="0" r="911">
      <c r="A911" s="39" t="n">
        <v>48271</v>
      </c>
      <c r="B911" s="16" t="s">
        <v>657</v>
      </c>
      <c r="C911" s="16" t="s">
        <v>64</v>
      </c>
      <c r="D911" s="16" t="s">
        <v>65</v>
      </c>
      <c r="E911" s="6" t="n">
        <v>882.56</v>
      </c>
      <c r="F911" s="7" t="n">
        <v>6</v>
      </c>
      <c r="G911" s="6" t="n">
        <v>43.66</v>
      </c>
      <c r="H911" s="6" t="n">
        <v>34</v>
      </c>
      <c r="I911" s="6" t="n">
        <v>261.96</v>
      </c>
      <c r="J911" s="6" t="n">
        <v>227.96</v>
      </c>
    </row>
    <row collapsed="false" customFormat="false" customHeight="false" hidden="false" ht="12.1" outlineLevel="0" r="912">
      <c r="A912" s="39" t="n">
        <v>48276</v>
      </c>
      <c r="B912" s="16" t="s">
        <v>657</v>
      </c>
      <c r="C912" s="16" t="s">
        <v>76</v>
      </c>
      <c r="D912" s="16" t="s">
        <v>77</v>
      </c>
      <c r="E912" s="6" t="n">
        <v>1000</v>
      </c>
      <c r="F912" s="7" t="n">
        <v>4</v>
      </c>
      <c r="G912" s="6" t="n">
        <v>0</v>
      </c>
      <c r="H912" s="6" t="n">
        <v>0</v>
      </c>
      <c r="I912" s="6" t="n">
        <v>0</v>
      </c>
      <c r="J912" s="6" t="n">
        <v>0</v>
      </c>
    </row>
    <row collapsed="false" customFormat="false" customHeight="false" hidden="false" ht="12.1" outlineLevel="0" r="913">
      <c r="A913" s="39" t="n">
        <v>48289</v>
      </c>
      <c r="B913" s="16" t="s">
        <v>657</v>
      </c>
      <c r="C913" s="16" t="s">
        <v>160</v>
      </c>
      <c r="D913" s="16" t="s">
        <v>161</v>
      </c>
      <c r="E913" s="6" t="n">
        <v>1000</v>
      </c>
      <c r="F913" s="7" t="n">
        <v>1</v>
      </c>
      <c r="G913" s="6" t="n">
        <v>0</v>
      </c>
      <c r="H913" s="6" t="n">
        <v>0</v>
      </c>
      <c r="I913" s="6" t="n">
        <v>0</v>
      </c>
      <c r="J913" s="6" t="n">
        <v>0</v>
      </c>
    </row>
    <row collapsed="false" customFormat="false" customHeight="false" hidden="false" ht="12.1" outlineLevel="0" r="914">
      <c r="A914" s="39" t="n">
        <v>48289</v>
      </c>
      <c r="B914" s="16" t="s">
        <v>657</v>
      </c>
      <c r="C914" s="16" t="s">
        <v>109</v>
      </c>
      <c r="D914" s="16" t="s">
        <v>110</v>
      </c>
      <c r="E914" s="6" t="n">
        <v>1000</v>
      </c>
      <c r="F914" s="7" t="n">
        <v>2</v>
      </c>
      <c r="G914" s="6" t="n">
        <v>0</v>
      </c>
      <c r="H914" s="6" t="n">
        <v>0</v>
      </c>
      <c r="I914" s="6" t="n">
        <v>0</v>
      </c>
      <c r="J914" s="6" t="n">
        <v>0</v>
      </c>
    </row>
    <row collapsed="false" customFormat="false" customHeight="false" hidden="false" ht="12.1" outlineLevel="0" r="915">
      <c r="A915" s="39" t="n">
        <v>48331</v>
      </c>
      <c r="B915" s="16" t="s">
        <v>657</v>
      </c>
      <c r="C915" s="16" t="s">
        <v>180</v>
      </c>
      <c r="D915" s="16" t="s">
        <v>181</v>
      </c>
      <c r="E915" s="6" t="n">
        <v>19.36</v>
      </c>
      <c r="F915" s="7" t="n">
        <v>11</v>
      </c>
      <c r="G915" s="6" t="n">
        <v>0.36</v>
      </c>
      <c r="H915" s="6" t="n">
        <v>1</v>
      </c>
      <c r="I915" s="6" t="n">
        <v>3.96</v>
      </c>
      <c r="J915" s="6" t="n">
        <v>2.96</v>
      </c>
    </row>
    <row collapsed="false" customFormat="false" customHeight="false" hidden="false" ht="12.1" outlineLevel="0" r="916">
      <c r="A916" s="39" t="n">
        <v>48338</v>
      </c>
      <c r="B916" s="16" t="s">
        <v>657</v>
      </c>
      <c r="C916" s="16" t="s">
        <v>97</v>
      </c>
      <c r="D916" s="16" t="s">
        <v>98</v>
      </c>
      <c r="E916" s="6" t="n">
        <v>1000</v>
      </c>
      <c r="F916" s="7" t="n">
        <v>2</v>
      </c>
      <c r="G916" s="6" t="n">
        <v>84.47</v>
      </c>
      <c r="H916" s="6" t="n">
        <v>22</v>
      </c>
      <c r="I916" s="6" t="n">
        <v>168.94</v>
      </c>
      <c r="J916" s="6" t="n">
        <v>146.94</v>
      </c>
    </row>
    <row collapsed="false" customFormat="false" customHeight="false" hidden="false" ht="12.1" outlineLevel="0" r="917">
      <c r="A917" s="39" t="n">
        <v>48359</v>
      </c>
      <c r="B917" s="16" t="s">
        <v>657</v>
      </c>
      <c r="C917" s="16" t="s">
        <v>127</v>
      </c>
      <c r="D917" s="16" t="s">
        <v>128</v>
      </c>
      <c r="E917" s="6" t="n">
        <v>1000</v>
      </c>
      <c r="F917" s="7" t="n">
        <v>2</v>
      </c>
      <c r="G917" s="6" t="n">
        <v>61.08</v>
      </c>
      <c r="H917" s="6" t="n">
        <v>16</v>
      </c>
      <c r="I917" s="6" t="n">
        <v>122.16</v>
      </c>
      <c r="J917" s="6" t="n">
        <v>106.16</v>
      </c>
    </row>
    <row collapsed="false" customFormat="false" customHeight="false" hidden="false" ht="12.1" outlineLevel="0" r="918">
      <c r="A918" s="39" t="n">
        <v>48359</v>
      </c>
      <c r="B918" s="16" t="s">
        <v>657</v>
      </c>
      <c r="C918" s="16" t="s">
        <v>133</v>
      </c>
      <c r="D918" s="16" t="s">
        <v>134</v>
      </c>
      <c r="E918" s="6" t="n">
        <v>1000</v>
      </c>
      <c r="F918" s="7" t="n">
        <v>3</v>
      </c>
      <c r="G918" s="6" t="n">
        <v>35.4</v>
      </c>
      <c r="H918" s="6" t="n">
        <v>14</v>
      </c>
      <c r="I918" s="6" t="n">
        <v>106.2</v>
      </c>
      <c r="J918" s="6" t="n">
        <v>92.2</v>
      </c>
    </row>
    <row collapsed="false" customFormat="false" customHeight="false" hidden="false" ht="12.1" outlineLevel="0" r="919">
      <c r="A919" s="39" t="n">
        <v>48361</v>
      </c>
      <c r="B919" s="16" t="s">
        <v>657</v>
      </c>
      <c r="C919" s="16" t="s">
        <v>64</v>
      </c>
      <c r="D919" s="16" t="s">
        <v>65</v>
      </c>
      <c r="E919" s="6" t="n">
        <v>882.56</v>
      </c>
      <c r="F919" s="7" t="n">
        <v>6</v>
      </c>
      <c r="G919" s="6" t="n">
        <v>43.66</v>
      </c>
      <c r="H919" s="6" t="n">
        <v>34</v>
      </c>
      <c r="I919" s="6" t="n">
        <v>261.96</v>
      </c>
      <c r="J919" s="6" t="n">
        <v>227.96</v>
      </c>
    </row>
    <row collapsed="false" customFormat="false" customHeight="false" hidden="false" ht="12.1" outlineLevel="0" r="920">
      <c r="A920" s="39" t="n">
        <v>48368</v>
      </c>
      <c r="B920" s="16" t="s">
        <v>657</v>
      </c>
      <c r="C920" s="16" t="s">
        <v>76</v>
      </c>
      <c r="D920" s="16" t="s">
        <v>77</v>
      </c>
      <c r="E920" s="6" t="n">
        <v>1000</v>
      </c>
      <c r="F920" s="7" t="n">
        <v>4</v>
      </c>
      <c r="G920" s="6" t="n">
        <v>0</v>
      </c>
      <c r="H920" s="6" t="n">
        <v>0</v>
      </c>
      <c r="I920" s="6" t="n">
        <v>0</v>
      </c>
      <c r="J920" s="6" t="n">
        <v>0</v>
      </c>
    </row>
    <row collapsed="false" customFormat="false" customHeight="false" hidden="false" ht="12.1" outlineLevel="0" r="921">
      <c r="A921" s="39" t="n">
        <v>48373</v>
      </c>
      <c r="B921" s="16" t="s">
        <v>657</v>
      </c>
      <c r="C921" s="16" t="s">
        <v>139</v>
      </c>
      <c r="D921" s="16" t="s">
        <v>140</v>
      </c>
      <c r="E921" s="6" t="n">
        <v>1000</v>
      </c>
      <c r="F921" s="7" t="n">
        <v>1</v>
      </c>
      <c r="G921" s="6" t="n">
        <v>82.72</v>
      </c>
      <c r="H921" s="6" t="n">
        <v>11</v>
      </c>
      <c r="I921" s="6" t="n">
        <v>82.72</v>
      </c>
      <c r="J921" s="6" t="n">
        <v>71.72</v>
      </c>
    </row>
    <row collapsed="false" customFormat="false" customHeight="false" hidden="false" ht="12.1" outlineLevel="0" r="922">
      <c r="A922" s="39" t="n">
        <v>48380</v>
      </c>
      <c r="B922" s="16" t="s">
        <v>657</v>
      </c>
      <c r="C922" s="16" t="s">
        <v>130</v>
      </c>
      <c r="D922" s="16" t="s">
        <v>131</v>
      </c>
      <c r="E922" s="6" t="n">
        <v>1000</v>
      </c>
      <c r="F922" s="7" t="n">
        <v>2</v>
      </c>
      <c r="G922" s="6" t="n">
        <v>59.84</v>
      </c>
      <c r="H922" s="6" t="n">
        <v>16</v>
      </c>
      <c r="I922" s="6" t="n">
        <v>119.68</v>
      </c>
      <c r="J922" s="6" t="n">
        <v>103.68</v>
      </c>
    </row>
    <row collapsed="false" customFormat="false" customHeight="false" hidden="false" ht="12.1" outlineLevel="0" r="923">
      <c r="A923" s="39" t="n">
        <v>48422</v>
      </c>
      <c r="B923" s="16" t="s">
        <v>657</v>
      </c>
      <c r="C923" s="16" t="s">
        <v>180</v>
      </c>
      <c r="D923" s="16" t="s">
        <v>181</v>
      </c>
      <c r="E923" s="6" t="n">
        <v>19.36</v>
      </c>
      <c r="F923" s="7" t="n">
        <v>11</v>
      </c>
      <c r="G923" s="6" t="n">
        <v>0.36</v>
      </c>
      <c r="H923" s="6" t="n">
        <v>1</v>
      </c>
      <c r="I923" s="6" t="n">
        <v>3.96</v>
      </c>
      <c r="J923" s="6" t="n">
        <v>2.96</v>
      </c>
    </row>
    <row collapsed="false" customFormat="false" customHeight="false" hidden="false" ht="12.1" outlineLevel="0" r="924">
      <c r="A924" s="39" t="n">
        <v>48453</v>
      </c>
      <c r="B924" s="16" t="s">
        <v>657</v>
      </c>
      <c r="C924" s="16" t="s">
        <v>64</v>
      </c>
      <c r="D924" s="16" t="s">
        <v>65</v>
      </c>
      <c r="E924" s="6" t="n">
        <v>882.56</v>
      </c>
      <c r="F924" s="7" t="n">
        <v>6</v>
      </c>
      <c r="G924" s="6" t="n">
        <v>43.66</v>
      </c>
      <c r="H924" s="6" t="n">
        <v>34</v>
      </c>
      <c r="I924" s="6" t="n">
        <v>261.96</v>
      </c>
      <c r="J924" s="6" t="n">
        <v>227.96</v>
      </c>
    </row>
    <row collapsed="false" customFormat="false" customHeight="false" hidden="false" ht="12.1" outlineLevel="0" r="925">
      <c r="A925" s="39" t="n">
        <v>48460</v>
      </c>
      <c r="B925" s="16" t="s">
        <v>657</v>
      </c>
      <c r="C925" s="16" t="s">
        <v>76</v>
      </c>
      <c r="D925" s="16" t="s">
        <v>77</v>
      </c>
      <c r="E925" s="6" t="n">
        <v>1000</v>
      </c>
      <c r="F925" s="7" t="n">
        <v>4</v>
      </c>
      <c r="G925" s="6" t="n">
        <v>0</v>
      </c>
      <c r="H925" s="6" t="n">
        <v>0</v>
      </c>
      <c r="I925" s="6" t="n">
        <v>0</v>
      </c>
      <c r="J925" s="6" t="n">
        <v>0</v>
      </c>
    </row>
    <row collapsed="false" customFormat="false" customHeight="false" hidden="false" ht="12.1" outlineLevel="0" r="926">
      <c r="A926" s="39" t="n">
        <v>48514</v>
      </c>
      <c r="B926" s="16" t="s">
        <v>657</v>
      </c>
      <c r="C926" s="16" t="s">
        <v>180</v>
      </c>
      <c r="D926" s="16" t="s">
        <v>181</v>
      </c>
      <c r="E926" s="6" t="n">
        <v>19.36</v>
      </c>
      <c r="F926" s="7" t="n">
        <v>11</v>
      </c>
      <c r="G926" s="6" t="n">
        <v>0.36</v>
      </c>
      <c r="H926" s="6" t="n">
        <v>1</v>
      </c>
      <c r="I926" s="6" t="n">
        <v>3.96</v>
      </c>
      <c r="J926" s="6" t="n">
        <v>2.96</v>
      </c>
    </row>
    <row collapsed="false" customFormat="false" customHeight="false" hidden="false" ht="12.1" outlineLevel="0" r="927">
      <c r="A927" s="39" t="n">
        <v>48541</v>
      </c>
      <c r="B927" s="16" t="s">
        <v>657</v>
      </c>
      <c r="C927" s="16" t="s">
        <v>127</v>
      </c>
      <c r="D927" s="16" t="s">
        <v>128</v>
      </c>
      <c r="E927" s="6" t="n">
        <v>1000</v>
      </c>
      <c r="F927" s="7" t="n">
        <v>2</v>
      </c>
      <c r="G927" s="6" t="n">
        <v>61.08</v>
      </c>
      <c r="H927" s="6" t="n">
        <v>16</v>
      </c>
      <c r="I927" s="6" t="n">
        <v>122.16</v>
      </c>
      <c r="J927" s="6" t="n">
        <v>106.16</v>
      </c>
    </row>
    <row collapsed="false" customFormat="false" customHeight="false" hidden="false" ht="12.1" outlineLevel="0" r="928">
      <c r="A928" s="39" t="n">
        <v>48541</v>
      </c>
      <c r="B928" s="16" t="s">
        <v>657</v>
      </c>
      <c r="C928" s="16" t="s">
        <v>133</v>
      </c>
      <c r="D928" s="16" t="s">
        <v>134</v>
      </c>
      <c r="E928" s="6" t="n">
        <v>1000</v>
      </c>
      <c r="F928" s="7" t="n">
        <v>3</v>
      </c>
      <c r="G928" s="6" t="n">
        <v>35.4</v>
      </c>
      <c r="H928" s="6" t="n">
        <v>14</v>
      </c>
      <c r="I928" s="6" t="n">
        <v>106.2</v>
      </c>
      <c r="J928" s="6" t="n">
        <v>92.2</v>
      </c>
    </row>
    <row collapsed="false" customFormat="false" customHeight="false" hidden="false" ht="12.1" outlineLevel="0" r="929">
      <c r="A929" s="39" t="n">
        <v>48545</v>
      </c>
      <c r="B929" s="16" t="s">
        <v>657</v>
      </c>
      <c r="C929" s="16" t="s">
        <v>64</v>
      </c>
      <c r="D929" s="16" t="s">
        <v>65</v>
      </c>
      <c r="E929" s="6" t="n">
        <v>882.56</v>
      </c>
      <c r="F929" s="7" t="n">
        <v>6</v>
      </c>
      <c r="G929" s="6" t="n">
        <v>43.66</v>
      </c>
      <c r="H929" s="6" t="n">
        <v>34</v>
      </c>
      <c r="I929" s="6" t="n">
        <v>261.96</v>
      </c>
      <c r="J929" s="6" t="n">
        <v>227.96</v>
      </c>
    </row>
    <row collapsed="false" customFormat="false" customHeight="false" hidden="false" ht="12.1" outlineLevel="0" r="930">
      <c r="A930" s="39" t="n">
        <v>48551</v>
      </c>
      <c r="B930" s="16" t="s">
        <v>657</v>
      </c>
      <c r="C930" s="16" t="s">
        <v>76</v>
      </c>
      <c r="D930" s="16" t="s">
        <v>77</v>
      </c>
      <c r="E930" s="6" t="n">
        <v>1000</v>
      </c>
      <c r="F930" s="7" t="n">
        <v>4</v>
      </c>
      <c r="G930" s="6" t="n">
        <v>0</v>
      </c>
      <c r="H930" s="6" t="n">
        <v>0</v>
      </c>
      <c r="I930" s="6" t="n">
        <v>0</v>
      </c>
      <c r="J930" s="6" t="n">
        <v>0</v>
      </c>
    </row>
    <row collapsed="false" customFormat="false" customHeight="false" hidden="false" ht="12.1" outlineLevel="0" r="931">
      <c r="A931" s="39" t="n">
        <v>48555</v>
      </c>
      <c r="B931" s="16" t="s">
        <v>657</v>
      </c>
      <c r="C931" s="16" t="s">
        <v>139</v>
      </c>
      <c r="D931" s="16" t="s">
        <v>140</v>
      </c>
      <c r="E931" s="6" t="n">
        <v>1000</v>
      </c>
      <c r="F931" s="7" t="n">
        <v>1</v>
      </c>
      <c r="G931" s="6" t="n">
        <v>82.72</v>
      </c>
      <c r="H931" s="6" t="n">
        <v>11</v>
      </c>
      <c r="I931" s="6" t="n">
        <v>82.72</v>
      </c>
      <c r="J931" s="6" t="n">
        <v>71.72</v>
      </c>
    </row>
    <row collapsed="false" customFormat="false" customHeight="false" hidden="false" ht="12.1" outlineLevel="0" r="932">
      <c r="A932" s="39" t="n">
        <v>48562</v>
      </c>
      <c r="B932" s="16" t="s">
        <v>657</v>
      </c>
      <c r="C932" s="16" t="s">
        <v>130</v>
      </c>
      <c r="D932" s="16" t="s">
        <v>131</v>
      </c>
      <c r="E932" s="6" t="n">
        <v>1000</v>
      </c>
      <c r="F932" s="7" t="n">
        <v>2</v>
      </c>
      <c r="G932" s="6" t="n">
        <v>59.84</v>
      </c>
      <c r="H932" s="6" t="n">
        <v>16</v>
      </c>
      <c r="I932" s="6" t="n">
        <v>119.68</v>
      </c>
      <c r="J932" s="6" t="n">
        <v>103.68</v>
      </c>
    </row>
    <row collapsed="false" customFormat="false" customHeight="false" hidden="false" ht="12.1" outlineLevel="0" r="933">
      <c r="A933" s="39" t="n">
        <v>48606</v>
      </c>
      <c r="B933" s="16" t="s">
        <v>657</v>
      </c>
      <c r="C933" s="16" t="s">
        <v>180</v>
      </c>
      <c r="D933" s="16" t="s">
        <v>181</v>
      </c>
      <c r="E933" s="6" t="n">
        <v>19.36</v>
      </c>
      <c r="F933" s="7" t="n">
        <v>11</v>
      </c>
      <c r="G933" s="6" t="n">
        <v>0.36</v>
      </c>
      <c r="H933" s="6" t="n">
        <v>1</v>
      </c>
      <c r="I933" s="6" t="n">
        <v>3.96</v>
      </c>
      <c r="J933" s="6" t="n">
        <v>2.96</v>
      </c>
    </row>
    <row collapsed="false" customFormat="false" customHeight="false" hidden="false" ht="12.1" outlineLevel="0" r="934">
      <c r="A934" s="39" t="n">
        <v>48637</v>
      </c>
      <c r="B934" s="16" t="s">
        <v>657</v>
      </c>
      <c r="C934" s="16" t="s">
        <v>64</v>
      </c>
      <c r="D934" s="16" t="s">
        <v>65</v>
      </c>
      <c r="E934" s="6" t="n">
        <v>882.56</v>
      </c>
      <c r="F934" s="7" t="n">
        <v>6</v>
      </c>
      <c r="G934" s="6" t="n">
        <v>43.66</v>
      </c>
      <c r="H934" s="6" t="n">
        <v>34</v>
      </c>
      <c r="I934" s="6" t="n">
        <v>261.96</v>
      </c>
      <c r="J934" s="6" t="n">
        <v>227.96</v>
      </c>
    </row>
    <row collapsed="false" customFormat="false" customHeight="false" hidden="false" ht="12.1" outlineLevel="0" r="935">
      <c r="A935" s="39" t="n">
        <v>48641</v>
      </c>
      <c r="B935" s="16" t="s">
        <v>657</v>
      </c>
      <c r="C935" s="16" t="s">
        <v>76</v>
      </c>
      <c r="D935" s="16" t="s">
        <v>77</v>
      </c>
      <c r="E935" s="6" t="n">
        <v>1000</v>
      </c>
      <c r="F935" s="7" t="n">
        <v>4</v>
      </c>
      <c r="G935" s="6" t="n">
        <v>0</v>
      </c>
      <c r="H935" s="6" t="n">
        <v>0</v>
      </c>
      <c r="I935" s="6" t="n">
        <v>0</v>
      </c>
      <c r="J935" s="6" t="n">
        <v>0</v>
      </c>
    </row>
    <row collapsed="false" customFormat="false" customHeight="false" hidden="false" ht="12.1" outlineLevel="0" r="936">
      <c r="A936" s="39" t="n">
        <v>48696</v>
      </c>
      <c r="B936" s="16" t="s">
        <v>657</v>
      </c>
      <c r="C936" s="16" t="s">
        <v>180</v>
      </c>
      <c r="D936" s="16" t="s">
        <v>181</v>
      </c>
      <c r="E936" s="6" t="n">
        <v>19.36</v>
      </c>
      <c r="F936" s="7" t="n">
        <v>11</v>
      </c>
      <c r="G936" s="6" t="n">
        <v>0.36</v>
      </c>
      <c r="H936" s="6" t="n">
        <v>1</v>
      </c>
      <c r="I936" s="6" t="n">
        <v>3.96</v>
      </c>
      <c r="J936" s="6" t="n">
        <v>2.96</v>
      </c>
    </row>
    <row collapsed="false" customFormat="false" customHeight="false" hidden="false" ht="12.1" outlineLevel="0" r="937">
      <c r="A937" s="39" t="n">
        <v>48723</v>
      </c>
      <c r="B937" s="16" t="s">
        <v>657</v>
      </c>
      <c r="C937" s="16" t="s">
        <v>127</v>
      </c>
      <c r="D937" s="16" t="s">
        <v>128</v>
      </c>
      <c r="E937" s="6" t="n">
        <v>1000</v>
      </c>
      <c r="F937" s="7" t="n">
        <v>2</v>
      </c>
      <c r="G937" s="6" t="n">
        <v>61.08</v>
      </c>
      <c r="H937" s="6" t="n">
        <v>16</v>
      </c>
      <c r="I937" s="6" t="n">
        <v>122.16</v>
      </c>
      <c r="J937" s="6" t="n">
        <v>106.16</v>
      </c>
    </row>
    <row collapsed="false" customFormat="false" customHeight="false" hidden="false" ht="12.1" outlineLevel="0" r="938">
      <c r="A938" s="39" t="n">
        <v>48723</v>
      </c>
      <c r="B938" s="16" t="s">
        <v>657</v>
      </c>
      <c r="C938" s="16" t="s">
        <v>133</v>
      </c>
      <c r="D938" s="16" t="s">
        <v>134</v>
      </c>
      <c r="E938" s="6" t="n">
        <v>1000</v>
      </c>
      <c r="F938" s="7" t="n">
        <v>3</v>
      </c>
      <c r="G938" s="6" t="n">
        <v>35.4</v>
      </c>
      <c r="H938" s="6" t="n">
        <v>14</v>
      </c>
      <c r="I938" s="6" t="n">
        <v>106.2</v>
      </c>
      <c r="J938" s="6" t="n">
        <v>92.2</v>
      </c>
    </row>
    <row collapsed="false" customFormat="false" customHeight="false" hidden="false" ht="12.1" outlineLevel="0" r="939">
      <c r="A939" s="39" t="n">
        <v>48726</v>
      </c>
      <c r="B939" s="16" t="s">
        <v>657</v>
      </c>
      <c r="C939" s="16" t="s">
        <v>64</v>
      </c>
      <c r="D939" s="16" t="s">
        <v>65</v>
      </c>
      <c r="E939" s="6" t="n">
        <v>882.56</v>
      </c>
      <c r="F939" s="7" t="n">
        <v>6</v>
      </c>
      <c r="G939" s="6" t="n">
        <v>43.66</v>
      </c>
      <c r="H939" s="6" t="n">
        <v>34</v>
      </c>
      <c r="I939" s="6" t="n">
        <v>261.96</v>
      </c>
      <c r="J939" s="6" t="n">
        <v>227.96</v>
      </c>
    </row>
    <row collapsed="false" customFormat="false" customHeight="false" hidden="false" ht="12.1" outlineLevel="0" r="940">
      <c r="A940" s="39" t="n">
        <v>48733</v>
      </c>
      <c r="B940" s="16" t="s">
        <v>657</v>
      </c>
      <c r="C940" s="16" t="s">
        <v>76</v>
      </c>
      <c r="D940" s="16" t="s">
        <v>77</v>
      </c>
      <c r="E940" s="6" t="n">
        <v>1000</v>
      </c>
      <c r="F940" s="7" t="n">
        <v>4</v>
      </c>
      <c r="G940" s="6" t="n">
        <v>0</v>
      </c>
      <c r="H940" s="6" t="n">
        <v>0</v>
      </c>
      <c r="I940" s="6" t="n">
        <v>0</v>
      </c>
      <c r="J940" s="6" t="n">
        <v>0</v>
      </c>
    </row>
    <row collapsed="false" customFormat="false" customHeight="false" hidden="false" ht="12.1" outlineLevel="0" r="941">
      <c r="A941" s="39" t="n">
        <v>48737</v>
      </c>
      <c r="B941" s="16" t="s">
        <v>657</v>
      </c>
      <c r="C941" s="16" t="s">
        <v>139</v>
      </c>
      <c r="D941" s="16" t="s">
        <v>140</v>
      </c>
      <c r="E941" s="6" t="n">
        <v>1000</v>
      </c>
      <c r="F941" s="7" t="n">
        <v>1</v>
      </c>
      <c r="G941" s="6" t="n">
        <v>82.72</v>
      </c>
      <c r="H941" s="6" t="n">
        <v>11</v>
      </c>
      <c r="I941" s="6" t="n">
        <v>82.72</v>
      </c>
      <c r="J941" s="6" t="n">
        <v>71.72</v>
      </c>
    </row>
    <row collapsed="false" customFormat="false" customHeight="false" hidden="false" ht="12.1" outlineLevel="0" r="942">
      <c r="A942" s="39" t="n">
        <v>48744</v>
      </c>
      <c r="B942" s="16" t="s">
        <v>657</v>
      </c>
      <c r="C942" s="16" t="s">
        <v>130</v>
      </c>
      <c r="D942" s="16" t="s">
        <v>131</v>
      </c>
      <c r="E942" s="6" t="n">
        <v>1000</v>
      </c>
      <c r="F942" s="7" t="n">
        <v>2</v>
      </c>
      <c r="G942" s="6" t="n">
        <v>59.84</v>
      </c>
      <c r="H942" s="6" t="n">
        <v>16</v>
      </c>
      <c r="I942" s="6" t="n">
        <v>119.68</v>
      </c>
      <c r="J942" s="6" t="n">
        <v>103.68</v>
      </c>
    </row>
    <row collapsed="false" customFormat="false" customHeight="false" hidden="false" ht="12.1" outlineLevel="0" r="943">
      <c r="A943" s="39" t="n">
        <v>48787</v>
      </c>
      <c r="B943" s="16" t="s">
        <v>657</v>
      </c>
      <c r="C943" s="16" t="s">
        <v>180</v>
      </c>
      <c r="D943" s="16" t="s">
        <v>181</v>
      </c>
      <c r="E943" s="6" t="n">
        <v>19.36</v>
      </c>
      <c r="F943" s="7" t="n">
        <v>11</v>
      </c>
      <c r="G943" s="6" t="n">
        <v>0.36</v>
      </c>
      <c r="H943" s="6" t="n">
        <v>1</v>
      </c>
      <c r="I943" s="6" t="n">
        <v>3.96</v>
      </c>
      <c r="J943" s="6" t="n">
        <v>2.96</v>
      </c>
    </row>
    <row collapsed="false" customFormat="false" customHeight="false" hidden="false" ht="12.1" outlineLevel="0" r="944">
      <c r="A944" s="39" t="n">
        <v>48818</v>
      </c>
      <c r="B944" s="16" t="s">
        <v>657</v>
      </c>
      <c r="C944" s="16" t="s">
        <v>64</v>
      </c>
      <c r="D944" s="16" t="s">
        <v>65</v>
      </c>
      <c r="E944" s="6" t="n">
        <v>882.56</v>
      </c>
      <c r="F944" s="7" t="n">
        <v>6</v>
      </c>
      <c r="G944" s="6" t="n">
        <v>43.66</v>
      </c>
      <c r="H944" s="6" t="n">
        <v>34</v>
      </c>
      <c r="I944" s="6" t="n">
        <v>261.96</v>
      </c>
      <c r="J944" s="6" t="n">
        <v>227.96</v>
      </c>
    </row>
    <row collapsed="false" customFormat="false" customHeight="false" hidden="false" ht="12.1" outlineLevel="0" r="945">
      <c r="A945" s="39" t="n">
        <v>48825</v>
      </c>
      <c r="B945" s="16" t="s">
        <v>657</v>
      </c>
      <c r="C945" s="16" t="s">
        <v>76</v>
      </c>
      <c r="D945" s="16" t="s">
        <v>77</v>
      </c>
      <c r="E945" s="6" t="n">
        <v>1000</v>
      </c>
      <c r="F945" s="7" t="n">
        <v>4</v>
      </c>
      <c r="G945" s="6" t="n">
        <v>0</v>
      </c>
      <c r="H945" s="6" t="n">
        <v>0</v>
      </c>
      <c r="I945" s="6" t="n">
        <v>0</v>
      </c>
      <c r="J945" s="6" t="n">
        <v>0</v>
      </c>
    </row>
    <row collapsed="false" customFormat="false" customHeight="false" hidden="false" ht="12.1" outlineLevel="0" r="946">
      <c r="A946" s="39" t="n">
        <v>48879</v>
      </c>
      <c r="B946" s="16" t="s">
        <v>657</v>
      </c>
      <c r="C946" s="16" t="s">
        <v>180</v>
      </c>
      <c r="D946" s="16" t="s">
        <v>181</v>
      </c>
      <c r="E946" s="6" t="n">
        <v>19.36</v>
      </c>
      <c r="F946" s="7" t="n">
        <v>11</v>
      </c>
      <c r="G946" s="6" t="n">
        <v>0.36</v>
      </c>
      <c r="H946" s="6" t="n">
        <v>1</v>
      </c>
      <c r="I946" s="6" t="n">
        <v>3.96</v>
      </c>
      <c r="J946" s="6" t="n">
        <v>2.96</v>
      </c>
    </row>
    <row collapsed="false" customFormat="false" customHeight="false" hidden="false" ht="12.1" outlineLevel="0" r="947">
      <c r="A947" s="39" t="n">
        <v>48905</v>
      </c>
      <c r="B947" s="16" t="s">
        <v>657</v>
      </c>
      <c r="C947" s="16" t="s">
        <v>127</v>
      </c>
      <c r="D947" s="16" t="s">
        <v>128</v>
      </c>
      <c r="E947" s="6" t="n">
        <v>1000</v>
      </c>
      <c r="F947" s="7" t="n">
        <v>2</v>
      </c>
      <c r="G947" s="6" t="n">
        <v>61.08</v>
      </c>
      <c r="H947" s="6" t="n">
        <v>16</v>
      </c>
      <c r="I947" s="6" t="n">
        <v>122.16</v>
      </c>
      <c r="J947" s="6" t="n">
        <v>106.16</v>
      </c>
    </row>
    <row collapsed="false" customFormat="false" customHeight="false" hidden="false" ht="12.1" outlineLevel="0" r="948">
      <c r="A948" s="39" t="n">
        <v>48905</v>
      </c>
      <c r="B948" s="16" t="s">
        <v>657</v>
      </c>
      <c r="C948" s="16" t="s">
        <v>133</v>
      </c>
      <c r="D948" s="16" t="s">
        <v>134</v>
      </c>
      <c r="E948" s="6" t="n">
        <v>1000</v>
      </c>
      <c r="F948" s="7" t="n">
        <v>3</v>
      </c>
      <c r="G948" s="6" t="n">
        <v>35.4</v>
      </c>
      <c r="H948" s="6" t="n">
        <v>14</v>
      </c>
      <c r="I948" s="6" t="n">
        <v>106.2</v>
      </c>
      <c r="J948" s="6" t="n">
        <v>92.2</v>
      </c>
    </row>
    <row collapsed="false" customFormat="false" customHeight="false" hidden="false" ht="12.1" outlineLevel="0" r="949">
      <c r="A949" s="39" t="n">
        <v>48910</v>
      </c>
      <c r="B949" s="16" t="s">
        <v>657</v>
      </c>
      <c r="C949" s="16" t="s">
        <v>64</v>
      </c>
      <c r="D949" s="16" t="s">
        <v>65</v>
      </c>
      <c r="E949" s="6" t="n">
        <v>882.56</v>
      </c>
      <c r="F949" s="7" t="n">
        <v>6</v>
      </c>
      <c r="G949" s="6" t="n">
        <v>43.66</v>
      </c>
      <c r="H949" s="6" t="n">
        <v>34</v>
      </c>
      <c r="I949" s="6" t="n">
        <v>261.96</v>
      </c>
      <c r="J949" s="6" t="n">
        <v>227.96</v>
      </c>
    </row>
    <row collapsed="false" customFormat="false" customHeight="false" hidden="false" ht="12.1" outlineLevel="0" r="950">
      <c r="A950" s="39" t="n">
        <v>48916</v>
      </c>
      <c r="B950" s="16" t="s">
        <v>657</v>
      </c>
      <c r="C950" s="16" t="s">
        <v>76</v>
      </c>
      <c r="D950" s="16" t="s">
        <v>77</v>
      </c>
      <c r="E950" s="6" t="n">
        <v>1000</v>
      </c>
      <c r="F950" s="7" t="n">
        <v>4</v>
      </c>
      <c r="G950" s="6" t="n">
        <v>0</v>
      </c>
      <c r="H950" s="6" t="n">
        <v>0</v>
      </c>
      <c r="I950" s="6" t="n">
        <v>0</v>
      </c>
      <c r="J950" s="6" t="n">
        <v>0</v>
      </c>
    </row>
    <row collapsed="false" customFormat="false" customHeight="false" hidden="false" ht="12.1" outlineLevel="0" r="951">
      <c r="A951" s="39" t="n">
        <v>48919</v>
      </c>
      <c r="B951" s="16" t="s">
        <v>657</v>
      </c>
      <c r="C951" s="16" t="s">
        <v>139</v>
      </c>
      <c r="D951" s="16" t="s">
        <v>140</v>
      </c>
      <c r="E951" s="6" t="n">
        <v>1000</v>
      </c>
      <c r="F951" s="7" t="n">
        <v>1</v>
      </c>
      <c r="G951" s="6" t="n">
        <v>82.72</v>
      </c>
      <c r="H951" s="6" t="n">
        <v>11</v>
      </c>
      <c r="I951" s="6" t="n">
        <v>82.72</v>
      </c>
      <c r="J951" s="6" t="n">
        <v>71.72</v>
      </c>
    </row>
    <row collapsed="false" customFormat="false" customHeight="false" hidden="false" ht="12.1" outlineLevel="0" r="952">
      <c r="A952" s="39" t="n">
        <v>48926</v>
      </c>
      <c r="B952" s="16" t="s">
        <v>657</v>
      </c>
      <c r="C952" s="16" t="s">
        <v>130</v>
      </c>
      <c r="D952" s="16" t="s">
        <v>131</v>
      </c>
      <c r="E952" s="6" t="n">
        <v>1000</v>
      </c>
      <c r="F952" s="7" t="n">
        <v>2</v>
      </c>
      <c r="G952" s="6" t="n">
        <v>59.84</v>
      </c>
      <c r="H952" s="6" t="n">
        <v>16</v>
      </c>
      <c r="I952" s="6" t="n">
        <v>119.68</v>
      </c>
      <c r="J952" s="6" t="n">
        <v>103.68</v>
      </c>
    </row>
    <row collapsed="false" customFormat="false" customHeight="false" hidden="false" ht="12.1" outlineLevel="0" r="953">
      <c r="A953" s="39" t="n">
        <v>48971</v>
      </c>
      <c r="B953" s="16" t="s">
        <v>657</v>
      </c>
      <c r="C953" s="16" t="s">
        <v>180</v>
      </c>
      <c r="D953" s="16" t="s">
        <v>181</v>
      </c>
      <c r="E953" s="6" t="n">
        <v>19.36</v>
      </c>
      <c r="F953" s="7" t="n">
        <v>11</v>
      </c>
      <c r="G953" s="6" t="n">
        <v>0.36</v>
      </c>
      <c r="H953" s="6" t="n">
        <v>1</v>
      </c>
      <c r="I953" s="6" t="n">
        <v>3.96</v>
      </c>
      <c r="J953" s="6" t="n">
        <v>2.96</v>
      </c>
    </row>
    <row collapsed="false" customFormat="false" customHeight="false" hidden="false" ht="12.1" outlineLevel="0" r="954">
      <c r="A954" s="39" t="n">
        <v>49002</v>
      </c>
      <c r="B954" s="16" t="s">
        <v>657</v>
      </c>
      <c r="C954" s="16" t="s">
        <v>64</v>
      </c>
      <c r="D954" s="16" t="s">
        <v>65</v>
      </c>
      <c r="E954" s="6" t="n">
        <v>882.56</v>
      </c>
      <c r="F954" s="7" t="n">
        <v>6</v>
      </c>
      <c r="G954" s="6" t="n">
        <v>43.66</v>
      </c>
      <c r="H954" s="6" t="n">
        <v>34</v>
      </c>
      <c r="I954" s="6" t="n">
        <v>261.96</v>
      </c>
      <c r="J954" s="6" t="n">
        <v>227.96</v>
      </c>
    </row>
    <row collapsed="false" customFormat="false" customHeight="false" hidden="false" ht="12.1" outlineLevel="0" r="955">
      <c r="A955" s="39" t="n">
        <v>49006</v>
      </c>
      <c r="B955" s="16" t="s">
        <v>657</v>
      </c>
      <c r="C955" s="16" t="s">
        <v>76</v>
      </c>
      <c r="D955" s="16" t="s">
        <v>77</v>
      </c>
      <c r="E955" s="6" t="n">
        <v>1000</v>
      </c>
      <c r="F955" s="7" t="n">
        <v>4</v>
      </c>
      <c r="G955" s="6" t="n">
        <v>0</v>
      </c>
      <c r="H955" s="6" t="n">
        <v>0</v>
      </c>
      <c r="I955" s="6" t="n">
        <v>0</v>
      </c>
      <c r="J955" s="6" t="n">
        <v>0</v>
      </c>
    </row>
    <row collapsed="false" customFormat="false" customHeight="false" hidden="false" ht="12.1" outlineLevel="0" r="956">
      <c r="A956" s="39" t="n">
        <v>49061</v>
      </c>
      <c r="B956" s="16" t="s">
        <v>657</v>
      </c>
      <c r="C956" s="16" t="s">
        <v>180</v>
      </c>
      <c r="D956" s="16" t="s">
        <v>181</v>
      </c>
      <c r="E956" s="6" t="n">
        <v>19.36</v>
      </c>
      <c r="F956" s="7" t="n">
        <v>11</v>
      </c>
      <c r="G956" s="6" t="n">
        <v>0.36</v>
      </c>
      <c r="H956" s="6" t="n">
        <v>1</v>
      </c>
      <c r="I956" s="6" t="n">
        <v>3.96</v>
      </c>
      <c r="J956" s="6" t="n">
        <v>2.96</v>
      </c>
    </row>
    <row collapsed="false" customFormat="false" customHeight="false" hidden="false" ht="12.1" outlineLevel="0" r="957">
      <c r="A957" s="39" t="n">
        <v>49087</v>
      </c>
      <c r="B957" s="16" t="s">
        <v>657</v>
      </c>
      <c r="C957" s="16" t="s">
        <v>127</v>
      </c>
      <c r="D957" s="16" t="s">
        <v>128</v>
      </c>
      <c r="E957" s="6" t="n">
        <v>1000</v>
      </c>
      <c r="F957" s="7" t="n">
        <v>2</v>
      </c>
      <c r="G957" s="6" t="n">
        <v>61.08</v>
      </c>
      <c r="H957" s="6" t="n">
        <v>16</v>
      </c>
      <c r="I957" s="6" t="n">
        <v>122.16</v>
      </c>
      <c r="J957" s="6" t="n">
        <v>106.16</v>
      </c>
    </row>
    <row collapsed="false" customFormat="false" customHeight="false" hidden="false" ht="12.1" outlineLevel="0" r="958">
      <c r="A958" s="39" t="n">
        <v>49087</v>
      </c>
      <c r="B958" s="16" t="s">
        <v>657</v>
      </c>
      <c r="C958" s="16" t="s">
        <v>133</v>
      </c>
      <c r="D958" s="16" t="s">
        <v>134</v>
      </c>
      <c r="E958" s="6" t="n">
        <v>1000</v>
      </c>
      <c r="F958" s="7" t="n">
        <v>3</v>
      </c>
      <c r="G958" s="6" t="n">
        <v>35.4</v>
      </c>
      <c r="H958" s="6" t="n">
        <v>14</v>
      </c>
      <c r="I958" s="6" t="n">
        <v>106.2</v>
      </c>
      <c r="J958" s="6" t="n">
        <v>92.2</v>
      </c>
    </row>
    <row collapsed="false" customFormat="false" customHeight="false" hidden="false" ht="12.1" outlineLevel="0" r="959">
      <c r="A959" s="39" t="n">
        <v>49091</v>
      </c>
      <c r="B959" s="16" t="s">
        <v>657</v>
      </c>
      <c r="C959" s="16" t="s">
        <v>64</v>
      </c>
      <c r="D959" s="16" t="s">
        <v>65</v>
      </c>
      <c r="E959" s="6" t="n">
        <v>882.56</v>
      </c>
      <c r="F959" s="7" t="n">
        <v>6</v>
      </c>
      <c r="G959" s="6" t="n">
        <v>43.66</v>
      </c>
      <c r="H959" s="6" t="n">
        <v>34</v>
      </c>
      <c r="I959" s="6" t="n">
        <v>261.96</v>
      </c>
      <c r="J959" s="6" t="n">
        <v>227.96</v>
      </c>
    </row>
    <row collapsed="false" customFormat="false" customHeight="false" hidden="false" ht="12.1" outlineLevel="0" r="960">
      <c r="A960" s="39" t="n">
        <v>49098</v>
      </c>
      <c r="B960" s="16" t="s">
        <v>657</v>
      </c>
      <c r="C960" s="16" t="s">
        <v>76</v>
      </c>
      <c r="D960" s="16" t="s">
        <v>77</v>
      </c>
      <c r="E960" s="6" t="n">
        <v>1000</v>
      </c>
      <c r="F960" s="7" t="n">
        <v>4</v>
      </c>
      <c r="G960" s="6" t="n">
        <v>0</v>
      </c>
      <c r="H960" s="6" t="n">
        <v>0</v>
      </c>
      <c r="I960" s="6" t="n">
        <v>0</v>
      </c>
      <c r="J960" s="6" t="n">
        <v>0</v>
      </c>
    </row>
    <row collapsed="false" customFormat="false" customHeight="false" hidden="false" ht="12.1" outlineLevel="0" r="961">
      <c r="A961" s="39" t="n">
        <v>49101</v>
      </c>
      <c r="B961" s="16" t="s">
        <v>657</v>
      </c>
      <c r="C961" s="16" t="s">
        <v>139</v>
      </c>
      <c r="D961" s="16" t="s">
        <v>140</v>
      </c>
      <c r="E961" s="6" t="n">
        <v>1000</v>
      </c>
      <c r="F961" s="7" t="n">
        <v>1</v>
      </c>
      <c r="G961" s="6" t="n">
        <v>82.72</v>
      </c>
      <c r="H961" s="6" t="n">
        <v>11</v>
      </c>
      <c r="I961" s="6" t="n">
        <v>82.72</v>
      </c>
      <c r="J961" s="6" t="n">
        <v>71.72</v>
      </c>
    </row>
    <row collapsed="false" customFormat="false" customHeight="false" hidden="false" ht="12.1" outlineLevel="0" r="962">
      <c r="A962" s="39" t="n">
        <v>49108</v>
      </c>
      <c r="B962" s="16" t="s">
        <v>657</v>
      </c>
      <c r="C962" s="16" t="s">
        <v>130</v>
      </c>
      <c r="D962" s="16" t="s">
        <v>131</v>
      </c>
      <c r="E962" s="6" t="n">
        <v>1000</v>
      </c>
      <c r="F962" s="7" t="n">
        <v>2</v>
      </c>
      <c r="G962" s="6" t="n">
        <v>59.84</v>
      </c>
      <c r="H962" s="6" t="n">
        <v>16</v>
      </c>
      <c r="I962" s="6" t="n">
        <v>119.68</v>
      </c>
      <c r="J962" s="6" t="n">
        <v>103.68</v>
      </c>
    </row>
    <row collapsed="false" customFormat="false" customHeight="false" hidden="false" ht="12.1" outlineLevel="0" r="963">
      <c r="A963" s="39" t="n">
        <v>49152</v>
      </c>
      <c r="B963" s="16" t="s">
        <v>657</v>
      </c>
      <c r="C963" s="16" t="s">
        <v>180</v>
      </c>
      <c r="D963" s="16" t="s">
        <v>181</v>
      </c>
      <c r="E963" s="6" t="n">
        <v>19.36</v>
      </c>
      <c r="F963" s="7" t="n">
        <v>11</v>
      </c>
      <c r="G963" s="6" t="n">
        <v>0.36</v>
      </c>
      <c r="H963" s="6" t="n">
        <v>1</v>
      </c>
      <c r="I963" s="6" t="n">
        <v>3.96</v>
      </c>
      <c r="J963" s="6" t="n">
        <v>2.96</v>
      </c>
    </row>
    <row collapsed="false" customFormat="false" customHeight="false" hidden="false" ht="12.1" outlineLevel="0" r="964">
      <c r="A964" s="39" t="n">
        <v>49183</v>
      </c>
      <c r="B964" s="16" t="s">
        <v>657</v>
      </c>
      <c r="C964" s="16" t="s">
        <v>64</v>
      </c>
      <c r="D964" s="16" t="s">
        <v>65</v>
      </c>
      <c r="E964" s="6" t="n">
        <v>882.56</v>
      </c>
      <c r="F964" s="7" t="n">
        <v>6</v>
      </c>
      <c r="G964" s="6" t="n">
        <v>43.66</v>
      </c>
      <c r="H964" s="6" t="n">
        <v>34</v>
      </c>
      <c r="I964" s="6" t="n">
        <v>261.96</v>
      </c>
      <c r="J964" s="6" t="n">
        <v>227.96</v>
      </c>
    </row>
    <row collapsed="false" customFormat="false" customHeight="false" hidden="false" ht="12.1" outlineLevel="0" r="965">
      <c r="A965" s="39" t="n">
        <v>49190</v>
      </c>
      <c r="B965" s="16" t="s">
        <v>657</v>
      </c>
      <c r="C965" s="16" t="s">
        <v>76</v>
      </c>
      <c r="D965" s="16" t="s">
        <v>77</v>
      </c>
      <c r="E965" s="6" t="n">
        <v>1000</v>
      </c>
      <c r="F965" s="7" t="n">
        <v>4</v>
      </c>
      <c r="G965" s="6" t="n">
        <v>0</v>
      </c>
      <c r="H965" s="6" t="n">
        <v>0</v>
      </c>
      <c r="I965" s="6" t="n">
        <v>0</v>
      </c>
      <c r="J965" s="6" t="n">
        <v>0</v>
      </c>
    </row>
    <row collapsed="false" customFormat="false" customHeight="false" hidden="false" ht="12.1" outlineLevel="0" r="966">
      <c r="A966" s="39" t="n">
        <v>49244</v>
      </c>
      <c r="B966" s="16" t="s">
        <v>657</v>
      </c>
      <c r="C966" s="16" t="s">
        <v>180</v>
      </c>
      <c r="D966" s="16" t="s">
        <v>181</v>
      </c>
      <c r="E966" s="6" t="n">
        <v>19.36</v>
      </c>
      <c r="F966" s="7" t="n">
        <v>11</v>
      </c>
      <c r="G966" s="6" t="n">
        <v>0.36</v>
      </c>
      <c r="H966" s="6" t="n">
        <v>1</v>
      </c>
      <c r="I966" s="6" t="n">
        <v>3.96</v>
      </c>
      <c r="J966" s="6" t="n">
        <v>2.96</v>
      </c>
    </row>
    <row collapsed="false" customFormat="false" customHeight="false" hidden="false" ht="12.1" outlineLevel="0" r="967">
      <c r="A967" s="39" t="n">
        <v>49269</v>
      </c>
      <c r="B967" s="16" t="s">
        <v>657</v>
      </c>
      <c r="C967" s="16" t="s">
        <v>127</v>
      </c>
      <c r="D967" s="16" t="s">
        <v>128</v>
      </c>
      <c r="E967" s="6" t="n">
        <v>1000</v>
      </c>
      <c r="F967" s="7" t="n">
        <v>2</v>
      </c>
      <c r="G967" s="6" t="n">
        <v>61.08</v>
      </c>
      <c r="H967" s="6" t="n">
        <v>16</v>
      </c>
      <c r="I967" s="6" t="n">
        <v>122.16</v>
      </c>
      <c r="J967" s="6" t="n">
        <v>106.16</v>
      </c>
    </row>
    <row collapsed="false" customFormat="false" customHeight="false" hidden="false" ht="12.1" outlineLevel="0" r="968">
      <c r="A968" s="39" t="n">
        <v>49269</v>
      </c>
      <c r="B968" s="16" t="s">
        <v>657</v>
      </c>
      <c r="C968" s="16" t="s">
        <v>133</v>
      </c>
      <c r="D968" s="16" t="s">
        <v>134</v>
      </c>
      <c r="E968" s="6" t="n">
        <v>1000</v>
      </c>
      <c r="F968" s="7" t="n">
        <v>3</v>
      </c>
      <c r="G968" s="6" t="n">
        <v>35.4</v>
      </c>
      <c r="H968" s="6" t="n">
        <v>14</v>
      </c>
      <c r="I968" s="6" t="n">
        <v>106.2</v>
      </c>
      <c r="J968" s="6" t="n">
        <v>92.2</v>
      </c>
    </row>
    <row collapsed="false" customFormat="false" customHeight="false" hidden="false" ht="12.1" outlineLevel="0" r="969">
      <c r="A969" s="39" t="n">
        <v>49275</v>
      </c>
      <c r="B969" s="16" t="s">
        <v>657</v>
      </c>
      <c r="C969" s="16" t="s">
        <v>64</v>
      </c>
      <c r="D969" s="16" t="s">
        <v>65</v>
      </c>
      <c r="E969" s="6" t="n">
        <v>882.56</v>
      </c>
      <c r="F969" s="7" t="n">
        <v>6</v>
      </c>
      <c r="G969" s="6" t="n">
        <v>43.66</v>
      </c>
      <c r="H969" s="6" t="n">
        <v>34</v>
      </c>
      <c r="I969" s="6" t="n">
        <v>261.96</v>
      </c>
      <c r="J969" s="6" t="n">
        <v>227.96</v>
      </c>
    </row>
    <row collapsed="false" customFormat="false" customHeight="false" hidden="false" ht="12.1" outlineLevel="0" r="970">
      <c r="A970" s="39" t="n">
        <v>49281</v>
      </c>
      <c r="B970" s="16" t="s">
        <v>657</v>
      </c>
      <c r="C970" s="16" t="s">
        <v>76</v>
      </c>
      <c r="D970" s="16" t="s">
        <v>77</v>
      </c>
      <c r="E970" s="6" t="n">
        <v>1000</v>
      </c>
      <c r="F970" s="7" t="n">
        <v>4</v>
      </c>
      <c r="G970" s="6" t="n">
        <v>0</v>
      </c>
      <c r="H970" s="6" t="n">
        <v>0</v>
      </c>
      <c r="I970" s="6" t="n">
        <v>0</v>
      </c>
      <c r="J970" s="6" t="n">
        <v>0</v>
      </c>
    </row>
    <row collapsed="false" customFormat="false" customHeight="false" hidden="false" ht="12.1" outlineLevel="0" r="971">
      <c r="A971" s="39" t="n">
        <v>49283</v>
      </c>
      <c r="B971" s="16" t="s">
        <v>657</v>
      </c>
      <c r="C971" s="16" t="s">
        <v>139</v>
      </c>
      <c r="D971" s="16" t="s">
        <v>140</v>
      </c>
      <c r="E971" s="6" t="n">
        <v>1000</v>
      </c>
      <c r="F971" s="7" t="n">
        <v>1</v>
      </c>
      <c r="G971" s="6" t="n">
        <v>82.72</v>
      </c>
      <c r="H971" s="6" t="n">
        <v>11</v>
      </c>
      <c r="I971" s="6" t="n">
        <v>82.72</v>
      </c>
      <c r="J971" s="6" t="n">
        <v>71.72</v>
      </c>
    </row>
    <row collapsed="false" customFormat="false" customHeight="false" hidden="false" ht="12.1" outlineLevel="0" r="972">
      <c r="A972" s="39" t="n">
        <v>49290</v>
      </c>
      <c r="B972" s="16" t="s">
        <v>657</v>
      </c>
      <c r="C972" s="16" t="s">
        <v>130</v>
      </c>
      <c r="D972" s="16" t="s">
        <v>131</v>
      </c>
      <c r="E972" s="6" t="n">
        <v>1000</v>
      </c>
      <c r="F972" s="7" t="n">
        <v>2</v>
      </c>
      <c r="G972" s="6" t="n">
        <v>59.84</v>
      </c>
      <c r="H972" s="6" t="n">
        <v>16</v>
      </c>
      <c r="I972" s="6" t="n">
        <v>119.68</v>
      </c>
      <c r="J972" s="6" t="n">
        <v>103.68</v>
      </c>
    </row>
    <row collapsed="false" customFormat="false" customHeight="false" hidden="false" ht="12.1" outlineLevel="0" r="973">
      <c r="A973" s="39" t="n">
        <v>49336</v>
      </c>
      <c r="B973" s="16" t="s">
        <v>657</v>
      </c>
      <c r="C973" s="16" t="s">
        <v>180</v>
      </c>
      <c r="D973" s="16" t="s">
        <v>181</v>
      </c>
      <c r="E973" s="6" t="n">
        <v>19.36</v>
      </c>
      <c r="F973" s="7" t="n">
        <v>11</v>
      </c>
      <c r="G973" s="6" t="n">
        <v>0.36</v>
      </c>
      <c r="H973" s="6" t="n">
        <v>1</v>
      </c>
      <c r="I973" s="6" t="n">
        <v>3.96</v>
      </c>
      <c r="J973" s="6" t="n">
        <v>2.96</v>
      </c>
    </row>
    <row collapsed="false" customFormat="false" customHeight="false" hidden="false" ht="12.1" outlineLevel="0" r="974">
      <c r="A974" s="39" t="n">
        <v>49367</v>
      </c>
      <c r="B974" s="16" t="s">
        <v>657</v>
      </c>
      <c r="C974" s="16" t="s">
        <v>64</v>
      </c>
      <c r="D974" s="16" t="s">
        <v>65</v>
      </c>
      <c r="E974" s="6" t="n">
        <v>882.56</v>
      </c>
      <c r="F974" s="7" t="n">
        <v>6</v>
      </c>
      <c r="G974" s="6" t="n">
        <v>43.66</v>
      </c>
      <c r="H974" s="6" t="n">
        <v>34</v>
      </c>
      <c r="I974" s="6" t="n">
        <v>261.96</v>
      </c>
      <c r="J974" s="6" t="n">
        <v>227.96</v>
      </c>
    </row>
    <row collapsed="false" customFormat="false" customHeight="false" hidden="false" ht="12.1" outlineLevel="0" r="975">
      <c r="A975" s="39" t="n">
        <v>49371</v>
      </c>
      <c r="B975" s="16" t="s">
        <v>657</v>
      </c>
      <c r="C975" s="16" t="s">
        <v>76</v>
      </c>
      <c r="D975" s="16" t="s">
        <v>77</v>
      </c>
      <c r="E975" s="6" t="n">
        <v>1000</v>
      </c>
      <c r="F975" s="7" t="n">
        <v>4</v>
      </c>
      <c r="G975" s="6" t="n">
        <v>0</v>
      </c>
      <c r="H975" s="6" t="n">
        <v>0</v>
      </c>
      <c r="I975" s="6" t="n">
        <v>0</v>
      </c>
      <c r="J975" s="6" t="n">
        <v>0</v>
      </c>
    </row>
    <row collapsed="false" customFormat="false" customHeight="false" hidden="false" ht="12.1" outlineLevel="0" r="976">
      <c r="A976" s="39" t="n">
        <v>49426</v>
      </c>
      <c r="B976" s="16" t="s">
        <v>657</v>
      </c>
      <c r="C976" s="16" t="s">
        <v>180</v>
      </c>
      <c r="D976" s="16" t="s">
        <v>181</v>
      </c>
      <c r="E976" s="6" t="n">
        <v>19.36</v>
      </c>
      <c r="F976" s="7" t="n">
        <v>11</v>
      </c>
      <c r="G976" s="6" t="n">
        <v>0.36</v>
      </c>
      <c r="H976" s="6" t="n">
        <v>1</v>
      </c>
      <c r="I976" s="6" t="n">
        <v>3.96</v>
      </c>
      <c r="J976" s="6" t="n">
        <v>2.96</v>
      </c>
    </row>
    <row collapsed="false" customFormat="false" customHeight="false" hidden="false" ht="12.1" outlineLevel="0" r="977">
      <c r="A977" s="39" t="n">
        <v>49451</v>
      </c>
      <c r="B977" s="16" t="s">
        <v>657</v>
      </c>
      <c r="C977" s="16" t="s">
        <v>127</v>
      </c>
      <c r="D977" s="16" t="s">
        <v>128</v>
      </c>
      <c r="E977" s="6" t="n">
        <v>1000</v>
      </c>
      <c r="F977" s="7" t="n">
        <v>2</v>
      </c>
      <c r="G977" s="6" t="n">
        <v>61.08</v>
      </c>
      <c r="H977" s="6" t="n">
        <v>16</v>
      </c>
      <c r="I977" s="6" t="n">
        <v>122.16</v>
      </c>
      <c r="J977" s="6" t="n">
        <v>106.16</v>
      </c>
    </row>
    <row collapsed="false" customFormat="false" customHeight="false" hidden="false" ht="12.1" outlineLevel="0" r="978">
      <c r="A978" s="39" t="n">
        <v>49451</v>
      </c>
      <c r="B978" s="16" t="s">
        <v>657</v>
      </c>
      <c r="C978" s="16" t="s">
        <v>133</v>
      </c>
      <c r="D978" s="16" t="s">
        <v>134</v>
      </c>
      <c r="E978" s="6" t="n">
        <v>1000</v>
      </c>
      <c r="F978" s="7" t="n">
        <v>3</v>
      </c>
      <c r="G978" s="6" t="n">
        <v>35.4</v>
      </c>
      <c r="H978" s="6" t="n">
        <v>14</v>
      </c>
      <c r="I978" s="6" t="n">
        <v>106.2</v>
      </c>
      <c r="J978" s="6" t="n">
        <v>92.2</v>
      </c>
    </row>
    <row collapsed="false" customFormat="false" customHeight="false" hidden="false" ht="12.1" outlineLevel="0" r="979">
      <c r="A979" s="39" t="n">
        <v>49456</v>
      </c>
      <c r="B979" s="16" t="s">
        <v>657</v>
      </c>
      <c r="C979" s="16" t="s">
        <v>64</v>
      </c>
      <c r="D979" s="16" t="s">
        <v>65</v>
      </c>
      <c r="E979" s="6" t="n">
        <v>882.56</v>
      </c>
      <c r="F979" s="7" t="n">
        <v>6</v>
      </c>
      <c r="G979" s="6" t="n">
        <v>43.66</v>
      </c>
      <c r="H979" s="6" t="n">
        <v>34</v>
      </c>
      <c r="I979" s="6" t="n">
        <v>261.96</v>
      </c>
      <c r="J979" s="6" t="n">
        <v>227.96</v>
      </c>
    </row>
    <row collapsed="false" customFormat="false" customHeight="false" hidden="false" ht="12.1" outlineLevel="0" r="980">
      <c r="A980" s="39" t="n">
        <v>49463</v>
      </c>
      <c r="B980" s="16" t="s">
        <v>657</v>
      </c>
      <c r="C980" s="16" t="s">
        <v>76</v>
      </c>
      <c r="D980" s="16" t="s">
        <v>77</v>
      </c>
      <c r="E980" s="6" t="n">
        <v>1000</v>
      </c>
      <c r="F980" s="7" t="n">
        <v>4</v>
      </c>
      <c r="G980" s="6" t="n">
        <v>0</v>
      </c>
      <c r="H980" s="6" t="n">
        <v>0</v>
      </c>
      <c r="I980" s="6" t="n">
        <v>0</v>
      </c>
      <c r="J980" s="6" t="n">
        <v>0</v>
      </c>
    </row>
    <row collapsed="false" customFormat="false" customHeight="false" hidden="false" ht="12.1" outlineLevel="0" r="981">
      <c r="A981" s="39" t="n">
        <v>49472</v>
      </c>
      <c r="B981" s="16" t="s">
        <v>657</v>
      </c>
      <c r="C981" s="16" t="s">
        <v>130</v>
      </c>
      <c r="D981" s="16" t="s">
        <v>131</v>
      </c>
      <c r="E981" s="6" t="n">
        <v>1000</v>
      </c>
      <c r="F981" s="7" t="n">
        <v>2</v>
      </c>
      <c r="G981" s="6" t="n">
        <v>59.84</v>
      </c>
      <c r="H981" s="6" t="n">
        <v>16</v>
      </c>
      <c r="I981" s="6" t="n">
        <v>119.68</v>
      </c>
      <c r="J981" s="6" t="n">
        <v>103.68</v>
      </c>
    </row>
    <row collapsed="false" customFormat="false" customHeight="false" hidden="false" ht="12.1" outlineLevel="0" r="982">
      <c r="A982" s="39" t="n">
        <v>49517</v>
      </c>
      <c r="B982" s="16" t="s">
        <v>657</v>
      </c>
      <c r="C982" s="16" t="s">
        <v>180</v>
      </c>
      <c r="D982" s="16" t="s">
        <v>181</v>
      </c>
      <c r="E982" s="6" t="n">
        <v>19.36</v>
      </c>
      <c r="F982" s="7" t="n">
        <v>11</v>
      </c>
      <c r="G982" s="6" t="n">
        <v>0.36</v>
      </c>
      <c r="H982" s="6" t="n">
        <v>1</v>
      </c>
      <c r="I982" s="6" t="n">
        <v>3.96</v>
      </c>
      <c r="J982" s="6" t="n">
        <v>2.96</v>
      </c>
    </row>
    <row collapsed="false" customFormat="false" customHeight="false" hidden="false" ht="12.1" outlineLevel="0" r="983">
      <c r="A983" s="39" t="n">
        <v>49548</v>
      </c>
      <c r="B983" s="16" t="s">
        <v>657</v>
      </c>
      <c r="C983" s="16" t="s">
        <v>64</v>
      </c>
      <c r="D983" s="16" t="s">
        <v>65</v>
      </c>
      <c r="E983" s="6" t="n">
        <v>882.56</v>
      </c>
      <c r="F983" s="7" t="n">
        <v>6</v>
      </c>
      <c r="G983" s="6" t="n">
        <v>43.66</v>
      </c>
      <c r="H983" s="6" t="n">
        <v>34</v>
      </c>
      <c r="I983" s="6" t="n">
        <v>261.96</v>
      </c>
      <c r="J983" s="6" t="n">
        <v>227.96</v>
      </c>
    </row>
    <row collapsed="false" customFormat="false" customHeight="false" hidden="false" ht="12.1" outlineLevel="0" r="984">
      <c r="A984" s="39" t="n">
        <v>49555</v>
      </c>
      <c r="B984" s="16" t="s">
        <v>657</v>
      </c>
      <c r="C984" s="16" t="s">
        <v>76</v>
      </c>
      <c r="D984" s="16" t="s">
        <v>77</v>
      </c>
      <c r="E984" s="6" t="n">
        <v>1000</v>
      </c>
      <c r="F984" s="7" t="n">
        <v>4</v>
      </c>
      <c r="G984" s="6" t="n">
        <v>0</v>
      </c>
      <c r="H984" s="6" t="n">
        <v>0</v>
      </c>
      <c r="I984" s="6" t="n">
        <v>0</v>
      </c>
      <c r="J984" s="6" t="n">
        <v>0</v>
      </c>
    </row>
    <row collapsed="false" customFormat="false" customHeight="false" hidden="false" ht="12.1" outlineLevel="0" r="985">
      <c r="A985" s="39" t="n">
        <v>49609</v>
      </c>
      <c r="B985" s="16" t="s">
        <v>657</v>
      </c>
      <c r="C985" s="16" t="s">
        <v>180</v>
      </c>
      <c r="D985" s="16" t="s">
        <v>181</v>
      </c>
      <c r="E985" s="6" t="n">
        <v>19.36</v>
      </c>
      <c r="F985" s="7" t="n">
        <v>11</v>
      </c>
      <c r="G985" s="6" t="n">
        <v>0.36</v>
      </c>
      <c r="H985" s="6" t="n">
        <v>1</v>
      </c>
      <c r="I985" s="6" t="n">
        <v>3.96</v>
      </c>
      <c r="J985" s="6" t="n">
        <v>2.96</v>
      </c>
    </row>
    <row collapsed="false" customFormat="false" customHeight="false" hidden="false" ht="12.1" outlineLevel="0" r="986">
      <c r="A986" s="39" t="n">
        <v>49633</v>
      </c>
      <c r="B986" s="16" t="s">
        <v>657</v>
      </c>
      <c r="C986" s="16" t="s">
        <v>127</v>
      </c>
      <c r="D986" s="16" t="s">
        <v>128</v>
      </c>
      <c r="E986" s="6" t="n">
        <v>1000</v>
      </c>
      <c r="F986" s="7" t="n">
        <v>2</v>
      </c>
      <c r="G986" s="6" t="n">
        <v>61.08</v>
      </c>
      <c r="H986" s="6" t="n">
        <v>16</v>
      </c>
      <c r="I986" s="6" t="n">
        <v>122.16</v>
      </c>
      <c r="J986" s="6" t="n">
        <v>106.16</v>
      </c>
    </row>
    <row collapsed="false" customFormat="false" customHeight="false" hidden="false" ht="12.1" outlineLevel="0" r="987">
      <c r="A987" s="39" t="n">
        <v>49633</v>
      </c>
      <c r="B987" s="16" t="s">
        <v>657</v>
      </c>
      <c r="C987" s="16" t="s">
        <v>133</v>
      </c>
      <c r="D987" s="16" t="s">
        <v>134</v>
      </c>
      <c r="E987" s="6" t="n">
        <v>1000</v>
      </c>
      <c r="F987" s="7" t="n">
        <v>3</v>
      </c>
      <c r="G987" s="6" t="n">
        <v>35.4</v>
      </c>
      <c r="H987" s="6" t="n">
        <v>14</v>
      </c>
      <c r="I987" s="6" t="n">
        <v>106.2</v>
      </c>
      <c r="J987" s="6" t="n">
        <v>92.2</v>
      </c>
    </row>
    <row collapsed="false" customFormat="false" customHeight="false" hidden="false" ht="12.1" outlineLevel="0" r="988">
      <c r="A988" s="39" t="n">
        <v>49640</v>
      </c>
      <c r="B988" s="16" t="s">
        <v>657</v>
      </c>
      <c r="C988" s="16" t="s">
        <v>64</v>
      </c>
      <c r="D988" s="16" t="s">
        <v>65</v>
      </c>
      <c r="E988" s="6" t="n">
        <v>882.56</v>
      </c>
      <c r="F988" s="7" t="n">
        <v>6</v>
      </c>
      <c r="G988" s="6" t="n">
        <v>43.66</v>
      </c>
      <c r="H988" s="6" t="n">
        <v>34</v>
      </c>
      <c r="I988" s="6" t="n">
        <v>261.96</v>
      </c>
      <c r="J988" s="6" t="n">
        <v>227.96</v>
      </c>
    </row>
    <row collapsed="false" customFormat="false" customHeight="false" hidden="false" ht="12.1" outlineLevel="0" r="989">
      <c r="A989" s="39" t="n">
        <v>49646</v>
      </c>
      <c r="B989" s="16" t="s">
        <v>657</v>
      </c>
      <c r="C989" s="16" t="s">
        <v>76</v>
      </c>
      <c r="D989" s="16" t="s">
        <v>77</v>
      </c>
      <c r="E989" s="6" t="n">
        <v>1000</v>
      </c>
      <c r="F989" s="7" t="n">
        <v>4</v>
      </c>
      <c r="G989" s="6" t="n">
        <v>0</v>
      </c>
      <c r="H989" s="6" t="n">
        <v>0</v>
      </c>
      <c r="I989" s="6" t="n">
        <v>0</v>
      </c>
      <c r="J989" s="6" t="n">
        <v>0</v>
      </c>
    </row>
    <row collapsed="false" customFormat="false" customHeight="false" hidden="false" ht="12.1" outlineLevel="0" r="990">
      <c r="A990" s="39" t="n">
        <v>49654</v>
      </c>
      <c r="B990" s="16" t="s">
        <v>657</v>
      </c>
      <c r="C990" s="16" t="s">
        <v>130</v>
      </c>
      <c r="D990" s="16" t="s">
        <v>131</v>
      </c>
      <c r="E990" s="6" t="n">
        <v>1000</v>
      </c>
      <c r="F990" s="7" t="n">
        <v>2</v>
      </c>
      <c r="G990" s="6" t="n">
        <v>59.84</v>
      </c>
      <c r="H990" s="6" t="n">
        <v>16</v>
      </c>
      <c r="I990" s="6" t="n">
        <v>119.68</v>
      </c>
      <c r="J990" s="6" t="n">
        <v>103.68</v>
      </c>
    </row>
    <row collapsed="false" customFormat="false" customHeight="false" hidden="false" ht="12.1" outlineLevel="0" r="991">
      <c r="A991" s="39" t="n">
        <v>49701</v>
      </c>
      <c r="B991" s="16" t="s">
        <v>657</v>
      </c>
      <c r="C991" s="16" t="s">
        <v>180</v>
      </c>
      <c r="D991" s="16" t="s">
        <v>181</v>
      </c>
      <c r="E991" s="6" t="n">
        <v>19.36</v>
      </c>
      <c r="F991" s="7" t="n">
        <v>11</v>
      </c>
      <c r="G991" s="6" t="n">
        <v>0.36</v>
      </c>
      <c r="H991" s="6" t="n">
        <v>1</v>
      </c>
      <c r="I991" s="6" t="n">
        <v>3.96</v>
      </c>
      <c r="J991" s="6" t="n">
        <v>2.96</v>
      </c>
    </row>
    <row collapsed="false" customFormat="false" customHeight="false" hidden="false" ht="12.1" outlineLevel="0" r="992">
      <c r="A992" s="39" t="n">
        <v>49732</v>
      </c>
      <c r="B992" s="16" t="s">
        <v>657</v>
      </c>
      <c r="C992" s="16" t="s">
        <v>64</v>
      </c>
      <c r="D992" s="16" t="s">
        <v>65</v>
      </c>
      <c r="E992" s="6" t="n">
        <v>882.56</v>
      </c>
      <c r="F992" s="7" t="n">
        <v>6</v>
      </c>
      <c r="G992" s="6" t="n">
        <v>43.66</v>
      </c>
      <c r="H992" s="6" t="n">
        <v>34</v>
      </c>
      <c r="I992" s="6" t="n">
        <v>261.96</v>
      </c>
      <c r="J992" s="6" t="n">
        <v>227.96</v>
      </c>
    </row>
    <row collapsed="false" customFormat="false" customHeight="false" hidden="false" ht="12.1" outlineLevel="0" r="993">
      <c r="A993" s="39" t="n">
        <v>49737</v>
      </c>
      <c r="B993" s="16" t="s">
        <v>657</v>
      </c>
      <c r="C993" s="16" t="s">
        <v>76</v>
      </c>
      <c r="D993" s="16" t="s">
        <v>77</v>
      </c>
      <c r="E993" s="6" t="n">
        <v>1000</v>
      </c>
      <c r="F993" s="7" t="n">
        <v>4</v>
      </c>
      <c r="G993" s="6" t="n">
        <v>0</v>
      </c>
      <c r="H993" s="6" t="n">
        <v>0</v>
      </c>
      <c r="I993" s="6" t="n">
        <v>0</v>
      </c>
      <c r="J993" s="6" t="n">
        <v>0</v>
      </c>
    </row>
    <row collapsed="false" customFormat="false" customHeight="false" hidden="false" ht="12.1" outlineLevel="0" r="994">
      <c r="A994" s="39" t="n">
        <v>49792</v>
      </c>
      <c r="B994" s="16" t="s">
        <v>657</v>
      </c>
      <c r="C994" s="16" t="s">
        <v>180</v>
      </c>
      <c r="D994" s="16" t="s">
        <v>181</v>
      </c>
      <c r="E994" s="6" t="n">
        <v>19.36</v>
      </c>
      <c r="F994" s="7" t="n">
        <v>11</v>
      </c>
      <c r="G994" s="6" t="n">
        <v>0.36</v>
      </c>
      <c r="H994" s="6" t="n">
        <v>1</v>
      </c>
      <c r="I994" s="6" t="n">
        <v>3.96</v>
      </c>
      <c r="J994" s="6" t="n">
        <v>2.96</v>
      </c>
    </row>
    <row collapsed="false" customFormat="false" customHeight="false" hidden="false" ht="12.1" outlineLevel="0" r="995">
      <c r="A995" s="39" t="n">
        <v>49815</v>
      </c>
      <c r="B995" s="16" t="s">
        <v>657</v>
      </c>
      <c r="C995" s="16" t="s">
        <v>127</v>
      </c>
      <c r="D995" s="16" t="s">
        <v>128</v>
      </c>
      <c r="E995" s="6" t="n">
        <v>1000</v>
      </c>
      <c r="F995" s="7" t="n">
        <v>2</v>
      </c>
      <c r="G995" s="6" t="n">
        <v>61.08</v>
      </c>
      <c r="H995" s="6" t="n">
        <v>16</v>
      </c>
      <c r="I995" s="6" t="n">
        <v>122.16</v>
      </c>
      <c r="J995" s="6" t="n">
        <v>106.16</v>
      </c>
    </row>
    <row collapsed="false" customFormat="false" customHeight="false" hidden="false" ht="12.1" outlineLevel="0" r="996">
      <c r="A996" s="39" t="n">
        <v>49815</v>
      </c>
      <c r="B996" s="16" t="s">
        <v>657</v>
      </c>
      <c r="C996" s="16" t="s">
        <v>133</v>
      </c>
      <c r="D996" s="16" t="s">
        <v>134</v>
      </c>
      <c r="E996" s="6" t="n">
        <v>1000</v>
      </c>
      <c r="F996" s="7" t="n">
        <v>3</v>
      </c>
      <c r="G996" s="6" t="n">
        <v>35.4</v>
      </c>
      <c r="H996" s="6" t="n">
        <v>14</v>
      </c>
      <c r="I996" s="6" t="n">
        <v>106.2</v>
      </c>
      <c r="J996" s="6" t="n">
        <v>92.2</v>
      </c>
    </row>
    <row collapsed="false" customFormat="false" customHeight="false" hidden="false" ht="12.1" outlineLevel="0" r="997">
      <c r="A997" s="39" t="n">
        <v>49822</v>
      </c>
      <c r="B997" s="16" t="s">
        <v>657</v>
      </c>
      <c r="C997" s="16" t="s">
        <v>64</v>
      </c>
      <c r="D997" s="16" t="s">
        <v>65</v>
      </c>
      <c r="E997" s="6" t="n">
        <v>882.56</v>
      </c>
      <c r="F997" s="7" t="n">
        <v>6</v>
      </c>
      <c r="G997" s="6" t="n">
        <v>43.66</v>
      </c>
      <c r="H997" s="6" t="n">
        <v>34</v>
      </c>
      <c r="I997" s="6" t="n">
        <v>261.96</v>
      </c>
      <c r="J997" s="6" t="n">
        <v>227.96</v>
      </c>
    </row>
    <row collapsed="false" customFormat="false" customHeight="false" hidden="false" ht="12.1" outlineLevel="0" r="998">
      <c r="A998" s="39" t="n">
        <v>49829</v>
      </c>
      <c r="B998" s="16" t="s">
        <v>657</v>
      </c>
      <c r="C998" s="16" t="s">
        <v>76</v>
      </c>
      <c r="D998" s="16" t="s">
        <v>77</v>
      </c>
      <c r="E998" s="6" t="n">
        <v>1000</v>
      </c>
      <c r="F998" s="7" t="n">
        <v>4</v>
      </c>
      <c r="G998" s="6" t="n">
        <v>0</v>
      </c>
      <c r="H998" s="6" t="n">
        <v>0</v>
      </c>
      <c r="I998" s="6" t="n">
        <v>0</v>
      </c>
      <c r="J998" s="6" t="n">
        <v>0</v>
      </c>
    </row>
    <row collapsed="false" customFormat="false" customHeight="false" hidden="false" ht="12.1" outlineLevel="0" r="999">
      <c r="A999" s="39" t="n">
        <v>49836</v>
      </c>
      <c r="B999" s="16" t="s">
        <v>657</v>
      </c>
      <c r="C999" s="16" t="s">
        <v>130</v>
      </c>
      <c r="D999" s="16" t="s">
        <v>131</v>
      </c>
      <c r="E999" s="6" t="n">
        <v>1000</v>
      </c>
      <c r="F999" s="7" t="n">
        <v>2</v>
      </c>
      <c r="G999" s="6" t="n">
        <v>59.84</v>
      </c>
      <c r="H999" s="6" t="n">
        <v>16</v>
      </c>
      <c r="I999" s="6" t="n">
        <v>119.68</v>
      </c>
      <c r="J999" s="6" t="n">
        <v>103.68</v>
      </c>
    </row>
    <row collapsed="false" customFormat="false" customHeight="false" hidden="false" ht="12.1" outlineLevel="0" r="1000">
      <c r="A1000" s="39" t="n">
        <v>49883</v>
      </c>
      <c r="B1000" s="16" t="s">
        <v>657</v>
      </c>
      <c r="C1000" s="16" t="s">
        <v>180</v>
      </c>
      <c r="D1000" s="16" t="s">
        <v>181</v>
      </c>
      <c r="E1000" s="6" t="n">
        <v>19.36</v>
      </c>
      <c r="F1000" s="7" t="n">
        <v>11</v>
      </c>
      <c r="G1000" s="6" t="n">
        <v>0.36</v>
      </c>
      <c r="H1000" s="6" t="n">
        <v>1</v>
      </c>
      <c r="I1000" s="6" t="n">
        <v>3.96</v>
      </c>
      <c r="J1000" s="6" t="n">
        <v>2.96</v>
      </c>
    </row>
    <row collapsed="false" customFormat="false" customHeight="false" hidden="false" ht="12.1" outlineLevel="0" r="1001">
      <c r="A1001" s="39" t="n">
        <v>49914</v>
      </c>
      <c r="B1001" s="16" t="s">
        <v>657</v>
      </c>
      <c r="C1001" s="16" t="s">
        <v>64</v>
      </c>
      <c r="D1001" s="16" t="s">
        <v>65</v>
      </c>
      <c r="E1001" s="6" t="n">
        <v>882.56</v>
      </c>
      <c r="F1001" s="7" t="n">
        <v>6</v>
      </c>
      <c r="G1001" s="6" t="n">
        <v>43.66</v>
      </c>
      <c r="H1001" s="6" t="n">
        <v>34</v>
      </c>
      <c r="I1001" s="6" t="n">
        <v>261.96</v>
      </c>
      <c r="J1001" s="6" t="n">
        <v>227.96</v>
      </c>
    </row>
    <row collapsed="false" customFormat="false" customHeight="false" hidden="false" ht="12.1" outlineLevel="0" r="1002">
      <c r="A1002" s="39" t="n">
        <v>49921</v>
      </c>
      <c r="B1002" s="16" t="s">
        <v>657</v>
      </c>
      <c r="C1002" s="16" t="s">
        <v>76</v>
      </c>
      <c r="D1002" s="16" t="s">
        <v>77</v>
      </c>
      <c r="E1002" s="6" t="n">
        <v>1000</v>
      </c>
      <c r="F1002" s="7" t="n">
        <v>4</v>
      </c>
      <c r="G1002" s="6" t="n">
        <v>0</v>
      </c>
      <c r="H1002" s="6" t="n">
        <v>0</v>
      </c>
      <c r="I1002" s="6" t="n">
        <v>0</v>
      </c>
      <c r="J1002" s="6" t="n">
        <v>0</v>
      </c>
    </row>
    <row collapsed="false" customFormat="false" customHeight="false" hidden="false" ht="12.1" outlineLevel="0" r="1003">
      <c r="A1003" s="39" t="n">
        <v>49975</v>
      </c>
      <c r="B1003" s="16" t="s">
        <v>657</v>
      </c>
      <c r="C1003" s="16" t="s">
        <v>180</v>
      </c>
      <c r="D1003" s="16" t="s">
        <v>181</v>
      </c>
      <c r="E1003" s="6" t="n">
        <v>19.36</v>
      </c>
      <c r="F1003" s="7" t="n">
        <v>11</v>
      </c>
      <c r="G1003" s="6" t="n">
        <v>0.36</v>
      </c>
      <c r="H1003" s="6" t="n">
        <v>1</v>
      </c>
      <c r="I1003" s="6" t="n">
        <v>3.96</v>
      </c>
      <c r="J1003" s="6" t="n">
        <v>2.96</v>
      </c>
    </row>
    <row collapsed="false" customFormat="false" customHeight="false" hidden="false" ht="12.1" outlineLevel="0" r="1004">
      <c r="A1004" s="39" t="n">
        <v>49997</v>
      </c>
      <c r="B1004" s="16" t="s">
        <v>657</v>
      </c>
      <c r="C1004" s="16" t="s">
        <v>127</v>
      </c>
      <c r="D1004" s="16" t="s">
        <v>128</v>
      </c>
      <c r="E1004" s="6" t="n">
        <v>1000</v>
      </c>
      <c r="F1004" s="7" t="n">
        <v>2</v>
      </c>
      <c r="G1004" s="6" t="n">
        <v>61.08</v>
      </c>
      <c r="H1004" s="6" t="n">
        <v>16</v>
      </c>
      <c r="I1004" s="6" t="n">
        <v>122.16</v>
      </c>
      <c r="J1004" s="6" t="n">
        <v>106.16</v>
      </c>
    </row>
    <row collapsed="false" customFormat="false" customHeight="false" hidden="false" ht="12.1" outlineLevel="0" r="1005">
      <c r="A1005" s="39" t="n">
        <v>49997</v>
      </c>
      <c r="B1005" s="16" t="s">
        <v>657</v>
      </c>
      <c r="C1005" s="16" t="s">
        <v>133</v>
      </c>
      <c r="D1005" s="16" t="s">
        <v>134</v>
      </c>
      <c r="E1005" s="6" t="n">
        <v>1000</v>
      </c>
      <c r="F1005" s="7" t="n">
        <v>3</v>
      </c>
      <c r="G1005" s="6" t="n">
        <v>35.4</v>
      </c>
      <c r="H1005" s="6" t="n">
        <v>14</v>
      </c>
      <c r="I1005" s="6" t="n">
        <v>106.2</v>
      </c>
      <c r="J1005" s="6" t="n">
        <v>92.2</v>
      </c>
    </row>
    <row collapsed="false" customFormat="false" customHeight="false" hidden="false" ht="12.1" outlineLevel="0" r="1006">
      <c r="A1006" s="39" t="n">
        <v>50006</v>
      </c>
      <c r="B1006" s="16" t="s">
        <v>657</v>
      </c>
      <c r="C1006" s="16" t="s">
        <v>64</v>
      </c>
      <c r="D1006" s="16" t="s">
        <v>65</v>
      </c>
      <c r="E1006" s="6" t="n">
        <v>882.56</v>
      </c>
      <c r="F1006" s="7" t="n">
        <v>6</v>
      </c>
      <c r="G1006" s="6" t="n">
        <v>43.66</v>
      </c>
      <c r="H1006" s="6" t="n">
        <v>34</v>
      </c>
      <c r="I1006" s="6" t="n">
        <v>261.96</v>
      </c>
      <c r="J1006" s="6" t="n">
        <v>227.96</v>
      </c>
    </row>
    <row collapsed="false" customFormat="false" customHeight="false" hidden="false" ht="12.1" outlineLevel="0" r="1007">
      <c r="A1007" s="39" t="n">
        <v>50012</v>
      </c>
      <c r="B1007" s="16" t="s">
        <v>657</v>
      </c>
      <c r="C1007" s="16" t="s">
        <v>76</v>
      </c>
      <c r="D1007" s="16" t="s">
        <v>77</v>
      </c>
      <c r="E1007" s="6" t="n">
        <v>1000</v>
      </c>
      <c r="F1007" s="7" t="n">
        <v>4</v>
      </c>
      <c r="G1007" s="6" t="n">
        <v>0</v>
      </c>
      <c r="H1007" s="6" t="n">
        <v>0</v>
      </c>
      <c r="I1007" s="6" t="n">
        <v>0</v>
      </c>
      <c r="J1007" s="6" t="n">
        <v>0</v>
      </c>
    </row>
    <row collapsed="false" customFormat="false" customHeight="false" hidden="false" ht="12.1" outlineLevel="0" r="1008">
      <c r="A1008" s="39" t="n">
        <v>50018</v>
      </c>
      <c r="B1008" s="16" t="s">
        <v>657</v>
      </c>
      <c r="C1008" s="16" t="s">
        <v>130</v>
      </c>
      <c r="D1008" s="16" t="s">
        <v>131</v>
      </c>
      <c r="E1008" s="6" t="n">
        <v>1000</v>
      </c>
      <c r="F1008" s="7" t="n">
        <v>2</v>
      </c>
      <c r="G1008" s="6" t="n">
        <v>59.84</v>
      </c>
      <c r="H1008" s="6" t="n">
        <v>16</v>
      </c>
      <c r="I1008" s="6" t="n">
        <v>119.68</v>
      </c>
      <c r="J1008" s="6" t="n">
        <v>103.68</v>
      </c>
    </row>
    <row collapsed="false" customFormat="false" customHeight="false" hidden="false" ht="12.1" outlineLevel="0" r="1009">
      <c r="A1009" s="39" t="n">
        <v>50067</v>
      </c>
      <c r="B1009" s="16" t="s">
        <v>657</v>
      </c>
      <c r="C1009" s="16" t="s">
        <v>180</v>
      </c>
      <c r="D1009" s="16" t="s">
        <v>181</v>
      </c>
      <c r="E1009" s="6" t="n">
        <v>19.36</v>
      </c>
      <c r="F1009" s="7" t="n">
        <v>11</v>
      </c>
      <c r="G1009" s="6" t="n">
        <v>0.36</v>
      </c>
      <c r="H1009" s="6" t="n">
        <v>1</v>
      </c>
      <c r="I1009" s="6" t="n">
        <v>3.96</v>
      </c>
      <c r="J1009" s="6" t="n">
        <v>2.96</v>
      </c>
    </row>
    <row collapsed="false" customFormat="false" customHeight="false" hidden="false" ht="12.1" outlineLevel="0" r="1010">
      <c r="A1010" s="39" t="n">
        <v>50098</v>
      </c>
      <c r="B1010" s="16" t="s">
        <v>657</v>
      </c>
      <c r="C1010" s="16" t="s">
        <v>64</v>
      </c>
      <c r="D1010" s="16" t="s">
        <v>65</v>
      </c>
      <c r="E1010" s="6" t="n">
        <v>882.56</v>
      </c>
      <c r="F1010" s="7" t="n">
        <v>6</v>
      </c>
      <c r="G1010" s="6" t="n">
        <v>43.66</v>
      </c>
      <c r="H1010" s="6" t="n">
        <v>34</v>
      </c>
      <c r="I1010" s="6" t="n">
        <v>261.96</v>
      </c>
      <c r="J1010" s="6" t="n">
        <v>227.96</v>
      </c>
    </row>
    <row collapsed="false" customFormat="false" customHeight="false" hidden="false" ht="12.1" outlineLevel="0" r="1011">
      <c r="A1011" s="39" t="n">
        <v>50102</v>
      </c>
      <c r="B1011" s="16" t="s">
        <v>657</v>
      </c>
      <c r="C1011" s="16" t="s">
        <v>76</v>
      </c>
      <c r="D1011" s="16" t="s">
        <v>77</v>
      </c>
      <c r="E1011" s="6" t="n">
        <v>1000</v>
      </c>
      <c r="F1011" s="7" t="n">
        <v>4</v>
      </c>
      <c r="G1011" s="6" t="n">
        <v>0</v>
      </c>
      <c r="H1011" s="6" t="n">
        <v>0</v>
      </c>
      <c r="I1011" s="6" t="n">
        <v>0</v>
      </c>
      <c r="J1011" s="6" t="n">
        <v>0</v>
      </c>
    </row>
    <row collapsed="false" customFormat="false" customHeight="false" hidden="false" ht="12.1" outlineLevel="0" r="1012">
      <c r="A1012" s="39" t="n">
        <v>50157</v>
      </c>
      <c r="B1012" s="16" t="s">
        <v>657</v>
      </c>
      <c r="C1012" s="16" t="s">
        <v>180</v>
      </c>
      <c r="D1012" s="16" t="s">
        <v>181</v>
      </c>
      <c r="E1012" s="6" t="n">
        <v>19.36</v>
      </c>
      <c r="F1012" s="7" t="n">
        <v>11</v>
      </c>
      <c r="G1012" s="6" t="n">
        <v>0.36</v>
      </c>
      <c r="H1012" s="6" t="n">
        <v>1</v>
      </c>
      <c r="I1012" s="6" t="n">
        <v>3.96</v>
      </c>
      <c r="J1012" s="6" t="n">
        <v>2.96</v>
      </c>
    </row>
    <row collapsed="false" customFormat="false" customHeight="false" hidden="false" ht="12.1" outlineLevel="0" r="1013">
      <c r="A1013" s="39" t="n">
        <v>50179</v>
      </c>
      <c r="B1013" s="16" t="s">
        <v>657</v>
      </c>
      <c r="C1013" s="16" t="s">
        <v>127</v>
      </c>
      <c r="D1013" s="16" t="s">
        <v>128</v>
      </c>
      <c r="E1013" s="6" t="n">
        <v>1000</v>
      </c>
      <c r="F1013" s="7" t="n">
        <v>2</v>
      </c>
      <c r="G1013" s="6" t="n">
        <v>61.08</v>
      </c>
      <c r="H1013" s="6" t="n">
        <v>16</v>
      </c>
      <c r="I1013" s="6" t="n">
        <v>122.16</v>
      </c>
      <c r="J1013" s="6" t="n">
        <v>106.16</v>
      </c>
    </row>
    <row collapsed="false" customFormat="false" customHeight="false" hidden="false" ht="12.1" outlineLevel="0" r="1014">
      <c r="A1014" s="39" t="n">
        <v>50179</v>
      </c>
      <c r="B1014" s="16" t="s">
        <v>657</v>
      </c>
      <c r="C1014" s="16" t="s">
        <v>133</v>
      </c>
      <c r="D1014" s="16" t="s">
        <v>134</v>
      </c>
      <c r="E1014" s="6" t="n">
        <v>1000</v>
      </c>
      <c r="F1014" s="7" t="n">
        <v>3</v>
      </c>
      <c r="G1014" s="6" t="n">
        <v>35.4</v>
      </c>
      <c r="H1014" s="6" t="n">
        <v>14</v>
      </c>
      <c r="I1014" s="6" t="n">
        <v>106.2</v>
      </c>
      <c r="J1014" s="6" t="n">
        <v>92.2</v>
      </c>
    </row>
    <row collapsed="false" customFormat="false" customHeight="false" hidden="false" ht="12.1" outlineLevel="0" r="1015">
      <c r="A1015" s="39" t="n">
        <v>50187</v>
      </c>
      <c r="B1015" s="16" t="s">
        <v>657</v>
      </c>
      <c r="C1015" s="16" t="s">
        <v>64</v>
      </c>
      <c r="D1015" s="16" t="s">
        <v>65</v>
      </c>
      <c r="E1015" s="6" t="n">
        <v>882.56</v>
      </c>
      <c r="F1015" s="7" t="n">
        <v>6</v>
      </c>
      <c r="G1015" s="6" t="n">
        <v>43.66</v>
      </c>
      <c r="H1015" s="6" t="n">
        <v>34</v>
      </c>
      <c r="I1015" s="6" t="n">
        <v>261.96</v>
      </c>
      <c r="J1015" s="6" t="n">
        <v>227.96</v>
      </c>
    </row>
    <row collapsed="false" customFormat="false" customHeight="false" hidden="false" ht="12.1" outlineLevel="0" r="1016">
      <c r="A1016" s="39" t="n">
        <v>50194</v>
      </c>
      <c r="B1016" s="16" t="s">
        <v>657</v>
      </c>
      <c r="C1016" s="16" t="s">
        <v>76</v>
      </c>
      <c r="D1016" s="16" t="s">
        <v>77</v>
      </c>
      <c r="E1016" s="6" t="n">
        <v>1000</v>
      </c>
      <c r="F1016" s="7" t="n">
        <v>4</v>
      </c>
      <c r="G1016" s="6" t="n">
        <v>0</v>
      </c>
      <c r="H1016" s="6" t="n">
        <v>0</v>
      </c>
      <c r="I1016" s="6" t="n">
        <v>0</v>
      </c>
      <c r="J1016" s="6" t="n">
        <v>0</v>
      </c>
    </row>
    <row collapsed="false" customFormat="false" customHeight="false" hidden="false" ht="12.1" outlineLevel="0" r="1017">
      <c r="A1017" s="39" t="n">
        <v>50200</v>
      </c>
      <c r="B1017" s="16" t="s">
        <v>657</v>
      </c>
      <c r="C1017" s="16" t="s">
        <v>130</v>
      </c>
      <c r="D1017" s="16" t="s">
        <v>131</v>
      </c>
      <c r="E1017" s="6" t="n">
        <v>1000</v>
      </c>
      <c r="F1017" s="7" t="n">
        <v>2</v>
      </c>
      <c r="G1017" s="6" t="n">
        <v>59.84</v>
      </c>
      <c r="H1017" s="6" t="n">
        <v>16</v>
      </c>
      <c r="I1017" s="6" t="n">
        <v>119.68</v>
      </c>
      <c r="J1017" s="6" t="n">
        <v>103.68</v>
      </c>
    </row>
    <row collapsed="false" customFormat="false" customHeight="false" hidden="false" ht="12.1" outlineLevel="0" r="1018">
      <c r="A1018" s="39" t="n">
        <v>50248</v>
      </c>
      <c r="B1018" s="16" t="s">
        <v>657</v>
      </c>
      <c r="C1018" s="16" t="s">
        <v>180</v>
      </c>
      <c r="D1018" s="16" t="s">
        <v>181</v>
      </c>
      <c r="E1018" s="6" t="n">
        <v>19.36</v>
      </c>
      <c r="F1018" s="7" t="n">
        <v>11</v>
      </c>
      <c r="G1018" s="6" t="n">
        <v>0.36</v>
      </c>
      <c r="H1018" s="6" t="n">
        <v>1</v>
      </c>
      <c r="I1018" s="6" t="n">
        <v>3.96</v>
      </c>
      <c r="J1018" s="6" t="n">
        <v>2.96</v>
      </c>
    </row>
    <row collapsed="false" customFormat="false" customHeight="false" hidden="false" ht="12.1" outlineLevel="0" r="1019">
      <c r="A1019" s="39" t="n">
        <v>50279</v>
      </c>
      <c r="B1019" s="16" t="s">
        <v>657</v>
      </c>
      <c r="C1019" s="16" t="s">
        <v>64</v>
      </c>
      <c r="D1019" s="16" t="s">
        <v>65</v>
      </c>
      <c r="E1019" s="6" t="n">
        <v>882.56</v>
      </c>
      <c r="F1019" s="7" t="n">
        <v>6</v>
      </c>
      <c r="G1019" s="6" t="n">
        <v>43.66</v>
      </c>
      <c r="H1019" s="6" t="n">
        <v>34</v>
      </c>
      <c r="I1019" s="6" t="n">
        <v>261.96</v>
      </c>
      <c r="J1019" s="6" t="n">
        <v>227.96</v>
      </c>
    </row>
    <row collapsed="false" customFormat="false" customHeight="false" hidden="false" ht="12.1" outlineLevel="0" r="1020">
      <c r="A1020" s="39" t="n">
        <v>50286</v>
      </c>
      <c r="B1020" s="16" t="s">
        <v>657</v>
      </c>
      <c r="C1020" s="16" t="s">
        <v>76</v>
      </c>
      <c r="D1020" s="16" t="s">
        <v>77</v>
      </c>
      <c r="E1020" s="6" t="n">
        <v>1000</v>
      </c>
      <c r="F1020" s="7" t="n">
        <v>4</v>
      </c>
      <c r="G1020" s="6" t="n">
        <v>0</v>
      </c>
      <c r="H1020" s="6" t="n">
        <v>0</v>
      </c>
      <c r="I1020" s="6" t="n">
        <v>0</v>
      </c>
      <c r="J1020" s="6" t="n">
        <v>0</v>
      </c>
    </row>
    <row collapsed="false" customFormat="false" customHeight="false" hidden="false" ht="12.1" outlineLevel="0" r="1021">
      <c r="A1021" s="39" t="n">
        <v>50340</v>
      </c>
      <c r="B1021" s="16" t="s">
        <v>657</v>
      </c>
      <c r="C1021" s="16" t="s">
        <v>180</v>
      </c>
      <c r="D1021" s="16" t="s">
        <v>181</v>
      </c>
      <c r="E1021" s="6" t="n">
        <v>19.36</v>
      </c>
      <c r="F1021" s="7" t="n">
        <v>11</v>
      </c>
      <c r="G1021" s="6" t="n">
        <v>0.36</v>
      </c>
      <c r="H1021" s="6" t="n">
        <v>1</v>
      </c>
      <c r="I1021" s="6" t="n">
        <v>3.96</v>
      </c>
      <c r="J1021" s="6" t="n">
        <v>2.96</v>
      </c>
    </row>
    <row collapsed="false" customFormat="false" customHeight="false" hidden="false" ht="12.1" outlineLevel="0" r="1022">
      <c r="A1022" s="39" t="n">
        <v>50361</v>
      </c>
      <c r="B1022" s="16" t="s">
        <v>657</v>
      </c>
      <c r="C1022" s="16" t="s">
        <v>127</v>
      </c>
      <c r="D1022" s="16" t="s">
        <v>128</v>
      </c>
      <c r="E1022" s="6" t="n">
        <v>1000</v>
      </c>
      <c r="F1022" s="7" t="n">
        <v>2</v>
      </c>
      <c r="G1022" s="6" t="n">
        <v>61.08</v>
      </c>
      <c r="H1022" s="6" t="n">
        <v>16</v>
      </c>
      <c r="I1022" s="6" t="n">
        <v>122.16</v>
      </c>
      <c r="J1022" s="6" t="n">
        <v>106.16</v>
      </c>
    </row>
    <row collapsed="false" customFormat="false" customHeight="false" hidden="false" ht="12.1" outlineLevel="0" r="1023">
      <c r="A1023" s="39" t="n">
        <v>50361</v>
      </c>
      <c r="B1023" s="16" t="s">
        <v>657</v>
      </c>
      <c r="C1023" s="16" t="s">
        <v>133</v>
      </c>
      <c r="D1023" s="16" t="s">
        <v>134</v>
      </c>
      <c r="E1023" s="6" t="n">
        <v>1000</v>
      </c>
      <c r="F1023" s="7" t="n">
        <v>3</v>
      </c>
      <c r="G1023" s="6" t="n">
        <v>35.4</v>
      </c>
      <c r="H1023" s="6" t="n">
        <v>14</v>
      </c>
      <c r="I1023" s="6" t="n">
        <v>106.2</v>
      </c>
      <c r="J1023" s="6" t="n">
        <v>92.2</v>
      </c>
    </row>
    <row collapsed="false" customFormat="false" customHeight="false" hidden="false" ht="12.1" outlineLevel="0" r="1024">
      <c r="A1024" s="39" t="n">
        <v>50371</v>
      </c>
      <c r="B1024" s="16" t="s">
        <v>657</v>
      </c>
      <c r="C1024" s="16" t="s">
        <v>64</v>
      </c>
      <c r="D1024" s="16" t="s">
        <v>65</v>
      </c>
      <c r="E1024" s="6" t="n">
        <v>882.56</v>
      </c>
      <c r="F1024" s="7" t="n">
        <v>6</v>
      </c>
      <c r="G1024" s="6" t="n">
        <v>43.66</v>
      </c>
      <c r="H1024" s="6" t="n">
        <v>34</v>
      </c>
      <c r="I1024" s="6" t="n">
        <v>261.96</v>
      </c>
      <c r="J1024" s="6" t="n">
        <v>227.96</v>
      </c>
    </row>
    <row collapsed="false" customFormat="false" customHeight="false" hidden="false" ht="12.1" outlineLevel="0" r="1025">
      <c r="A1025" s="39" t="n">
        <v>50377</v>
      </c>
      <c r="B1025" s="16" t="s">
        <v>657</v>
      </c>
      <c r="C1025" s="16" t="s">
        <v>76</v>
      </c>
      <c r="D1025" s="16" t="s">
        <v>77</v>
      </c>
      <c r="E1025" s="6" t="n">
        <v>1000</v>
      </c>
      <c r="F1025" s="7" t="n">
        <v>4</v>
      </c>
      <c r="G1025" s="6" t="n">
        <v>0</v>
      </c>
      <c r="H1025" s="6" t="n">
        <v>0</v>
      </c>
      <c r="I1025" s="6" t="n">
        <v>0</v>
      </c>
      <c r="J1025" s="6" t="n">
        <v>0</v>
      </c>
    </row>
    <row collapsed="false" customFormat="false" customHeight="false" hidden="false" ht="12.1" outlineLevel="0" r="1026">
      <c r="A1026" s="39" t="n">
        <v>50432</v>
      </c>
      <c r="B1026" s="16" t="s">
        <v>657</v>
      </c>
      <c r="C1026" s="16" t="s">
        <v>180</v>
      </c>
      <c r="D1026" s="16" t="s">
        <v>181</v>
      </c>
      <c r="E1026" s="6" t="n">
        <v>19.36</v>
      </c>
      <c r="F1026" s="7" t="n">
        <v>11</v>
      </c>
      <c r="G1026" s="6" t="n">
        <v>0.36</v>
      </c>
      <c r="H1026" s="6" t="n">
        <v>1</v>
      </c>
      <c r="I1026" s="6" t="n">
        <v>3.96</v>
      </c>
      <c r="J1026" s="6" t="n">
        <v>2.96</v>
      </c>
    </row>
    <row collapsed="false" customFormat="false" customHeight="false" hidden="false" ht="12.1" outlineLevel="0" r="1027">
      <c r="A1027" s="39" t="n">
        <v>50463</v>
      </c>
      <c r="B1027" s="16" t="s">
        <v>657</v>
      </c>
      <c r="C1027" s="16" t="s">
        <v>64</v>
      </c>
      <c r="D1027" s="16" t="s">
        <v>65</v>
      </c>
      <c r="E1027" s="6" t="n">
        <v>882.56</v>
      </c>
      <c r="F1027" s="7" t="n">
        <v>6</v>
      </c>
      <c r="G1027" s="6" t="n">
        <v>43.66</v>
      </c>
      <c r="H1027" s="6" t="n">
        <v>34</v>
      </c>
      <c r="I1027" s="6" t="n">
        <v>261.96</v>
      </c>
      <c r="J1027" s="6" t="n">
        <v>227.96</v>
      </c>
    </row>
    <row collapsed="false" customFormat="false" customHeight="false" hidden="false" ht="12.1" outlineLevel="0" r="1028">
      <c r="A1028" s="39" t="n">
        <v>50467</v>
      </c>
      <c r="B1028" s="16" t="s">
        <v>657</v>
      </c>
      <c r="C1028" s="16" t="s">
        <v>76</v>
      </c>
      <c r="D1028" s="16" t="s">
        <v>77</v>
      </c>
      <c r="E1028" s="6" t="n">
        <v>1000</v>
      </c>
      <c r="F1028" s="7" t="n">
        <v>4</v>
      </c>
      <c r="G1028" s="6" t="n">
        <v>0</v>
      </c>
      <c r="H1028" s="6" t="n">
        <v>0</v>
      </c>
      <c r="I1028" s="6" t="n">
        <v>0</v>
      </c>
      <c r="J1028" s="6" t="n">
        <v>0</v>
      </c>
    </row>
    <row collapsed="false" customFormat="false" customHeight="false" hidden="false" ht="12.1" outlineLevel="0" r="1029">
      <c r="A1029" s="39" t="n">
        <v>50522</v>
      </c>
      <c r="B1029" s="16" t="s">
        <v>657</v>
      </c>
      <c r="C1029" s="16" t="s">
        <v>180</v>
      </c>
      <c r="D1029" s="16" t="s">
        <v>181</v>
      </c>
      <c r="E1029" s="6" t="n">
        <v>19.36</v>
      </c>
      <c r="F1029" s="7" t="n">
        <v>11</v>
      </c>
      <c r="G1029" s="6" t="n">
        <v>0.36</v>
      </c>
      <c r="H1029" s="6" t="n">
        <v>1</v>
      </c>
      <c r="I1029" s="6" t="n">
        <v>3.96</v>
      </c>
      <c r="J1029" s="6" t="n">
        <v>2.96</v>
      </c>
    </row>
    <row collapsed="false" customFormat="false" customHeight="false" hidden="false" ht="12.1" outlineLevel="0" r="1030">
      <c r="A1030" s="39" t="n">
        <v>50543</v>
      </c>
      <c r="B1030" s="16" t="s">
        <v>657</v>
      </c>
      <c r="C1030" s="16" t="s">
        <v>127</v>
      </c>
      <c r="D1030" s="16" t="s">
        <v>128</v>
      </c>
      <c r="E1030" s="6" t="n">
        <v>1000</v>
      </c>
      <c r="F1030" s="7" t="n">
        <v>2</v>
      </c>
      <c r="G1030" s="6" t="n">
        <v>61.08</v>
      </c>
      <c r="H1030" s="6" t="n">
        <v>16</v>
      </c>
      <c r="I1030" s="6" t="n">
        <v>122.16</v>
      </c>
      <c r="J1030" s="6" t="n">
        <v>106.16</v>
      </c>
    </row>
    <row collapsed="false" customFormat="false" customHeight="false" hidden="false" ht="12.1" outlineLevel="0" r="1031">
      <c r="A1031" s="39" t="n">
        <v>50543</v>
      </c>
      <c r="B1031" s="16" t="s">
        <v>657</v>
      </c>
      <c r="C1031" s="16" t="s">
        <v>133</v>
      </c>
      <c r="D1031" s="16" t="s">
        <v>134</v>
      </c>
      <c r="E1031" s="6" t="n">
        <v>1000</v>
      </c>
      <c r="F1031" s="7" t="n">
        <v>3</v>
      </c>
      <c r="G1031" s="6" t="n">
        <v>35.4</v>
      </c>
      <c r="H1031" s="6" t="n">
        <v>14</v>
      </c>
      <c r="I1031" s="6" t="n">
        <v>106.2</v>
      </c>
      <c r="J1031" s="6" t="n">
        <v>92.2</v>
      </c>
    </row>
    <row collapsed="false" customFormat="false" customHeight="false" hidden="false" ht="12.1" outlineLevel="0" r="1032">
      <c r="A1032" s="39" t="n">
        <v>50552</v>
      </c>
      <c r="B1032" s="16" t="s">
        <v>657</v>
      </c>
      <c r="C1032" s="16" t="s">
        <v>64</v>
      </c>
      <c r="D1032" s="16" t="s">
        <v>65</v>
      </c>
      <c r="E1032" s="6" t="n">
        <v>882.56</v>
      </c>
      <c r="F1032" s="7" t="n">
        <v>6</v>
      </c>
      <c r="G1032" s="6" t="n">
        <v>43.66</v>
      </c>
      <c r="H1032" s="6" t="n">
        <v>34</v>
      </c>
      <c r="I1032" s="6" t="n">
        <v>261.96</v>
      </c>
      <c r="J1032" s="6" t="n">
        <v>227.96</v>
      </c>
    </row>
    <row collapsed="false" customFormat="false" customHeight="false" hidden="false" ht="12.1" outlineLevel="0" r="1033">
      <c r="A1033" s="39" t="n">
        <v>50559</v>
      </c>
      <c r="B1033" s="16" t="s">
        <v>657</v>
      </c>
      <c r="C1033" s="16" t="s">
        <v>76</v>
      </c>
      <c r="D1033" s="16" t="s">
        <v>77</v>
      </c>
      <c r="E1033" s="6" t="n">
        <v>1000</v>
      </c>
      <c r="F1033" s="7" t="n">
        <v>4</v>
      </c>
      <c r="G1033" s="6" t="n">
        <v>0</v>
      </c>
      <c r="H1033" s="6" t="n">
        <v>0</v>
      </c>
      <c r="I1033" s="6" t="n">
        <v>0</v>
      </c>
      <c r="J1033" s="6" t="n">
        <v>0</v>
      </c>
    </row>
    <row collapsed="false" customFormat="false" customHeight="false" hidden="false" ht="12.1" outlineLevel="0" r="1034">
      <c r="A1034" s="39" t="n">
        <v>50613</v>
      </c>
      <c r="B1034" s="16" t="s">
        <v>657</v>
      </c>
      <c r="C1034" s="16" t="s">
        <v>180</v>
      </c>
      <c r="D1034" s="16" t="s">
        <v>181</v>
      </c>
      <c r="E1034" s="6" t="n">
        <v>19.36</v>
      </c>
      <c r="F1034" s="7" t="n">
        <v>11</v>
      </c>
      <c r="G1034" s="6" t="n">
        <v>0.36</v>
      </c>
      <c r="H1034" s="6" t="n">
        <v>1</v>
      </c>
      <c r="I1034" s="6" t="n">
        <v>3.96</v>
      </c>
      <c r="J1034" s="6" t="n">
        <v>2.96</v>
      </c>
    </row>
    <row collapsed="false" customFormat="false" customHeight="false" hidden="false" ht="12.1" outlineLevel="0" r="1035">
      <c r="A1035" s="39" t="n">
        <v>50644</v>
      </c>
      <c r="B1035" s="16" t="s">
        <v>657</v>
      </c>
      <c r="C1035" s="16" t="s">
        <v>64</v>
      </c>
      <c r="D1035" s="16" t="s">
        <v>65</v>
      </c>
      <c r="E1035" s="6" t="n">
        <v>882.56</v>
      </c>
      <c r="F1035" s="7" t="n">
        <v>6</v>
      </c>
      <c r="G1035" s="6" t="n">
        <v>43.66</v>
      </c>
      <c r="H1035" s="6" t="n">
        <v>34</v>
      </c>
      <c r="I1035" s="6" t="n">
        <v>261.96</v>
      </c>
      <c r="J1035" s="6" t="n">
        <v>227.96</v>
      </c>
    </row>
    <row collapsed="false" customFormat="false" customHeight="false" hidden="false" ht="12.1" outlineLevel="0" r="1036">
      <c r="A1036" s="39" t="n">
        <v>50651</v>
      </c>
      <c r="B1036" s="16" t="s">
        <v>657</v>
      </c>
      <c r="C1036" s="16" t="s">
        <v>76</v>
      </c>
      <c r="D1036" s="16" t="s">
        <v>77</v>
      </c>
      <c r="E1036" s="6" t="n">
        <v>1000</v>
      </c>
      <c r="F1036" s="7" t="n">
        <v>4</v>
      </c>
      <c r="G1036" s="6" t="n">
        <v>0</v>
      </c>
      <c r="H1036" s="6" t="n">
        <v>0</v>
      </c>
      <c r="I1036" s="6" t="n">
        <v>0</v>
      </c>
      <c r="J1036" s="6" t="n">
        <v>0</v>
      </c>
    </row>
    <row collapsed="false" customFormat="false" customHeight="false" hidden="false" ht="12.1" outlineLevel="0" r="1037">
      <c r="A1037" s="39" t="n">
        <v>50705</v>
      </c>
      <c r="B1037" s="16" t="s">
        <v>657</v>
      </c>
      <c r="C1037" s="16" t="s">
        <v>180</v>
      </c>
      <c r="D1037" s="16" t="s">
        <v>181</v>
      </c>
      <c r="E1037" s="6" t="n">
        <v>19.36</v>
      </c>
      <c r="F1037" s="7" t="n">
        <v>11</v>
      </c>
      <c r="G1037" s="6" t="n">
        <v>0.36</v>
      </c>
      <c r="H1037" s="6" t="n">
        <v>1</v>
      </c>
      <c r="I1037" s="6" t="n">
        <v>3.96</v>
      </c>
      <c r="J1037" s="6" t="n">
        <v>2.96</v>
      </c>
    </row>
    <row collapsed="false" customFormat="false" customHeight="false" hidden="false" ht="12.1" outlineLevel="0" r="1038">
      <c r="A1038" s="39" t="n">
        <v>50725</v>
      </c>
      <c r="B1038" s="16" t="s">
        <v>657</v>
      </c>
      <c r="C1038" s="16" t="s">
        <v>127</v>
      </c>
      <c r="D1038" s="16" t="s">
        <v>128</v>
      </c>
      <c r="E1038" s="6" t="n">
        <v>1000</v>
      </c>
      <c r="F1038" s="7" t="n">
        <v>2</v>
      </c>
      <c r="G1038" s="6" t="n">
        <v>61.08</v>
      </c>
      <c r="H1038" s="6" t="n">
        <v>16</v>
      </c>
      <c r="I1038" s="6" t="n">
        <v>122.16</v>
      </c>
      <c r="J1038" s="6" t="n">
        <v>106.16</v>
      </c>
    </row>
    <row collapsed="false" customFormat="false" customHeight="false" hidden="false" ht="12.1" outlineLevel="0" r="1039">
      <c r="A1039" s="39" t="n">
        <v>50725</v>
      </c>
      <c r="B1039" s="16" t="s">
        <v>657</v>
      </c>
      <c r="C1039" s="16" t="s">
        <v>133</v>
      </c>
      <c r="D1039" s="16" t="s">
        <v>134</v>
      </c>
      <c r="E1039" s="6" t="n">
        <v>1000</v>
      </c>
      <c r="F1039" s="7" t="n">
        <v>3</v>
      </c>
      <c r="G1039" s="6" t="n">
        <v>35.4</v>
      </c>
      <c r="H1039" s="6" t="n">
        <v>14</v>
      </c>
      <c r="I1039" s="6" t="n">
        <v>106.2</v>
      </c>
      <c r="J1039" s="6" t="n">
        <v>92.2</v>
      </c>
    </row>
    <row collapsed="false" customFormat="false" customHeight="false" hidden="false" ht="12.1" outlineLevel="0" r="1040">
      <c r="A1040" s="39" t="n">
        <v>50736</v>
      </c>
      <c r="B1040" s="16" t="s">
        <v>657</v>
      </c>
      <c r="C1040" s="16" t="s">
        <v>64</v>
      </c>
      <c r="D1040" s="16" t="s">
        <v>65</v>
      </c>
      <c r="E1040" s="6" t="n">
        <v>882.56</v>
      </c>
      <c r="F1040" s="7" t="n">
        <v>6</v>
      </c>
      <c r="G1040" s="6" t="n">
        <v>43.66</v>
      </c>
      <c r="H1040" s="6" t="n">
        <v>34</v>
      </c>
      <c r="I1040" s="6" t="n">
        <v>261.96</v>
      </c>
      <c r="J1040" s="6" t="n">
        <v>227.96</v>
      </c>
    </row>
    <row collapsed="false" customFormat="false" customHeight="false" hidden="false" ht="12.1" outlineLevel="0" r="1041">
      <c r="A1041" s="39" t="n">
        <v>50797</v>
      </c>
      <c r="B1041" s="16" t="s">
        <v>657</v>
      </c>
      <c r="C1041" s="16" t="s">
        <v>180</v>
      </c>
      <c r="D1041" s="16" t="s">
        <v>181</v>
      </c>
      <c r="E1041" s="6" t="n">
        <v>19.36</v>
      </c>
      <c r="F1041" s="7" t="n">
        <v>11</v>
      </c>
      <c r="G1041" s="6" t="n">
        <v>0.36</v>
      </c>
      <c r="H1041" s="6" t="n">
        <v>1</v>
      </c>
      <c r="I1041" s="6" t="n">
        <v>3.96</v>
      </c>
      <c r="J1041" s="6" t="n">
        <v>2.96</v>
      </c>
    </row>
    <row collapsed="false" customFormat="false" customHeight="false" hidden="false" ht="12.1" outlineLevel="0" r="1042">
      <c r="A1042" s="39" t="n">
        <v>50828</v>
      </c>
      <c r="B1042" s="16" t="s">
        <v>657</v>
      </c>
      <c r="C1042" s="16" t="s">
        <v>64</v>
      </c>
      <c r="D1042" s="16" t="s">
        <v>65</v>
      </c>
      <c r="E1042" s="6" t="n">
        <v>882.56</v>
      </c>
      <c r="F1042" s="7" t="n">
        <v>6</v>
      </c>
      <c r="G1042" s="6" t="n">
        <v>43.66</v>
      </c>
      <c r="H1042" s="6" t="n">
        <v>34</v>
      </c>
      <c r="I1042" s="6" t="n">
        <v>261.96</v>
      </c>
      <c r="J1042" s="6" t="n">
        <v>227.96</v>
      </c>
    </row>
    <row collapsed="false" customFormat="false" customHeight="false" hidden="false" ht="12.1" outlineLevel="0" r="1043">
      <c r="A1043" s="39" t="n">
        <v>50887</v>
      </c>
      <c r="B1043" s="16" t="s">
        <v>657</v>
      </c>
      <c r="C1043" s="16" t="s">
        <v>180</v>
      </c>
      <c r="D1043" s="16" t="s">
        <v>181</v>
      </c>
      <c r="E1043" s="6" t="n">
        <v>19.36</v>
      </c>
      <c r="F1043" s="7" t="n">
        <v>11</v>
      </c>
      <c r="G1043" s="6" t="n">
        <v>0.36</v>
      </c>
      <c r="H1043" s="6" t="n">
        <v>1</v>
      </c>
      <c r="I1043" s="6" t="n">
        <v>3.96</v>
      </c>
      <c r="J1043" s="6" t="n">
        <v>2.96</v>
      </c>
    </row>
    <row collapsed="false" customFormat="false" customHeight="false" hidden="false" ht="12.1" outlineLevel="0" r="1044">
      <c r="A1044" s="39" t="n">
        <v>50907</v>
      </c>
      <c r="B1044" s="16" t="s">
        <v>657</v>
      </c>
      <c r="C1044" s="16" t="s">
        <v>127</v>
      </c>
      <c r="D1044" s="16" t="s">
        <v>128</v>
      </c>
      <c r="E1044" s="6" t="n">
        <v>1000</v>
      </c>
      <c r="F1044" s="7" t="n">
        <v>2</v>
      </c>
      <c r="G1044" s="6" t="n">
        <v>61.08</v>
      </c>
      <c r="H1044" s="6" t="n">
        <v>16</v>
      </c>
      <c r="I1044" s="6" t="n">
        <v>122.16</v>
      </c>
      <c r="J1044" s="6" t="n">
        <v>106.16</v>
      </c>
    </row>
    <row collapsed="false" customFormat="false" customHeight="false" hidden="false" ht="12.1" outlineLevel="0" r="1045">
      <c r="A1045" s="39" t="n">
        <v>50907</v>
      </c>
      <c r="B1045" s="16" t="s">
        <v>657</v>
      </c>
      <c r="C1045" s="16" t="s">
        <v>133</v>
      </c>
      <c r="D1045" s="16" t="s">
        <v>134</v>
      </c>
      <c r="E1045" s="6" t="n">
        <v>1000</v>
      </c>
      <c r="F1045" s="7" t="n">
        <v>3</v>
      </c>
      <c r="G1045" s="6" t="n">
        <v>35.4</v>
      </c>
      <c r="H1045" s="6" t="n">
        <v>14</v>
      </c>
      <c r="I1045" s="6" t="n">
        <v>106.2</v>
      </c>
      <c r="J1045" s="6" t="n">
        <v>92.2</v>
      </c>
    </row>
    <row collapsed="false" customFormat="false" customHeight="false" hidden="false" ht="12.1" outlineLevel="0" r="1046">
      <c r="A1046" s="39" t="n">
        <v>50917</v>
      </c>
      <c r="B1046" s="16" t="s">
        <v>657</v>
      </c>
      <c r="C1046" s="16" t="s">
        <v>64</v>
      </c>
      <c r="D1046" s="16" t="s">
        <v>65</v>
      </c>
      <c r="E1046" s="6" t="n">
        <v>882.56</v>
      </c>
      <c r="F1046" s="7" t="n">
        <v>6</v>
      </c>
      <c r="G1046" s="6" t="n">
        <v>43.66</v>
      </c>
      <c r="H1046" s="6" t="n">
        <v>34</v>
      </c>
      <c r="I1046" s="6" t="n">
        <v>261.96</v>
      </c>
      <c r="J1046" s="6" t="n">
        <v>227.96</v>
      </c>
    </row>
    <row collapsed="false" customFormat="false" customHeight="false" hidden="false" ht="12.1" outlineLevel="0" r="1047">
      <c r="A1047" s="39" t="n">
        <v>50978</v>
      </c>
      <c r="B1047" s="16" t="s">
        <v>657</v>
      </c>
      <c r="C1047" s="16" t="s">
        <v>180</v>
      </c>
      <c r="D1047" s="16" t="s">
        <v>181</v>
      </c>
      <c r="E1047" s="6" t="n">
        <v>19.36</v>
      </c>
      <c r="F1047" s="7" t="n">
        <v>11</v>
      </c>
      <c r="G1047" s="6" t="n">
        <v>0.36</v>
      </c>
      <c r="H1047" s="6" t="n">
        <v>1</v>
      </c>
      <c r="I1047" s="6" t="n">
        <v>3.96</v>
      </c>
      <c r="J1047" s="6" t="n">
        <v>2.96</v>
      </c>
    </row>
    <row collapsed="false" customFormat="false" customHeight="false" hidden="false" ht="12.1" outlineLevel="0" r="1048">
      <c r="A1048" s="39" t="n">
        <v>51009</v>
      </c>
      <c r="B1048" s="16" t="s">
        <v>657</v>
      </c>
      <c r="C1048" s="16" t="s">
        <v>64</v>
      </c>
      <c r="D1048" s="16" t="s">
        <v>65</v>
      </c>
      <c r="E1048" s="6" t="n">
        <v>882.56</v>
      </c>
      <c r="F1048" s="7" t="n">
        <v>6</v>
      </c>
      <c r="G1048" s="6" t="n">
        <v>43.66</v>
      </c>
      <c r="H1048" s="6" t="n">
        <v>34</v>
      </c>
      <c r="I1048" s="6" t="n">
        <v>261.96</v>
      </c>
      <c r="J1048" s="6" t="n">
        <v>227.96</v>
      </c>
    </row>
    <row collapsed="false" customFormat="false" customHeight="false" hidden="false" ht="12.1" outlineLevel="0" r="1049">
      <c r="A1049" s="39" t="n">
        <v>51070</v>
      </c>
      <c r="B1049" s="16" t="s">
        <v>657</v>
      </c>
      <c r="C1049" s="16" t="s">
        <v>180</v>
      </c>
      <c r="D1049" s="16" t="s">
        <v>181</v>
      </c>
      <c r="E1049" s="6" t="n">
        <v>19.36</v>
      </c>
      <c r="F1049" s="7" t="n">
        <v>11</v>
      </c>
      <c r="G1049" s="6" t="n">
        <v>0.36</v>
      </c>
      <c r="H1049" s="6" t="n">
        <v>1</v>
      </c>
      <c r="I1049" s="6" t="n">
        <v>3.96</v>
      </c>
      <c r="J1049" s="6" t="n">
        <v>2.96</v>
      </c>
    </row>
    <row collapsed="false" customFormat="false" customHeight="false" hidden="false" ht="12.1" outlineLevel="0" r="1050">
      <c r="A1050" s="39" t="n">
        <v>51089</v>
      </c>
      <c r="B1050" s="16" t="s">
        <v>657</v>
      </c>
      <c r="C1050" s="16" t="s">
        <v>127</v>
      </c>
      <c r="D1050" s="16" t="s">
        <v>128</v>
      </c>
      <c r="E1050" s="6" t="n">
        <v>1000</v>
      </c>
      <c r="F1050" s="7" t="n">
        <v>2</v>
      </c>
      <c r="G1050" s="6" t="n">
        <v>61.08</v>
      </c>
      <c r="H1050" s="6" t="n">
        <v>16</v>
      </c>
      <c r="I1050" s="6" t="n">
        <v>122.16</v>
      </c>
      <c r="J1050" s="6" t="n">
        <v>106.16</v>
      </c>
    </row>
    <row collapsed="false" customFormat="false" customHeight="false" hidden="false" ht="12.1" outlineLevel="0" r="1051">
      <c r="A1051" s="39" t="n">
        <v>51089</v>
      </c>
      <c r="B1051" s="16" t="s">
        <v>657</v>
      </c>
      <c r="C1051" s="16" t="s">
        <v>133</v>
      </c>
      <c r="D1051" s="16" t="s">
        <v>134</v>
      </c>
      <c r="E1051" s="6" t="n">
        <v>1000</v>
      </c>
      <c r="F1051" s="7" t="n">
        <v>3</v>
      </c>
      <c r="G1051" s="6" t="n">
        <v>35.4</v>
      </c>
      <c r="H1051" s="6" t="n">
        <v>14</v>
      </c>
      <c r="I1051" s="6" t="n">
        <v>106.2</v>
      </c>
      <c r="J1051" s="6" t="n">
        <v>92.2</v>
      </c>
    </row>
    <row collapsed="false" customFormat="false" customHeight="false" hidden="false" ht="12.1" outlineLevel="0" r="1052">
      <c r="A1052" s="39" t="n">
        <v>51101</v>
      </c>
      <c r="B1052" s="16" t="s">
        <v>657</v>
      </c>
      <c r="C1052" s="16" t="s">
        <v>64</v>
      </c>
      <c r="D1052" s="16" t="s">
        <v>65</v>
      </c>
      <c r="E1052" s="6" t="n">
        <v>882.56</v>
      </c>
      <c r="F1052" s="7" t="n">
        <v>6</v>
      </c>
      <c r="G1052" s="6" t="n">
        <v>43.66</v>
      </c>
      <c r="H1052" s="6" t="n">
        <v>34</v>
      </c>
      <c r="I1052" s="6" t="n">
        <v>261.96</v>
      </c>
      <c r="J1052" s="6" t="n">
        <v>227.96</v>
      </c>
    </row>
    <row collapsed="false" customFormat="false" customHeight="false" hidden="false" ht="12.1" outlineLevel="0" r="1053">
      <c r="A1053" s="39" t="n">
        <v>51162</v>
      </c>
      <c r="B1053" s="16" t="s">
        <v>657</v>
      </c>
      <c r="C1053" s="16" t="s">
        <v>180</v>
      </c>
      <c r="D1053" s="16" t="s">
        <v>181</v>
      </c>
      <c r="E1053" s="6" t="n">
        <v>19.36</v>
      </c>
      <c r="F1053" s="7" t="n">
        <v>11</v>
      </c>
      <c r="G1053" s="6" t="n">
        <v>0.36</v>
      </c>
      <c r="H1053" s="6" t="n">
        <v>1</v>
      </c>
      <c r="I1053" s="6" t="n">
        <v>3.96</v>
      </c>
      <c r="J1053" s="6" t="n">
        <v>2.96</v>
      </c>
    </row>
    <row collapsed="false" customFormat="false" customHeight="false" hidden="false" ht="12.1" outlineLevel="0" r="1054">
      <c r="A1054" s="39" t="n">
        <v>51193</v>
      </c>
      <c r="B1054" s="16" t="s">
        <v>657</v>
      </c>
      <c r="C1054" s="16" t="s">
        <v>64</v>
      </c>
      <c r="D1054" s="16" t="s">
        <v>65</v>
      </c>
      <c r="E1054" s="6" t="n">
        <v>882.56</v>
      </c>
      <c r="F1054" s="7" t="n">
        <v>6</v>
      </c>
      <c r="G1054" s="6" t="n">
        <v>43.66</v>
      </c>
      <c r="H1054" s="6" t="n">
        <v>34</v>
      </c>
      <c r="I1054" s="6" t="n">
        <v>261.96</v>
      </c>
      <c r="J1054" s="6" t="n">
        <v>227.96</v>
      </c>
    </row>
    <row collapsed="false" customFormat="false" customHeight="false" hidden="false" ht="12.1" outlineLevel="0" r="1055">
      <c r="A1055" s="39" t="n">
        <v>51253</v>
      </c>
      <c r="B1055" s="16" t="s">
        <v>657</v>
      </c>
      <c r="C1055" s="16" t="s">
        <v>180</v>
      </c>
      <c r="D1055" s="16" t="s">
        <v>181</v>
      </c>
      <c r="E1055" s="6" t="n">
        <v>19.36</v>
      </c>
      <c r="F1055" s="7" t="n">
        <v>11</v>
      </c>
      <c r="G1055" s="6" t="n">
        <v>0.36</v>
      </c>
      <c r="H1055" s="6" t="n">
        <v>1</v>
      </c>
      <c r="I1055" s="6" t="n">
        <v>3.96</v>
      </c>
      <c r="J1055" s="6" t="n">
        <v>2.96</v>
      </c>
    </row>
    <row collapsed="false" customFormat="false" customHeight="false" hidden="false" ht="12.1" outlineLevel="0" r="1056">
      <c r="A1056" s="39" t="n">
        <v>51271</v>
      </c>
      <c r="B1056" s="16" t="s">
        <v>657</v>
      </c>
      <c r="C1056" s="16" t="s">
        <v>127</v>
      </c>
      <c r="D1056" s="16" t="s">
        <v>128</v>
      </c>
      <c r="E1056" s="6" t="n">
        <v>1000</v>
      </c>
      <c r="F1056" s="7" t="n">
        <v>2</v>
      </c>
      <c r="G1056" s="6" t="n">
        <v>61.08</v>
      </c>
      <c r="H1056" s="6" t="n">
        <v>16</v>
      </c>
      <c r="I1056" s="6" t="n">
        <v>122.16</v>
      </c>
      <c r="J1056" s="6" t="n">
        <v>106.16</v>
      </c>
    </row>
    <row collapsed="false" customFormat="false" customHeight="false" hidden="false" ht="12.1" outlineLevel="0" r="1057">
      <c r="A1057" s="39" t="n">
        <v>51271</v>
      </c>
      <c r="B1057" s="16" t="s">
        <v>657</v>
      </c>
      <c r="C1057" s="16" t="s">
        <v>133</v>
      </c>
      <c r="D1057" s="16" t="s">
        <v>134</v>
      </c>
      <c r="E1057" s="6" t="n">
        <v>1000</v>
      </c>
      <c r="F1057" s="7" t="n">
        <v>3</v>
      </c>
      <c r="G1057" s="6" t="n">
        <v>35.4</v>
      </c>
      <c r="H1057" s="6" t="n">
        <v>14</v>
      </c>
      <c r="I1057" s="6" t="n">
        <v>106.2</v>
      </c>
      <c r="J1057" s="6" t="n">
        <v>92.2</v>
      </c>
    </row>
    <row collapsed="false" customFormat="false" customHeight="false" hidden="false" ht="12.1" outlineLevel="0" r="1058">
      <c r="A1058" s="39" t="n">
        <v>51283</v>
      </c>
      <c r="B1058" s="16" t="s">
        <v>657</v>
      </c>
      <c r="C1058" s="16" t="s">
        <v>64</v>
      </c>
      <c r="D1058" s="16" t="s">
        <v>65</v>
      </c>
      <c r="E1058" s="6" t="n">
        <v>882.56</v>
      </c>
      <c r="F1058" s="7" t="n">
        <v>6</v>
      </c>
      <c r="G1058" s="6" t="n">
        <v>43.66</v>
      </c>
      <c r="H1058" s="6" t="n">
        <v>34</v>
      </c>
      <c r="I1058" s="6" t="n">
        <v>261.96</v>
      </c>
      <c r="J1058" s="6" t="n">
        <v>227.96</v>
      </c>
    </row>
    <row collapsed="false" customFormat="false" customHeight="false" hidden="false" ht="12.1" outlineLevel="0" r="1059">
      <c r="A1059" s="39" t="n">
        <v>51344</v>
      </c>
      <c r="B1059" s="16" t="s">
        <v>657</v>
      </c>
      <c r="C1059" s="16" t="s">
        <v>180</v>
      </c>
      <c r="D1059" s="16" t="s">
        <v>181</v>
      </c>
      <c r="E1059" s="6" t="n">
        <v>19.36</v>
      </c>
      <c r="F1059" s="7" t="n">
        <v>11</v>
      </c>
      <c r="G1059" s="6" t="n">
        <v>0.36</v>
      </c>
      <c r="H1059" s="6" t="n">
        <v>1</v>
      </c>
      <c r="I1059" s="6" t="n">
        <v>3.96</v>
      </c>
      <c r="J1059" s="6" t="n">
        <v>2.96</v>
      </c>
    </row>
    <row collapsed="false" customFormat="false" customHeight="false" hidden="false" ht="12.1" outlineLevel="0" r="1060">
      <c r="A1060" s="39" t="n">
        <v>51375</v>
      </c>
      <c r="B1060" s="16" t="s">
        <v>657</v>
      </c>
      <c r="C1060" s="16" t="s">
        <v>64</v>
      </c>
      <c r="D1060" s="16" t="s">
        <v>65</v>
      </c>
      <c r="E1060" s="6" t="n">
        <v>882.56</v>
      </c>
      <c r="F1060" s="7" t="n">
        <v>6</v>
      </c>
      <c r="G1060" s="6" t="n">
        <v>43.66</v>
      </c>
      <c r="H1060" s="6" t="n">
        <v>34</v>
      </c>
      <c r="I1060" s="6" t="n">
        <v>261.96</v>
      </c>
      <c r="J1060" s="6" t="n">
        <v>227.96</v>
      </c>
    </row>
    <row collapsed="false" customFormat="false" customHeight="false" hidden="false" ht="12.1" outlineLevel="0" r="1061">
      <c r="A1061" s="39" t="n">
        <v>51436</v>
      </c>
      <c r="B1061" s="16" t="s">
        <v>657</v>
      </c>
      <c r="C1061" s="16" t="s">
        <v>180</v>
      </c>
      <c r="D1061" s="16" t="s">
        <v>181</v>
      </c>
      <c r="E1061" s="6" t="n">
        <v>19.36</v>
      </c>
      <c r="F1061" s="7" t="n">
        <v>11</v>
      </c>
      <c r="G1061" s="6" t="n">
        <v>0.36</v>
      </c>
      <c r="H1061" s="6" t="n">
        <v>1</v>
      </c>
      <c r="I1061" s="6" t="n">
        <v>3.96</v>
      </c>
      <c r="J1061" s="6" t="n">
        <v>2.96</v>
      </c>
    </row>
    <row collapsed="false" customFormat="false" customHeight="false" hidden="false" ht="12.1" outlineLevel="0" r="1062">
      <c r="A1062" s="39" t="n">
        <v>51453</v>
      </c>
      <c r="B1062" s="16" t="s">
        <v>657</v>
      </c>
      <c r="C1062" s="16" t="s">
        <v>133</v>
      </c>
      <c r="D1062" s="16" t="s">
        <v>134</v>
      </c>
      <c r="E1062" s="6" t="n">
        <v>1000</v>
      </c>
      <c r="F1062" s="7" t="n">
        <v>3</v>
      </c>
      <c r="G1062" s="6" t="n">
        <v>35.4</v>
      </c>
      <c r="H1062" s="6" t="n">
        <v>14</v>
      </c>
      <c r="I1062" s="6" t="n">
        <v>106.2</v>
      </c>
      <c r="J1062" s="6" t="n">
        <v>92.2</v>
      </c>
    </row>
    <row collapsed="false" customFormat="false" customHeight="false" hidden="false" ht="12.1" outlineLevel="0" r="1063">
      <c r="A1063" s="39" t="n">
        <v>51467</v>
      </c>
      <c r="B1063" s="16" t="s">
        <v>657</v>
      </c>
      <c r="C1063" s="16" t="s">
        <v>64</v>
      </c>
      <c r="D1063" s="16" t="s">
        <v>65</v>
      </c>
      <c r="E1063" s="6" t="n">
        <v>882.56</v>
      </c>
      <c r="F1063" s="7" t="n">
        <v>6</v>
      </c>
      <c r="G1063" s="6" t="n">
        <v>43.66</v>
      </c>
      <c r="H1063" s="6" t="n">
        <v>34</v>
      </c>
      <c r="I1063" s="6" t="n">
        <v>261.96</v>
      </c>
      <c r="J1063" s="6" t="n">
        <v>227.96</v>
      </c>
    </row>
    <row collapsed="false" customFormat="false" customHeight="false" hidden="false" ht="12.1" outlineLevel="0" r="1064">
      <c r="A1064" s="39" t="n">
        <v>51528</v>
      </c>
      <c r="B1064" s="16" t="s">
        <v>657</v>
      </c>
      <c r="C1064" s="16" t="s">
        <v>180</v>
      </c>
      <c r="D1064" s="16" t="s">
        <v>181</v>
      </c>
      <c r="E1064" s="6" t="n">
        <v>19.36</v>
      </c>
      <c r="F1064" s="7" t="n">
        <v>11</v>
      </c>
      <c r="G1064" s="6" t="n">
        <v>0.36</v>
      </c>
      <c r="H1064" s="6" t="n">
        <v>1</v>
      </c>
      <c r="I1064" s="6" t="n">
        <v>3.96</v>
      </c>
      <c r="J1064" s="6" t="n">
        <v>2.96</v>
      </c>
    </row>
    <row collapsed="false" customFormat="false" customHeight="false" hidden="false" ht="12.1" outlineLevel="0" r="1065">
      <c r="A1065" s="39" t="n">
        <v>51559</v>
      </c>
      <c r="B1065" s="16" t="s">
        <v>657</v>
      </c>
      <c r="C1065" s="16" t="s">
        <v>64</v>
      </c>
      <c r="D1065" s="16" t="s">
        <v>65</v>
      </c>
      <c r="E1065" s="6" t="n">
        <v>882.56</v>
      </c>
      <c r="F1065" s="7" t="n">
        <v>6</v>
      </c>
      <c r="G1065" s="6" t="n">
        <v>43.66</v>
      </c>
      <c r="H1065" s="6" t="n">
        <v>34</v>
      </c>
      <c r="I1065" s="6" t="n">
        <v>261.96</v>
      </c>
      <c r="J1065" s="6" t="n">
        <v>227.96</v>
      </c>
    </row>
    <row collapsed="false" customFormat="false" customHeight="false" hidden="false" ht="12.1" outlineLevel="0" r="1066">
      <c r="A1066" s="39" t="n">
        <v>51618</v>
      </c>
      <c r="B1066" s="16" t="s">
        <v>657</v>
      </c>
      <c r="C1066" s="16" t="s">
        <v>180</v>
      </c>
      <c r="D1066" s="16" t="s">
        <v>181</v>
      </c>
      <c r="E1066" s="6" t="n">
        <v>19.36</v>
      </c>
      <c r="F1066" s="7" t="n">
        <v>11</v>
      </c>
      <c r="G1066" s="6" t="n">
        <v>0.36</v>
      </c>
      <c r="H1066" s="6" t="n">
        <v>1</v>
      </c>
      <c r="I1066" s="6" t="n">
        <v>3.96</v>
      </c>
      <c r="J1066" s="6" t="n">
        <v>2.96</v>
      </c>
    </row>
    <row collapsed="false" customFormat="false" customHeight="false" hidden="false" ht="12.1" outlineLevel="0" r="1067">
      <c r="A1067" s="39" t="n">
        <v>51635</v>
      </c>
      <c r="B1067" s="16" t="s">
        <v>657</v>
      </c>
      <c r="C1067" s="16" t="s">
        <v>133</v>
      </c>
      <c r="D1067" s="16" t="s">
        <v>134</v>
      </c>
      <c r="E1067" s="6" t="n">
        <v>1000</v>
      </c>
      <c r="F1067" s="7" t="n">
        <v>3</v>
      </c>
      <c r="G1067" s="6" t="n">
        <v>35.4</v>
      </c>
      <c r="H1067" s="6" t="n">
        <v>14</v>
      </c>
      <c r="I1067" s="6" t="n">
        <v>106.2</v>
      </c>
      <c r="J1067" s="6" t="n">
        <v>92.2</v>
      </c>
    </row>
    <row collapsed="false" customFormat="false" customHeight="false" hidden="false" ht="12.1" outlineLevel="0" r="1068">
      <c r="A1068" s="39" t="n">
        <v>51648</v>
      </c>
      <c r="B1068" s="16" t="s">
        <v>657</v>
      </c>
      <c r="C1068" s="16" t="s">
        <v>64</v>
      </c>
      <c r="D1068" s="16" t="s">
        <v>65</v>
      </c>
      <c r="E1068" s="6" t="n">
        <v>882.56</v>
      </c>
      <c r="F1068" s="7" t="n">
        <v>6</v>
      </c>
      <c r="G1068" s="6" t="n">
        <v>43.66</v>
      </c>
      <c r="H1068" s="6" t="n">
        <v>34</v>
      </c>
      <c r="I1068" s="6" t="n">
        <v>261.96</v>
      </c>
      <c r="J1068" s="6" t="n">
        <v>227.96</v>
      </c>
    </row>
    <row collapsed="false" customFormat="false" customHeight="false" hidden="false" ht="12.1" outlineLevel="0" r="1069">
      <c r="A1069" s="39" t="n">
        <v>51709</v>
      </c>
      <c r="B1069" s="16" t="s">
        <v>657</v>
      </c>
      <c r="C1069" s="16" t="s">
        <v>180</v>
      </c>
      <c r="D1069" s="16" t="s">
        <v>181</v>
      </c>
      <c r="E1069" s="6" t="n">
        <v>19.36</v>
      </c>
      <c r="F1069" s="7" t="n">
        <v>11</v>
      </c>
      <c r="G1069" s="6" t="n">
        <v>0.36</v>
      </c>
      <c r="H1069" s="6" t="n">
        <v>1</v>
      </c>
      <c r="I1069" s="6" t="n">
        <v>3.96</v>
      </c>
      <c r="J1069" s="6" t="n">
        <v>2.96</v>
      </c>
    </row>
    <row collapsed="false" customFormat="false" customHeight="false" hidden="false" ht="12.1" outlineLevel="0" r="1070">
      <c r="A1070" s="39" t="n">
        <v>51740</v>
      </c>
      <c r="B1070" s="16" t="s">
        <v>657</v>
      </c>
      <c r="C1070" s="16" t="s">
        <v>64</v>
      </c>
      <c r="D1070" s="16" t="s">
        <v>65</v>
      </c>
      <c r="E1070" s="6" t="n">
        <v>882.56</v>
      </c>
      <c r="F1070" s="7" t="n">
        <v>6</v>
      </c>
      <c r="G1070" s="6" t="n">
        <v>43.66</v>
      </c>
      <c r="H1070" s="6" t="n">
        <v>34</v>
      </c>
      <c r="I1070" s="6" t="n">
        <v>261.96</v>
      </c>
      <c r="J1070" s="6" t="n">
        <v>227.96</v>
      </c>
    </row>
    <row collapsed="false" customFormat="false" customHeight="false" hidden="false" ht="12.1" outlineLevel="0" r="1071">
      <c r="A1071" s="39" t="n">
        <v>51801</v>
      </c>
      <c r="B1071" s="16" t="s">
        <v>657</v>
      </c>
      <c r="C1071" s="16" t="s">
        <v>180</v>
      </c>
      <c r="D1071" s="16" t="s">
        <v>181</v>
      </c>
      <c r="E1071" s="6" t="n">
        <v>19.36</v>
      </c>
      <c r="F1071" s="7" t="n">
        <v>11</v>
      </c>
      <c r="G1071" s="6" t="n">
        <v>0.36</v>
      </c>
      <c r="H1071" s="6" t="n">
        <v>1</v>
      </c>
      <c r="I1071" s="6" t="n">
        <v>3.96</v>
      </c>
      <c r="J1071" s="6" t="n">
        <v>2.96</v>
      </c>
    </row>
    <row collapsed="false" customFormat="false" customHeight="false" hidden="false" ht="12.1" outlineLevel="0" r="1072">
      <c r="A1072" s="39" t="n">
        <v>51832</v>
      </c>
      <c r="B1072" s="16" t="s">
        <v>657</v>
      </c>
      <c r="C1072" s="16" t="s">
        <v>64</v>
      </c>
      <c r="D1072" s="16" t="s">
        <v>65</v>
      </c>
      <c r="E1072" s="6" t="n">
        <v>882.56</v>
      </c>
      <c r="F1072" s="7" t="n">
        <v>6</v>
      </c>
      <c r="G1072" s="6" t="n">
        <v>43.66</v>
      </c>
      <c r="H1072" s="6" t="n">
        <v>34</v>
      </c>
      <c r="I1072" s="6" t="n">
        <v>261.96</v>
      </c>
      <c r="J1072" s="6" t="n">
        <v>227.96</v>
      </c>
    </row>
    <row collapsed="false" customFormat="false" customHeight="false" hidden="false" ht="12.1" outlineLevel="0" r="1073">
      <c r="A1073" s="39" t="n">
        <v>51893</v>
      </c>
      <c r="B1073" s="16" t="s">
        <v>657</v>
      </c>
      <c r="C1073" s="16" t="s">
        <v>180</v>
      </c>
      <c r="D1073" s="16" t="s">
        <v>181</v>
      </c>
      <c r="E1073" s="6" t="n">
        <v>19.36</v>
      </c>
      <c r="F1073" s="7" t="n">
        <v>11</v>
      </c>
      <c r="G1073" s="6" t="n">
        <v>0.36</v>
      </c>
      <c r="H1073" s="6" t="n">
        <v>1</v>
      </c>
      <c r="I1073" s="6" t="n">
        <v>3.96</v>
      </c>
      <c r="J1073" s="6" t="n">
        <v>2.96</v>
      </c>
    </row>
    <row collapsed="false" customFormat="false" customHeight="false" hidden="false" ht="12.1" outlineLevel="0" r="1074">
      <c r="A1074" s="39" t="n">
        <v>51924</v>
      </c>
      <c r="B1074" s="16" t="s">
        <v>657</v>
      </c>
      <c r="C1074" s="16" t="s">
        <v>64</v>
      </c>
      <c r="D1074" s="16" t="s">
        <v>65</v>
      </c>
      <c r="E1074" s="6" t="n">
        <v>882.56</v>
      </c>
      <c r="F1074" s="7" t="n">
        <v>6</v>
      </c>
      <c r="G1074" s="6" t="n">
        <v>43.66</v>
      </c>
      <c r="H1074" s="6" t="n">
        <v>34</v>
      </c>
      <c r="I1074" s="6" t="n">
        <v>261.96</v>
      </c>
      <c r="J1074" s="6" t="n">
        <v>227.96</v>
      </c>
    </row>
    <row collapsed="false" customFormat="false" customHeight="false" hidden="false" ht="12.1" outlineLevel="0" r="1075">
      <c r="A1075" s="39" t="n">
        <v>51983</v>
      </c>
      <c r="B1075" s="16" t="s">
        <v>657</v>
      </c>
      <c r="C1075" s="16" t="s">
        <v>180</v>
      </c>
      <c r="D1075" s="16" t="s">
        <v>181</v>
      </c>
      <c r="E1075" s="6" t="n">
        <v>19.36</v>
      </c>
      <c r="F1075" s="7" t="n">
        <v>11</v>
      </c>
      <c r="G1075" s="6" t="n">
        <v>0.36</v>
      </c>
      <c r="H1075" s="6" t="n">
        <v>1</v>
      </c>
      <c r="I1075" s="6" t="n">
        <v>3.96</v>
      </c>
      <c r="J1075" s="6" t="n">
        <v>2.96</v>
      </c>
    </row>
    <row collapsed="false" customFormat="false" customHeight="false" hidden="false" ht="12.1" outlineLevel="0" r="1076">
      <c r="A1076" s="39" t="n">
        <v>52013</v>
      </c>
      <c r="B1076" s="16" t="s">
        <v>657</v>
      </c>
      <c r="C1076" s="16" t="s">
        <v>64</v>
      </c>
      <c r="D1076" s="16" t="s">
        <v>65</v>
      </c>
      <c r="E1076" s="6" t="n">
        <v>882.56</v>
      </c>
      <c r="F1076" s="7" t="n">
        <v>6</v>
      </c>
      <c r="G1076" s="6" t="n">
        <v>43.66</v>
      </c>
      <c r="H1076" s="6" t="n">
        <v>34</v>
      </c>
      <c r="I1076" s="6" t="n">
        <v>261.96</v>
      </c>
      <c r="J1076" s="6" t="n">
        <v>227.96</v>
      </c>
    </row>
    <row collapsed="false" customFormat="false" customHeight="false" hidden="false" ht="12.1" outlineLevel="0" r="1077">
      <c r="A1077" s="39" t="n">
        <v>52074</v>
      </c>
      <c r="B1077" s="16" t="s">
        <v>657</v>
      </c>
      <c r="C1077" s="16" t="s">
        <v>180</v>
      </c>
      <c r="D1077" s="16" t="s">
        <v>181</v>
      </c>
      <c r="E1077" s="6" t="n">
        <v>19.36</v>
      </c>
      <c r="F1077" s="7" t="n">
        <v>11</v>
      </c>
      <c r="G1077" s="6" t="n">
        <v>0.36</v>
      </c>
      <c r="H1077" s="6" t="n">
        <v>1</v>
      </c>
      <c r="I1077" s="6" t="n">
        <v>3.96</v>
      </c>
      <c r="J1077" s="6" t="n">
        <v>2.96</v>
      </c>
    </row>
    <row collapsed="false" customFormat="false" customHeight="false" hidden="false" ht="12.1" outlineLevel="0" r="1078">
      <c r="A1078" s="39" t="n">
        <v>52105</v>
      </c>
      <c r="B1078" s="16" t="s">
        <v>657</v>
      </c>
      <c r="C1078" s="16" t="s">
        <v>64</v>
      </c>
      <c r="D1078" s="16" t="s">
        <v>65</v>
      </c>
      <c r="E1078" s="6" t="n">
        <v>882.56</v>
      </c>
      <c r="F1078" s="7" t="n">
        <v>6</v>
      </c>
      <c r="G1078" s="6" t="n">
        <v>43.66</v>
      </c>
      <c r="H1078" s="6" t="n">
        <v>34</v>
      </c>
      <c r="I1078" s="6" t="n">
        <v>261.96</v>
      </c>
      <c r="J1078" s="6" t="n">
        <v>227.96</v>
      </c>
    </row>
    <row collapsed="false" customFormat="false" customHeight="false" hidden="false" ht="12.1" outlineLevel="0" r="1079">
      <c r="A1079" s="39" t="n">
        <v>52166</v>
      </c>
      <c r="B1079" s="16" t="s">
        <v>657</v>
      </c>
      <c r="C1079" s="16" t="s">
        <v>180</v>
      </c>
      <c r="D1079" s="16" t="s">
        <v>181</v>
      </c>
      <c r="E1079" s="6" t="n">
        <v>19.36</v>
      </c>
      <c r="F1079" s="7" t="n">
        <v>11</v>
      </c>
      <c r="G1079" s="6" t="n">
        <v>0.36</v>
      </c>
      <c r="H1079" s="6" t="n">
        <v>1</v>
      </c>
      <c r="I1079" s="6" t="n">
        <v>3.96</v>
      </c>
      <c r="J1079" s="6" t="n">
        <v>2.96</v>
      </c>
    </row>
    <row collapsed="false" customFormat="false" customHeight="false" hidden="false" ht="12.1" outlineLevel="0" r="1080">
      <c r="A1080" s="39" t="n">
        <v>52197</v>
      </c>
      <c r="B1080" s="16" t="s">
        <v>657</v>
      </c>
      <c r="C1080" s="16" t="s">
        <v>64</v>
      </c>
      <c r="D1080" s="16" t="s">
        <v>65</v>
      </c>
      <c r="E1080" s="6" t="n">
        <v>882.56</v>
      </c>
      <c r="F1080" s="7" t="n">
        <v>6</v>
      </c>
      <c r="G1080" s="6" t="n">
        <v>43.66</v>
      </c>
      <c r="H1080" s="6" t="n">
        <v>34</v>
      </c>
      <c r="I1080" s="6" t="n">
        <v>261.96</v>
      </c>
      <c r="J1080" s="6" t="n">
        <v>227.96</v>
      </c>
    </row>
    <row collapsed="false" customFormat="false" customHeight="false" hidden="false" ht="12.1" outlineLevel="0" r="1081">
      <c r="A1081" s="39" t="n">
        <v>52258</v>
      </c>
      <c r="B1081" s="16" t="s">
        <v>657</v>
      </c>
      <c r="C1081" s="16" t="s">
        <v>180</v>
      </c>
      <c r="D1081" s="16" t="s">
        <v>181</v>
      </c>
      <c r="E1081" s="6" t="n">
        <v>19.36</v>
      </c>
      <c r="F1081" s="7" t="n">
        <v>11</v>
      </c>
      <c r="G1081" s="6" t="n">
        <v>0.36</v>
      </c>
      <c r="H1081" s="6" t="n">
        <v>1</v>
      </c>
      <c r="I1081" s="6" t="n">
        <v>3.96</v>
      </c>
      <c r="J1081" s="6" t="n">
        <v>2.96</v>
      </c>
    </row>
    <row collapsed="false" customFormat="false" customHeight="false" hidden="false" ht="12.1" outlineLevel="0" r="1082">
      <c r="A1082" s="39" t="n">
        <v>52289</v>
      </c>
      <c r="B1082" s="16" t="s">
        <v>657</v>
      </c>
      <c r="C1082" s="16" t="s">
        <v>64</v>
      </c>
      <c r="D1082" s="16" t="s">
        <v>65</v>
      </c>
      <c r="E1082" s="6" t="n">
        <v>882.56</v>
      </c>
      <c r="F1082" s="7" t="n">
        <v>6</v>
      </c>
      <c r="G1082" s="6" t="n">
        <v>43.66</v>
      </c>
      <c r="H1082" s="6" t="n">
        <v>34</v>
      </c>
      <c r="I1082" s="6" t="n">
        <v>261.96</v>
      </c>
      <c r="J1082" s="6" t="n">
        <v>227.96</v>
      </c>
    </row>
    <row collapsed="false" customFormat="false" customHeight="false" hidden="false" ht="12.1" outlineLevel="0" r="1083">
      <c r="A1083" s="39" t="n">
        <v>52348</v>
      </c>
      <c r="B1083" s="16" t="s">
        <v>657</v>
      </c>
      <c r="C1083" s="16" t="s">
        <v>180</v>
      </c>
      <c r="D1083" s="16" t="s">
        <v>181</v>
      </c>
      <c r="E1083" s="6" t="n">
        <v>19.36</v>
      </c>
      <c r="F1083" s="7" t="n">
        <v>11</v>
      </c>
      <c r="G1083" s="6" t="n">
        <v>0.36</v>
      </c>
      <c r="H1083" s="6" t="n">
        <v>1</v>
      </c>
      <c r="I1083" s="6" t="n">
        <v>3.96</v>
      </c>
      <c r="J1083" s="6" t="n">
        <v>2.96</v>
      </c>
    </row>
    <row collapsed="false" customFormat="false" customHeight="false" hidden="false" ht="12.1" outlineLevel="0" r="1084">
      <c r="A1084" s="39" t="n">
        <v>52378</v>
      </c>
      <c r="B1084" s="16" t="s">
        <v>657</v>
      </c>
      <c r="C1084" s="16" t="s">
        <v>64</v>
      </c>
      <c r="D1084" s="16" t="s">
        <v>65</v>
      </c>
      <c r="E1084" s="6" t="n">
        <v>882.56</v>
      </c>
      <c r="F1084" s="7" t="n">
        <v>6</v>
      </c>
      <c r="G1084" s="6" t="n">
        <v>43.66</v>
      </c>
      <c r="H1084" s="6" t="n">
        <v>34</v>
      </c>
      <c r="I1084" s="6" t="n">
        <v>261.96</v>
      </c>
      <c r="J1084" s="6" t="n">
        <v>227.96</v>
      </c>
    </row>
    <row collapsed="false" customFormat="false" customHeight="false" hidden="false" ht="12.1" outlineLevel="0" r="1085">
      <c r="A1085" s="39" t="n">
        <v>52439</v>
      </c>
      <c r="B1085" s="16" t="s">
        <v>657</v>
      </c>
      <c r="C1085" s="16" t="s">
        <v>180</v>
      </c>
      <c r="D1085" s="16" t="s">
        <v>181</v>
      </c>
      <c r="E1085" s="6" t="n">
        <v>19.36</v>
      </c>
      <c r="F1085" s="7" t="n">
        <v>11</v>
      </c>
      <c r="G1085" s="6" t="n">
        <v>0.36</v>
      </c>
      <c r="H1085" s="6" t="n">
        <v>1</v>
      </c>
      <c r="I1085" s="6" t="n">
        <v>3.96</v>
      </c>
      <c r="J1085" s="6" t="n">
        <v>2.96</v>
      </c>
    </row>
    <row collapsed="false" customFormat="false" customHeight="false" hidden="false" ht="12.1" outlineLevel="0" r="1086">
      <c r="A1086" s="39" t="n">
        <v>52470</v>
      </c>
      <c r="B1086" s="16" t="s">
        <v>657</v>
      </c>
      <c r="C1086" s="16" t="s">
        <v>64</v>
      </c>
      <c r="D1086" s="16" t="s">
        <v>65</v>
      </c>
      <c r="E1086" s="6" t="n">
        <v>882.56</v>
      </c>
      <c r="F1086" s="7" t="n">
        <v>6</v>
      </c>
      <c r="G1086" s="6" t="n">
        <v>43.66</v>
      </c>
      <c r="H1086" s="6" t="n">
        <v>34</v>
      </c>
      <c r="I1086" s="6" t="n">
        <v>261.96</v>
      </c>
      <c r="J1086" s="6" t="n">
        <v>227.96</v>
      </c>
    </row>
    <row collapsed="false" customFormat="false" customHeight="false" hidden="false" ht="12.1" outlineLevel="0" r="1087">
      <c r="A1087" s="39" t="n">
        <v>52531</v>
      </c>
      <c r="B1087" s="16" t="s">
        <v>657</v>
      </c>
      <c r="C1087" s="16" t="s">
        <v>180</v>
      </c>
      <c r="D1087" s="16" t="s">
        <v>181</v>
      </c>
      <c r="E1087" s="6" t="n">
        <v>19.36</v>
      </c>
      <c r="F1087" s="7" t="n">
        <v>11</v>
      </c>
      <c r="G1087" s="6" t="n">
        <v>0.36</v>
      </c>
      <c r="H1087" s="6" t="n">
        <v>1</v>
      </c>
      <c r="I1087" s="6" t="n">
        <v>3.96</v>
      </c>
      <c r="J1087" s="6" t="n">
        <v>2.96</v>
      </c>
    </row>
    <row collapsed="false" customFormat="false" customHeight="false" hidden="false" ht="12.1" outlineLevel="0" r="1088">
      <c r="A1088" s="39" t="n">
        <v>52562</v>
      </c>
      <c r="B1088" s="16" t="s">
        <v>657</v>
      </c>
      <c r="C1088" s="16" t="s">
        <v>64</v>
      </c>
      <c r="D1088" s="16" t="s">
        <v>65</v>
      </c>
      <c r="E1088" s="6" t="n">
        <v>882.56</v>
      </c>
      <c r="F1088" s="7" t="n">
        <v>6</v>
      </c>
      <c r="G1088" s="6" t="n">
        <v>43.66</v>
      </c>
      <c r="H1088" s="6" t="n">
        <v>34</v>
      </c>
      <c r="I1088" s="6" t="n">
        <v>261.96</v>
      </c>
      <c r="J1088" s="6" t="n">
        <v>227.96</v>
      </c>
    </row>
    <row collapsed="false" customFormat="false" customHeight="false" hidden="false" ht="12.1" outlineLevel="0" r="1089">
      <c r="A1089" s="39" t="n">
        <v>52623</v>
      </c>
      <c r="B1089" s="16" t="s">
        <v>657</v>
      </c>
      <c r="C1089" s="16" t="s">
        <v>180</v>
      </c>
      <c r="D1089" s="16" t="s">
        <v>181</v>
      </c>
      <c r="E1089" s="6" t="n">
        <v>19.36</v>
      </c>
      <c r="F1089" s="7" t="n">
        <v>11</v>
      </c>
      <c r="G1089" s="6" t="n">
        <v>0.36</v>
      </c>
      <c r="H1089" s="6" t="n">
        <v>1</v>
      </c>
      <c r="I1089" s="6" t="n">
        <v>3.96</v>
      </c>
      <c r="J1089" s="6" t="n">
        <v>2.96</v>
      </c>
    </row>
    <row collapsed="false" customFormat="false" customHeight="false" hidden="false" ht="12.1" outlineLevel="0" r="1090">
      <c r="A1090" s="39" t="n">
        <v>52654</v>
      </c>
      <c r="B1090" s="16" t="s">
        <v>657</v>
      </c>
      <c r="C1090" s="16" t="s">
        <v>64</v>
      </c>
      <c r="D1090" s="16" t="s">
        <v>65</v>
      </c>
      <c r="E1090" s="6" t="n">
        <v>882.56</v>
      </c>
      <c r="F1090" s="7" t="n">
        <v>6</v>
      </c>
      <c r="G1090" s="6" t="n">
        <v>43.66</v>
      </c>
      <c r="H1090" s="6" t="n">
        <v>34</v>
      </c>
      <c r="I1090" s="6" t="n">
        <v>261.96</v>
      </c>
      <c r="J1090" s="6" t="n">
        <v>227.96</v>
      </c>
    </row>
    <row collapsed="false" customFormat="false" customHeight="false" hidden="false" ht="12.1" outlineLevel="0" r="1091">
      <c r="A1091" s="39" t="n">
        <v>52714</v>
      </c>
      <c r="B1091" s="16" t="s">
        <v>657</v>
      </c>
      <c r="C1091" s="16" t="s">
        <v>180</v>
      </c>
      <c r="D1091" s="16" t="s">
        <v>181</v>
      </c>
      <c r="E1091" s="6" t="n">
        <v>19.36</v>
      </c>
      <c r="F1091" s="7" t="n">
        <v>11</v>
      </c>
      <c r="G1091" s="6" t="n">
        <v>0.36</v>
      </c>
      <c r="H1091" s="6" t="n">
        <v>1</v>
      </c>
      <c r="I1091" s="6" t="n">
        <v>3.96</v>
      </c>
      <c r="J1091" s="6" t="n">
        <v>2.96</v>
      </c>
    </row>
    <row collapsed="false" customFormat="false" customHeight="false" hidden="false" ht="12.1" outlineLevel="0" r="1092">
      <c r="A1092" s="39" t="n">
        <v>52744</v>
      </c>
      <c r="B1092" s="16" t="s">
        <v>657</v>
      </c>
      <c r="C1092" s="16" t="s">
        <v>64</v>
      </c>
      <c r="D1092" s="16" t="s">
        <v>65</v>
      </c>
      <c r="E1092" s="6" t="n">
        <v>882.56</v>
      </c>
      <c r="F1092" s="7" t="n">
        <v>6</v>
      </c>
      <c r="G1092" s="6" t="n">
        <v>43.66</v>
      </c>
      <c r="H1092" s="6" t="n">
        <v>34</v>
      </c>
      <c r="I1092" s="6" t="n">
        <v>261.96</v>
      </c>
      <c r="J1092" s="6" t="n">
        <v>227.96</v>
      </c>
    </row>
    <row collapsed="false" customFormat="false" customHeight="false" hidden="false" ht="12.1" outlineLevel="0" r="1093">
      <c r="A1093" s="39" t="n">
        <v>52805</v>
      </c>
      <c r="B1093" s="16" t="s">
        <v>657</v>
      </c>
      <c r="C1093" s="16" t="s">
        <v>180</v>
      </c>
      <c r="D1093" s="16" t="s">
        <v>181</v>
      </c>
      <c r="E1093" s="6" t="n">
        <v>19.36</v>
      </c>
      <c r="F1093" s="7" t="n">
        <v>11</v>
      </c>
      <c r="G1093" s="6" t="n">
        <v>0.36</v>
      </c>
      <c r="H1093" s="6" t="n">
        <v>1</v>
      </c>
      <c r="I1093" s="6" t="n">
        <v>3.96</v>
      </c>
      <c r="J1093" s="6" t="n">
        <v>2.96</v>
      </c>
    </row>
    <row collapsed="false" customFormat="false" customHeight="false" hidden="false" ht="12.1" outlineLevel="0" r="1094">
      <c r="A1094" s="39" t="n">
        <v>52836</v>
      </c>
      <c r="B1094" s="16" t="s">
        <v>657</v>
      </c>
      <c r="C1094" s="16" t="s">
        <v>64</v>
      </c>
      <c r="D1094" s="16" t="s">
        <v>65</v>
      </c>
      <c r="E1094" s="6" t="n">
        <v>882.56</v>
      </c>
      <c r="F1094" s="7" t="n">
        <v>6</v>
      </c>
      <c r="G1094" s="6" t="n">
        <v>43.66</v>
      </c>
      <c r="H1094" s="6" t="n">
        <v>34</v>
      </c>
      <c r="I1094" s="6" t="n">
        <v>261.96</v>
      </c>
      <c r="J1094" s="6" t="n">
        <v>227.96</v>
      </c>
    </row>
    <row collapsed="false" customFormat="false" customHeight="false" hidden="false" ht="12.1" outlineLevel="0" r="1095">
      <c r="A1095" s="39" t="n">
        <v>52897</v>
      </c>
      <c r="B1095" s="16" t="s">
        <v>657</v>
      </c>
      <c r="C1095" s="16" t="s">
        <v>180</v>
      </c>
      <c r="D1095" s="16" t="s">
        <v>181</v>
      </c>
      <c r="E1095" s="6" t="n">
        <v>19.36</v>
      </c>
      <c r="F1095" s="7" t="n">
        <v>11</v>
      </c>
      <c r="G1095" s="6" t="n">
        <v>0.36</v>
      </c>
      <c r="H1095" s="6" t="n">
        <v>1</v>
      </c>
      <c r="I1095" s="6" t="n">
        <v>3.96</v>
      </c>
      <c r="J1095" s="6" t="n">
        <v>2.96</v>
      </c>
    </row>
    <row collapsed="false" customFormat="false" customHeight="false" hidden="false" ht="12.1" outlineLevel="0" r="1096">
      <c r="A1096" s="39" t="n">
        <v>52928</v>
      </c>
      <c r="B1096" s="16" t="s">
        <v>657</v>
      </c>
      <c r="C1096" s="16" t="s">
        <v>64</v>
      </c>
      <c r="D1096" s="16" t="s">
        <v>65</v>
      </c>
      <c r="E1096" s="6" t="n">
        <v>882.56</v>
      </c>
      <c r="F1096" s="7" t="n">
        <v>6</v>
      </c>
      <c r="G1096" s="6" t="n">
        <v>43.66</v>
      </c>
      <c r="H1096" s="6" t="n">
        <v>34</v>
      </c>
      <c r="I1096" s="6" t="n">
        <v>261.96</v>
      </c>
      <c r="J1096" s="6" t="n">
        <v>227.96</v>
      </c>
    </row>
    <row collapsed="false" customFormat="false" customHeight="false" hidden="false" ht="12.1" outlineLevel="0" r="1097">
      <c r="A1097" s="39" t="n">
        <v>52989</v>
      </c>
      <c r="B1097" s="16" t="s">
        <v>657</v>
      </c>
      <c r="C1097" s="16" t="s">
        <v>180</v>
      </c>
      <c r="D1097" s="16" t="s">
        <v>181</v>
      </c>
      <c r="E1097" s="6" t="n">
        <v>19.36</v>
      </c>
      <c r="F1097" s="7" t="n">
        <v>11</v>
      </c>
      <c r="G1097" s="6" t="n">
        <v>0.36</v>
      </c>
      <c r="H1097" s="6" t="n">
        <v>1</v>
      </c>
      <c r="I1097" s="6" t="n">
        <v>3.96</v>
      </c>
      <c r="J1097" s="6" t="n">
        <v>2.96</v>
      </c>
    </row>
    <row collapsed="false" customFormat="false" customHeight="false" hidden="false" ht="12.1" outlineLevel="0" r="1098">
      <c r="A1098" s="39" t="n">
        <v>53020</v>
      </c>
      <c r="B1098" s="16" t="s">
        <v>657</v>
      </c>
      <c r="C1098" s="16" t="s">
        <v>64</v>
      </c>
      <c r="D1098" s="16" t="s">
        <v>65</v>
      </c>
      <c r="E1098" s="6" t="n">
        <v>882.56</v>
      </c>
      <c r="F1098" s="7" t="n">
        <v>6</v>
      </c>
      <c r="G1098" s="6" t="n">
        <v>43.66</v>
      </c>
      <c r="H1098" s="6" t="n">
        <v>34</v>
      </c>
      <c r="I1098" s="6" t="n">
        <v>261.96</v>
      </c>
      <c r="J1098" s="6" t="n">
        <v>227.96</v>
      </c>
    </row>
    <row collapsed="false" customFormat="false" customHeight="false" hidden="false" ht="12.1" outlineLevel="0" r="1099">
      <c r="A1099" s="39" t="n">
        <v>53079</v>
      </c>
      <c r="B1099" s="16" t="s">
        <v>657</v>
      </c>
      <c r="C1099" s="16" t="s">
        <v>180</v>
      </c>
      <c r="D1099" s="16" t="s">
        <v>181</v>
      </c>
      <c r="E1099" s="6" t="n">
        <v>19.36</v>
      </c>
      <c r="F1099" s="7" t="n">
        <v>11</v>
      </c>
      <c r="G1099" s="6" t="n">
        <v>0.36</v>
      </c>
      <c r="H1099" s="6" t="n">
        <v>1</v>
      </c>
      <c r="I1099" s="6" t="n">
        <v>3.96</v>
      </c>
      <c r="J1099" s="6" t="n">
        <v>2.96</v>
      </c>
    </row>
    <row collapsed="false" customFormat="false" customHeight="false" hidden="false" ht="12.1" outlineLevel="0" r="1100">
      <c r="A1100" s="39" t="n">
        <v>53109</v>
      </c>
      <c r="B1100" s="16" t="s">
        <v>657</v>
      </c>
      <c r="C1100" s="16" t="s">
        <v>64</v>
      </c>
      <c r="D1100" s="16" t="s">
        <v>65</v>
      </c>
      <c r="E1100" s="6" t="n">
        <v>882.56</v>
      </c>
      <c r="F1100" s="7" t="n">
        <v>6</v>
      </c>
      <c r="G1100" s="6" t="n">
        <v>43.66</v>
      </c>
      <c r="H1100" s="6" t="n">
        <v>34</v>
      </c>
      <c r="I1100" s="6" t="n">
        <v>261.96</v>
      </c>
      <c r="J1100" s="6" t="n">
        <v>227.96</v>
      </c>
    </row>
    <row collapsed="false" customFormat="false" customHeight="false" hidden="false" ht="12.1" outlineLevel="0" r="1101">
      <c r="A1101" s="39" t="n">
        <v>53170</v>
      </c>
      <c r="B1101" s="16" t="s">
        <v>657</v>
      </c>
      <c r="C1101" s="16" t="s">
        <v>180</v>
      </c>
      <c r="D1101" s="16" t="s">
        <v>181</v>
      </c>
      <c r="E1101" s="6" t="n">
        <v>19.36</v>
      </c>
      <c r="F1101" s="7" t="n">
        <v>11</v>
      </c>
      <c r="G1101" s="6" t="n">
        <v>0.36</v>
      </c>
      <c r="H1101" s="6" t="n">
        <v>1</v>
      </c>
      <c r="I1101" s="6" t="n">
        <v>3.96</v>
      </c>
      <c r="J1101" s="6" t="n">
        <v>2.96</v>
      </c>
    </row>
    <row collapsed="false" customFormat="false" customHeight="false" hidden="false" ht="12.1" outlineLevel="0" r="1102">
      <c r="A1102" s="39" t="n">
        <v>53201</v>
      </c>
      <c r="B1102" s="16" t="s">
        <v>657</v>
      </c>
      <c r="C1102" s="16" t="s">
        <v>64</v>
      </c>
      <c r="D1102" s="16" t="s">
        <v>65</v>
      </c>
      <c r="E1102" s="6" t="n">
        <v>882.56</v>
      </c>
      <c r="F1102" s="7" t="n">
        <v>6</v>
      </c>
      <c r="G1102" s="6" t="n">
        <v>43.66</v>
      </c>
      <c r="H1102" s="6" t="n">
        <v>34</v>
      </c>
      <c r="I1102" s="6" t="n">
        <v>261.96</v>
      </c>
      <c r="J1102" s="6" t="n">
        <v>227.96</v>
      </c>
    </row>
    <row collapsed="false" customFormat="false" customHeight="false" hidden="false" ht="12.1" outlineLevel="0" r="1103">
      <c r="A1103" s="39" t="n">
        <v>53262</v>
      </c>
      <c r="B1103" s="16" t="s">
        <v>657</v>
      </c>
      <c r="C1103" s="16" t="s">
        <v>180</v>
      </c>
      <c r="D1103" s="16" t="s">
        <v>181</v>
      </c>
      <c r="E1103" s="6" t="n">
        <v>19.36</v>
      </c>
      <c r="F1103" s="7" t="n">
        <v>11</v>
      </c>
      <c r="G1103" s="6" t="n">
        <v>0.36</v>
      </c>
      <c r="H1103" s="6" t="n">
        <v>1</v>
      </c>
      <c r="I1103" s="6" t="n">
        <v>3.96</v>
      </c>
      <c r="J1103" s="6" t="n">
        <v>2.96</v>
      </c>
    </row>
    <row collapsed="false" customFormat="false" customHeight="false" hidden="false" ht="12.1" outlineLevel="0" r="1104">
      <c r="A1104" s="39" t="n">
        <v>53293</v>
      </c>
      <c r="B1104" s="16" t="s">
        <v>657</v>
      </c>
      <c r="C1104" s="16" t="s">
        <v>64</v>
      </c>
      <c r="D1104" s="16" t="s">
        <v>65</v>
      </c>
      <c r="E1104" s="6" t="n">
        <v>882.56</v>
      </c>
      <c r="F1104" s="7" t="n">
        <v>6</v>
      </c>
      <c r="G1104" s="6" t="n">
        <v>43.66</v>
      </c>
      <c r="H1104" s="6" t="n">
        <v>34</v>
      </c>
      <c r="I1104" s="6" t="n">
        <v>261.96</v>
      </c>
      <c r="J1104" s="6" t="n">
        <v>227.96</v>
      </c>
    </row>
    <row collapsed="false" customFormat="false" customHeight="false" hidden="false" ht="12.1" outlineLevel="0" r="1105">
      <c r="A1105" s="39" t="n">
        <v>53354</v>
      </c>
      <c r="B1105" s="16" t="s">
        <v>657</v>
      </c>
      <c r="C1105" s="16" t="s">
        <v>180</v>
      </c>
      <c r="D1105" s="16" t="s">
        <v>181</v>
      </c>
      <c r="E1105" s="6" t="n">
        <v>19.36</v>
      </c>
      <c r="F1105" s="7" t="n">
        <v>11</v>
      </c>
      <c r="G1105" s="6" t="n">
        <v>0.36</v>
      </c>
      <c r="H1105" s="6" t="n">
        <v>1</v>
      </c>
      <c r="I1105" s="6" t="n">
        <v>3.96</v>
      </c>
      <c r="J1105" s="6" t="n">
        <v>2.96</v>
      </c>
    </row>
    <row collapsed="false" customFormat="false" customHeight="false" hidden="false" ht="12.1" outlineLevel="0" r="1106">
      <c r="A1106" s="39" t="n">
        <v>53385</v>
      </c>
      <c r="B1106" s="16" t="s">
        <v>657</v>
      </c>
      <c r="C1106" s="16" t="s">
        <v>64</v>
      </c>
      <c r="D1106" s="16" t="s">
        <v>65</v>
      </c>
      <c r="E1106" s="6" t="n">
        <v>882.56</v>
      </c>
      <c r="F1106" s="7" t="n">
        <v>6</v>
      </c>
      <c r="G1106" s="6" t="n">
        <v>43.66</v>
      </c>
      <c r="H1106" s="6" t="n">
        <v>34</v>
      </c>
      <c r="I1106" s="6" t="n">
        <v>261.96</v>
      </c>
      <c r="J1106" s="6" t="n">
        <v>227.96</v>
      </c>
    </row>
    <row collapsed="false" customFormat="false" customHeight="false" hidden="false" ht="12.1" outlineLevel="0" r="1107">
      <c r="A1107" s="39" t="n">
        <v>53444</v>
      </c>
      <c r="B1107" s="16" t="s">
        <v>657</v>
      </c>
      <c r="C1107" s="16" t="s">
        <v>180</v>
      </c>
      <c r="D1107" s="16" t="s">
        <v>181</v>
      </c>
      <c r="E1107" s="6" t="n">
        <v>19.36</v>
      </c>
      <c r="F1107" s="7" t="n">
        <v>11</v>
      </c>
      <c r="G1107" s="6" t="n">
        <v>0.36</v>
      </c>
      <c r="H1107" s="6" t="n">
        <v>1</v>
      </c>
      <c r="I1107" s="6" t="n">
        <v>3.96</v>
      </c>
      <c r="J1107" s="6" t="n">
        <v>2.96</v>
      </c>
    </row>
    <row collapsed="false" customFormat="false" customHeight="false" hidden="false" ht="12.1" outlineLevel="0" r="1108">
      <c r="A1108" s="39" t="n">
        <v>53474</v>
      </c>
      <c r="B1108" s="16" t="s">
        <v>657</v>
      </c>
      <c r="C1108" s="16" t="s">
        <v>64</v>
      </c>
      <c r="D1108" s="16" t="s">
        <v>65</v>
      </c>
      <c r="E1108" s="6" t="n">
        <v>882.56</v>
      </c>
      <c r="F1108" s="7" t="n">
        <v>6</v>
      </c>
      <c r="G1108" s="6" t="n">
        <v>43.66</v>
      </c>
      <c r="H1108" s="6" t="n">
        <v>34</v>
      </c>
      <c r="I1108" s="6" t="n">
        <v>261.96</v>
      </c>
      <c r="J1108" s="6" t="n">
        <v>227.96</v>
      </c>
    </row>
    <row collapsed="false" customFormat="false" customHeight="false" hidden="false" ht="12.1" outlineLevel="0" r="1109">
      <c r="A1109" s="39" t="n">
        <v>53535</v>
      </c>
      <c r="B1109" s="16" t="s">
        <v>657</v>
      </c>
      <c r="C1109" s="16" t="s">
        <v>180</v>
      </c>
      <c r="D1109" s="16" t="s">
        <v>181</v>
      </c>
      <c r="E1109" s="6" t="n">
        <v>19.36</v>
      </c>
      <c r="F1109" s="7" t="n">
        <v>11</v>
      </c>
      <c r="G1109" s="6" t="n">
        <v>0.36</v>
      </c>
      <c r="H1109" s="6" t="n">
        <v>1</v>
      </c>
      <c r="I1109" s="6" t="n">
        <v>3.96</v>
      </c>
      <c r="J1109" s="6" t="n">
        <v>2.96</v>
      </c>
    </row>
    <row collapsed="false" customFormat="false" customHeight="false" hidden="false" ht="12.1" outlineLevel="0" r="1110">
      <c r="A1110" s="39" t="n">
        <v>53566</v>
      </c>
      <c r="B1110" s="16" t="s">
        <v>657</v>
      </c>
      <c r="C1110" s="16" t="s">
        <v>64</v>
      </c>
      <c r="D1110" s="16" t="s">
        <v>65</v>
      </c>
      <c r="E1110" s="6" t="n">
        <v>882.56</v>
      </c>
      <c r="F1110" s="7" t="n">
        <v>6</v>
      </c>
      <c r="G1110" s="6" t="n">
        <v>43.66</v>
      </c>
      <c r="H1110" s="6" t="n">
        <v>34</v>
      </c>
      <c r="I1110" s="6" t="n">
        <v>261.96</v>
      </c>
      <c r="J1110" s="6" t="n">
        <v>227.96</v>
      </c>
    </row>
    <row collapsed="false" customFormat="false" customHeight="false" hidden="false" ht="12.1" outlineLevel="0" r="1111">
      <c r="A1111" s="39" t="n">
        <v>53627</v>
      </c>
      <c r="B1111" s="16" t="s">
        <v>657</v>
      </c>
      <c r="C1111" s="16" t="s">
        <v>180</v>
      </c>
      <c r="D1111" s="16" t="s">
        <v>181</v>
      </c>
      <c r="E1111" s="6" t="n">
        <v>19.36</v>
      </c>
      <c r="F1111" s="7" t="n">
        <v>11</v>
      </c>
      <c r="G1111" s="6" t="n">
        <v>0.36</v>
      </c>
      <c r="H1111" s="6" t="n">
        <v>1</v>
      </c>
      <c r="I1111" s="6" t="n">
        <v>3.96</v>
      </c>
      <c r="J1111" s="6" t="n">
        <v>2.96</v>
      </c>
    </row>
    <row collapsed="false" customFormat="false" customHeight="false" hidden="false" ht="12.1" outlineLevel="0" r="1112">
      <c r="A1112" s="39" t="n">
        <v>53658</v>
      </c>
      <c r="B1112" s="16" t="s">
        <v>657</v>
      </c>
      <c r="C1112" s="16" t="s">
        <v>64</v>
      </c>
      <c r="D1112" s="16" t="s">
        <v>65</v>
      </c>
      <c r="E1112" s="6" t="n">
        <v>882.56</v>
      </c>
      <c r="F1112" s="7" t="n">
        <v>6</v>
      </c>
      <c r="G1112" s="6" t="n">
        <v>43.66</v>
      </c>
      <c r="H1112" s="6" t="n">
        <v>34</v>
      </c>
      <c r="I1112" s="6" t="n">
        <v>261.96</v>
      </c>
      <c r="J1112" s="6" t="n">
        <v>227.96</v>
      </c>
    </row>
    <row collapsed="false" customFormat="false" customHeight="false" hidden="false" ht="12.1" outlineLevel="0" r="1113">
      <c r="A1113" s="39" t="n">
        <v>53719</v>
      </c>
      <c r="B1113" s="16" t="s">
        <v>657</v>
      </c>
      <c r="C1113" s="16" t="s">
        <v>180</v>
      </c>
      <c r="D1113" s="16" t="s">
        <v>181</v>
      </c>
      <c r="E1113" s="6" t="n">
        <v>19.36</v>
      </c>
      <c r="F1113" s="7" t="n">
        <v>11</v>
      </c>
      <c r="G1113" s="6" t="n">
        <v>0.36</v>
      </c>
      <c r="H1113" s="6" t="n">
        <v>1</v>
      </c>
      <c r="I1113" s="6" t="n">
        <v>3.96</v>
      </c>
      <c r="J1113" s="6" t="n">
        <v>2.96</v>
      </c>
    </row>
    <row collapsed="false" customFormat="false" customHeight="false" hidden="false" ht="12.1" outlineLevel="0" r="1114">
      <c r="A1114" s="39" t="n">
        <v>53750</v>
      </c>
      <c r="B1114" s="16" t="s">
        <v>657</v>
      </c>
      <c r="C1114" s="16" t="s">
        <v>64</v>
      </c>
      <c r="D1114" s="16" t="s">
        <v>65</v>
      </c>
      <c r="E1114" s="6" t="n">
        <v>882.56</v>
      </c>
      <c r="F1114" s="7" t="n">
        <v>6</v>
      </c>
      <c r="G1114" s="6" t="n">
        <v>43.66</v>
      </c>
      <c r="H1114" s="6" t="n">
        <v>34</v>
      </c>
      <c r="I1114" s="6" t="n">
        <v>261.96</v>
      </c>
      <c r="J1114" s="6" t="n">
        <v>227.96</v>
      </c>
    </row>
    <row collapsed="false" customFormat="false" customHeight="false" hidden="false" ht="12.1" outlineLevel="0" r="1115">
      <c r="A1115" s="39" t="n">
        <v>53809</v>
      </c>
      <c r="B1115" s="16" t="s">
        <v>657</v>
      </c>
      <c r="C1115" s="16" t="s">
        <v>180</v>
      </c>
      <c r="D1115" s="16" t="s">
        <v>181</v>
      </c>
      <c r="E1115" s="6" t="n">
        <v>19.36</v>
      </c>
      <c r="F1115" s="7" t="n">
        <v>11</v>
      </c>
      <c r="G1115" s="6" t="n">
        <v>0.36</v>
      </c>
      <c r="H1115" s="6" t="n">
        <v>1</v>
      </c>
      <c r="I1115" s="6" t="n">
        <v>3.96</v>
      </c>
      <c r="J1115" s="6" t="n">
        <v>2.96</v>
      </c>
    </row>
    <row collapsed="false" customFormat="false" customHeight="false" hidden="false" ht="12.1" outlineLevel="0" r="1116">
      <c r="A1116" s="39" t="n">
        <v>53839</v>
      </c>
      <c r="B1116" s="16" t="s">
        <v>657</v>
      </c>
      <c r="C1116" s="16" t="s">
        <v>64</v>
      </c>
      <c r="D1116" s="16" t="s">
        <v>65</v>
      </c>
      <c r="E1116" s="6" t="n">
        <v>882.56</v>
      </c>
      <c r="F1116" s="7" t="n">
        <v>6</v>
      </c>
      <c r="G1116" s="6" t="n">
        <v>43.66</v>
      </c>
      <c r="H1116" s="6" t="n">
        <v>34</v>
      </c>
      <c r="I1116" s="6" t="n">
        <v>261.96</v>
      </c>
      <c r="J1116" s="6" t="n">
        <v>227.96</v>
      </c>
    </row>
    <row collapsed="false" customFormat="false" customHeight="false" hidden="false" ht="12.1" outlineLevel="0" r="1117">
      <c r="A1117" s="39" t="n">
        <v>53900</v>
      </c>
      <c r="B1117" s="16" t="s">
        <v>657</v>
      </c>
      <c r="C1117" s="16" t="s">
        <v>180</v>
      </c>
      <c r="D1117" s="16" t="s">
        <v>181</v>
      </c>
      <c r="E1117" s="6" t="n">
        <v>19.36</v>
      </c>
      <c r="F1117" s="7" t="n">
        <v>11</v>
      </c>
      <c r="G1117" s="6" t="n">
        <v>0.36</v>
      </c>
      <c r="H1117" s="6" t="n">
        <v>1</v>
      </c>
      <c r="I1117" s="6" t="n">
        <v>3.96</v>
      </c>
      <c r="J1117" s="6" t="n">
        <v>2.96</v>
      </c>
    </row>
    <row collapsed="false" customFormat="false" customHeight="false" hidden="false" ht="12.1" outlineLevel="0" r="1118">
      <c r="A1118" s="39" t="n">
        <v>53931</v>
      </c>
      <c r="B1118" s="16" t="s">
        <v>657</v>
      </c>
      <c r="C1118" s="16" t="s">
        <v>64</v>
      </c>
      <c r="D1118" s="16" t="s">
        <v>65</v>
      </c>
      <c r="E1118" s="6" t="n">
        <v>882.56</v>
      </c>
      <c r="F1118" s="7" t="n">
        <v>6</v>
      </c>
      <c r="G1118" s="6" t="n">
        <v>43.66</v>
      </c>
      <c r="H1118" s="6" t="n">
        <v>34</v>
      </c>
      <c r="I1118" s="6" t="n">
        <v>261.96</v>
      </c>
      <c r="J1118" s="6" t="n">
        <v>227.96</v>
      </c>
    </row>
    <row collapsed="false" customFormat="false" customHeight="false" hidden="false" ht="12.1" outlineLevel="0" r="1119">
      <c r="A1119" s="39" t="n">
        <v>53992</v>
      </c>
      <c r="B1119" s="16" t="s">
        <v>657</v>
      </c>
      <c r="C1119" s="16" t="s">
        <v>180</v>
      </c>
      <c r="D1119" s="16" t="s">
        <v>181</v>
      </c>
      <c r="E1119" s="6" t="n">
        <v>19.36</v>
      </c>
      <c r="F1119" s="7" t="n">
        <v>11</v>
      </c>
      <c r="G1119" s="6" t="n">
        <v>0.36</v>
      </c>
      <c r="H1119" s="6" t="n">
        <v>1</v>
      </c>
      <c r="I1119" s="6" t="n">
        <v>3.96</v>
      </c>
      <c r="J1119" s="6" t="n">
        <v>2.96</v>
      </c>
    </row>
    <row collapsed="false" customFormat="false" customHeight="false" hidden="false" ht="12.1" outlineLevel="0" r="1120">
      <c r="A1120" s="39" t="n">
        <v>54023</v>
      </c>
      <c r="B1120" s="16" t="s">
        <v>657</v>
      </c>
      <c r="C1120" s="16" t="s">
        <v>64</v>
      </c>
      <c r="D1120" s="16" t="s">
        <v>65</v>
      </c>
      <c r="E1120" s="6" t="n">
        <v>882.56</v>
      </c>
      <c r="F1120" s="7" t="n">
        <v>6</v>
      </c>
      <c r="G1120" s="6" t="n">
        <v>43.66</v>
      </c>
      <c r="H1120" s="6" t="n">
        <v>34</v>
      </c>
      <c r="I1120" s="6" t="n">
        <v>261.96</v>
      </c>
      <c r="J1120" s="6" t="n">
        <v>227.96</v>
      </c>
    </row>
    <row collapsed="false" customFormat="false" customHeight="false" hidden="false" ht="12.1" outlineLevel="0" r="1121">
      <c r="A1121" s="39" t="n">
        <v>54084</v>
      </c>
      <c r="B1121" s="16" t="s">
        <v>657</v>
      </c>
      <c r="C1121" s="16" t="s">
        <v>180</v>
      </c>
      <c r="D1121" s="16" t="s">
        <v>181</v>
      </c>
      <c r="E1121" s="6" t="n">
        <v>19.36</v>
      </c>
      <c r="F1121" s="7" t="n">
        <v>11</v>
      </c>
      <c r="G1121" s="6" t="n">
        <v>0.36</v>
      </c>
      <c r="H1121" s="6" t="n">
        <v>1</v>
      </c>
      <c r="I1121" s="6" t="n">
        <v>3.96</v>
      </c>
      <c r="J1121" s="6" t="n">
        <v>2.96</v>
      </c>
    </row>
    <row collapsed="false" customFormat="false" customHeight="false" hidden="false" ht="12.1" outlineLevel="0" r="1122">
      <c r="A1122" s="39" t="n">
        <v>54115</v>
      </c>
      <c r="B1122" s="16" t="s">
        <v>657</v>
      </c>
      <c r="C1122" s="16" t="s">
        <v>64</v>
      </c>
      <c r="D1122" s="16" t="s">
        <v>65</v>
      </c>
      <c r="E1122" s="6" t="n">
        <v>882.56</v>
      </c>
      <c r="F1122" s="7" t="n">
        <v>6</v>
      </c>
      <c r="G1122" s="6" t="n">
        <v>43.66</v>
      </c>
      <c r="H1122" s="6" t="n">
        <v>34</v>
      </c>
      <c r="I1122" s="6" t="n">
        <v>261.96</v>
      </c>
      <c r="J1122" s="6" t="n">
        <v>227.96</v>
      </c>
    </row>
    <row collapsed="false" customFormat="false" customHeight="false" hidden="false" ht="12.1" outlineLevel="0" r="1123">
      <c r="A1123" s="39" t="n">
        <v>54175</v>
      </c>
      <c r="B1123" s="16" t="s">
        <v>657</v>
      </c>
      <c r="C1123" s="16" t="s">
        <v>180</v>
      </c>
      <c r="D1123" s="16" t="s">
        <v>181</v>
      </c>
      <c r="E1123" s="6" t="n">
        <v>19.36</v>
      </c>
      <c r="F1123" s="7" t="n">
        <v>11</v>
      </c>
      <c r="G1123" s="6" t="n">
        <v>0.36</v>
      </c>
      <c r="H1123" s="6" t="n">
        <v>1</v>
      </c>
      <c r="I1123" s="6" t="n">
        <v>3.96</v>
      </c>
      <c r="J1123" s="6" t="n">
        <v>2.96</v>
      </c>
    </row>
    <row collapsed="false" customFormat="false" customHeight="false" hidden="false" ht="12.1" outlineLevel="0" r="1124">
      <c r="A1124" s="39" t="n">
        <v>54205</v>
      </c>
      <c r="B1124" s="16" t="s">
        <v>657</v>
      </c>
      <c r="C1124" s="16" t="s">
        <v>64</v>
      </c>
      <c r="D1124" s="16" t="s">
        <v>65</v>
      </c>
      <c r="E1124" s="6" t="n">
        <v>882.56</v>
      </c>
      <c r="F1124" s="7" t="n">
        <v>6</v>
      </c>
      <c r="G1124" s="6" t="n">
        <v>43.66</v>
      </c>
      <c r="H1124" s="6" t="n">
        <v>34</v>
      </c>
      <c r="I1124" s="6" t="n">
        <v>261.96</v>
      </c>
      <c r="J1124" s="6" t="n">
        <v>227.96</v>
      </c>
    </row>
    <row collapsed="false" customFormat="false" customHeight="false" hidden="false" ht="12.1" outlineLevel="0" r="1125">
      <c r="A1125" s="39" t="n">
        <v>54266</v>
      </c>
      <c r="B1125" s="16" t="s">
        <v>657</v>
      </c>
      <c r="C1125" s="16" t="s">
        <v>180</v>
      </c>
      <c r="D1125" s="16" t="s">
        <v>181</v>
      </c>
      <c r="E1125" s="6" t="n">
        <v>19.36</v>
      </c>
      <c r="F1125" s="7" t="n">
        <v>11</v>
      </c>
      <c r="G1125" s="6" t="n">
        <v>0.36</v>
      </c>
      <c r="H1125" s="6" t="n">
        <v>1</v>
      </c>
      <c r="I1125" s="6" t="n">
        <v>3.96</v>
      </c>
      <c r="J1125" s="6" t="n">
        <v>2.96</v>
      </c>
    </row>
    <row collapsed="false" customFormat="false" customHeight="false" hidden="false" ht="12.1" outlineLevel="0" r="1126">
      <c r="A1126" s="39" t="n">
        <v>54297</v>
      </c>
      <c r="B1126" s="16" t="s">
        <v>657</v>
      </c>
      <c r="C1126" s="16" t="s">
        <v>64</v>
      </c>
      <c r="D1126" s="16" t="s">
        <v>65</v>
      </c>
      <c r="E1126" s="6" t="n">
        <v>882.56</v>
      </c>
      <c r="F1126" s="7" t="n">
        <v>6</v>
      </c>
      <c r="G1126" s="6" t="n">
        <v>43.66</v>
      </c>
      <c r="H1126" s="6" t="n">
        <v>34</v>
      </c>
      <c r="I1126" s="6" t="n">
        <v>261.96</v>
      </c>
      <c r="J1126" s="6" t="n">
        <v>227.96</v>
      </c>
    </row>
    <row collapsed="false" customFormat="false" customHeight="false" hidden="false" ht="12.1" outlineLevel="0" r="1127">
      <c r="A1127" s="39" t="n">
        <v>54358</v>
      </c>
      <c r="B1127" s="16" t="s">
        <v>657</v>
      </c>
      <c r="C1127" s="16" t="s">
        <v>180</v>
      </c>
      <c r="D1127" s="16" t="s">
        <v>181</v>
      </c>
      <c r="E1127" s="6" t="n">
        <v>19.36</v>
      </c>
      <c r="F1127" s="7" t="n">
        <v>11</v>
      </c>
      <c r="G1127" s="6" t="n">
        <v>0.36</v>
      </c>
      <c r="H1127" s="6" t="n">
        <v>1</v>
      </c>
      <c r="I1127" s="6" t="n">
        <v>3.96</v>
      </c>
      <c r="J1127" s="6" t="n">
        <v>2.96</v>
      </c>
    </row>
    <row collapsed="false" customFormat="false" customHeight="false" hidden="false" ht="12.1" outlineLevel="0" r="1128">
      <c r="A1128" s="39" t="n">
        <v>54389</v>
      </c>
      <c r="B1128" s="16" t="s">
        <v>657</v>
      </c>
      <c r="C1128" s="16" t="s">
        <v>64</v>
      </c>
      <c r="D1128" s="16" t="s">
        <v>65</v>
      </c>
      <c r="E1128" s="6" t="n">
        <v>882.56</v>
      </c>
      <c r="F1128" s="7" t="n">
        <v>6</v>
      </c>
      <c r="G1128" s="6" t="n">
        <v>43.66</v>
      </c>
      <c r="H1128" s="6" t="n">
        <v>34</v>
      </c>
      <c r="I1128" s="6" t="n">
        <v>261.96</v>
      </c>
      <c r="J1128" s="6" t="n">
        <v>227.96</v>
      </c>
    </row>
    <row collapsed="false" customFormat="false" customHeight="false" hidden="false" ht="12.1" outlineLevel="0" r="1129">
      <c r="A1129" s="39" t="n">
        <v>54450</v>
      </c>
      <c r="B1129" s="16" t="s">
        <v>657</v>
      </c>
      <c r="C1129" s="16" t="s">
        <v>180</v>
      </c>
      <c r="D1129" s="16" t="s">
        <v>181</v>
      </c>
      <c r="E1129" s="6" t="n">
        <v>19.36</v>
      </c>
      <c r="F1129" s="7" t="n">
        <v>11</v>
      </c>
      <c r="G1129" s="6" t="n">
        <v>0.36</v>
      </c>
      <c r="H1129" s="6" t="n">
        <v>1</v>
      </c>
      <c r="I1129" s="6" t="n">
        <v>3.96</v>
      </c>
      <c r="J1129" s="6" t="n">
        <v>2.96</v>
      </c>
    </row>
    <row collapsed="false" customFormat="false" customHeight="false" hidden="false" ht="12.1" outlineLevel="0" r="1130">
      <c r="A1130" s="39" t="n">
        <v>54481</v>
      </c>
      <c r="B1130" s="16" t="s">
        <v>657</v>
      </c>
      <c r="C1130" s="16" t="s">
        <v>64</v>
      </c>
      <c r="D1130" s="16" t="s">
        <v>65</v>
      </c>
      <c r="E1130" s="6" t="n">
        <v>882.56</v>
      </c>
      <c r="F1130" s="7" t="n">
        <v>6</v>
      </c>
      <c r="G1130" s="6" t="n">
        <v>43.66</v>
      </c>
      <c r="H1130" s="6" t="n">
        <v>34</v>
      </c>
      <c r="I1130" s="6" t="n">
        <v>261.96</v>
      </c>
      <c r="J1130" s="6" t="n">
        <v>227.96</v>
      </c>
    </row>
    <row collapsed="false" customFormat="false" customHeight="false" hidden="false" ht="12.1" outlineLevel="0" r="1131">
      <c r="A1131" s="39" t="n">
        <v>54540</v>
      </c>
      <c r="B1131" s="16" t="s">
        <v>657</v>
      </c>
      <c r="C1131" s="16" t="s">
        <v>180</v>
      </c>
      <c r="D1131" s="16" t="s">
        <v>181</v>
      </c>
      <c r="E1131" s="6" t="n">
        <v>19.36</v>
      </c>
      <c r="F1131" s="7" t="n">
        <v>11</v>
      </c>
      <c r="G1131" s="6" t="n">
        <v>0.36</v>
      </c>
      <c r="H1131" s="6" t="n">
        <v>1</v>
      </c>
      <c r="I1131" s="6" t="n">
        <v>3.96</v>
      </c>
      <c r="J1131" s="6" t="n">
        <v>2.96</v>
      </c>
    </row>
    <row collapsed="false" customFormat="false" customHeight="false" hidden="false" ht="12.1" outlineLevel="0" r="1132">
      <c r="A1132" s="39" t="n">
        <v>54570</v>
      </c>
      <c r="B1132" s="16" t="s">
        <v>657</v>
      </c>
      <c r="C1132" s="16" t="s">
        <v>64</v>
      </c>
      <c r="D1132" s="16" t="s">
        <v>65</v>
      </c>
      <c r="E1132" s="6" t="n">
        <v>882.56</v>
      </c>
      <c r="F1132" s="7" t="n">
        <v>6</v>
      </c>
      <c r="G1132" s="6" t="n">
        <v>43.66</v>
      </c>
      <c r="H1132" s="6" t="n">
        <v>34</v>
      </c>
      <c r="I1132" s="6" t="n">
        <v>261.96</v>
      </c>
      <c r="J1132" s="6" t="n">
        <v>227.96</v>
      </c>
    </row>
    <row collapsed="false" customFormat="false" customHeight="false" hidden="false" ht="12.1" outlineLevel="0" r="1133">
      <c r="A1133" s="39" t="n">
        <v>54631</v>
      </c>
      <c r="B1133" s="16" t="s">
        <v>657</v>
      </c>
      <c r="C1133" s="16" t="s">
        <v>180</v>
      </c>
      <c r="D1133" s="16" t="s">
        <v>181</v>
      </c>
      <c r="E1133" s="6" t="n">
        <v>19.36</v>
      </c>
      <c r="F1133" s="7" t="n">
        <v>11</v>
      </c>
      <c r="G1133" s="6" t="n">
        <v>0.36</v>
      </c>
      <c r="H1133" s="6" t="n">
        <v>1</v>
      </c>
      <c r="I1133" s="6" t="n">
        <v>3.96</v>
      </c>
      <c r="J1133" s="6" t="n">
        <v>2.96</v>
      </c>
    </row>
    <row collapsed="false" customFormat="false" customHeight="false" hidden="false" ht="12.1" outlineLevel="0" r="1134">
      <c r="A1134" s="39" t="n">
        <v>54662</v>
      </c>
      <c r="B1134" s="16" t="s">
        <v>657</v>
      </c>
      <c r="C1134" s="16" t="s">
        <v>64</v>
      </c>
      <c r="D1134" s="16" t="s">
        <v>65</v>
      </c>
      <c r="E1134" s="6" t="n">
        <v>882.56</v>
      </c>
      <c r="F1134" s="7" t="n">
        <v>6</v>
      </c>
      <c r="G1134" s="6" t="n">
        <v>43.66</v>
      </c>
      <c r="H1134" s="6" t="n">
        <v>34</v>
      </c>
      <c r="I1134" s="6" t="n">
        <v>261.96</v>
      </c>
      <c r="J1134" s="6" t="n">
        <v>227.96</v>
      </c>
    </row>
    <row collapsed="false" customFormat="false" customHeight="false" hidden="false" ht="12.1" outlineLevel="0" r="1135">
      <c r="A1135" s="39" t="n">
        <v>54723</v>
      </c>
      <c r="B1135" s="16" t="s">
        <v>657</v>
      </c>
      <c r="C1135" s="16" t="s">
        <v>180</v>
      </c>
      <c r="D1135" s="16" t="s">
        <v>181</v>
      </c>
      <c r="E1135" s="6" t="n">
        <v>19.36</v>
      </c>
      <c r="F1135" s="7" t="n">
        <v>11</v>
      </c>
      <c r="G1135" s="6" t="n">
        <v>0.36</v>
      </c>
      <c r="H1135" s="6" t="n">
        <v>1</v>
      </c>
      <c r="I1135" s="6" t="n">
        <v>3.96</v>
      </c>
      <c r="J1135" s="6" t="n">
        <v>2.96</v>
      </c>
    </row>
    <row collapsed="false" customFormat="false" customHeight="false" hidden="false" ht="12.1" outlineLevel="0" r="1136">
      <c r="A1136" s="39" t="n">
        <v>54754</v>
      </c>
      <c r="B1136" s="16" t="s">
        <v>657</v>
      </c>
      <c r="C1136" s="16" t="s">
        <v>64</v>
      </c>
      <c r="D1136" s="16" t="s">
        <v>65</v>
      </c>
      <c r="E1136" s="6" t="n">
        <v>882.56</v>
      </c>
      <c r="F1136" s="7" t="n">
        <v>6</v>
      </c>
      <c r="G1136" s="6" t="n">
        <v>43.66</v>
      </c>
      <c r="H1136" s="6" t="n">
        <v>34</v>
      </c>
      <c r="I1136" s="6" t="n">
        <v>261.96</v>
      </c>
      <c r="J1136" s="6" t="n">
        <v>227.96</v>
      </c>
    </row>
    <row collapsed="false" customFormat="false" customHeight="false" hidden="false" ht="12.1" outlineLevel="0" r="1137">
      <c r="A1137" s="39" t="n">
        <v>54815</v>
      </c>
      <c r="B1137" s="16" t="s">
        <v>657</v>
      </c>
      <c r="C1137" s="16" t="s">
        <v>180</v>
      </c>
      <c r="D1137" s="16" t="s">
        <v>181</v>
      </c>
      <c r="E1137" s="6" t="n">
        <v>19.36</v>
      </c>
      <c r="F1137" s="7" t="n">
        <v>11</v>
      </c>
      <c r="G1137" s="6" t="n">
        <v>0.36</v>
      </c>
      <c r="H1137" s="6" t="n">
        <v>1</v>
      </c>
      <c r="I1137" s="6" t="n">
        <v>3.96</v>
      </c>
      <c r="J1137" s="6" t="n">
        <v>2.96</v>
      </c>
    </row>
    <row collapsed="false" customFormat="false" customHeight="false" hidden="false" ht="12.1" outlineLevel="0" r="1138">
      <c r="A1138" s="39" t="n">
        <v>54846</v>
      </c>
      <c r="B1138" s="16" t="s">
        <v>657</v>
      </c>
      <c r="C1138" s="16" t="s">
        <v>64</v>
      </c>
      <c r="D1138" s="16" t="s">
        <v>65</v>
      </c>
      <c r="E1138" s="6" t="n">
        <v>882.56</v>
      </c>
      <c r="F1138" s="7" t="n">
        <v>6</v>
      </c>
      <c r="G1138" s="6" t="n">
        <v>43.66</v>
      </c>
      <c r="H1138" s="6" t="n">
        <v>34</v>
      </c>
      <c r="I1138" s="6" t="n">
        <v>261.96</v>
      </c>
      <c r="J1138" s="6" t="n">
        <v>227.96</v>
      </c>
    </row>
    <row collapsed="false" customFormat="false" customHeight="false" hidden="false" ht="12.1" outlineLevel="0" r="1139">
      <c r="A1139" s="39" t="n">
        <v>54905</v>
      </c>
      <c r="B1139" s="16" t="s">
        <v>657</v>
      </c>
      <c r="C1139" s="16" t="s">
        <v>180</v>
      </c>
      <c r="D1139" s="16" t="s">
        <v>181</v>
      </c>
      <c r="E1139" s="6" t="n">
        <v>19.36</v>
      </c>
      <c r="F1139" s="7" t="n">
        <v>11</v>
      </c>
      <c r="G1139" s="6" t="n">
        <v>0.36</v>
      </c>
      <c r="H1139" s="6" t="n">
        <v>1</v>
      </c>
      <c r="I1139" s="6" t="n">
        <v>3.96</v>
      </c>
      <c r="J1139" s="6" t="n">
        <v>2.96</v>
      </c>
    </row>
    <row collapsed="false" customFormat="false" customHeight="false" hidden="false" ht="12.1" outlineLevel="0" r="1140">
      <c r="A1140" s="39" t="n">
        <v>54935</v>
      </c>
      <c r="B1140" s="16" t="s">
        <v>657</v>
      </c>
      <c r="C1140" s="16" t="s">
        <v>64</v>
      </c>
      <c r="D1140" s="16" t="s">
        <v>65</v>
      </c>
      <c r="E1140" s="6" t="n">
        <v>882.56</v>
      </c>
      <c r="F1140" s="7" t="n">
        <v>6</v>
      </c>
      <c r="G1140" s="6" t="n">
        <v>43.66</v>
      </c>
      <c r="H1140" s="6" t="n">
        <v>34</v>
      </c>
      <c r="I1140" s="6" t="n">
        <v>261.96</v>
      </c>
      <c r="J1140" s="6" t="n">
        <v>227.96</v>
      </c>
    </row>
    <row collapsed="false" customFormat="false" customHeight="false" hidden="false" ht="12.1" outlineLevel="0" r="1141">
      <c r="A1141" s="39" t="n">
        <v>54996</v>
      </c>
      <c r="B1141" s="16" t="s">
        <v>657</v>
      </c>
      <c r="C1141" s="16" t="s">
        <v>180</v>
      </c>
      <c r="D1141" s="16" t="s">
        <v>181</v>
      </c>
      <c r="E1141" s="6" t="n">
        <v>19.36</v>
      </c>
      <c r="F1141" s="7" t="n">
        <v>11</v>
      </c>
      <c r="G1141" s="6" t="n">
        <v>0.36</v>
      </c>
      <c r="H1141" s="6" t="n">
        <v>1</v>
      </c>
      <c r="I1141" s="6" t="n">
        <v>3.96</v>
      </c>
      <c r="J1141" s="6" t="n">
        <v>2.96</v>
      </c>
    </row>
    <row collapsed="false" customFormat="false" customHeight="false" hidden="false" ht="12.1" outlineLevel="0" r="1142">
      <c r="A1142" s="39" t="n">
        <v>55027</v>
      </c>
      <c r="B1142" s="16" t="s">
        <v>657</v>
      </c>
      <c r="C1142" s="16" t="s">
        <v>64</v>
      </c>
      <c r="D1142" s="16" t="s">
        <v>65</v>
      </c>
      <c r="E1142" s="6" t="n">
        <v>882.56</v>
      </c>
      <c r="F1142" s="7" t="n">
        <v>6</v>
      </c>
      <c r="G1142" s="6" t="n">
        <v>43.66</v>
      </c>
      <c r="H1142" s="6" t="n">
        <v>34</v>
      </c>
      <c r="I1142" s="6" t="n">
        <v>261.96</v>
      </c>
      <c r="J1142" s="6" t="n">
        <v>227.96</v>
      </c>
    </row>
    <row collapsed="false" customFormat="false" customHeight="false" hidden="false" ht="12.1" outlineLevel="0" r="1143">
      <c r="A1143" s="39" t="n">
        <v>55088</v>
      </c>
      <c r="B1143" s="16" t="s">
        <v>657</v>
      </c>
      <c r="C1143" s="16" t="s">
        <v>180</v>
      </c>
      <c r="D1143" s="16" t="s">
        <v>181</v>
      </c>
      <c r="E1143" s="6" t="n">
        <v>19.36</v>
      </c>
      <c r="F1143" s="7" t="n">
        <v>11</v>
      </c>
      <c r="G1143" s="6" t="n">
        <v>0.36</v>
      </c>
      <c r="H1143" s="6" t="n">
        <v>1</v>
      </c>
      <c r="I1143" s="6" t="n">
        <v>3.96</v>
      </c>
      <c r="J1143" s="6" t="n">
        <v>2.96</v>
      </c>
    </row>
    <row collapsed="false" customFormat="false" customHeight="false" hidden="false" ht="12.1" outlineLevel="0" r="1144">
      <c r="A1144" s="39" t="n">
        <v>55119</v>
      </c>
      <c r="B1144" s="16" t="s">
        <v>657</v>
      </c>
      <c r="C1144" s="16" t="s">
        <v>64</v>
      </c>
      <c r="D1144" s="16" t="s">
        <v>65</v>
      </c>
      <c r="E1144" s="6" t="n">
        <v>882.56</v>
      </c>
      <c r="F1144" s="7" t="n">
        <v>6</v>
      </c>
      <c r="G1144" s="6" t="n">
        <v>43.66</v>
      </c>
      <c r="H1144" s="6" t="n">
        <v>34</v>
      </c>
      <c r="I1144" s="6" t="n">
        <v>261.96</v>
      </c>
      <c r="J1144" s="6" t="n">
        <v>227.96</v>
      </c>
    </row>
    <row collapsed="false" customFormat="false" customHeight="false" hidden="false" ht="12.1" outlineLevel="0" r="1145">
      <c r="A1145" s="39" t="n">
        <v>55180</v>
      </c>
      <c r="B1145" s="16" t="s">
        <v>657</v>
      </c>
      <c r="C1145" s="16" t="s">
        <v>180</v>
      </c>
      <c r="D1145" s="16" t="s">
        <v>181</v>
      </c>
      <c r="E1145" s="6" t="n">
        <v>19.36</v>
      </c>
      <c r="F1145" s="7" t="n">
        <v>11</v>
      </c>
      <c r="G1145" s="6" t="n">
        <v>0.36</v>
      </c>
      <c r="H1145" s="6" t="n">
        <v>1</v>
      </c>
      <c r="I1145" s="6" t="n">
        <v>3.96</v>
      </c>
      <c r="J1145" s="6" t="n">
        <v>2.96</v>
      </c>
    </row>
    <row collapsed="false" customFormat="false" customHeight="false" hidden="false" ht="12.1" outlineLevel="0" r="1146">
      <c r="A1146" s="39" t="n">
        <v>55211</v>
      </c>
      <c r="B1146" s="16" t="s">
        <v>657</v>
      </c>
      <c r="C1146" s="16" t="s">
        <v>64</v>
      </c>
      <c r="D1146" s="16" t="s">
        <v>65</v>
      </c>
      <c r="E1146" s="6" t="n">
        <v>882.56</v>
      </c>
      <c r="F1146" s="7" t="n">
        <v>6</v>
      </c>
      <c r="G1146" s="6" t="n">
        <v>43.66</v>
      </c>
      <c r="H1146" s="6" t="n">
        <v>34</v>
      </c>
      <c r="I1146" s="6" t="n">
        <v>261.96</v>
      </c>
      <c r="J1146" s="6" t="n">
        <v>227.96</v>
      </c>
    </row>
    <row collapsed="false" customFormat="false" customHeight="false" hidden="false" ht="12.1" outlineLevel="0" r="1147">
      <c r="A1147" s="39" t="n">
        <v>55270</v>
      </c>
      <c r="B1147" s="16" t="s">
        <v>657</v>
      </c>
      <c r="C1147" s="16" t="s">
        <v>180</v>
      </c>
      <c r="D1147" s="16" t="s">
        <v>181</v>
      </c>
      <c r="E1147" s="6" t="n">
        <v>19.36</v>
      </c>
      <c r="F1147" s="7" t="n">
        <v>11</v>
      </c>
      <c r="G1147" s="6" t="n">
        <v>0.36</v>
      </c>
      <c r="H1147" s="6" t="n">
        <v>1</v>
      </c>
      <c r="I1147" s="6" t="n">
        <v>3.96</v>
      </c>
      <c r="J1147" s="6" t="n">
        <v>2.96</v>
      </c>
    </row>
    <row collapsed="false" customFormat="false" customHeight="false" hidden="false" ht="12.1" outlineLevel="0" r="1148">
      <c r="A1148" s="39" t="n">
        <v>55300</v>
      </c>
      <c r="B1148" s="16" t="s">
        <v>657</v>
      </c>
      <c r="C1148" s="16" t="s">
        <v>64</v>
      </c>
      <c r="D1148" s="16" t="s">
        <v>65</v>
      </c>
      <c r="E1148" s="6" t="n">
        <v>882.56</v>
      </c>
      <c r="F1148" s="7" t="n">
        <v>6</v>
      </c>
      <c r="G1148" s="6" t="n">
        <v>43.66</v>
      </c>
      <c r="H1148" s="6" t="n">
        <v>34</v>
      </c>
      <c r="I1148" s="6" t="n">
        <v>261.96</v>
      </c>
      <c r="J1148" s="6" t="n">
        <v>227.96</v>
      </c>
    </row>
    <row collapsed="false" customFormat="false" customHeight="false" hidden="false" ht="12.1" outlineLevel="0" r="1149">
      <c r="A1149" s="39" t="n">
        <v>55361</v>
      </c>
      <c r="B1149" s="16" t="s">
        <v>657</v>
      </c>
      <c r="C1149" s="16" t="s">
        <v>180</v>
      </c>
      <c r="D1149" s="16" t="s">
        <v>181</v>
      </c>
      <c r="E1149" s="6" t="n">
        <v>19.36</v>
      </c>
      <c r="F1149" s="7" t="n">
        <v>11</v>
      </c>
      <c r="G1149" s="6" t="n">
        <v>0.36</v>
      </c>
      <c r="H1149" s="6" t="n">
        <v>1</v>
      </c>
      <c r="I1149" s="6" t="n">
        <v>3.96</v>
      </c>
      <c r="J1149" s="6" t="n">
        <v>2.96</v>
      </c>
    </row>
    <row collapsed="false" customFormat="false" customHeight="false" hidden="false" ht="12.1" outlineLevel="0" r="1150">
      <c r="A1150" s="39" t="n">
        <v>55392</v>
      </c>
      <c r="B1150" s="16" t="s">
        <v>657</v>
      </c>
      <c r="C1150" s="16" t="s">
        <v>64</v>
      </c>
      <c r="D1150" s="16" t="s">
        <v>65</v>
      </c>
      <c r="E1150" s="6" t="n">
        <v>882.56</v>
      </c>
      <c r="F1150" s="7" t="n">
        <v>6</v>
      </c>
      <c r="G1150" s="6" t="n">
        <v>43.66</v>
      </c>
      <c r="H1150" s="6" t="n">
        <v>34</v>
      </c>
      <c r="I1150" s="6" t="n">
        <v>261.96</v>
      </c>
      <c r="J1150" s="6" t="n">
        <v>227.96</v>
      </c>
    </row>
    <row collapsed="false" customFormat="false" customHeight="false" hidden="false" ht="12.1" outlineLevel="0" r="1151">
      <c r="A1151" s="39" t="n">
        <v>55453</v>
      </c>
      <c r="B1151" s="16" t="s">
        <v>657</v>
      </c>
      <c r="C1151" s="16" t="s">
        <v>180</v>
      </c>
      <c r="D1151" s="16" t="s">
        <v>181</v>
      </c>
      <c r="E1151" s="6" t="n">
        <v>19.36</v>
      </c>
      <c r="F1151" s="7" t="n">
        <v>11</v>
      </c>
      <c r="G1151" s="6" t="n">
        <v>0.36</v>
      </c>
      <c r="H1151" s="6" t="n">
        <v>1</v>
      </c>
      <c r="I1151" s="6" t="n">
        <v>3.96</v>
      </c>
      <c r="J1151" s="6" t="n">
        <v>2.96</v>
      </c>
    </row>
    <row collapsed="false" customFormat="false" customHeight="false" hidden="false" ht="12.1" outlineLevel="0" r="1152">
      <c r="A1152" s="39" t="n">
        <v>55484</v>
      </c>
      <c r="B1152" s="16" t="s">
        <v>657</v>
      </c>
      <c r="C1152" s="16" t="s">
        <v>64</v>
      </c>
      <c r="D1152" s="16" t="s">
        <v>65</v>
      </c>
      <c r="E1152" s="6" t="n">
        <v>882.56</v>
      </c>
      <c r="F1152" s="7" t="n">
        <v>6</v>
      </c>
      <c r="G1152" s="6" t="n">
        <v>43.66</v>
      </c>
      <c r="H1152" s="6" t="n">
        <v>34</v>
      </c>
      <c r="I1152" s="6" t="n">
        <v>261.96</v>
      </c>
      <c r="J1152" s="6" t="n">
        <v>227.96</v>
      </c>
    </row>
    <row collapsed="false" customFormat="false" customHeight="false" hidden="false" ht="12.1" outlineLevel="0" r="1153">
      <c r="A1153" s="39" t="n">
        <v>55545</v>
      </c>
      <c r="B1153" s="16" t="s">
        <v>657</v>
      </c>
      <c r="C1153" s="16" t="s">
        <v>180</v>
      </c>
      <c r="D1153" s="16" t="s">
        <v>181</v>
      </c>
      <c r="E1153" s="6" t="n">
        <v>19.36</v>
      </c>
      <c r="F1153" s="7" t="n">
        <v>11</v>
      </c>
      <c r="G1153" s="6" t="n">
        <v>0.36</v>
      </c>
      <c r="H1153" s="6" t="n">
        <v>1</v>
      </c>
      <c r="I1153" s="6" t="n">
        <v>3.96</v>
      </c>
      <c r="J1153" s="6" t="n">
        <v>2.96</v>
      </c>
    </row>
    <row collapsed="false" customFormat="false" customHeight="false" hidden="false" ht="12.1" outlineLevel="0" r="1154">
      <c r="A1154" s="39" t="n">
        <v>55576</v>
      </c>
      <c r="B1154" s="16" t="s">
        <v>657</v>
      </c>
      <c r="C1154" s="16" t="s">
        <v>64</v>
      </c>
      <c r="D1154" s="16" t="s">
        <v>65</v>
      </c>
      <c r="E1154" s="6" t="n">
        <v>882.56</v>
      </c>
      <c r="F1154" s="7" t="n">
        <v>6</v>
      </c>
      <c r="G1154" s="6" t="n">
        <v>43.66</v>
      </c>
      <c r="H1154" s="6" t="n">
        <v>34</v>
      </c>
      <c r="I1154" s="6" t="n">
        <v>261.96</v>
      </c>
      <c r="J1154" s="6" t="n">
        <v>227.96</v>
      </c>
    </row>
    <row collapsed="false" customFormat="false" customHeight="false" hidden="false" ht="12.1" outlineLevel="0" r="1155">
      <c r="A1155" s="39" t="n">
        <v>55636</v>
      </c>
      <c r="B1155" s="16" t="s">
        <v>657</v>
      </c>
      <c r="C1155" s="16" t="s">
        <v>180</v>
      </c>
      <c r="D1155" s="16" t="s">
        <v>181</v>
      </c>
      <c r="E1155" s="6" t="n">
        <v>19.36</v>
      </c>
      <c r="F1155" s="7" t="n">
        <v>11</v>
      </c>
      <c r="G1155" s="6" t="n">
        <v>0.36</v>
      </c>
      <c r="H1155" s="6" t="n">
        <v>1</v>
      </c>
      <c r="I1155" s="6" t="n">
        <v>3.96</v>
      </c>
      <c r="J1155" s="6" t="n">
        <v>2.96</v>
      </c>
    </row>
    <row collapsed="false" customFormat="false" customHeight="false" hidden="false" ht="12.1" outlineLevel="0" r="1156">
      <c r="A1156" s="39" t="n">
        <v>55666</v>
      </c>
      <c r="B1156" s="16" t="s">
        <v>657</v>
      </c>
      <c r="C1156" s="16" t="s">
        <v>64</v>
      </c>
      <c r="D1156" s="16" t="s">
        <v>65</v>
      </c>
      <c r="E1156" s="6" t="n">
        <v>882.56</v>
      </c>
      <c r="F1156" s="7" t="n">
        <v>6</v>
      </c>
      <c r="G1156" s="6" t="n">
        <v>43.66</v>
      </c>
      <c r="H1156" s="6" t="n">
        <v>34</v>
      </c>
      <c r="I1156" s="6" t="n">
        <v>261.96</v>
      </c>
      <c r="J1156" s="6" t="n">
        <v>227.96</v>
      </c>
    </row>
    <row collapsed="false" customFormat="false" customHeight="false" hidden="false" ht="12.1" outlineLevel="0" r="1157">
      <c r="A1157" s="39" t="n">
        <v>55727</v>
      </c>
      <c r="B1157" s="16" t="s">
        <v>657</v>
      </c>
      <c r="C1157" s="16" t="s">
        <v>180</v>
      </c>
      <c r="D1157" s="16" t="s">
        <v>181</v>
      </c>
      <c r="E1157" s="6" t="n">
        <v>19.36</v>
      </c>
      <c r="F1157" s="7" t="n">
        <v>11</v>
      </c>
      <c r="G1157" s="6" t="n">
        <v>0.36</v>
      </c>
      <c r="H1157" s="6" t="n">
        <v>1</v>
      </c>
      <c r="I1157" s="6" t="n">
        <v>3.96</v>
      </c>
      <c r="J1157" s="6" t="n">
        <v>2.96</v>
      </c>
    </row>
    <row collapsed="false" customFormat="false" customHeight="false" hidden="false" ht="12.1" outlineLevel="0" r="1158">
      <c r="A1158" s="39" t="n">
        <v>55758</v>
      </c>
      <c r="B1158" s="16" t="s">
        <v>657</v>
      </c>
      <c r="C1158" s="16" t="s">
        <v>64</v>
      </c>
      <c r="D1158" s="16" t="s">
        <v>65</v>
      </c>
      <c r="E1158" s="6" t="n">
        <v>882.56</v>
      </c>
      <c r="F1158" s="7" t="n">
        <v>6</v>
      </c>
      <c r="G1158" s="6" t="n">
        <v>43.66</v>
      </c>
      <c r="H1158" s="6" t="n">
        <v>34</v>
      </c>
      <c r="I1158" s="6" t="n">
        <v>261.96</v>
      </c>
      <c r="J1158" s="6" t="n">
        <v>227.96</v>
      </c>
    </row>
    <row collapsed="false" customFormat="false" customHeight="false" hidden="false" ht="12.1" outlineLevel="0" r="1159">
      <c r="A1159" s="39" t="n">
        <v>55819</v>
      </c>
      <c r="B1159" s="16" t="s">
        <v>657</v>
      </c>
      <c r="C1159" s="16" t="s">
        <v>180</v>
      </c>
      <c r="D1159" s="16" t="s">
        <v>181</v>
      </c>
      <c r="E1159" s="6" t="n">
        <v>19.36</v>
      </c>
      <c r="F1159" s="7" t="n">
        <v>11</v>
      </c>
      <c r="G1159" s="6" t="n">
        <v>0.36</v>
      </c>
      <c r="H1159" s="6" t="n">
        <v>1</v>
      </c>
      <c r="I1159" s="6" t="n">
        <v>3.96</v>
      </c>
      <c r="J1159" s="6" t="n">
        <v>2.96</v>
      </c>
    </row>
    <row collapsed="false" customFormat="false" customHeight="false" hidden="false" ht="12.1" outlineLevel="0" r="1160">
      <c r="A1160" s="39" t="n">
        <v>55850</v>
      </c>
      <c r="B1160" s="16" t="s">
        <v>657</v>
      </c>
      <c r="C1160" s="16" t="s">
        <v>64</v>
      </c>
      <c r="D1160" s="16" t="s">
        <v>65</v>
      </c>
      <c r="E1160" s="6" t="n">
        <v>882.56</v>
      </c>
      <c r="F1160" s="7" t="n">
        <v>6</v>
      </c>
      <c r="G1160" s="6" t="n">
        <v>43.66</v>
      </c>
      <c r="H1160" s="6" t="n">
        <v>34</v>
      </c>
      <c r="I1160" s="6" t="n">
        <v>261.96</v>
      </c>
      <c r="J1160" s="6" t="n">
        <v>227.96</v>
      </c>
    </row>
    <row collapsed="false" customFormat="false" customHeight="false" hidden="false" ht="12.1" outlineLevel="0" r="1161">
      <c r="A1161" s="39" t="n">
        <v>55911</v>
      </c>
      <c r="B1161" s="16" t="s">
        <v>657</v>
      </c>
      <c r="C1161" s="16" t="s">
        <v>180</v>
      </c>
      <c r="D1161" s="16" t="s">
        <v>181</v>
      </c>
      <c r="E1161" s="6" t="n">
        <v>19.36</v>
      </c>
      <c r="F1161" s="7" t="n">
        <v>11</v>
      </c>
      <c r="G1161" s="6" t="n">
        <v>0.36</v>
      </c>
      <c r="H1161" s="6" t="n">
        <v>1</v>
      </c>
      <c r="I1161" s="6" t="n">
        <v>3.96</v>
      </c>
      <c r="J1161" s="6" t="n">
        <v>2.96</v>
      </c>
    </row>
    <row collapsed="false" customFormat="false" customHeight="false" hidden="false" ht="12.1" outlineLevel="0" r="1162">
      <c r="A1162" s="39" t="n">
        <v>55942</v>
      </c>
      <c r="B1162" s="16" t="s">
        <v>657</v>
      </c>
      <c r="C1162" s="16" t="s">
        <v>64</v>
      </c>
      <c r="D1162" s="16" t="s">
        <v>65</v>
      </c>
      <c r="E1162" s="6" t="n">
        <v>882.56</v>
      </c>
      <c r="F1162" s="7" t="n">
        <v>6</v>
      </c>
      <c r="G1162" s="6" t="n">
        <v>43.66</v>
      </c>
      <c r="H1162" s="6" t="n">
        <v>34</v>
      </c>
      <c r="I1162" s="6" t="n">
        <v>261.96</v>
      </c>
      <c r="J1162" s="6" t="n">
        <v>227.96</v>
      </c>
    </row>
    <row collapsed="false" customFormat="false" customHeight="false" hidden="false" ht="12.1" outlineLevel="0" r="1163">
      <c r="A1163" s="39" t="n">
        <v>56001</v>
      </c>
      <c r="B1163" s="16" t="s">
        <v>657</v>
      </c>
      <c r="C1163" s="16" t="s">
        <v>180</v>
      </c>
      <c r="D1163" s="16" t="s">
        <v>181</v>
      </c>
      <c r="E1163" s="6" t="n">
        <v>19.36</v>
      </c>
      <c r="F1163" s="7" t="n">
        <v>11</v>
      </c>
      <c r="G1163" s="6" t="n">
        <v>0.36</v>
      </c>
      <c r="H1163" s="6" t="n">
        <v>1</v>
      </c>
      <c r="I1163" s="6" t="n">
        <v>3.96</v>
      </c>
      <c r="J1163" s="6" t="n">
        <v>2.96</v>
      </c>
    </row>
    <row collapsed="false" customFormat="false" customHeight="false" hidden="false" ht="12.1" outlineLevel="0" r="1164">
      <c r="A1164" s="39" t="n">
        <v>56031</v>
      </c>
      <c r="B1164" s="16" t="s">
        <v>657</v>
      </c>
      <c r="C1164" s="16" t="s">
        <v>64</v>
      </c>
      <c r="D1164" s="16" t="s">
        <v>65</v>
      </c>
      <c r="E1164" s="6" t="n">
        <v>882.56</v>
      </c>
      <c r="F1164" s="7" t="n">
        <v>6</v>
      </c>
      <c r="G1164" s="6" t="n">
        <v>43.66</v>
      </c>
      <c r="H1164" s="6" t="n">
        <v>34</v>
      </c>
      <c r="I1164" s="6" t="n">
        <v>261.96</v>
      </c>
      <c r="J1164" s="6" t="n">
        <v>227.96</v>
      </c>
    </row>
    <row collapsed="false" customFormat="false" customHeight="false" hidden="false" ht="12.1" outlineLevel="0" r="1165">
      <c r="A1165" s="39" t="n">
        <v>56123</v>
      </c>
      <c r="B1165" s="16" t="s">
        <v>657</v>
      </c>
      <c r="C1165" s="16" t="s">
        <v>64</v>
      </c>
      <c r="D1165" s="16" t="s">
        <v>65</v>
      </c>
      <c r="E1165" s="6" t="n">
        <v>882.56</v>
      </c>
      <c r="F1165" s="7" t="n">
        <v>6</v>
      </c>
      <c r="G1165" s="6" t="n">
        <v>43.66</v>
      </c>
      <c r="H1165" s="6" t="n">
        <v>34</v>
      </c>
      <c r="I1165" s="6" t="n">
        <v>261.96</v>
      </c>
      <c r="J1165" s="6" t="n">
        <v>227.96</v>
      </c>
    </row>
    <row collapsed="false" customFormat="false" customHeight="false" hidden="false" ht="12.1" outlineLevel="0" r="1166">
      <c r="A1166" s="39" t="n">
        <v>56215</v>
      </c>
      <c r="B1166" s="16" t="s">
        <v>657</v>
      </c>
      <c r="C1166" s="16" t="s">
        <v>64</v>
      </c>
      <c r="D1166" s="16" t="s">
        <v>65</v>
      </c>
      <c r="E1166" s="6" t="n">
        <v>882.56</v>
      </c>
      <c r="F1166" s="7" t="n">
        <v>6</v>
      </c>
      <c r="G1166" s="6" t="n">
        <v>43.66</v>
      </c>
      <c r="H1166" s="6" t="n">
        <v>34</v>
      </c>
      <c r="I1166" s="6" t="n">
        <v>261.96</v>
      </c>
      <c r="J1166" s="6" t="n">
        <v>227.96</v>
      </c>
    </row>
    <row collapsed="false" customFormat="false" customHeight="false" hidden="false" ht="12.1" outlineLevel="0" r="1167">
      <c r="A1167" s="39" t="n">
        <v>56307</v>
      </c>
      <c r="B1167" s="16" t="s">
        <v>657</v>
      </c>
      <c r="C1167" s="16" t="s">
        <v>64</v>
      </c>
      <c r="D1167" s="16" t="s">
        <v>65</v>
      </c>
      <c r="E1167" s="6" t="n">
        <v>882.56</v>
      </c>
      <c r="F1167" s="7" t="n">
        <v>6</v>
      </c>
      <c r="G1167" s="6" t="n">
        <v>43.66</v>
      </c>
      <c r="H1167" s="6" t="n">
        <v>34</v>
      </c>
      <c r="I1167" s="6" t="n">
        <v>261.96</v>
      </c>
      <c r="J1167" s="6" t="n">
        <v>227.96</v>
      </c>
    </row>
    <row collapsed="false" customFormat="false" customHeight="false" hidden="false" ht="12.1" outlineLevel="0" r="1168">
      <c r="A1168" s="39" t="n">
        <v>56396</v>
      </c>
      <c r="B1168" s="16" t="s">
        <v>657</v>
      </c>
      <c r="C1168" s="16" t="s">
        <v>64</v>
      </c>
      <c r="D1168" s="16" t="s">
        <v>65</v>
      </c>
      <c r="E1168" s="6" t="n">
        <v>882.56</v>
      </c>
      <c r="F1168" s="7" t="n">
        <v>6</v>
      </c>
      <c r="G1168" s="6" t="n">
        <v>43.66</v>
      </c>
      <c r="H1168" s="6" t="n">
        <v>34</v>
      </c>
      <c r="I1168" s="6" t="n">
        <v>261.96</v>
      </c>
      <c r="J1168" s="6" t="n">
        <v>227.96</v>
      </c>
    </row>
    <row collapsed="false" customFormat="false" customHeight="false" hidden="false" ht="12.1" outlineLevel="0" r="1169">
      <c r="A1169" s="39" t="n">
        <v>56488</v>
      </c>
      <c r="B1169" s="16" t="s">
        <v>657</v>
      </c>
      <c r="C1169" s="16" t="s">
        <v>64</v>
      </c>
      <c r="D1169" s="16" t="s">
        <v>65</v>
      </c>
      <c r="E1169" s="6" t="n">
        <v>882.56</v>
      </c>
      <c r="F1169" s="7" t="n">
        <v>6</v>
      </c>
      <c r="G1169" s="6" t="n">
        <v>43.66</v>
      </c>
      <c r="H1169" s="6" t="n">
        <v>34</v>
      </c>
      <c r="I1169" s="6" t="n">
        <v>261.96</v>
      </c>
      <c r="J1169" s="6" t="n">
        <v>227.96</v>
      </c>
    </row>
    <row collapsed="false" customFormat="false" customHeight="false" hidden="false" ht="12.1" outlineLevel="0" r="1170">
      <c r="A1170" s="39" t="n">
        <v>56580</v>
      </c>
      <c r="B1170" s="16" t="s">
        <v>657</v>
      </c>
      <c r="C1170" s="16" t="s">
        <v>64</v>
      </c>
      <c r="D1170" s="16" t="s">
        <v>65</v>
      </c>
      <c r="E1170" s="6" t="n">
        <v>882.56</v>
      </c>
      <c r="F1170" s="7" t="n">
        <v>6</v>
      </c>
      <c r="G1170" s="6" t="n">
        <v>43.66</v>
      </c>
      <c r="H1170" s="6" t="n">
        <v>34</v>
      </c>
      <c r="I1170" s="6" t="n">
        <v>261.96</v>
      </c>
      <c r="J1170" s="6" t="n">
        <v>227.96</v>
      </c>
    </row>
    <row collapsed="false" customFormat="false" customHeight="false" hidden="false" ht="12.1" outlineLevel="0" r="1171">
      <c r="A1171" s="39" t="n">
        <v>56672</v>
      </c>
      <c r="B1171" s="16" t="s">
        <v>657</v>
      </c>
      <c r="C1171" s="16" t="s">
        <v>64</v>
      </c>
      <c r="D1171" s="16" t="s">
        <v>65</v>
      </c>
      <c r="E1171" s="6" t="n">
        <v>882.56</v>
      </c>
      <c r="F1171" s="7" t="n">
        <v>6</v>
      </c>
      <c r="G1171" s="6" t="n">
        <v>43.66</v>
      </c>
      <c r="H1171" s="6" t="n">
        <v>34</v>
      </c>
      <c r="I1171" s="6" t="n">
        <v>261.96</v>
      </c>
      <c r="J1171" s="6" t="n">
        <v>227.96</v>
      </c>
    </row>
    <row collapsed="false" customFormat="false" customHeight="false" hidden="false" ht="12.1" outlineLevel="0" r="1172">
      <c r="A1172" s="39" t="n">
        <v>56761</v>
      </c>
      <c r="B1172" s="16" t="s">
        <v>657</v>
      </c>
      <c r="C1172" s="16" t="s">
        <v>64</v>
      </c>
      <c r="D1172" s="16" t="s">
        <v>65</v>
      </c>
      <c r="E1172" s="6" t="n">
        <v>882.56</v>
      </c>
      <c r="F1172" s="7" t="n">
        <v>6</v>
      </c>
      <c r="G1172" s="6" t="n">
        <v>43.66</v>
      </c>
      <c r="H1172" s="6" t="n">
        <v>34</v>
      </c>
      <c r="I1172" s="6" t="n">
        <v>261.96</v>
      </c>
      <c r="J1172" s="6" t="n">
        <v>227.96</v>
      </c>
    </row>
    <row collapsed="false" customFormat="false" customHeight="false" hidden="false" ht="12.1" outlineLevel="0" r="1173">
      <c r="A1173" s="39" t="n">
        <v>56853</v>
      </c>
      <c r="B1173" s="16" t="s">
        <v>657</v>
      </c>
      <c r="C1173" s="16" t="s">
        <v>64</v>
      </c>
      <c r="D1173" s="16" t="s">
        <v>65</v>
      </c>
      <c r="E1173" s="6" t="n">
        <v>882.56</v>
      </c>
      <c r="F1173" s="7" t="n">
        <v>6</v>
      </c>
      <c r="G1173" s="6" t="n">
        <v>43.66</v>
      </c>
      <c r="H1173" s="6" t="n">
        <v>34</v>
      </c>
      <c r="I1173" s="6" t="n">
        <v>261.96</v>
      </c>
      <c r="J1173" s="6" t="n">
        <v>227.96</v>
      </c>
    </row>
  </sheetData>
  <autoFilter ref="A1:J117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187</v>
      </c>
      <c r="B1" s="38" t="s">
        <v>647</v>
      </c>
      <c r="C1" s="38" t="s">
        <v>0</v>
      </c>
      <c r="D1" s="38" t="s">
        <v>2</v>
      </c>
      <c r="E1" s="38" t="s">
        <v>648</v>
      </c>
      <c r="F1" s="38" t="s">
        <v>662</v>
      </c>
      <c r="G1" s="38" t="s">
        <v>663</v>
      </c>
      <c r="H1" s="38" t="s">
        <v>191</v>
      </c>
      <c r="I1" s="38" t="s">
        <v>664</v>
      </c>
      <c r="J1" s="38" t="s">
        <v>665</v>
      </c>
      <c r="K1" s="38" t="s">
        <v>666</v>
      </c>
      <c r="L1" s="38" t="s">
        <v>667</v>
      </c>
      <c r="M1" s="38" t="s">
        <v>668</v>
      </c>
      <c r="N1" s="38" t="s">
        <v>669</v>
      </c>
      <c r="O1" s="38" t="s">
        <v>670</v>
      </c>
    </row>
    <row collapsed="false" customFormat="false" customHeight="false" hidden="false" ht="12.1" outlineLevel="0" r="2">
      <c r="A2" s="40" t="n">
        <v>45972</v>
      </c>
      <c r="B2" s="16" t="s">
        <v>657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253</v>
      </c>
      <c r="J2" s="17" t="n">
        <v>395.3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45987</v>
      </c>
      <c r="B3" s="16" t="s">
        <v>657</v>
      </c>
      <c r="C3" s="16" t="s">
        <v>16</v>
      </c>
      <c r="D3" s="16" t="s">
        <v>18</v>
      </c>
      <c r="E3" s="17" t="n">
        <v>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238</v>
      </c>
      <c r="J3" s="17" t="n">
        <v>412.75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45951</v>
      </c>
      <c r="B4" s="16" t="s">
        <v>657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274</v>
      </c>
      <c r="J4" s="17" t="n">
        <v>71.07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45953</v>
      </c>
      <c r="B5" s="16" t="s">
        <v>657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272</v>
      </c>
      <c r="J5" s="17" t="n">
        <v>68.63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45986</v>
      </c>
      <c r="B6" s="16" t="s">
        <v>657</v>
      </c>
      <c r="C6" s="16" t="s">
        <v>21</v>
      </c>
      <c r="D6" s="16" t="s">
        <v>22</v>
      </c>
      <c r="E6" s="17" t="n">
        <v>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239</v>
      </c>
      <c r="J6" s="17" t="n">
        <v>72.04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45992</v>
      </c>
      <c r="B7" s="16" t="s">
        <v>657</v>
      </c>
      <c r="C7" s="16" t="s">
        <v>21</v>
      </c>
      <c r="D7" s="16" t="s">
        <v>22</v>
      </c>
      <c r="E7" s="17" t="n">
        <v>11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233</v>
      </c>
      <c r="J7" s="17" t="n">
        <v>72.7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45992</v>
      </c>
      <c r="B8" s="16" t="s">
        <v>657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233</v>
      </c>
      <c r="J8" s="17" t="n">
        <v>73.1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45993</v>
      </c>
      <c r="B9" s="16" t="s">
        <v>657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232</v>
      </c>
      <c r="J9" s="17" t="n">
        <v>73.33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45982</v>
      </c>
      <c r="B10" s="16" t="s">
        <v>657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243</v>
      </c>
      <c r="J10" s="17" t="n">
        <v>101.7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46001</v>
      </c>
      <c r="B11" s="16" t="s">
        <v>657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224</v>
      </c>
      <c r="J11" s="17" t="n">
        <v>99.14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46013</v>
      </c>
      <c r="B12" s="16" t="s">
        <v>657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212</v>
      </c>
      <c r="J12" s="17" t="n">
        <v>97.2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46031</v>
      </c>
      <c r="B13" s="16" t="s">
        <v>657</v>
      </c>
      <c r="C13" s="16" t="s">
        <v>27</v>
      </c>
      <c r="D13" s="16" t="s">
        <v>28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194</v>
      </c>
      <c r="J13" s="17" t="n">
        <v>1.5915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46002</v>
      </c>
      <c r="B14" s="16" t="s">
        <v>657</v>
      </c>
      <c r="C14" s="16" t="s">
        <v>30</v>
      </c>
      <c r="D14" s="16" t="s">
        <v>31</v>
      </c>
      <c r="E14" s="17" t="n">
        <v>1000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223</v>
      </c>
      <c r="J14" s="17" t="n">
        <v>0.7894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46020</v>
      </c>
      <c r="B15" s="16" t="s">
        <v>657</v>
      </c>
      <c r="C15" s="16" t="s">
        <v>30</v>
      </c>
      <c r="D15" s="16" t="s">
        <v>31</v>
      </c>
      <c r="E15" s="17" t="n">
        <v>1000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205</v>
      </c>
      <c r="J15" s="17" t="n">
        <v>0.8194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45987</v>
      </c>
      <c r="B16" s="16" t="s">
        <v>657</v>
      </c>
      <c r="C16" s="16" t="s">
        <v>33</v>
      </c>
      <c r="D16" s="16" t="s">
        <v>34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238</v>
      </c>
      <c r="J16" s="17" t="n">
        <v>84.8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45972</v>
      </c>
      <c r="B17" s="16" t="s">
        <v>657</v>
      </c>
      <c r="C17" s="16" t="s">
        <v>36</v>
      </c>
      <c r="D17" s="16" t="s">
        <v>37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253</v>
      </c>
      <c r="J17" s="17" t="n">
        <v>120.89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45888</v>
      </c>
      <c r="B18" s="16" t="s">
        <v>657</v>
      </c>
      <c r="C18" s="16" t="s">
        <v>39</v>
      </c>
      <c r="D18" s="16" t="s">
        <v>40</v>
      </c>
      <c r="E18" s="17" t="n">
        <v>-1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337</v>
      </c>
      <c r="J18" s="17" t="n">
        <v>-500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46021</v>
      </c>
      <c r="B19" s="16" t="s">
        <v>657</v>
      </c>
      <c r="C19" s="16" t="s">
        <v>45</v>
      </c>
      <c r="D19" s="16" t="s">
        <v>47</v>
      </c>
      <c r="E19" s="17" t="n">
        <v>150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204</v>
      </c>
      <c r="J19" s="17" t="n">
        <v>1.8833333333333</v>
      </c>
      <c r="K19" s="6" t="s">
        <f>=Портфель!F11*Портфель!$Q$13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46031</v>
      </c>
      <c r="B20" s="16" t="s">
        <v>657</v>
      </c>
      <c r="C20" s="16" t="s">
        <v>45</v>
      </c>
      <c r="D20" s="16" t="s">
        <v>47</v>
      </c>
      <c r="E20" s="17" t="n">
        <v>3850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</v>
      </c>
      <c r="J20" s="17" t="n">
        <v>1.8914</v>
      </c>
      <c r="K20" s="6" t="s">
        <f>=Портфель!F11*Портфель!$Q$13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46021</v>
      </c>
      <c r="B21" s="16" t="s">
        <v>657</v>
      </c>
      <c r="C21" s="16" t="s">
        <v>49</v>
      </c>
      <c r="D21" s="16" t="s">
        <v>50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204</v>
      </c>
      <c r="J21" s="17" t="n">
        <v>12.998</v>
      </c>
      <c r="K21" s="6" t="s">
        <f>=Портфель!F12*Портфель!$Q$13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46031</v>
      </c>
      <c r="B22" s="16" t="s">
        <v>657</v>
      </c>
      <c r="C22" s="16" t="s">
        <v>49</v>
      </c>
      <c r="D22" s="16" t="s">
        <v>50</v>
      </c>
      <c r="E22" s="17" t="n">
        <v>250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194</v>
      </c>
      <c r="J22" s="17" t="n">
        <v>13.051</v>
      </c>
      <c r="K22" s="6" t="s">
        <f>=Портфель!F12*Портфель!$Q$13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45979</v>
      </c>
      <c r="B23" s="16" t="s">
        <v>657</v>
      </c>
      <c r="C23" s="16" t="s">
        <v>52</v>
      </c>
      <c r="D23" s="16" t="s">
        <v>53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246</v>
      </c>
      <c r="J23" s="17" t="n">
        <v>2.6425</v>
      </c>
      <c r="K23" s="6" t="s">
        <f>=Портфель!F13*Портфель!$Q$13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45993</v>
      </c>
      <c r="B24" s="16" t="s">
        <v>657</v>
      </c>
      <c r="C24" s="16" t="s">
        <v>52</v>
      </c>
      <c r="D24" s="16" t="s">
        <v>53</v>
      </c>
      <c r="E24" s="17" t="n">
        <v>311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232</v>
      </c>
      <c r="J24" s="17" t="n">
        <v>2.64</v>
      </c>
      <c r="K24" s="6" t="s">
        <f>=Портфель!F13*Портфель!$Q$13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45993</v>
      </c>
      <c r="B25" s="16" t="s">
        <v>657</v>
      </c>
      <c r="C25" s="16" t="s">
        <v>52</v>
      </c>
      <c r="D25" s="16" t="s">
        <v>53</v>
      </c>
      <c r="E25" s="17" t="n">
        <v>45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232</v>
      </c>
      <c r="J25" s="17" t="n">
        <v>2.64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45993</v>
      </c>
      <c r="B26" s="16" t="s">
        <v>657</v>
      </c>
      <c r="C26" s="16" t="s">
        <v>52</v>
      </c>
      <c r="D26" s="16" t="s">
        <v>53</v>
      </c>
      <c r="E26" s="17" t="n">
        <v>544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232</v>
      </c>
      <c r="J26" s="17" t="n">
        <v>2.64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46006</v>
      </c>
      <c r="B27" s="16" t="s">
        <v>657</v>
      </c>
      <c r="C27" s="16" t="s">
        <v>52</v>
      </c>
      <c r="D27" s="16" t="s">
        <v>53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219</v>
      </c>
      <c r="J27" s="17" t="n">
        <v>2.703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46009</v>
      </c>
      <c r="B28" s="16" t="s">
        <v>657</v>
      </c>
      <c r="C28" s="16" t="s">
        <v>52</v>
      </c>
      <c r="D28" s="16" t="s">
        <v>53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216</v>
      </c>
      <c r="J28" s="17" t="n">
        <v>2.729</v>
      </c>
      <c r="K28" s="6" t="s">
        <f>=Портфель!F13*Портфель!$Q$13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46013</v>
      </c>
      <c r="B29" s="16" t="s">
        <v>657</v>
      </c>
      <c r="C29" s="16" t="s">
        <v>52</v>
      </c>
      <c r="D29" s="16" t="s">
        <v>53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212</v>
      </c>
      <c r="J29" s="17" t="n">
        <v>2.7325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46014</v>
      </c>
      <c r="B30" s="16" t="s">
        <v>657</v>
      </c>
      <c r="C30" s="16" t="s">
        <v>52</v>
      </c>
      <c r="D30" s="16" t="s">
        <v>53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211</v>
      </c>
      <c r="J30" s="17" t="n">
        <v>2.729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46014</v>
      </c>
      <c r="B31" s="16" t="s">
        <v>657</v>
      </c>
      <c r="C31" s="16" t="s">
        <v>52</v>
      </c>
      <c r="D31" s="16" t="s">
        <v>53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211</v>
      </c>
      <c r="J31" s="17" t="n">
        <v>2.73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46014</v>
      </c>
      <c r="B32" s="16" t="s">
        <v>657</v>
      </c>
      <c r="C32" s="16" t="s">
        <v>52</v>
      </c>
      <c r="D32" s="16" t="s">
        <v>53</v>
      </c>
      <c r="E32" s="17" t="n">
        <v>37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211</v>
      </c>
      <c r="J32" s="17" t="n">
        <v>2.7289189189189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46014</v>
      </c>
      <c r="B33" s="16" t="s">
        <v>657</v>
      </c>
      <c r="C33" s="16" t="s">
        <v>52</v>
      </c>
      <c r="D33" s="16" t="s">
        <v>53</v>
      </c>
      <c r="E33" s="17" t="n">
        <v>122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211</v>
      </c>
      <c r="J33" s="17" t="n">
        <v>2.7290163934426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45877</v>
      </c>
      <c r="B34" s="16" t="s">
        <v>657</v>
      </c>
      <c r="C34" s="16" t="s">
        <v>54</v>
      </c>
      <c r="D34" s="16" t="s">
        <v>55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348</v>
      </c>
      <c r="J34" s="17" t="n">
        <v>5.78</v>
      </c>
      <c r="K34" s="6" t="s">
        <f>=Портфель!F14*Портфель!$Q$13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45882</v>
      </c>
      <c r="B35" s="16" t="s">
        <v>657</v>
      </c>
      <c r="C35" s="16" t="s">
        <v>54</v>
      </c>
      <c r="D35" s="16" t="s">
        <v>55</v>
      </c>
      <c r="E35" s="17" t="n">
        <v>16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343</v>
      </c>
      <c r="J35" s="17" t="n">
        <v>5.79</v>
      </c>
      <c r="K35" s="6" t="s">
        <f>=Портфель!F14*Портфель!$Q$13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45888</v>
      </c>
      <c r="B36" s="16" t="s">
        <v>657</v>
      </c>
      <c r="C36" s="16" t="s">
        <v>54</v>
      </c>
      <c r="D36" s="16" t="s">
        <v>55</v>
      </c>
      <c r="E36" s="17" t="n">
        <v>13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337</v>
      </c>
      <c r="J36" s="17" t="n">
        <v>5.8176923076923</v>
      </c>
      <c r="K36" s="6" t="s">
        <f>=Портфель!F14*Портфель!$Q$13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45891</v>
      </c>
      <c r="B37" s="16" t="s">
        <v>657</v>
      </c>
      <c r="C37" s="16" t="s">
        <v>54</v>
      </c>
      <c r="D37" s="16" t="s">
        <v>55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334</v>
      </c>
      <c r="J37" s="17" t="n">
        <v>5.824</v>
      </c>
      <c r="K37" s="6" t="s">
        <f>=Портфель!F14*Портфель!$Q$13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46028</v>
      </c>
      <c r="B38" s="16" t="s">
        <v>657</v>
      </c>
      <c r="C38" s="16" t="s">
        <v>54</v>
      </c>
      <c r="D38" s="16" t="s">
        <v>55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197</v>
      </c>
      <c r="J38" s="17" t="n">
        <v>6.26</v>
      </c>
      <c r="K38" s="6" t="s">
        <f>=Портфель!F14*Портфель!$Q$13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45985</v>
      </c>
      <c r="B39" s="16" t="s">
        <v>657</v>
      </c>
      <c r="C39" s="16" t="s">
        <v>59</v>
      </c>
      <c r="D39" s="16" t="s">
        <v>61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240</v>
      </c>
      <c r="J39" s="17" t="n">
        <v>1033.99</v>
      </c>
      <c r="K39" s="6" t="s">
        <f>=Портфель!F16*Портфель!G16/100*Портфель!$Q$13+Портфель!H16*Портфель!$Q$13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46031</v>
      </c>
      <c r="B40" s="16" t="s">
        <v>657</v>
      </c>
      <c r="C40" s="16" t="s">
        <v>59</v>
      </c>
      <c r="D40" s="16" t="s">
        <v>61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194</v>
      </c>
      <c r="J40" s="17" t="n">
        <v>1006.68</v>
      </c>
      <c r="K40" s="6" t="s">
        <f>=Портфель!F16*Портфель!G16/100*Портфель!$Q$13+Портфель!H16*Портфель!$Q$13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46031</v>
      </c>
      <c r="B41" s="16" t="s">
        <v>657</v>
      </c>
      <c r="C41" s="16" t="s">
        <v>59</v>
      </c>
      <c r="D41" s="16" t="s">
        <v>61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194</v>
      </c>
      <c r="J41" s="17" t="n">
        <v>1008.18</v>
      </c>
      <c r="K41" s="6" t="s">
        <f>=Портфель!F16*Портфель!G16/100*Портфель!$Q$13+Портфель!H16*Портфель!$Q$13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45979</v>
      </c>
      <c r="B42" s="16" t="s">
        <v>657</v>
      </c>
      <c r="C42" s="16" t="s">
        <v>64</v>
      </c>
      <c r="D42" s="16" t="s">
        <v>65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246</v>
      </c>
      <c r="J42" s="17" t="n">
        <v>955.39</v>
      </c>
      <c r="K42" s="6" t="s">
        <f>=Портфель!F17*Портфель!G17/100*Портфель!$Q$13+Портфель!H17*Портфель!$Q$13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45980</v>
      </c>
      <c r="B43" s="16" t="s">
        <v>657</v>
      </c>
      <c r="C43" s="16" t="s">
        <v>64</v>
      </c>
      <c r="D43" s="16" t="s">
        <v>65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245</v>
      </c>
      <c r="J43" s="17" t="n">
        <v>932.37</v>
      </c>
      <c r="K43" s="6" t="s">
        <f>=Портфель!F17*Портфель!G17/100*Портфель!$Q$13+Портфель!H17*Портфель!$Q$13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45992</v>
      </c>
      <c r="B44" s="16" t="s">
        <v>657</v>
      </c>
      <c r="C44" s="16" t="s">
        <v>64</v>
      </c>
      <c r="D44" s="16" t="s">
        <v>65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233</v>
      </c>
      <c r="J44" s="17" t="n">
        <v>914.85</v>
      </c>
      <c r="K44" s="6" t="s">
        <f>=Портфель!F17*Портфель!G17/100*Портфель!$Q$13+Портфель!H17*Портфель!$Q$13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45992</v>
      </c>
      <c r="B45" s="16" t="s">
        <v>657</v>
      </c>
      <c r="C45" s="16" t="s">
        <v>64</v>
      </c>
      <c r="D45" s="16" t="s">
        <v>65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233</v>
      </c>
      <c r="J45" s="17" t="n">
        <v>905.61</v>
      </c>
      <c r="K45" s="6" t="s">
        <f>=Портфель!F17*Портфель!G17/100*Портфель!$Q$13+Портфель!H17*Портфель!$Q$13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46000</v>
      </c>
      <c r="B46" s="16" t="s">
        <v>657</v>
      </c>
      <c r="C46" s="16" t="s">
        <v>64</v>
      </c>
      <c r="D46" s="16" t="s">
        <v>65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225</v>
      </c>
      <c r="J46" s="17" t="n">
        <v>887.13</v>
      </c>
      <c r="K46" s="6" t="s">
        <f>=Портфель!F17*Портфель!G17/100*Портфель!$Q$13+Портфель!H17*Портфель!$Q$13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45979</v>
      </c>
      <c r="B47" s="16" t="s">
        <v>657</v>
      </c>
      <c r="C47" s="16" t="s">
        <v>67</v>
      </c>
      <c r="D47" s="16" t="s">
        <v>68</v>
      </c>
      <c r="E47" s="17" t="n">
        <v>5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246</v>
      </c>
      <c r="J47" s="17" t="n">
        <v>1017.28</v>
      </c>
      <c r="K47" s="6" t="s">
        <f>=Портфель!F18*Портфель!G18/100*Портфель!$Q$13+Портфель!H18*Портфель!$Q$13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45995</v>
      </c>
      <c r="B48" s="16" t="s">
        <v>657</v>
      </c>
      <c r="C48" s="16" t="s">
        <v>70</v>
      </c>
      <c r="D48" s="16" t="s">
        <v>71</v>
      </c>
      <c r="E48" s="17" t="n">
        <v>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230</v>
      </c>
      <c r="J48" s="17" t="n">
        <v>1001.45</v>
      </c>
      <c r="K48" s="6" t="s">
        <f>=Портфель!F19*Портфель!G19/100*Портфель!$Q$13+Портфель!H19*Портфель!$Q$13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45993</v>
      </c>
      <c r="B49" s="16" t="s">
        <v>657</v>
      </c>
      <c r="C49" s="16" t="s">
        <v>73</v>
      </c>
      <c r="D49" s="16" t="s">
        <v>74</v>
      </c>
      <c r="E49" s="17" t="n">
        <v>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232</v>
      </c>
      <c r="J49" s="17" t="n">
        <v>1015.86</v>
      </c>
      <c r="K49" s="6" t="s">
        <f>=Портфель!F20*Портфель!G20/100*Портфель!$Q$13+Портфель!H20*Портфель!$Q$13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46000</v>
      </c>
      <c r="B50" s="16" t="s">
        <v>657</v>
      </c>
      <c r="C50" s="16" t="s">
        <v>73</v>
      </c>
      <c r="D50" s="16" t="s">
        <v>74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225</v>
      </c>
      <c r="J50" s="17" t="n">
        <v>1017.37</v>
      </c>
      <c r="K50" s="6" t="s">
        <f>=Портфель!F20*Портфель!G20/100*Портфель!$Q$13+Портфель!H20*Портфель!$Q$13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45972</v>
      </c>
      <c r="B51" s="16" t="s">
        <v>657</v>
      </c>
      <c r="C51" s="16" t="s">
        <v>76</v>
      </c>
      <c r="D51" s="16" t="s">
        <v>77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253</v>
      </c>
      <c r="J51" s="17" t="n">
        <v>981.92</v>
      </c>
      <c r="K51" s="6" t="s">
        <f>=Портфель!F21*Портфель!G21/100*Портфель!$Q$13+Портфель!H21*Портфель!$Q$13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45996</v>
      </c>
      <c r="B52" s="16" t="s">
        <v>657</v>
      </c>
      <c r="C52" s="16" t="s">
        <v>76</v>
      </c>
      <c r="D52" s="16" t="s">
        <v>77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229</v>
      </c>
      <c r="J52" s="17" t="n">
        <v>954.43</v>
      </c>
      <c r="K52" s="6" t="s">
        <f>=Портфель!F21*Портфель!G21/100*Портфель!$Q$13+Портфель!H21*Портфель!$Q$13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46002</v>
      </c>
      <c r="B53" s="16" t="s">
        <v>657</v>
      </c>
      <c r="C53" s="16" t="s">
        <v>76</v>
      </c>
      <c r="D53" s="16" t="s">
        <v>77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223</v>
      </c>
      <c r="J53" s="17" t="n">
        <v>956.55</v>
      </c>
      <c r="K53" s="6" t="s">
        <f>=Портфель!F21*Портфель!G21/100*Портфель!$Q$13+Портфель!H21*Портфель!$Q$13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45988</v>
      </c>
      <c r="B54" s="16" t="s">
        <v>657</v>
      </c>
      <c r="C54" s="16" t="s">
        <v>79</v>
      </c>
      <c r="D54" s="16" t="s">
        <v>80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237</v>
      </c>
      <c r="J54" s="17" t="n">
        <v>1006.95</v>
      </c>
      <c r="K54" s="6" t="s">
        <f>=Портфель!F22*Портфель!G22/100*Портфель!$Q$13+Портфель!H22*Портфель!$Q$13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45762</v>
      </c>
      <c r="B55" s="16" t="s">
        <v>657</v>
      </c>
      <c r="C55" s="16" t="s">
        <v>82</v>
      </c>
      <c r="D55" s="16" t="s">
        <v>83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463</v>
      </c>
      <c r="J55" s="17" t="n">
        <v>834.71</v>
      </c>
      <c r="K55" s="6" t="s">
        <f>=Портфель!F23*Портфель!G23/100*Портфель!$Q$13+Портфель!H23*Портфель!$Q$13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45939</v>
      </c>
      <c r="B56" s="16" t="s">
        <v>657</v>
      </c>
      <c r="C56" s="16" t="s">
        <v>82</v>
      </c>
      <c r="D56" s="16" t="s">
        <v>83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286</v>
      </c>
      <c r="J56" s="17" t="n">
        <v>827.56</v>
      </c>
      <c r="K56" s="6" t="s">
        <f>=Портфель!F23*Портфель!G23/100*Портфель!$Q$13+Портфель!H23*Портфель!$Q$13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45979</v>
      </c>
      <c r="B57" s="16" t="s">
        <v>657</v>
      </c>
      <c r="C57" s="16" t="s">
        <v>82</v>
      </c>
      <c r="D57" s="16" t="s">
        <v>83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246</v>
      </c>
      <c r="J57" s="17" t="n">
        <v>861.47</v>
      </c>
      <c r="K57" s="6" t="s">
        <f>=Портфель!F23*Портфель!G23/100*Портфель!$Q$13+Портфель!H23*Портфель!$Q$13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45987</v>
      </c>
      <c r="B58" s="16" t="s">
        <v>657</v>
      </c>
      <c r="C58" s="16" t="s">
        <v>82</v>
      </c>
      <c r="D58" s="16" t="s">
        <v>83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238</v>
      </c>
      <c r="J58" s="17" t="n">
        <v>866.6</v>
      </c>
      <c r="K58" s="6" t="s">
        <f>=Портфель!F23*Портфель!G23/100*Портфель!$Q$13+Портфель!H23*Портфель!$Q$13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45987</v>
      </c>
      <c r="B59" s="16" t="s">
        <v>657</v>
      </c>
      <c r="C59" s="16" t="s">
        <v>85</v>
      </c>
      <c r="D59" s="16" t="s">
        <v>86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238</v>
      </c>
      <c r="J59" s="17" t="n">
        <v>1036.52</v>
      </c>
      <c r="K59" s="6" t="s">
        <f>=Портфель!F24*Портфель!G24/100*Портфель!$Q$13+Портфель!H24*Портфель!$Q$13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45918</v>
      </c>
      <c r="B60" s="16" t="s">
        <v>657</v>
      </c>
      <c r="C60" s="16" t="s">
        <v>88</v>
      </c>
      <c r="D60" s="16" t="s">
        <v>89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307</v>
      </c>
      <c r="J60" s="17" t="n">
        <v>1010.87</v>
      </c>
      <c r="K60" s="6" t="s">
        <f>=Портфель!F25*Портфель!G25/100*Портфель!$Q$13+Портфель!H25*Портфель!$Q$13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45988</v>
      </c>
      <c r="B61" s="16" t="s">
        <v>657</v>
      </c>
      <c r="C61" s="16" t="s">
        <v>88</v>
      </c>
      <c r="D61" s="16" t="s">
        <v>89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237</v>
      </c>
      <c r="J61" s="17" t="n">
        <v>1003.48</v>
      </c>
      <c r="K61" s="6" t="s">
        <f>=Портфель!F25*Портфель!G25/100*Портфель!$Q$13+Портфель!H25*Портфель!$Q$13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46002</v>
      </c>
      <c r="B62" s="16" t="s">
        <v>657</v>
      </c>
      <c r="C62" s="16" t="s">
        <v>91</v>
      </c>
      <c r="D62" s="16" t="s">
        <v>92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223</v>
      </c>
      <c r="J62" s="17" t="n">
        <v>1028.01</v>
      </c>
      <c r="K62" s="6" t="s">
        <f>=Портфель!F26*Портфель!G26/100*Портфель!$Q$13+Портфель!H26*Портфель!$Q$13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46002</v>
      </c>
      <c r="B63" s="16" t="s">
        <v>657</v>
      </c>
      <c r="C63" s="16" t="s">
        <v>91</v>
      </c>
      <c r="D63" s="16" t="s">
        <v>92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223</v>
      </c>
      <c r="J63" s="17" t="n">
        <v>1028.11</v>
      </c>
      <c r="K63" s="6" t="s">
        <f>=Портфель!F26*Портфель!G26/100*Портфель!$Q$13+Портфель!H26*Портфель!$Q$13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45847</v>
      </c>
      <c r="B64" s="16" t="s">
        <v>657</v>
      </c>
      <c r="C64" s="16" t="s">
        <v>94</v>
      </c>
      <c r="D64" s="16" t="s">
        <v>95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378</v>
      </c>
      <c r="J64" s="17" t="n">
        <v>898.55</v>
      </c>
      <c r="K64" s="6" t="s">
        <f>=Портфель!F27*Портфель!G27/100*Портфель!$Q$13+Портфель!H27*Портфель!$Q$13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45982</v>
      </c>
      <c r="B65" s="16" t="s">
        <v>657</v>
      </c>
      <c r="C65" s="16" t="s">
        <v>94</v>
      </c>
      <c r="D65" s="16" t="s">
        <v>95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243</v>
      </c>
      <c r="J65" s="17" t="n">
        <v>934.61</v>
      </c>
      <c r="K65" s="6" t="s">
        <f>=Портфель!F27*Портфель!G27/100*Портфель!$Q$13+Портфель!H27*Портфель!$Q$13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45982</v>
      </c>
      <c r="B66" s="16" t="s">
        <v>657</v>
      </c>
      <c r="C66" s="16" t="s">
        <v>94</v>
      </c>
      <c r="D66" s="16" t="s">
        <v>95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243</v>
      </c>
      <c r="J66" s="17" t="n">
        <v>934.71</v>
      </c>
      <c r="K66" s="6" t="s">
        <f>=Портфель!F27*Портфель!G27/100*Портфель!$Q$13+Портфель!H27*Портфель!$Q$13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45982</v>
      </c>
      <c r="B67" s="16" t="s">
        <v>657</v>
      </c>
      <c r="C67" s="16" t="s">
        <v>97</v>
      </c>
      <c r="D67" s="16" t="s">
        <v>98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243</v>
      </c>
      <c r="J67" s="17" t="n">
        <v>1067.39</v>
      </c>
      <c r="K67" s="6" t="s">
        <f>=Портфель!F28*Портфель!G28/100*Портфель!$Q$13+Портфель!H28*Портфель!$Q$13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46001</v>
      </c>
      <c r="B68" s="16" t="s">
        <v>657</v>
      </c>
      <c r="C68" s="16" t="s">
        <v>100</v>
      </c>
      <c r="D68" s="16" t="s">
        <v>101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224</v>
      </c>
      <c r="J68" s="17" t="n">
        <v>1040.37</v>
      </c>
      <c r="K68" s="6" t="s">
        <f>=Портфель!F29*Портфель!G29/100*Портфель!$Q$13+Портфель!H29*Портфель!$Q$13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45905</v>
      </c>
      <c r="B69" s="16" t="s">
        <v>657</v>
      </c>
      <c r="C69" s="16" t="s">
        <v>103</v>
      </c>
      <c r="D69" s="16" t="s">
        <v>104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320</v>
      </c>
      <c r="J69" s="17" t="n">
        <v>1010.37</v>
      </c>
      <c r="K69" s="6" t="s">
        <f>=Портфель!F30*Портфель!G30/100*Портфель!$Q$13+Портфель!H30*Портфель!$Q$13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46014</v>
      </c>
      <c r="B70" s="16" t="s">
        <v>657</v>
      </c>
      <c r="C70" s="16" t="s">
        <v>103</v>
      </c>
      <c r="D70" s="16" t="s">
        <v>104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211</v>
      </c>
      <c r="J70" s="17" t="n">
        <v>1000.38</v>
      </c>
      <c r="K70" s="6" t="s">
        <f>=Портфель!F30*Портфель!G30/100*Портфель!$Q$13+Портфель!H30*Портфель!$Q$13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45943</v>
      </c>
      <c r="B71" s="16" t="s">
        <v>657</v>
      </c>
      <c r="C71" s="16" t="s">
        <v>106</v>
      </c>
      <c r="D71" s="16" t="s">
        <v>107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282</v>
      </c>
      <c r="J71" s="17" t="n">
        <v>1022.24</v>
      </c>
      <c r="K71" s="6" t="s">
        <f>=Портфель!F31*Портфель!G31/100*Портфель!$Q$13+Портфель!H31*Портфель!$Q$13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46009</v>
      </c>
      <c r="B72" s="16" t="s">
        <v>657</v>
      </c>
      <c r="C72" s="16" t="s">
        <v>106</v>
      </c>
      <c r="D72" s="16" t="s">
        <v>107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216</v>
      </c>
      <c r="J72" s="17" t="n">
        <v>1004.4</v>
      </c>
      <c r="K72" s="6" t="s">
        <f>=Портфель!F31*Портфель!G31/100*Портфель!$Q$13+Портфель!H31*Портфель!$Q$13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46020</v>
      </c>
      <c r="B73" s="16" t="s">
        <v>657</v>
      </c>
      <c r="C73" s="16" t="s">
        <v>109</v>
      </c>
      <c r="D73" s="16" t="s">
        <v>110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205</v>
      </c>
      <c r="J73" s="17" t="n">
        <v>1019.76</v>
      </c>
      <c r="K73" s="6" t="s">
        <f>=Портфель!F32*Портфель!G32/100*Портфель!$Q$13+Портфель!H32*Портфель!$Q$13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45986</v>
      </c>
      <c r="B74" s="16" t="s">
        <v>657</v>
      </c>
      <c r="C74" s="16" t="s">
        <v>112</v>
      </c>
      <c r="D74" s="16" t="s">
        <v>113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239</v>
      </c>
      <c r="J74" s="17" t="n">
        <v>990.49</v>
      </c>
      <c r="K74" s="6" t="s">
        <f>=Портфель!F33*Портфель!G33/100*Портфель!$Q$13+Портфель!H33*Портфель!$Q$13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46002</v>
      </c>
      <c r="B75" s="16" t="s">
        <v>657</v>
      </c>
      <c r="C75" s="16" t="s">
        <v>115</v>
      </c>
      <c r="D75" s="16" t="s">
        <v>116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223</v>
      </c>
      <c r="J75" s="17" t="n">
        <v>1001.43</v>
      </c>
      <c r="K75" s="6" t="s">
        <f>=Портфель!F34*Портфель!G34/100*Портфель!$Q$13+Портфель!H34*Портфель!$Q$13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45988</v>
      </c>
      <c r="B76" s="16" t="s">
        <v>657</v>
      </c>
      <c r="C76" s="16" t="s">
        <v>118</v>
      </c>
      <c r="D76" s="16" t="s">
        <v>119</v>
      </c>
      <c r="E76" s="17" t="n">
        <v>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237</v>
      </c>
      <c r="J76" s="17" t="n">
        <v>988.8</v>
      </c>
      <c r="K76" s="6" t="s">
        <f>=Портфель!F35*Портфель!G35/100*Портфель!$Q$13+Портфель!H35*Портфель!$Q$13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45880</v>
      </c>
      <c r="B77" s="16" t="s">
        <v>657</v>
      </c>
      <c r="C77" s="16" t="s">
        <v>121</v>
      </c>
      <c r="D77" s="16" t="s">
        <v>122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345</v>
      </c>
      <c r="J77" s="17" t="n">
        <v>1010.4</v>
      </c>
      <c r="K77" s="6" t="s">
        <f>=Портфель!F36*Портфель!G36/100*Портфель!$Q$13+Портфель!H36*Портфель!$Q$13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46017</v>
      </c>
      <c r="B78" s="16" t="s">
        <v>657</v>
      </c>
      <c r="C78" s="16" t="s">
        <v>121</v>
      </c>
      <c r="D78" s="16" t="s">
        <v>122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208</v>
      </c>
      <c r="J78" s="17" t="n">
        <v>963.16</v>
      </c>
      <c r="K78" s="6" t="s">
        <f>=Портфель!F36*Портфель!G36/100*Портфель!$Q$13+Портфель!H36*Портфель!$Q$13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45821</v>
      </c>
      <c r="B79" s="16" t="s">
        <v>657</v>
      </c>
      <c r="C79" s="16" t="s">
        <v>124</v>
      </c>
      <c r="D79" s="16" t="s">
        <v>125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404</v>
      </c>
      <c r="J79" s="17" t="n">
        <v>1002.53</v>
      </c>
      <c r="K79" s="6" t="s">
        <f>=Портфель!F37*Портфель!G37/100*Портфель!$Q$13+Портфель!H37*Портфель!$Q$13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46002</v>
      </c>
      <c r="B80" s="16" t="s">
        <v>657</v>
      </c>
      <c r="C80" s="16" t="s">
        <v>124</v>
      </c>
      <c r="D80" s="16" t="s">
        <v>125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223</v>
      </c>
      <c r="J80" s="17" t="n">
        <v>985.08</v>
      </c>
      <c r="K80" s="6" t="s">
        <f>=Портфель!F37*Портфель!G37/100*Портфель!$Q$13+Портфель!H37*Портфель!$Q$13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46006</v>
      </c>
      <c r="B81" s="16" t="s">
        <v>657</v>
      </c>
      <c r="C81" s="16" t="s">
        <v>127</v>
      </c>
      <c r="D81" s="16" t="s">
        <v>128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219</v>
      </c>
      <c r="J81" s="17" t="n">
        <v>907.92</v>
      </c>
      <c r="K81" s="6" t="s">
        <f>=Портфель!F38*Портфель!G38/100*Портфель!$Q$13+Портфель!H38*Портфель!$Q$13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46006</v>
      </c>
      <c r="B82" s="16" t="s">
        <v>657</v>
      </c>
      <c r="C82" s="16" t="s">
        <v>127</v>
      </c>
      <c r="D82" s="16" t="s">
        <v>128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219</v>
      </c>
      <c r="J82" s="17" t="n">
        <v>907.92</v>
      </c>
      <c r="K82" s="6" t="s">
        <f>=Портфель!F38*Портфель!G38/100*Портфель!$Q$13+Портфель!H38*Портфель!$Q$13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46006</v>
      </c>
      <c r="B83" s="16" t="s">
        <v>657</v>
      </c>
      <c r="C83" s="16" t="s">
        <v>130</v>
      </c>
      <c r="D83" s="16" t="s">
        <v>131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219</v>
      </c>
      <c r="J83" s="17" t="n">
        <v>945.89</v>
      </c>
      <c r="K83" s="6" t="s">
        <f>=Портфель!F39*Портфель!G39/100*Портфель!$Q$13+Портфель!H39*Портфель!$Q$13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46007</v>
      </c>
      <c r="B84" s="16" t="s">
        <v>657</v>
      </c>
      <c r="C84" s="16" t="s">
        <v>133</v>
      </c>
      <c r="D84" s="16" t="s">
        <v>134</v>
      </c>
      <c r="E84" s="17" t="n">
        <v>3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218</v>
      </c>
      <c r="J84" s="17" t="n">
        <v>603.61</v>
      </c>
      <c r="K84" s="6" t="s">
        <f>=Портфель!F40*Портфель!G40/100*Портфель!$Q$13+Портфель!H40*Портфель!$Q$13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45919</v>
      </c>
      <c r="B85" s="16" t="s">
        <v>657</v>
      </c>
      <c r="C85" s="16" t="s">
        <v>136</v>
      </c>
      <c r="D85" s="16" t="s">
        <v>137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306</v>
      </c>
      <c r="J85" s="17" t="n">
        <v>1001.1</v>
      </c>
      <c r="K85" s="6" t="s">
        <f>=Портфель!F41*Портфель!G41/100*Портфель!$Q$13+Портфель!H41*Портфель!$Q$13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46010</v>
      </c>
      <c r="B86" s="16" t="s">
        <v>657</v>
      </c>
      <c r="C86" s="16" t="s">
        <v>136</v>
      </c>
      <c r="D86" s="16" t="s">
        <v>137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215</v>
      </c>
      <c r="J86" s="17" t="n">
        <v>992.32</v>
      </c>
      <c r="K86" s="6" t="s">
        <f>=Портфель!F41*Портфель!G41/100*Портфель!$Q$13+Портфель!H41*Портфель!$Q$13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45982</v>
      </c>
      <c r="B87" s="16" t="s">
        <v>657</v>
      </c>
      <c r="C87" s="16" t="s">
        <v>139</v>
      </c>
      <c r="D87" s="16" t="s">
        <v>140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243</v>
      </c>
      <c r="J87" s="17" t="n">
        <v>1171.21</v>
      </c>
      <c r="K87" s="6" t="s">
        <f>=Портфель!F42*Портфель!G42/100*Портфель!$Q$13+Портфель!H42*Портфель!$Q$13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46021</v>
      </c>
      <c r="B88" s="16" t="s">
        <v>657</v>
      </c>
      <c r="C88" s="16" t="s">
        <v>142</v>
      </c>
      <c r="D88" s="16" t="s">
        <v>143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204</v>
      </c>
      <c r="J88" s="17" t="n">
        <v>1009.08</v>
      </c>
      <c r="K88" s="6" t="s">
        <f>=Портфель!F43*Портфель!G43/100*Портфель!$Q$13+Портфель!H43*Портфель!$Q$13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45946</v>
      </c>
      <c r="B89" s="16" t="s">
        <v>657</v>
      </c>
      <c r="C89" s="16" t="s">
        <v>145</v>
      </c>
      <c r="D89" s="16" t="s">
        <v>146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279</v>
      </c>
      <c r="J89" s="17" t="n">
        <v>1013.54</v>
      </c>
      <c r="K89" s="6" t="s">
        <f>=Портфель!F44*Портфель!G44/100*Портфель!$Q$13+Портфель!H44*Портфель!$Q$13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45853</v>
      </c>
      <c r="B90" s="16" t="s">
        <v>657</v>
      </c>
      <c r="C90" s="16" t="s">
        <v>148</v>
      </c>
      <c r="D90" s="16" t="s">
        <v>149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372</v>
      </c>
      <c r="J90" s="17" t="n">
        <v>1007.42</v>
      </c>
      <c r="K90" s="6" t="s">
        <f>=Портфель!F45*Портфель!G45/100*Портфель!$Q$13+Портфель!H45*Портфель!$Q$13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45863</v>
      </c>
      <c r="B91" s="16" t="s">
        <v>657</v>
      </c>
      <c r="C91" s="16" t="s">
        <v>151</v>
      </c>
      <c r="D91" s="16" t="s">
        <v>152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362</v>
      </c>
      <c r="J91" s="17" t="n">
        <v>1036.6</v>
      </c>
      <c r="K91" s="6" t="s">
        <f>=Портфель!F46*Портфель!G46/100*Портфель!$Q$13+Портфель!H46*Портфель!$Q$13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45902</v>
      </c>
      <c r="B92" s="16" t="s">
        <v>657</v>
      </c>
      <c r="C92" s="16" t="s">
        <v>154</v>
      </c>
      <c r="D92" s="16" t="s">
        <v>155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323</v>
      </c>
      <c r="J92" s="17" t="n">
        <v>1012.39</v>
      </c>
      <c r="K92" s="6" t="s">
        <f>=Портфель!F47*Портфель!G47/100*Портфель!$Q$13+Портфель!H47*Портфель!$Q$13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45916</v>
      </c>
      <c r="B93" s="16" t="s">
        <v>657</v>
      </c>
      <c r="C93" s="16" t="s">
        <v>157</v>
      </c>
      <c r="D93" s="16" t="s">
        <v>158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309</v>
      </c>
      <c r="J93" s="17" t="n">
        <v>1003.07</v>
      </c>
      <c r="K93" s="6" t="s">
        <f>=Портфель!F48*Портфель!G48/100*Портфель!$Q$13+Портфель!H48*Портфель!$Q$13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45962</v>
      </c>
      <c r="B94" s="16" t="s">
        <v>657</v>
      </c>
      <c r="C94" s="16" t="s">
        <v>160</v>
      </c>
      <c r="D94" s="16" t="s">
        <v>161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263</v>
      </c>
      <c r="J94" s="17" t="n">
        <v>1021.4</v>
      </c>
      <c r="K94" s="6" t="s">
        <f>=Портфель!F49*Портфель!G49/100*Портфель!$Q$13+Портфель!H49*Портфель!$Q$13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45785</v>
      </c>
      <c r="B95" s="16" t="s">
        <v>657</v>
      </c>
      <c r="C95" s="16" t="s">
        <v>162</v>
      </c>
      <c r="D95" s="16" t="s">
        <v>163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440</v>
      </c>
      <c r="J95" s="17" t="n">
        <v>945.82</v>
      </c>
      <c r="K95" s="6" t="s">
        <f>=Портфель!F50*Портфель!G50/100*Портфель!$Q$13+Портфель!H50*Портфель!$Q$13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45943</v>
      </c>
      <c r="B96" s="16" t="s">
        <v>657</v>
      </c>
      <c r="C96" s="16" t="s">
        <v>165</v>
      </c>
      <c r="D96" s="16" t="s">
        <v>166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282</v>
      </c>
      <c r="J96" s="17" t="n">
        <v>1006.79</v>
      </c>
      <c r="K96" s="6" t="s">
        <f>=Портфель!F51*Портфель!G51/100*Портфель!$Q$13+Портфель!H51*Портфель!$Q$13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46014</v>
      </c>
      <c r="B97" s="16" t="s">
        <v>657</v>
      </c>
      <c r="C97" s="16" t="s">
        <v>168</v>
      </c>
      <c r="D97" s="16" t="s">
        <v>169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211</v>
      </c>
      <c r="J97" s="17" t="n">
        <v>1015.41</v>
      </c>
      <c r="K97" s="6" t="s">
        <f>=Портфель!F52*Портфель!G52/100*Портфель!$Q$13+Портфель!H52*Портфель!$Q$13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45943</v>
      </c>
      <c r="B98" s="16" t="s">
        <v>657</v>
      </c>
      <c r="C98" s="16" t="s">
        <v>171</v>
      </c>
      <c r="D98" s="16" t="s">
        <v>172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282</v>
      </c>
      <c r="J98" s="17" t="n">
        <v>996.9</v>
      </c>
      <c r="K98" s="6" t="s">
        <f>=Портфель!F53*Портфель!G53/100*Портфель!$Q$13+Портфель!H53*Портфель!$Q$13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45880</v>
      </c>
      <c r="B99" s="16" t="s">
        <v>657</v>
      </c>
      <c r="C99" s="16" t="s">
        <v>174</v>
      </c>
      <c r="D99" s="16" t="s">
        <v>175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345</v>
      </c>
      <c r="J99" s="17" t="n">
        <v>1028.4</v>
      </c>
      <c r="K99" s="6" t="s">
        <f>=Портфель!F54*Портфель!G54/100*Портфель!$Q$13+Портфель!H54*Портфель!$Q$13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45986</v>
      </c>
      <c r="B100" s="16" t="s">
        <v>657</v>
      </c>
      <c r="C100" s="16" t="s">
        <v>177</v>
      </c>
      <c r="D100" s="16" t="s">
        <v>178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239</v>
      </c>
      <c r="J100" s="17" t="n">
        <v>852.9</v>
      </c>
      <c r="K100" s="6" t="s">
        <f>=Портфель!F55*Портфель!G55/100*Портфель!$Q$13+Портфель!H55*Портфель!$Q$13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45925</v>
      </c>
      <c r="B101" s="16" t="s">
        <v>657</v>
      </c>
      <c r="C101" s="16" t="s">
        <v>180</v>
      </c>
      <c r="D101" s="16" t="s">
        <v>181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300</v>
      </c>
      <c r="J101" s="17" t="n">
        <v>70.96</v>
      </c>
      <c r="K101" s="6" t="s">
        <f>=Портфель!F56*Портфель!G56/100*Портфель!$Q$13+Портфель!H56*Портфель!$Q$13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45940</v>
      </c>
      <c r="B102" s="16" t="s">
        <v>657</v>
      </c>
      <c r="C102" s="16" t="s">
        <v>180</v>
      </c>
      <c r="D102" s="16" t="s">
        <v>181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285</v>
      </c>
      <c r="J102" s="17" t="n">
        <v>69.19</v>
      </c>
      <c r="K102" s="6" t="s">
        <f>=Портфель!F56*Портфель!G56/100*Портфель!$Q$13+Портфель!H56*Портфель!$Q$13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45989</v>
      </c>
      <c r="B103" s="16" t="s">
        <v>657</v>
      </c>
      <c r="C103" s="16" t="s">
        <v>180</v>
      </c>
      <c r="D103" s="16" t="s">
        <v>181</v>
      </c>
      <c r="E103" s="17" t="n">
        <v>9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236</v>
      </c>
      <c r="J103" s="17" t="n">
        <v>50.118888888889</v>
      </c>
      <c r="K103" s="6" t="s">
        <f>=Портфель!F56*Портфель!G56/100*Портфель!$Q$13+Портфель!H56*Портфель!$Q$13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/>
      <c r="B104" s="16"/>
      <c r="C104" s="16"/>
      <c r="D104" s="16"/>
      <c r="E104" s="17"/>
      <c r="F104" s="7"/>
      <c r="G104" s="17"/>
      <c r="H104" s="16"/>
      <c r="I104" s="7"/>
      <c r="J104" s="17"/>
      <c r="K104" s="4" t="s">
        <v>186</v>
      </c>
      <c r="L104" s="8" t="s">
        <f>=SUBTOTAL(109,L2:L103)</f>
      </c>
      <c r="M104" s="8" t="s">
        <f>=SUBTOTAL(109,M2:M103)</f>
      </c>
      <c r="N104" s="8" t="s">
        <f>=MAX(0,M104*0.13)</f>
      </c>
    </row>
  </sheetData>
  <autoFilter ref="A1:O1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2026-07-21T19:37:16.00Z</dcterms:created>
  <dc:creator>izi-invest.ru</dc:creator>
  <cp:revision>0</cp:revision>
</cp:coreProperties>
</file>