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<sst xmlns="http://schemas.openxmlformats.org/spreadsheetml/2006/main" count="2698" uniqueCount="348">
  <si>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</si>
  <si>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</si>
  <si>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</si>
  <si>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</si>
  <si>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</si>
  <si>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</si>
  <si>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</si>
  <si>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</si>
  <si>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</si>
  <si>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</si>
  <si>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</si>
  <si>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</si>
  <si>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</si>
  <si>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</si>
  <si>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</si>
  <si>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</si>
  <si>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</si>
  <si>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</si>
  <si>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</si>
  <si>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</si>
  <si>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</si>
  <si>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</si>
  <si>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</si>
  <si>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</si>
  <si>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TRNFP</t>
  </si>
  <si>
    <t>Транснф ап</t>
  </si>
  <si>
    <t>CAD</t>
  </si>
  <si>
    <t>X5</t>
  </si>
  <si>
    <t>КЦ ИКС 5</t>
  </si>
  <si>
    <t>CHF</t>
  </si>
  <si>
    <t>BSPBP</t>
  </si>
  <si>
    <t>БСП ап</t>
  </si>
  <si>
    <t>CNY</t>
  </si>
  <si>
    <t>IRAO</t>
  </si>
  <si>
    <t>ИнтерРАОао</t>
  </si>
  <si>
    <t>EUR</t>
  </si>
  <si>
    <t>MTSS</t>
  </si>
  <si>
    <t>МТС-ао</t>
  </si>
  <si>
    <t>GBP</t>
  </si>
  <si>
    <t>HEAD</t>
  </si>
  <si>
    <t>Хэдхантер</t>
  </si>
  <si>
    <t>GLD</t>
  </si>
  <si>
    <t>UGLD</t>
  </si>
  <si>
    <t>ЮГК</t>
  </si>
  <si>
    <t>HKD</t>
  </si>
  <si>
    <t>VTBR</t>
  </si>
  <si>
    <t>ВТБ ао</t>
  </si>
  <si>
    <t>JPY</t>
  </si>
  <si>
    <t>LEAS</t>
  </si>
  <si>
    <t>Европлан</t>
  </si>
  <si>
    <t>KZT</t>
  </si>
  <si>
    <t>HYDR</t>
  </si>
  <si>
    <t>РусГидро</t>
  </si>
  <si>
    <t>EUTR</t>
  </si>
  <si>
    <t>ЕвроТранс</t>
  </si>
  <si>
    <t>SLV</t>
  </si>
  <si>
    <t>SNGSP</t>
  </si>
  <si>
    <t>Сургнфгз-п</t>
  </si>
  <si>
    <t>TRY</t>
  </si>
  <si>
    <t>NVTK</t>
  </si>
  <si>
    <t>Новатэк ао</t>
  </si>
  <si>
    <t>UAH</t>
  </si>
  <si>
    <t>AVAN</t>
  </si>
  <si>
    <t>Авангрд-ао</t>
  </si>
  <si>
    <t>USD</t>
  </si>
  <si>
    <t>TATNP</t>
  </si>
  <si>
    <t>Татнфт 3ап</t>
  </si>
  <si>
    <t>SFIN</t>
  </si>
  <si>
    <t>ЭсЭфАй ао</t>
  </si>
  <si>
    <t>MOEX</t>
  </si>
  <si>
    <t>МосБиржа</t>
  </si>
  <si>
    <t>LSNGP</t>
  </si>
  <si>
    <t>РСетиЛЭ-п</t>
  </si>
  <si>
    <t>Сумма по акциям:</t>
  </si>
  <si>
    <t>LQDT</t>
  </si>
  <si>
    <t>etf</t>
  </si>
  <si>
    <t>LQDT ETF</t>
  </si>
  <si>
    <t>AKMB</t>
  </si>
  <si>
    <t>ETF AKMB</t>
  </si>
  <si>
    <t>Сумма по фондам:</t>
  </si>
  <si>
    <t>RU000A10B933</t>
  </si>
  <si>
    <t>bond</t>
  </si>
  <si>
    <t>Селигдар3Р</t>
  </si>
  <si>
    <t>2027-09-25</t>
  </si>
  <si>
    <t>RU000A10BPZ1</t>
  </si>
  <si>
    <t>Систем2P02</t>
  </si>
  <si>
    <t>2027-05-20</t>
  </si>
  <si>
    <t>RU000A100W60</t>
  </si>
  <si>
    <t>ЕвропланБ3</t>
  </si>
  <si>
    <t>2029-09-20</t>
  </si>
  <si>
    <t>RU000A10C2L4</t>
  </si>
  <si>
    <t>СэтлГрБ2P6</t>
  </si>
  <si>
    <t>2029-06-24</t>
  </si>
  <si>
    <t>RU000A10BY94</t>
  </si>
  <si>
    <t>Систем2P03</t>
  </si>
  <si>
    <t>2027-03-24</t>
  </si>
  <si>
    <t>RU000A10BW96</t>
  </si>
  <si>
    <t>СамолетP18</t>
  </si>
  <si>
    <t>2029-06-06</t>
  </si>
  <si>
    <t>RU000A10BZT3</t>
  </si>
  <si>
    <t>БинФарм1P6</t>
  </si>
  <si>
    <t>2028-06-22</t>
  </si>
  <si>
    <t>RU000A10C618</t>
  </si>
  <si>
    <t>Магнит4P08</t>
  </si>
  <si>
    <t>2027-09-12</t>
  </si>
  <si>
    <t>RU000A10BGY3</t>
  </si>
  <si>
    <t>МТС 2P-10</t>
  </si>
  <si>
    <t>2030-03-30</t>
  </si>
  <si>
    <t>RU000A10B4A4</t>
  </si>
  <si>
    <t>ИнтЛиз1Р11</t>
  </si>
  <si>
    <t>2029-02-27</t>
  </si>
  <si>
    <t>RU000A10AV98</t>
  </si>
  <si>
    <t>МТС 1P-28</t>
  </si>
  <si>
    <t>2028-01-30</t>
  </si>
  <si>
    <t>RU000A10CQ77</t>
  </si>
  <si>
    <t>КАМАЗ БП16</t>
  </si>
  <si>
    <t>2027-09-02</t>
  </si>
  <si>
    <t>RU000A10AS28</t>
  </si>
  <si>
    <t>БинФарм1P4</t>
  </si>
  <si>
    <t>2028-01-22</t>
  </si>
  <si>
    <t>RU000A10CC32</t>
  </si>
  <si>
    <t>БалтЛизП19</t>
  </si>
  <si>
    <t>2028-08-27</t>
  </si>
  <si>
    <t>RU000A1064G3</t>
  </si>
  <si>
    <t>ГПБ001P26P</t>
  </si>
  <si>
    <t>2033-04-18</t>
  </si>
  <si>
    <t>RU000A105KB0</t>
  </si>
  <si>
    <t>ГТЛК 2P-02</t>
  </si>
  <si>
    <t>2037-11-17</t>
  </si>
  <si>
    <t>RU000A10CLX3</t>
  </si>
  <si>
    <t>УралСт1Р05</t>
  </si>
  <si>
    <t>2028-02-15</t>
  </si>
  <si>
    <t>RU000A102FS1</t>
  </si>
  <si>
    <t>Систем1P16</t>
  </si>
  <si>
    <t>2030-11-25</t>
  </si>
  <si>
    <t>RU000A108C58</t>
  </si>
  <si>
    <t>ЭлемЛиз1P8</t>
  </si>
  <si>
    <t>2027-04-11</t>
  </si>
  <si>
    <t>RU000A1077X0</t>
  </si>
  <si>
    <t>ИнтЛиз1Р07</t>
  </si>
  <si>
    <t>2026-10-31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</si>
  <si>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</si>
  <si>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</si>
  <si>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</si>
  <si>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</si>
  <si>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</si>
  <si>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</si>
  <si>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</si>
  <si>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</si>
  <si>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</si>
  <si>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</si>
  <si>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</si>
  <si>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</si>
  <si>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Купон по RU000A10BW96 - СамолетP18 3шт. по 19.73 RUR - налог 8 RUR (данные из БД)</t>
  </si>
  <si>
    <t>Купон по RU000A10BPZ1 - Систем2P02 3шт. по 18.7 RUR - налог 7 RUR (данные из БД)</t>
  </si>
  <si>
    <t>Купон по RU000A10CLX3 - УралСт1Р05 3шт. по 15.21 RUR - налог 6 RUR (данные из БД)</t>
  </si>
  <si>
    <t>Купон по RU000A10BY94 - Систем2P03 3шт. по 17.67 RUR - налог 7 RUR (данные из БД)</t>
  </si>
  <si>
    <t>Купон по RU000A10ASS2 - РостелP14R 3шт. по 17.79 RUR - налог 7 RUR (данные из БД)</t>
  </si>
  <si>
    <t>Купон по RU000A10AS28 - БинФарм1P4 3шт. по 20.96 RUR - налог 8 RUR (данные из БД)</t>
  </si>
  <si>
    <t>Купон по RU000A10B933 - Селигдар3Р 3шт. по 19.11 RUR - налог 7 RUR (данные из БД)</t>
  </si>
  <si>
    <t>Амортизация ИнтЛиз1Р07: 3 шт. по 40 RUR.  (данные из БД)</t>
  </si>
  <si>
    <t>Купон по RU000A10BZT3 - БинФарм1P6 3шт. по 16.03 RUR - налог 6 RUR (данные из БД)</t>
  </si>
  <si>
    <t>Купон по RU000A1077X0 - ИнтЛиз1Р07 3шт. по 6.84 RUR - налог 3 RUR (данные из БД)</t>
  </si>
  <si>
    <t>Купон по RU000A10AV31 - iКарРус1P5 3шт. по 20.96 RUR - налог 8 RUR (данные из БД)</t>
  </si>
  <si>
    <t>Купон по RU000A10CQ77 - КАМАЗ БП16 3шт. по 12.25 RUR - налог 5 RUR (данные из БД)</t>
  </si>
  <si>
    <t>Купон по RU000A10AV98 - МТС 1P-28 3шт. по 17.88 RUR - налог 7 RUR (данные из БД)</t>
  </si>
  <si>
    <t>Купон по RU000A10CC32 - БалтЛизП19 3шт. по 13.97 RUR - налог 5 RUR (данные из БД)</t>
  </si>
  <si>
    <t>Купон по RU000A10C2L4 - СэтлГрБ2P6 3шт. по 16.03 RUR - налог 6 RUR (данные из БД)</t>
  </si>
  <si>
    <t>Купон по RU000A10B4A4 - ИнтЛиз1Р11 3шт. по 19.73 RUR - налог 8 RUR (данные из БД)</t>
  </si>
  <si>
    <t>Амортизация ЭлемЛиз1P8: 7 шт. по 27.7 RUR.  (данные из БД)</t>
  </si>
  <si>
    <t>Купон по RU000A108C58 - ЭлемЛиз1P8 7шт. по 6.59 RUR - налог 6 RUR (данные из БД)</t>
  </si>
  <si>
    <t>Купон по RU000A10AYN1 - ВЭБ2Р-К601 3шт. по 17.47 RUR - налог 7 RUR (данные из БД)</t>
  </si>
  <si>
    <t>Купон по RU000A10BGY3 - МТС 2P-10 3шт. по 15.82 RUR - налог 6 RUR (данные из БД)</t>
  </si>
  <si>
    <t>Купон по RU000A10C618 - Магнит4P08 3шт. по 12.29 RUR - налог 5 RUR (данные из БД)</t>
  </si>
  <si>
    <t>Купон по RU000A102FS1 - Систем1P16 3шт. по 25.68 RUR - налог 10 RUR (данные из БД)</t>
  </si>
  <si>
    <t>Купон по RU000A105KB0 - ГТЛК 2P-02 3шт. по 29.17 RUR - налог 11 RUR (данные из БД)</t>
  </si>
  <si>
    <t>Купон по RU000A1077X0 - ИнтЛиз1Р07 3шт. по 6.31 RUR - налог 2 RUR (данные из БД)</t>
  </si>
  <si>
    <t>Дивиденд по LEAS - Европлан 15шт. по 58 RUR - налог 113 RUR (данные из БД)</t>
  </si>
  <si>
    <t>Купон по RU000A108C58 - ЭлемЛиз1P8 7шт. по 6.23 RUR - налог 6 RUR (данные из БД)</t>
  </si>
  <si>
    <t>Дивиденд по AVAN - Авангрд-ао 10шт. по 16.1 RUR - налог 21 RUR (данные из БД)</t>
  </si>
  <si>
    <t>Дивиденд по SFIN - ЭсЭфАй ао 7шт. по 902 RUR - налог 821 RUR (данные из БД)</t>
  </si>
  <si>
    <t>Купон по RU000A1077X0 - ИнтЛиз1Р07 3шт. по 5.79 RUR - налог 2 RUR (данные из БД)</t>
  </si>
  <si>
    <t>Дивиденд по X5 - КЦ ИКС 5 8шт. по 368 RUR - налог 383 RUR (данные из БД)</t>
  </si>
  <si>
    <t>Дивиденд по TATNP - Татнфт 3ап 10шт. по 8.13 RUR - налог 11 RUR (данные из БД)</t>
  </si>
  <si>
    <t>Дивиденд по LKOH - ЛУКОЙЛ 5шт. по 397 RUR - налог 258 RUR (данные из БД)</t>
  </si>
  <si>
    <t>Дивиденд по EUTR - ЕвроТранс 150шт. по 9.17 RUR - налог 179 RUR (данные из БД)</t>
  </si>
  <si>
    <t>Купон по RU000A108C58 - ЭлемЛиз1P8 7шт. по 5.87 RUR - налог 5 RUR (данные из БД)</t>
  </si>
  <si>
    <t>Купон по RU000A1077X0 - ИнтЛиз1Р07 3шт. по 5.26 RUR - налог 2 RUR (данные из БД)</t>
  </si>
  <si>
    <t>Купон по RU000A108C58 - ЭлемЛиз1P8 7шт. по 5.5 RUR - налог 5 RUR (данные из БД)</t>
  </si>
  <si>
    <t>Амортизация ВЭБ2Р-К601: 3 шт. по 1000 RUR.  (данные из БД)</t>
  </si>
  <si>
    <t>Купон по RU000A1077X0 - ИнтЛиз1Р07 3шт. по 4.73 RUR - налог 2 RUR (данные из БД)</t>
  </si>
  <si>
    <t>Амортизация ИнтЛиз1Р11: 3 шт. по 27 RUR.  (данные из БД)</t>
  </si>
  <si>
    <t>Купон по RU000A108C58 - ЭлемЛиз1P8 7шт. по 5.14 RUR - налог 5 RUR (данные из БД)</t>
  </si>
  <si>
    <t>Купон по RU000A100W60 - ЕвропланБ3 3шт. по 97.23 RUR - налог 38 RUR (данные из БД)</t>
  </si>
  <si>
    <t>Купон по RU000A1077X0 - ИнтЛиз1Р07 3шт. по 4.21 RUR - налог 2 RUR (данные из БД)</t>
  </si>
  <si>
    <t>Дивиденд по NVTK - Новатэк ао 6шт. по 47.23 RUR - налог 37 RUR (данные из БД)</t>
  </si>
  <si>
    <t>Купон по RU000A10B4A4 - ИнтЛиз1Р11 3шт. по 19.19 RUR - налог 7 RUR (данные из БД)</t>
  </si>
  <si>
    <t>Купон по RU000A108C58 - ЭлемЛиз1P8 7шт. по 4.77 RUR - налог 4 RUR (данные из БД)</t>
  </si>
  <si>
    <t>Купон по RU000A1064G3 - ГПБ001P26P 3шт. по 49.86 RUR - налог 19 RUR (данные из БД)</t>
  </si>
  <si>
    <t>Дивиденд по AVAN - Авангрд-ао 10шт. по 22.31 RUR - налог 29 RUR (данные из БД)</t>
  </si>
  <si>
    <t>Дивиденд по LKOH - ЛУКОЙЛ 5шт. по 278 RUR - налог 181 RUR (данные из БД)</t>
  </si>
  <si>
    <t>Купон по RU000A1077X0 - ИнтЛиз1Р07 3шт. по 3.68 RUR - налог 1 RUR (данные из БД)</t>
  </si>
  <si>
    <t>Амортизация iКарРус1P5: 3 шт. по 1000 RUR.  (данные из БД)</t>
  </si>
  <si>
    <t>Дивиденд по HEAD - Хэдхантер 5шт. по 233 RUR - налог 151 RUR (данные из БД)</t>
  </si>
  <si>
    <t>Дивиденд по BSPBP - БСП ап 350шт. по 0.22 RUR - налог 10 RUR (данные из БД)</t>
  </si>
  <si>
    <t>Купон по RU000A10B4A4 - ИнтЛиз1Р11 3шт. по 18.66 RUR - налог 7 RUR (данные из БД)</t>
  </si>
  <si>
    <t>Дивиденд по SFIN - ЭсЭфАй ао 7шт. по 172 RUR - налог 157 RUR (данные из БД)</t>
  </si>
  <si>
    <t>Купон по RU000A108C58 - ЭлемЛиз1P8 7шт. по 4.41 RUR - налог 4 RUR (данные из БД)</t>
  </si>
  <si>
    <t>Амортизация РостелP14R: 3 шт. по 1000 RUR.  (данные из БД)</t>
  </si>
  <si>
    <t>Купон по RU000A1077X0 - ИнтЛиз1Р07 3шт. по 3.16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</si>
  <si>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</si>
  <si>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</si>
  <si>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</si>
  <si>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</si>
  <si>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</si>
  <si>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</si>
  <si>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</si>
  <si>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</si>
  <si>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</si>
  <si>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RU000A10AYN1</t>
  </si>
  <si>
    <t>RU000A10AV31</t>
  </si>
  <si>
    <t>RU000A10ASS2</t>
  </si>
  <si>
    <t>SBER
Сбербанк</t>
  </si>
  <si>
    <t>LKOH
ЛУКОЙЛ</t>
  </si>
  <si>
    <t>TRNFP
Транснф ап</t>
  </si>
  <si>
    <t>X5
КЦ ИКС 5</t>
  </si>
  <si>
    <t>BSPBP
БСП ап</t>
  </si>
  <si>
    <t>IRAO
ИнтерРАОао</t>
  </si>
  <si>
    <t>MTSS
МТС-ао</t>
  </si>
  <si>
    <t>HEAD
Хэдхантер</t>
  </si>
  <si>
    <t>UGLD
ЮГК</t>
  </si>
  <si>
    <t>VTBR
ВТБ ао</t>
  </si>
  <si>
    <t>LEAS
Европлан</t>
  </si>
  <si>
    <t>HYDR
РусГидро</t>
  </si>
  <si>
    <t>EUTR
ЕвроТранс</t>
  </si>
  <si>
    <t>SNGSP
Сургнфгз-п</t>
  </si>
  <si>
    <t>NVTK
Новатэк ао</t>
  </si>
  <si>
    <t>AVAN
Авангрд-ао</t>
  </si>
  <si>
    <t>TATNP
Татнфт 3ап</t>
  </si>
  <si>
    <t>SFIN
ЭсЭфАй ао</t>
  </si>
  <si>
    <t>MOEX
МосБиржа</t>
  </si>
  <si>
    <t>LSNGP
РСетиЛЭ-п</t>
  </si>
  <si>
    <t>LQDT
LQDT ETF</t>
  </si>
  <si>
    <t>AKMB
ETF AKMB</t>
  </si>
  <si>
    <t>RU000A10B933
Селигдар3Р</t>
  </si>
  <si>
    <t>RU000A10BPZ1
Систем2P02</t>
  </si>
  <si>
    <t>RU000A100W60
ЕвропланБ3</t>
  </si>
  <si>
    <t>RU000A10C2L4
СэтлГрБ2P6</t>
  </si>
  <si>
    <t>RU000A10BY94
Систем2P03</t>
  </si>
  <si>
    <t>RU000A10BW96
СамолетP18</t>
  </si>
  <si>
    <t>RU000A10BZT3
БинФарм1P6</t>
  </si>
  <si>
    <t>RU000A10C618
Магнит4P08</t>
  </si>
  <si>
    <t>RU000A10BGY3
МТС 2P-10</t>
  </si>
  <si>
    <t>RU000A10B4A4
ИнтЛиз1Р11</t>
  </si>
  <si>
    <t>RU000A10AV98
МТС 1P-28</t>
  </si>
  <si>
    <t>RU000A10CQ77
КАМАЗ БП16</t>
  </si>
  <si>
    <t>RU000A10AS28
БинФарм1P4</t>
  </si>
  <si>
    <t>RU000A10CC32
БалтЛизП19</t>
  </si>
  <si>
    <t>RU000A1064G3
ГПБ001P26P</t>
  </si>
  <si>
    <t>RU000A105KB0
ГТЛК 2P-02</t>
  </si>
  <si>
    <t>RU000A10CLX3
УралСт1Р05</t>
  </si>
  <si>
    <t>RU000A102FS1
Систем1P16</t>
  </si>
  <si>
    <t>RU000A108C58
ЭлемЛиз1P8</t>
  </si>
  <si>
    <t>RU000A1077X0
ИнтЛиз1Р07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</si>
  <si>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</si>
  <si>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</si>
  <si>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</si>
  <si>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</si>
  <si>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</si>
  <si>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</si>
  <si>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</si>
  <si>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</si>
  <si>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</si>
  <si>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БПИФ Альфа Управляем облигации</t>
  </si>
  <si>
    <t>Банк Санкт-Петербург ап</t>
  </si>
  <si>
    <t>НК ЛУКОЙЛ (ПАО) - ао</t>
  </si>
  <si>
    <t>Мобильные ТелеСистемы 001P-28</t>
  </si>
  <si>
    <t>Ростелеком ПАО 001P-14R</t>
  </si>
  <si>
    <t>Мобильные ТелеСистемы 002P-10</t>
  </si>
  <si>
    <t>ГПБ (АО) БО 001Р-26Р</t>
  </si>
  <si>
    <t>Магнит ПАО БО-004Р-08</t>
  </si>
  <si>
    <t>КАМАЗ ПАО БО-П16</t>
  </si>
  <si>
    <t>iКаршеринг Руссия 001P-05</t>
  </si>
  <si>
    <t>Биннофарм Групп 001Р-04</t>
  </si>
  <si>
    <t>Интерлизинг 001Р-11</t>
  </si>
  <si>
    <t>ГК Самолет БО-П18</t>
  </si>
  <si>
    <t>АФК Система БО 002Р-02</t>
  </si>
  <si>
    <t>Селигдар 001Р-03</t>
  </si>
  <si>
    <t>АФК Система БО 002Р-03</t>
  </si>
  <si>
    <t>АО ЛК Европлан БО-03</t>
  </si>
  <si>
    <t>Интерлизинг 001Р-07</t>
  </si>
  <si>
    <t>Уральская Сталь БО-001Р-05</t>
  </si>
  <si>
    <t>"Сэтл-Групп" ООО БО 002P-06</t>
  </si>
  <si>
    <t>Биннофарм Групп 001Р-06</t>
  </si>
  <si>
    <t>Балтийский лизинг ООО БО-П19</t>
  </si>
  <si>
    <t>ВЭБ.РФ ПБО-002Р-К601</t>
  </si>
  <si>
    <t>Элемент Лизинг БО 001P-08</t>
  </si>
  <si>
    <t>АФК Система БО 001P-16</t>
  </si>
  <si>
    <t>ГТЛК БО 002P-02</t>
  </si>
  <si>
    <t>Транснефть ПАО акц.пр.</t>
  </si>
  <si>
    <t>"Интер РАО" ПАО ао</t>
  </si>
  <si>
    <t>Мобильные ТелеСистемы ПАО ао</t>
  </si>
  <si>
    <t>ПАО «ЛК «Европлан»</t>
  </si>
  <si>
    <t>Корпоративный центр ИКС 5</t>
  </si>
  <si>
    <t>ЕвроТранс ао</t>
  </si>
  <si>
    <t>ЭсЭфАй ПАО ао</t>
  </si>
  <si>
    <t>Сургутнефтегаз ПАО ап</t>
  </si>
  <si>
    <t>ПАО "Татнефть" ап 3 вып.</t>
  </si>
  <si>
    <t>ПАО "РусГидро"</t>
  </si>
  <si>
    <t>АКБ "АВАНГАРД" ПАО ао</t>
  </si>
  <si>
    <t>МКПАО Хэдхантер</t>
  </si>
  <si>
    <t>БПИФ Ликвидность УК ВИМ</t>
  </si>
  <si>
    <t>ПАО Московская Биржа</t>
  </si>
  <si>
    <t>Россети Ленэнерго ПАО-ап</t>
  </si>
  <si>
    <t>ПАО "НОВАТЭК"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</si>
  <si>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</si>
  <si>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</si>
  <si>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</si>
  <si>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</si>
  <si>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</si>
  <si>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</si>
  <si>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</si>
  <si>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</si>
  <si>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</si>
  <si>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</si>
  <si>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</si>
  <si>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</si>
  <si>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</si>
  <si>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</si>
  <si>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РостелP14R</t>
  </si>
  <si>
    <t>iКарРус1P5</t>
  </si>
  <si>
    <t>ВЭБ2Р-К601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</si>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</sst>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322.38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0.1376</v>
      </c>
      <c r="L2" s="6" t="n">
        <v>283.43</v>
      </c>
      <c r="M2" s="17" t="n">
        <v>9.53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</v>
      </c>
      <c r="F3" s="6" t="n">
        <v>4823.5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-0.0647</v>
      </c>
      <c r="L3" s="6" t="n">
        <v>5758.5</v>
      </c>
      <c r="M3" s="17" t="n">
        <v>7.13</v>
      </c>
      <c r="N3" s="16"/>
      <c r="O3" s="16" t="s">
        <v>23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</v>
      </c>
      <c r="F4" s="6" t="n">
        <v>1407.2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0.1283</v>
      </c>
      <c r="L4" s="6" t="n">
        <v>1247.4</v>
      </c>
      <c r="M4" s="17" t="n">
        <v>6.24</v>
      </c>
      <c r="N4" s="16"/>
      <c r="O4" s="16" t="s">
        <v>26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</v>
      </c>
      <c r="F5" s="6" t="n">
        <v>2441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0.1061</v>
      </c>
      <c r="L5" s="6" t="n">
        <v>2520.5</v>
      </c>
      <c r="M5" s="17" t="n">
        <v>5.77</v>
      </c>
      <c r="N5" s="16"/>
      <c r="O5" s="16" t="s">
        <v>29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350</v>
      </c>
      <c r="F6" s="6" t="n">
        <v>48.55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-0.105</v>
      </c>
      <c r="L6" s="6" t="n">
        <v>54.45</v>
      </c>
      <c r="M6" s="17" t="n">
        <v>5.02</v>
      </c>
      <c r="N6" s="16"/>
      <c r="O6" s="16" t="s">
        <v>32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5000</v>
      </c>
      <c r="F7" s="6" t="n">
        <v>3.182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0.1744</v>
      </c>
      <c r="L7" s="6" t="n">
        <v>2.71</v>
      </c>
      <c r="M7" s="17" t="n">
        <v>4.7</v>
      </c>
      <c r="N7" s="16"/>
      <c r="O7" s="16" t="s">
        <v>35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65</v>
      </c>
      <c r="F8" s="6" t="n">
        <v>228.1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0.1205</v>
      </c>
      <c r="L8" s="6" t="n">
        <v>203.6</v>
      </c>
      <c r="M8" s="17" t="n">
        <v>4.38</v>
      </c>
      <c r="N8" s="16"/>
      <c r="O8" s="16" t="s">
        <v>38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</v>
      </c>
      <c r="F9" s="6" t="n">
        <v>2867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0.0445</v>
      </c>
      <c r="L9" s="6" t="n">
        <v>2943</v>
      </c>
      <c r="M9" s="17" t="n">
        <v>4.24</v>
      </c>
      <c r="N9" s="16"/>
      <c r="O9" s="16" t="s">
        <v>41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20000</v>
      </c>
      <c r="F10" s="6" t="n">
        <v>0.5862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0.1413</v>
      </c>
      <c r="L10" s="6" t="n">
        <v>0.51</v>
      </c>
      <c r="M10" s="17" t="n">
        <v>3.47</v>
      </c>
      <c r="N10" s="16"/>
      <c r="O10" s="16" t="s">
        <v>44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150</v>
      </c>
      <c r="F11" s="6" t="n">
        <v>75.98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0.1412</v>
      </c>
      <c r="L11" s="6" t="n">
        <v>66.59</v>
      </c>
      <c r="M11" s="17" t="n">
        <v>3.37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15</v>
      </c>
      <c r="F12" s="6" t="n">
        <v>659.1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0.371</v>
      </c>
      <c r="L12" s="6" t="n">
        <v>529</v>
      </c>
      <c r="M12" s="17" t="n">
        <v>2.92</v>
      </c>
      <c r="N12" s="16"/>
      <c r="O12" s="16" t="s">
        <v>50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25000</v>
      </c>
      <c r="F13" s="6" t="n">
        <v>0.3847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0.0068</v>
      </c>
      <c r="L13" s="6" t="n">
        <v>0.38</v>
      </c>
      <c r="M13" s="17" t="n">
        <v>2.84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150</v>
      </c>
      <c r="F14" s="6" t="n">
        <v>60.2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-0.479</v>
      </c>
      <c r="L14" s="6" t="n">
        <v>124.8</v>
      </c>
      <c r="M14" s="17" t="n">
        <v>2.67</v>
      </c>
      <c r="N14" s="16"/>
      <c r="O14" s="16" t="s">
        <v>55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200</v>
      </c>
      <c r="F15" s="6" t="n">
        <v>41.255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0.0733</v>
      </c>
      <c r="L15" s="6" t="n">
        <v>38.44</v>
      </c>
      <c r="M15" s="17" t="n">
        <v>2.44</v>
      </c>
      <c r="N15" s="16"/>
      <c r="O15" s="16" t="s">
        <v>58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6</v>
      </c>
      <c r="F16" s="6" t="n">
        <v>1089.4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0.0685</v>
      </c>
      <c r="L16" s="6" t="n">
        <v>1059.4</v>
      </c>
      <c r="M16" s="17" t="n">
        <v>1.93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592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-0.0644</v>
      </c>
      <c r="L17" s="6" t="n">
        <v>667</v>
      </c>
      <c r="M17" s="17" t="n">
        <v>1.75</v>
      </c>
      <c r="N17" s="16"/>
      <c r="O17" s="16" t="s">
        <v>64</v>
      </c>
      <c r="P17" s="17" t="n">
        <v>73.4689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572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0.0987</v>
      </c>
      <c r="L18" s="6" t="n">
        <v>527.5</v>
      </c>
      <c r="M18" s="17" t="n">
        <v>1.69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7</v>
      </c>
      <c r="F19" s="6" t="n">
        <v>686.2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1.3383</v>
      </c>
      <c r="L19" s="6" t="n">
        <v>1064.2</v>
      </c>
      <c r="M19" s="17" t="n">
        <v>1.42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25</v>
      </c>
      <c r="F20" s="6" t="n">
        <v>176.54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0.0775</v>
      </c>
      <c r="L20" s="6" t="n">
        <v>163.86</v>
      </c>
      <c r="M20" s="17" t="n">
        <v>1.3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10</v>
      </c>
      <c r="F21" s="6" t="n">
        <v>376.6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0.532</v>
      </c>
      <c r="L21" s="6" t="n">
        <v>245.95</v>
      </c>
      <c r="M21" s="17" t="n">
        <v>1.11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=SUM(J2:J21)</f>
      </c>
      <c r="K22" s="4"/>
      <c r="L22" s="4"/>
      <c r="M22" s="10" t="s">
        <f>=J22/J49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10000</v>
      </c>
      <c r="F23" s="6" t="n">
        <v>2.0094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0.0982</v>
      </c>
      <c r="L23" s="6" t="n">
        <v>1.83</v>
      </c>
      <c r="M23" s="17" t="n">
        <v>5.94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75</v>
      </c>
      <c r="C24" s="16" t="s">
        <v>78</v>
      </c>
      <c r="D24" s="16" t="s">
        <v>19</v>
      </c>
      <c r="E24" s="7" t="n">
        <v>5000</v>
      </c>
      <c r="F24" s="6" t="n">
        <v>1.9964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0.1132</v>
      </c>
      <c r="L24" s="6" t="n">
        <v>1.79</v>
      </c>
      <c r="M24" s="17" t="n">
        <v>2.95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=SUM(J23:J24)</f>
      </c>
      <c r="K25" s="4"/>
      <c r="L25" s="4"/>
      <c r="M25" s="10" t="s">
        <f>=J25/J49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80</v>
      </c>
      <c r="B26" s="16" t="s">
        <v>81</v>
      </c>
      <c r="C26" s="16" t="s">
        <v>82</v>
      </c>
      <c r="D26" s="16" t="s">
        <v>19</v>
      </c>
      <c r="E26" s="7" t="n">
        <v>3</v>
      </c>
      <c r="F26" s="6" t="n">
        <v>109.43</v>
      </c>
      <c r="G26" s="17" t="n">
        <v>1000</v>
      </c>
      <c r="H26" s="6" t="n">
        <v>4.46</v>
      </c>
      <c r="I26" s="16" t="s">
        <v>83</v>
      </c>
      <c r="J26" s="6" t="s">
        <f>=E26*((F26/100*G26)*Портфель!$Q$13 + H26*Портфель!$Q$13) </f>
      </c>
      <c r="K26" s="9" t="n">
        <v>0.1419</v>
      </c>
      <c r="L26" s="6" t="n">
        <v>1090.87</v>
      </c>
      <c r="M26" s="17" t="n">
        <v>0.97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81</v>
      </c>
      <c r="C27" s="16" t="s">
        <v>85</v>
      </c>
      <c r="D27" s="16" t="s">
        <v>19</v>
      </c>
      <c r="E27" s="7" t="n">
        <v>3</v>
      </c>
      <c r="F27" s="6" t="n">
        <v>106.12</v>
      </c>
      <c r="G27" s="17" t="n">
        <v>1000</v>
      </c>
      <c r="H27" s="6" t="n">
        <v>9.35</v>
      </c>
      <c r="I27" s="16" t="s">
        <v>86</v>
      </c>
      <c r="J27" s="6" t="s">
        <f>=E27*((F27/100*G27)*Портфель!$Q$13 + H27*Портфель!$Q$13) </f>
      </c>
      <c r="K27" s="9" t="n">
        <v>0.1176</v>
      </c>
      <c r="L27" s="6" t="n">
        <v>1084.61</v>
      </c>
      <c r="M27" s="17" t="n">
        <v>0.95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87</v>
      </c>
      <c r="B28" s="16" t="s">
        <v>81</v>
      </c>
      <c r="C28" s="16" t="s">
        <v>88</v>
      </c>
      <c r="D28" s="16" t="s">
        <v>19</v>
      </c>
      <c r="E28" s="7" t="n">
        <v>3</v>
      </c>
      <c r="F28" s="6" t="n">
        <v>103.2</v>
      </c>
      <c r="G28" s="17" t="n">
        <v>1000</v>
      </c>
      <c r="H28" s="6" t="n">
        <v>40.07</v>
      </c>
      <c r="I28" s="16" t="s">
        <v>89</v>
      </c>
      <c r="J28" s="6" t="s">
        <f>=E28*((F28/100*G28)*Портфель!$Q$13 + H28*Портфель!$Q$13) </f>
      </c>
      <c r="K28" s="9" t="n">
        <v>0.1079</v>
      </c>
      <c r="L28" s="6" t="n">
        <v>1048.6</v>
      </c>
      <c r="M28" s="17" t="n">
        <v>0.95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90</v>
      </c>
      <c r="B29" s="16" t="s">
        <v>81</v>
      </c>
      <c r="C29" s="16" t="s">
        <v>91</v>
      </c>
      <c r="D29" s="16" t="s">
        <v>19</v>
      </c>
      <c r="E29" s="7" t="n">
        <v>3</v>
      </c>
      <c r="F29" s="6" t="n">
        <v>102.53</v>
      </c>
      <c r="G29" s="17" t="n">
        <v>1000</v>
      </c>
      <c r="H29" s="6" t="n">
        <v>15.49</v>
      </c>
      <c r="I29" s="16" t="s">
        <v>92</v>
      </c>
      <c r="J29" s="6" t="s">
        <f>=E29*((F29/100*G29)*Портфель!$Q$13 + H29*Портфель!$Q$13) </f>
      </c>
      <c r="K29" s="9" t="n">
        <v>0.1122</v>
      </c>
      <c r="L29" s="6" t="n">
        <v>1030.89</v>
      </c>
      <c r="M29" s="17" t="n">
        <v>0.92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93</v>
      </c>
      <c r="B30" s="16" t="s">
        <v>81</v>
      </c>
      <c r="C30" s="16" t="s">
        <v>94</v>
      </c>
      <c r="D30" s="16" t="s">
        <v>19</v>
      </c>
      <c r="E30" s="7" t="n">
        <v>3</v>
      </c>
      <c r="F30" s="6" t="n">
        <v>103.27</v>
      </c>
      <c r="G30" s="17" t="n">
        <v>1000</v>
      </c>
      <c r="H30" s="6" t="n">
        <v>7.07</v>
      </c>
      <c r="I30" s="16" t="s">
        <v>95</v>
      </c>
      <c r="J30" s="6" t="s">
        <f>=E30*((F30/100*G30)*Портфель!$Q$13 + H30*Портфель!$Q$13) </f>
      </c>
      <c r="K30" s="9" t="n">
        <v>0.0995</v>
      </c>
      <c r="L30" s="6" t="n">
        <v>1064.9</v>
      </c>
      <c r="M30" s="17" t="n">
        <v>0.92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96</v>
      </c>
      <c r="B31" s="16" t="s">
        <v>81</v>
      </c>
      <c r="C31" s="16" t="s">
        <v>97</v>
      </c>
      <c r="D31" s="16" t="s">
        <v>19</v>
      </c>
      <c r="E31" s="7" t="n">
        <v>3</v>
      </c>
      <c r="F31" s="6" t="n">
        <v>101.19</v>
      </c>
      <c r="G31" s="17" t="n">
        <v>1000</v>
      </c>
      <c r="H31" s="6" t="n">
        <v>11.18</v>
      </c>
      <c r="I31" s="16" t="s">
        <v>98</v>
      </c>
      <c r="J31" s="6" t="s">
        <f>=E31*((F31/100*G31)*Портфель!$Q$13 + H31*Портфель!$Q$13) </f>
      </c>
      <c r="K31" s="9" t="n">
        <v>0.0358</v>
      </c>
      <c r="L31" s="6" t="n">
        <v>1122.84</v>
      </c>
      <c r="M31" s="17" t="n">
        <v>0.91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99</v>
      </c>
      <c r="B32" s="16" t="s">
        <v>81</v>
      </c>
      <c r="C32" s="16" t="s">
        <v>100</v>
      </c>
      <c r="D32" s="16" t="s">
        <v>19</v>
      </c>
      <c r="E32" s="7" t="n">
        <v>3</v>
      </c>
      <c r="F32" s="6" t="n">
        <v>102.49</v>
      </c>
      <c r="G32" s="17" t="n">
        <v>1000</v>
      </c>
      <c r="H32" s="6" t="n">
        <v>3.21</v>
      </c>
      <c r="I32" s="16" t="s">
        <v>101</v>
      </c>
      <c r="J32" s="6" t="s">
        <f>=E32*((F32/100*G32)*Портфель!$Q$13 + H32*Портфель!$Q$13) </f>
      </c>
      <c r="K32" s="9" t="n">
        <v>0.1288</v>
      </c>
      <c r="L32" s="6" t="n">
        <v>1018.74</v>
      </c>
      <c r="M32" s="17" t="n">
        <v>0.91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102</v>
      </c>
      <c r="B33" s="16" t="s">
        <v>81</v>
      </c>
      <c r="C33" s="16" t="s">
        <v>103</v>
      </c>
      <c r="D33" s="16" t="s">
        <v>19</v>
      </c>
      <c r="E33" s="7" t="n">
        <v>3</v>
      </c>
      <c r="F33" s="6" t="n">
        <v>101.98</v>
      </c>
      <c r="G33" s="17" t="n">
        <v>1000</v>
      </c>
      <c r="H33" s="6" t="n">
        <v>8.19</v>
      </c>
      <c r="I33" s="16" t="s">
        <v>104</v>
      </c>
      <c r="J33" s="6" t="s">
        <f>=E33*((F33/100*G33)*Портфель!$Q$13 + H33*Портфель!$Q$13) </f>
      </c>
      <c r="K33" s="9" t="n">
        <v>0.0989</v>
      </c>
      <c r="L33" s="6" t="n">
        <v>1007.58</v>
      </c>
      <c r="M33" s="17" t="n">
        <v>0.91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105</v>
      </c>
      <c r="B34" s="16" t="s">
        <v>81</v>
      </c>
      <c r="C34" s="16" t="s">
        <v>106</v>
      </c>
      <c r="D34" s="16" t="s">
        <v>19</v>
      </c>
      <c r="E34" s="7" t="n">
        <v>3</v>
      </c>
      <c r="F34" s="6" t="n">
        <v>100.62</v>
      </c>
      <c r="G34" s="17" t="n">
        <v>1000</v>
      </c>
      <c r="H34" s="6" t="n">
        <v>10.55</v>
      </c>
      <c r="I34" s="16" t="s">
        <v>107</v>
      </c>
      <c r="J34" s="6" t="s">
        <f>=E34*((F34/100*G34)*Портфель!$Q$13 + H34*Портфель!$Q$13) </f>
      </c>
      <c r="K34" s="9" t="n">
        <v>0.0909</v>
      </c>
      <c r="L34" s="6" t="n">
        <v>1026.08</v>
      </c>
      <c r="M34" s="17" t="n">
        <v>0.9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108</v>
      </c>
      <c r="B35" s="16" t="s">
        <v>81</v>
      </c>
      <c r="C35" s="16" t="s">
        <v>109</v>
      </c>
      <c r="D35" s="16" t="s">
        <v>19</v>
      </c>
      <c r="E35" s="7" t="n">
        <v>3</v>
      </c>
      <c r="F35" s="6" t="n">
        <v>109.27</v>
      </c>
      <c r="G35" s="17" t="n">
        <v>919</v>
      </c>
      <c r="H35" s="6" t="n">
        <v>15.71</v>
      </c>
      <c r="I35" s="16" t="s">
        <v>110</v>
      </c>
      <c r="J35" s="6" t="s">
        <f>=E35*((F35/100*G35)*Портфель!$Q$13 + H35*Портфель!$Q$13) </f>
      </c>
      <c r="K35" s="9" t="n">
        <v>0.1571</v>
      </c>
      <c r="L35" s="6" t="n">
        <v>1070.41</v>
      </c>
      <c r="M35" s="17" t="n">
        <v>0.9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111</v>
      </c>
      <c r="B36" s="16" t="s">
        <v>81</v>
      </c>
      <c r="C36" s="16" t="s">
        <v>112</v>
      </c>
      <c r="D36" s="16" t="s">
        <v>19</v>
      </c>
      <c r="E36" s="7" t="n">
        <v>3</v>
      </c>
      <c r="F36" s="6" t="n">
        <v>99.75</v>
      </c>
      <c r="G36" s="17" t="n">
        <v>1000</v>
      </c>
      <c r="H36" s="6" t="n">
        <v>17.28</v>
      </c>
      <c r="I36" s="16" t="s">
        <v>113</v>
      </c>
      <c r="J36" s="6" t="s">
        <f>=E36*((F36/100*G36)*Портфель!$Q$13 + H36*Портфель!$Q$13) </f>
      </c>
      <c r="K36" s="9" t="n">
        <v>0.0891</v>
      </c>
      <c r="L36" s="6" t="n">
        <v>1037.88</v>
      </c>
      <c r="M36" s="17" t="n">
        <v>0.9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114</v>
      </c>
      <c r="B37" s="16" t="s">
        <v>81</v>
      </c>
      <c r="C37" s="16" t="s">
        <v>115</v>
      </c>
      <c r="D37" s="16" t="s">
        <v>19</v>
      </c>
      <c r="E37" s="7" t="n">
        <v>3</v>
      </c>
      <c r="F37" s="6" t="n">
        <v>99.97</v>
      </c>
      <c r="G37" s="17" t="n">
        <v>1000</v>
      </c>
      <c r="H37" s="6" t="n">
        <v>11.84</v>
      </c>
      <c r="I37" s="16" t="s">
        <v>116</v>
      </c>
      <c r="J37" s="6" t="s">
        <f>=E37*((F37/100*G37)*Портфель!$Q$13 + H37*Портфель!$Q$13) </f>
      </c>
      <c r="K37" s="9" t="n">
        <v>0.1064</v>
      </c>
      <c r="L37" s="6" t="n">
        <v>986.14</v>
      </c>
      <c r="M37" s="17" t="n">
        <v>0.9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117</v>
      </c>
      <c r="B38" s="16" t="s">
        <v>81</v>
      </c>
      <c r="C38" s="16" t="s">
        <v>118</v>
      </c>
      <c r="D38" s="16" t="s">
        <v>19</v>
      </c>
      <c r="E38" s="7" t="n">
        <v>3</v>
      </c>
      <c r="F38" s="6" t="n">
        <v>100.93</v>
      </c>
      <c r="G38" s="17" t="n">
        <v>1000</v>
      </c>
      <c r="H38" s="6" t="n">
        <v>5.59</v>
      </c>
      <c r="I38" s="16" t="s">
        <v>119</v>
      </c>
      <c r="J38" s="6" t="s">
        <f>=E38*((F38/100*G38)*Портфель!$Q$13 + H38*Портфель!$Q$13) </f>
      </c>
      <c r="K38" s="9" t="n">
        <v>0.105</v>
      </c>
      <c r="L38" s="6" t="n">
        <v>1060.26</v>
      </c>
      <c r="M38" s="17" t="n">
        <v>0.9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120</v>
      </c>
      <c r="B39" s="16" t="s">
        <v>81</v>
      </c>
      <c r="C39" s="16" t="s">
        <v>121</v>
      </c>
      <c r="D39" s="16" t="s">
        <v>19</v>
      </c>
      <c r="E39" s="7" t="n">
        <v>3</v>
      </c>
      <c r="F39" s="6" t="n">
        <v>99.11</v>
      </c>
      <c r="G39" s="17" t="n">
        <v>1000</v>
      </c>
      <c r="H39" s="6" t="n">
        <v>13.51</v>
      </c>
      <c r="I39" s="16" t="s">
        <v>122</v>
      </c>
      <c r="J39" s="6" t="s">
        <f>=E39*((F39/100*G39)*Портфель!$Q$13 + H39*Портфель!$Q$13) </f>
      </c>
      <c r="K39" s="9" t="n">
        <v>0.1587</v>
      </c>
      <c r="L39" s="6" t="n">
        <v>949.43</v>
      </c>
      <c r="M39" s="17" t="n">
        <v>0.89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123</v>
      </c>
      <c r="B40" s="16" t="s">
        <v>81</v>
      </c>
      <c r="C40" s="16" t="s">
        <v>124</v>
      </c>
      <c r="D40" s="16" t="s">
        <v>19</v>
      </c>
      <c r="E40" s="7" t="n">
        <v>3</v>
      </c>
      <c r="F40" s="6" t="n">
        <v>98.3</v>
      </c>
      <c r="G40" s="17" t="n">
        <v>1000</v>
      </c>
      <c r="H40" s="6" t="n">
        <v>14.25</v>
      </c>
      <c r="I40" s="16" t="s">
        <v>125</v>
      </c>
      <c r="J40" s="6" t="s">
        <f>=E40*((F40/100*G40)*Портфель!$Q$13 + H40*Портфель!$Q$13) </f>
      </c>
      <c r="K40" s="9" t="n">
        <v>0.0966</v>
      </c>
      <c r="L40" s="6" t="n">
        <v>951.02</v>
      </c>
      <c r="M40" s="17" t="n">
        <v>0.88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126</v>
      </c>
      <c r="B41" s="16" t="s">
        <v>81</v>
      </c>
      <c r="C41" s="16" t="s">
        <v>127</v>
      </c>
      <c r="D41" s="16" t="s">
        <v>19</v>
      </c>
      <c r="E41" s="7" t="n">
        <v>3</v>
      </c>
      <c r="F41" s="6" t="n">
        <v>97.6</v>
      </c>
      <c r="G41" s="17" t="n">
        <v>1000</v>
      </c>
      <c r="H41" s="6" t="n">
        <v>2.24</v>
      </c>
      <c r="I41" s="16" t="s">
        <v>128</v>
      </c>
      <c r="J41" s="6" t="s">
        <f>=E41*((F41/100*G41)*Портфель!$Q$13 + H41*Портфель!$Q$13) </f>
      </c>
      <c r="K41" s="9" t="n">
        <v>0.1276</v>
      </c>
      <c r="L41" s="6" t="n">
        <v>940.88</v>
      </c>
      <c r="M41" s="17" t="n">
        <v>0.87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129</v>
      </c>
      <c r="B42" s="16" t="s">
        <v>81</v>
      </c>
      <c r="C42" s="16" t="s">
        <v>130</v>
      </c>
      <c r="D42" s="16" t="s">
        <v>19</v>
      </c>
      <c r="E42" s="7" t="n">
        <v>3</v>
      </c>
      <c r="F42" s="6" t="n">
        <v>92.96</v>
      </c>
      <c r="G42" s="17" t="n">
        <v>1000</v>
      </c>
      <c r="H42" s="6" t="n">
        <v>7.1</v>
      </c>
      <c r="I42" s="16" t="s">
        <v>131</v>
      </c>
      <c r="J42" s="6" t="s">
        <f>=E42*((F42/100*G42)*Портфель!$Q$13 + H42*Портфель!$Q$13) </f>
      </c>
      <c r="K42" s="9" t="n">
        <v>0.0648</v>
      </c>
      <c r="L42" s="6" t="n">
        <v>983.4</v>
      </c>
      <c r="M42" s="17" t="n">
        <v>0.83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132</v>
      </c>
      <c r="B43" s="16" t="s">
        <v>81</v>
      </c>
      <c r="C43" s="16" t="s">
        <v>133</v>
      </c>
      <c r="D43" s="16" t="s">
        <v>19</v>
      </c>
      <c r="E43" s="7" t="n">
        <v>3</v>
      </c>
      <c r="F43" s="6" t="n">
        <v>92.28</v>
      </c>
      <c r="G43" s="17" t="n">
        <v>1000</v>
      </c>
      <c r="H43" s="6" t="n">
        <v>2.26</v>
      </c>
      <c r="I43" s="16" t="s">
        <v>134</v>
      </c>
      <c r="J43" s="6" t="s">
        <f>=E43*((F43/100*G43)*Портфель!$Q$13 + H43*Портфель!$Q$13) </f>
      </c>
      <c r="K43" s="9" t="n">
        <v>0.0854</v>
      </c>
      <c r="L43" s="6" t="n">
        <v>917.37</v>
      </c>
      <c r="M43" s="17" t="n">
        <v>0.82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135</v>
      </c>
      <c r="B44" s="16" t="s">
        <v>81</v>
      </c>
      <c r="C44" s="16" t="s">
        <v>136</v>
      </c>
      <c r="D44" s="16" t="s">
        <v>19</v>
      </c>
      <c r="E44" s="7" t="n">
        <v>7</v>
      </c>
      <c r="F44" s="6" t="n">
        <v>100.57</v>
      </c>
      <c r="G44" s="17" t="n">
        <v>307.5</v>
      </c>
      <c r="H44" s="6" t="n">
        <v>3.24</v>
      </c>
      <c r="I44" s="16" t="s">
        <v>137</v>
      </c>
      <c r="J44" s="6" t="s">
        <f>=E44*((F44/100*G44)*Портфель!$Q$13 + H44*Портфель!$Q$13) </f>
      </c>
      <c r="K44" s="9" t="n">
        <v>0.1313</v>
      </c>
      <c r="L44" s="6" t="n">
        <v>495.16</v>
      </c>
      <c r="M44" s="17" t="n">
        <v>0.65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138</v>
      </c>
      <c r="B45" s="16" t="s">
        <v>81</v>
      </c>
      <c r="C45" s="16" t="s">
        <v>139</v>
      </c>
      <c r="D45" s="16" t="s">
        <v>19</v>
      </c>
      <c r="E45" s="7" t="n">
        <v>3</v>
      </c>
      <c r="F45" s="6" t="n">
        <v>100.07</v>
      </c>
      <c r="G45" s="17" t="n">
        <v>200</v>
      </c>
      <c r="H45" s="6" t="n">
        <v>0.53</v>
      </c>
      <c r="I45" s="16" t="s">
        <v>140</v>
      </c>
      <c r="J45" s="6" t="s">
        <f>=E45*((F45/100*G45)*Портфель!$Q$13 + H45*Портфель!$Q$13) </f>
      </c>
      <c r="K45" s="9" t="n">
        <v>0.1744</v>
      </c>
      <c r="L45" s="6" t="n">
        <v>508.39</v>
      </c>
      <c r="M45" s="17" t="n">
        <v>0.18</v>
      </c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141</v>
      </c>
      <c r="I46" s="4"/>
      <c r="J46" s="5" t="s">
        <f>=SUM(J26:J45)</f>
      </c>
      <c r="K46" s="4"/>
      <c r="L46" s="4"/>
      <c r="M46" s="10" t="s">
        <f>=J46/J49</f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19</v>
      </c>
      <c r="B47" s="16" t="s">
        <v>3</v>
      </c>
      <c r="C47" s="16" t="s">
        <v>142</v>
      </c>
      <c r="D47" s="16" t="s">
        <v>19</v>
      </c>
      <c r="E47" s="7" t="n">
        <v>283.05</v>
      </c>
      <c r="F47" s="6" t="n">
        <v>1</v>
      </c>
      <c r="G47" s="17" t="n">
        <v>0</v>
      </c>
      <c r="H47" s="6" t="n">
        <v>0</v>
      </c>
      <c r="I47" s="16"/>
      <c r="J47" s="6" t="s">
        <f>=E47*F47</f>
      </c>
      <c r="K47" s="17"/>
      <c r="L47" s="6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143</v>
      </c>
      <c r="I48" s="4"/>
      <c r="J48" s="5" t="s">
        <f>=SUM(J47:J47)</f>
      </c>
      <c r="K48" s="4"/>
      <c r="L48" s="4"/>
      <c r="M48" s="10" t="s">
        <f>=J48/J49</f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144</v>
      </c>
      <c r="I49" s="4"/>
      <c r="J49" s="5" t="s">
        <f>=J22+J25+J46+J48</f>
      </c>
      <c r="K49" s="17"/>
      <c r="L49" s="6"/>
      <c r="M49" s="17"/>
      <c r="N49" s="16"/>
      <c r="O49" s="16"/>
      <c r="P49" s="17"/>
      <c r="Q49" s="17"/>
    </row>
  </sheetData>
  <mergeCells>
    <mergeCell ref="H22:I22"/>
    <mergeCell ref="H25:I25"/>
    <mergeCell ref="H46:I46"/>
    <mergeCell ref="H48:I4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341</v>
      </c>
      <c r="D1" s="26" t="s">
        <v>342</v>
      </c>
      <c r="E1" s="26" t="s">
        <v>321</v>
      </c>
      <c r="F1" s="26" t="s">
        <v>343</v>
      </c>
      <c r="G1" s="26" t="s">
        <v>318</v>
      </c>
      <c r="H1" s="26" t="s">
        <v>344</v>
      </c>
      <c r="I1" s="26" t="s">
        <v>345</v>
      </c>
      <c r="J1" s="26" t="s">
        <v>346</v>
      </c>
      <c r="K1" s="26" t="s">
        <v>347</v>
      </c>
    </row>
    <row collapsed="false" customFormat="false" customHeight="false" hidden="false" ht="12.1" outlineLevel="0" r="2">
      <c r="A2" s="16" t="s">
        <v>219</v>
      </c>
      <c r="B2" s="16" t="s">
        <v>331</v>
      </c>
      <c r="C2" s="29" t="n">
        <v>45953</v>
      </c>
      <c r="D2" s="30" t="n">
        <v>46071</v>
      </c>
      <c r="E2" s="17" t="n">
        <v>1017.37</v>
      </c>
      <c r="F2" s="17" t="n">
        <v>1000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220</v>
      </c>
      <c r="B3" s="16" t="s">
        <v>330</v>
      </c>
      <c r="C3" s="29" t="n">
        <v>45953</v>
      </c>
      <c r="D3" s="30" t="n">
        <v>46150</v>
      </c>
      <c r="E3" s="17" t="n">
        <v>1025.2267</v>
      </c>
      <c r="F3" s="17" t="n">
        <v>1000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221</v>
      </c>
      <c r="B4" s="16" t="s">
        <v>329</v>
      </c>
      <c r="C4" s="29" t="n">
        <v>45953</v>
      </c>
      <c r="D4" s="30" t="n">
        <v>46170</v>
      </c>
      <c r="E4" s="17" t="n">
        <v>1040.74</v>
      </c>
      <c r="F4" s="17" t="n">
        <v>1000</v>
      </c>
      <c r="G4" s="17" t="n">
        <v>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145</v>
      </c>
      <c r="B1" s="18" t="s">
        <v>9</v>
      </c>
      <c r="C1" s="18" t="s">
        <v>146</v>
      </c>
      <c r="D1" s="18" t="s">
        <v>147</v>
      </c>
      <c r="E1" s="18" t="s">
        <v>148</v>
      </c>
      <c r="F1" s="18" t="s">
        <v>149</v>
      </c>
      <c r="G1" s="18" t="s">
        <v>150</v>
      </c>
      <c r="H1" s="18" t="s">
        <v>151</v>
      </c>
    </row>
    <row collapsed="false" customFormat="false" customHeight="false" hidden="false" ht="12.1" outlineLevel="0" r="2">
      <c r="A2" s="13" t="n">
        <v>45939.502777778</v>
      </c>
      <c r="B2" s="6" t="n">
        <v>350000</v>
      </c>
      <c r="C2" s="16" t="s">
        <v>152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45955</v>
      </c>
      <c r="B3" s="6" t="n">
        <v>-51.19</v>
      </c>
      <c r="C3" s="16" t="s">
        <v>153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45957</v>
      </c>
      <c r="B4" s="6" t="n">
        <v>-49.1</v>
      </c>
      <c r="C4" s="16" t="s">
        <v>154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45958</v>
      </c>
      <c r="B5" s="6" t="n">
        <v>-39.63</v>
      </c>
      <c r="C5" s="16" t="s">
        <v>155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45960</v>
      </c>
      <c r="B6" s="6" t="n">
        <v>-46.01</v>
      </c>
      <c r="C6" s="16" t="s">
        <v>156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45961</v>
      </c>
      <c r="B7" s="6" t="n">
        <v>-46.37</v>
      </c>
      <c r="C7" s="16" t="s">
        <v>157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45964</v>
      </c>
      <c r="B8" s="6" t="n">
        <v>-54.88</v>
      </c>
      <c r="C8" s="16" t="s">
        <v>158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45965</v>
      </c>
      <c r="B9" s="6" t="n">
        <v>-50.33</v>
      </c>
      <c r="C9" s="16" t="s">
        <v>159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45965</v>
      </c>
      <c r="B10" s="6" t="n">
        <v>-120</v>
      </c>
      <c r="C10" s="16" t="s">
        <v>160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45966</v>
      </c>
      <c r="B11" s="6" t="n">
        <v>-42.09</v>
      </c>
      <c r="C11" s="16" t="s">
        <v>161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45966</v>
      </c>
      <c r="B12" s="6" t="n">
        <v>-17.52</v>
      </c>
      <c r="C12" s="16" t="s">
        <v>162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45971</v>
      </c>
      <c r="B13" s="6" t="n">
        <v>-54.88</v>
      </c>
      <c r="C13" s="16" t="s">
        <v>163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45972</v>
      </c>
      <c r="B14" s="6" t="n">
        <v>-31.75</v>
      </c>
      <c r="C14" s="16" t="s">
        <v>164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45972</v>
      </c>
      <c r="B15" s="6" t="n">
        <v>-46.64</v>
      </c>
      <c r="C15" s="16" t="s">
        <v>165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45972</v>
      </c>
      <c r="B16" s="6" t="n">
        <v>-36.91</v>
      </c>
      <c r="C16" s="16" t="s">
        <v>166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45973</v>
      </c>
      <c r="B17" s="6" t="n">
        <v>-42.09</v>
      </c>
      <c r="C17" s="16" t="s">
        <v>167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45976</v>
      </c>
      <c r="B18" s="6" t="n">
        <v>-51.19</v>
      </c>
      <c r="C18" s="16" t="s">
        <v>168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45977</v>
      </c>
      <c r="B19" s="6" t="n">
        <v>-193.9</v>
      </c>
      <c r="C19" s="16" t="s">
        <v>169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45978</v>
      </c>
      <c r="B20" s="6" t="n">
        <v>-40.13</v>
      </c>
      <c r="C20" s="16" t="s">
        <v>170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45982</v>
      </c>
      <c r="B21" s="6" t="n">
        <v>-45.41</v>
      </c>
      <c r="C21" s="16" t="s">
        <v>171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45982</v>
      </c>
      <c r="B22" s="6" t="n">
        <v>-41.46</v>
      </c>
      <c r="C22" s="16" t="s">
        <v>172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45982</v>
      </c>
      <c r="B23" s="6" t="n">
        <v>-31.87</v>
      </c>
      <c r="C23" s="16" t="s">
        <v>173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45985</v>
      </c>
      <c r="B24" s="6" t="n">
        <v>-51.19</v>
      </c>
      <c r="C24" s="16" t="s">
        <v>153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45987</v>
      </c>
      <c r="B25" s="6" t="n">
        <v>-49.1</v>
      </c>
      <c r="C25" s="16" t="s">
        <v>154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45988</v>
      </c>
      <c r="B26" s="6" t="n">
        <v>-39.63</v>
      </c>
      <c r="C26" s="16" t="s">
        <v>155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45990</v>
      </c>
      <c r="B27" s="6" t="n">
        <v>-46.01</v>
      </c>
      <c r="C27" s="16" t="s">
        <v>156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45991</v>
      </c>
      <c r="B28" s="6" t="n">
        <v>-46.37</v>
      </c>
      <c r="C28" s="16" t="s">
        <v>157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45992</v>
      </c>
      <c r="B29" s="6" t="n">
        <v>-67.04</v>
      </c>
      <c r="C29" s="16" t="s">
        <v>174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45993</v>
      </c>
      <c r="B30" s="6" t="n">
        <v>-76.51</v>
      </c>
      <c r="C30" s="16" t="s">
        <v>175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45994</v>
      </c>
      <c r="B31" s="6" t="n">
        <v>-54.88</v>
      </c>
      <c r="C31" s="16" t="s">
        <v>158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45995</v>
      </c>
      <c r="B32" s="6" t="n">
        <v>-120</v>
      </c>
      <c r="C32" s="16" t="s">
        <v>160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45995</v>
      </c>
      <c r="B33" s="6" t="n">
        <v>-50.33</v>
      </c>
      <c r="C33" s="16" t="s">
        <v>159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45996</v>
      </c>
      <c r="B34" s="6" t="n">
        <v>-42.09</v>
      </c>
      <c r="C34" s="16" t="s">
        <v>161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45996</v>
      </c>
      <c r="B35" s="6" t="n">
        <v>-16.93</v>
      </c>
      <c r="C35" s="16" t="s">
        <v>176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46001</v>
      </c>
      <c r="B36" s="6" t="n">
        <v>-54.88</v>
      </c>
      <c r="C36" s="16" t="s">
        <v>163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46002</v>
      </c>
      <c r="B37" s="6" t="n">
        <v>-36.91</v>
      </c>
      <c r="C37" s="16" t="s">
        <v>166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46002</v>
      </c>
      <c r="B38" s="6" t="n">
        <v>-31.75</v>
      </c>
      <c r="C38" s="16" t="s">
        <v>164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46002</v>
      </c>
      <c r="B39" s="6" t="n">
        <v>-46.64</v>
      </c>
      <c r="C39" s="16" t="s">
        <v>165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46003</v>
      </c>
      <c r="B40" s="6" t="n">
        <v>-42.09</v>
      </c>
      <c r="C40" s="16" t="s">
        <v>167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46005</v>
      </c>
      <c r="B41" s="6" t="n">
        <v>-757</v>
      </c>
      <c r="C41" s="16" t="s">
        <v>177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46006</v>
      </c>
      <c r="B42" s="6" t="n">
        <v>-51.19</v>
      </c>
      <c r="C42" s="16" t="s">
        <v>168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46007</v>
      </c>
      <c r="B43" s="6" t="n">
        <v>-193.9</v>
      </c>
      <c r="C43" s="16" t="s">
        <v>169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46008</v>
      </c>
      <c r="B44" s="6" t="n">
        <v>-37.61</v>
      </c>
      <c r="C44" s="16" t="s">
        <v>178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46012</v>
      </c>
      <c r="B45" s="6" t="n">
        <v>-41.46</v>
      </c>
      <c r="C45" s="16" t="s">
        <v>172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46012</v>
      </c>
      <c r="B46" s="6" t="n">
        <v>-31.87</v>
      </c>
      <c r="C46" s="16" t="s">
        <v>173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46012</v>
      </c>
      <c r="B47" s="6" t="n">
        <v>-45.41</v>
      </c>
      <c r="C47" s="16" t="s">
        <v>171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46014</v>
      </c>
      <c r="B48" s="6" t="n">
        <v>-140</v>
      </c>
      <c r="C48" s="16" t="s">
        <v>179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46015</v>
      </c>
      <c r="B49" s="6" t="n">
        <v>-51.19</v>
      </c>
      <c r="C49" s="16" t="s">
        <v>153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46016</v>
      </c>
      <c r="B50" s="6" t="n">
        <v>-5493</v>
      </c>
      <c r="C50" s="16" t="s">
        <v>180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46017</v>
      </c>
      <c r="B51" s="6" t="n">
        <v>-49.1</v>
      </c>
      <c r="C51" s="16" t="s">
        <v>154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46018</v>
      </c>
      <c r="B52" s="6" t="n">
        <v>-39.63</v>
      </c>
      <c r="C52" s="16" t="s">
        <v>155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46020</v>
      </c>
      <c r="B53" s="6" t="n">
        <v>-46.01</v>
      </c>
      <c r="C53" s="16" t="s">
        <v>156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46021</v>
      </c>
      <c r="B54" s="6" t="n">
        <v>-46.37</v>
      </c>
      <c r="C54" s="16" t="s">
        <v>157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46024</v>
      </c>
      <c r="B55" s="6" t="n">
        <v>-54.88</v>
      </c>
      <c r="C55" s="16" t="s">
        <v>158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46025</v>
      </c>
      <c r="B56" s="6" t="n">
        <v>-120</v>
      </c>
      <c r="C56" s="16" t="s">
        <v>160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46025</v>
      </c>
      <c r="B57" s="6" t="n">
        <v>-50.33</v>
      </c>
      <c r="C57" s="16" t="s">
        <v>159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46026</v>
      </c>
      <c r="B58" s="6" t="n">
        <v>-15.37</v>
      </c>
      <c r="C58" s="16" t="s">
        <v>181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46026</v>
      </c>
      <c r="B59" s="6" t="n">
        <v>-42.09</v>
      </c>
      <c r="C59" s="16" t="s">
        <v>161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46028</v>
      </c>
      <c r="B60" s="6" t="n">
        <v>-2561</v>
      </c>
      <c r="C60" s="16" t="s">
        <v>182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46031</v>
      </c>
      <c r="B61" s="6" t="n">
        <v>-54.88</v>
      </c>
      <c r="C61" s="16" t="s">
        <v>163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46032</v>
      </c>
      <c r="B62" s="6" t="n">
        <v>-31.75</v>
      </c>
      <c r="C62" s="16" t="s">
        <v>164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46032</v>
      </c>
      <c r="B63" s="6" t="n">
        <v>-36.91</v>
      </c>
      <c r="C63" s="16" t="s">
        <v>166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46032</v>
      </c>
      <c r="B64" s="6" t="n">
        <v>-46.64</v>
      </c>
      <c r="C64" s="16" t="s">
        <v>165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46033</v>
      </c>
      <c r="B65" s="6" t="n">
        <v>-42.09</v>
      </c>
      <c r="C65" s="16" t="s">
        <v>167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46033</v>
      </c>
      <c r="B66" s="6" t="n">
        <v>-70.3</v>
      </c>
      <c r="C66" s="16" t="s">
        <v>183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46034</v>
      </c>
      <c r="B67" s="6" t="n">
        <v>-1727</v>
      </c>
      <c r="C67" s="16" t="s">
        <v>184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46036</v>
      </c>
      <c r="B68" s="6" t="n">
        <v>-1196.5</v>
      </c>
      <c r="C68" s="16" t="s">
        <v>185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46036</v>
      </c>
      <c r="B69" s="6" t="n">
        <v>-51.19</v>
      </c>
      <c r="C69" s="16" t="s">
        <v>168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46037</v>
      </c>
      <c r="B70" s="6" t="n">
        <v>-193.9</v>
      </c>
      <c r="C70" s="16" t="s">
        <v>169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46038</v>
      </c>
      <c r="B71" s="6" t="n">
        <v>-36.09</v>
      </c>
      <c r="C71" s="16" t="s">
        <v>186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46042</v>
      </c>
      <c r="B72" s="6" t="n">
        <v>-31.87</v>
      </c>
      <c r="C72" s="16" t="s">
        <v>173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46042</v>
      </c>
      <c r="B73" s="6" t="n">
        <v>-41.46</v>
      </c>
      <c r="C73" s="16" t="s">
        <v>172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46042</v>
      </c>
      <c r="B74" s="6" t="n">
        <v>-45.41</v>
      </c>
      <c r="C74" s="16" t="s">
        <v>171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46045</v>
      </c>
      <c r="B75" s="6" t="n">
        <v>-51.19</v>
      </c>
      <c r="C75" s="16" t="s">
        <v>153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46047</v>
      </c>
      <c r="B76" s="6" t="n">
        <v>-49.1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46048</v>
      </c>
      <c r="B77" s="6" t="n">
        <v>-39.63</v>
      </c>
      <c r="C77" s="16" t="s">
        <v>155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46050</v>
      </c>
      <c r="B78" s="6" t="n">
        <v>-46.01</v>
      </c>
      <c r="C78" s="16" t="s">
        <v>156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46051</v>
      </c>
      <c r="B79" s="6" t="n">
        <v>-46.37</v>
      </c>
      <c r="C79" s="16" t="s">
        <v>157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46054</v>
      </c>
      <c r="B80" s="6" t="n">
        <v>-54.88</v>
      </c>
      <c r="C80" s="16" t="s">
        <v>158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46055</v>
      </c>
      <c r="B81" s="6" t="n">
        <v>-120</v>
      </c>
      <c r="C81" s="16" t="s">
        <v>160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46055</v>
      </c>
      <c r="B82" s="6" t="n">
        <v>-50.33</v>
      </c>
      <c r="C82" s="16" t="s">
        <v>159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46056</v>
      </c>
      <c r="B83" s="6" t="n">
        <v>-42.09</v>
      </c>
      <c r="C83" s="16" t="s">
        <v>161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46056</v>
      </c>
      <c r="B84" s="6" t="n">
        <v>-13.78</v>
      </c>
      <c r="C84" s="16" t="s">
        <v>187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46061</v>
      </c>
      <c r="B85" s="6" t="n">
        <v>-54.88</v>
      </c>
      <c r="C85" s="16" t="s">
        <v>163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46062</v>
      </c>
      <c r="B86" s="6" t="n">
        <v>-36.91</v>
      </c>
      <c r="C86" s="16" t="s">
        <v>166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46062</v>
      </c>
      <c r="B87" s="6" t="n">
        <v>-46.64</v>
      </c>
      <c r="C87" s="16" t="s">
        <v>165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46062</v>
      </c>
      <c r="B88" s="6" t="n">
        <v>-31.75</v>
      </c>
      <c r="C88" s="16" t="s">
        <v>164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46063</v>
      </c>
      <c r="B89" s="6" t="n">
        <v>-42.09</v>
      </c>
      <c r="C89" s="16" t="s">
        <v>167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46066</v>
      </c>
      <c r="B90" s="6" t="n">
        <v>-51.19</v>
      </c>
      <c r="C90" s="16" t="s">
        <v>168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46067</v>
      </c>
      <c r="B91" s="6" t="n">
        <v>-193.9</v>
      </c>
      <c r="C91" s="16" t="s">
        <v>169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46068</v>
      </c>
      <c r="B92" s="6" t="n">
        <v>-33.5</v>
      </c>
      <c r="C92" s="16" t="s">
        <v>188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46071</v>
      </c>
      <c r="B93" s="6" t="n">
        <v>-3000</v>
      </c>
      <c r="C93" s="16" t="s">
        <v>189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46072</v>
      </c>
      <c r="B94" s="6" t="n">
        <v>-31.87</v>
      </c>
      <c r="C94" s="16" t="s">
        <v>173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46072</v>
      </c>
      <c r="B95" s="6" t="n">
        <v>-41.46</v>
      </c>
      <c r="C95" s="16" t="s">
        <v>172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46072</v>
      </c>
      <c r="B96" s="6" t="n">
        <v>-45.41</v>
      </c>
      <c r="C96" s="16" t="s">
        <v>171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46075</v>
      </c>
      <c r="B97" s="6" t="n">
        <v>-51.19</v>
      </c>
      <c r="C97" s="16" t="s">
        <v>153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46077</v>
      </c>
      <c r="B98" s="6" t="n">
        <v>-49.1</v>
      </c>
      <c r="C98" s="16" t="s">
        <v>154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46078</v>
      </c>
      <c r="B99" s="6" t="n">
        <v>-39.63</v>
      </c>
      <c r="C99" s="16" t="s">
        <v>155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46080</v>
      </c>
      <c r="B100" s="6" t="n">
        <v>-46.01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46081</v>
      </c>
      <c r="B101" s="6" t="n">
        <v>-46.37</v>
      </c>
      <c r="C101" s="16" t="s">
        <v>157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46083</v>
      </c>
      <c r="B102" s="6" t="n">
        <v>-67.04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46084</v>
      </c>
      <c r="B103" s="6" t="n">
        <v>-54.88</v>
      </c>
      <c r="C103" s="16" t="s">
        <v>158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46084</v>
      </c>
      <c r="B104" s="6" t="n">
        <v>-76.51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46085</v>
      </c>
      <c r="B105" s="6" t="n">
        <v>-120</v>
      </c>
      <c r="C105" s="16" t="s">
        <v>160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46085</v>
      </c>
      <c r="B106" s="6" t="n">
        <v>-50.33</v>
      </c>
      <c r="C106" s="16" t="s">
        <v>159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46086</v>
      </c>
      <c r="B107" s="6" t="n">
        <v>-12.19</v>
      </c>
      <c r="C107" s="16" t="s">
        <v>190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46086</v>
      </c>
      <c r="B108" s="6" t="n">
        <v>-42.09</v>
      </c>
      <c r="C108" s="16" t="s">
        <v>161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46091</v>
      </c>
      <c r="B109" s="6" t="n">
        <v>-54.88</v>
      </c>
      <c r="C109" s="16" t="s">
        <v>163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46092</v>
      </c>
      <c r="B110" s="6" t="n">
        <v>-31.75</v>
      </c>
      <c r="C110" s="16" t="s">
        <v>164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46092</v>
      </c>
      <c r="B111" s="6" t="n">
        <v>-36.91</v>
      </c>
      <c r="C111" s="16" t="s">
        <v>166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46092</v>
      </c>
      <c r="B112" s="6" t="n">
        <v>-46.64</v>
      </c>
      <c r="C112" s="16" t="s">
        <v>165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46093</v>
      </c>
      <c r="B113" s="6" t="n">
        <v>-42.09</v>
      </c>
      <c r="C113" s="16" t="s">
        <v>167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46095</v>
      </c>
      <c r="B114" s="6" t="n">
        <v>-81</v>
      </c>
      <c r="C114" s="16" t="s">
        <v>191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46096</v>
      </c>
      <c r="B115" s="6" t="n">
        <v>-51.19</v>
      </c>
      <c r="C115" s="16" t="s">
        <v>168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46097</v>
      </c>
      <c r="B116" s="6" t="n">
        <v>-193.9</v>
      </c>
      <c r="C116" s="16" t="s">
        <v>169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46098</v>
      </c>
      <c r="B117" s="6" t="n">
        <v>-30.98</v>
      </c>
      <c r="C117" s="16" t="s">
        <v>192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46102</v>
      </c>
      <c r="B118" s="6" t="n">
        <v>-41.46</v>
      </c>
      <c r="C118" s="16" t="s">
        <v>172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46102</v>
      </c>
      <c r="B119" s="6" t="n">
        <v>-31.87</v>
      </c>
      <c r="C119" s="16" t="s">
        <v>173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46105</v>
      </c>
      <c r="B120" s="6" t="n">
        <v>-51.19</v>
      </c>
      <c r="C120" s="16" t="s">
        <v>153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46107</v>
      </c>
      <c r="B121" s="6" t="n">
        <v>-253.69</v>
      </c>
      <c r="C121" s="16" t="s">
        <v>193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46107</v>
      </c>
      <c r="B122" s="6" t="n">
        <v>-49.1</v>
      </c>
      <c r="C122" s="16" t="s">
        <v>154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46108</v>
      </c>
      <c r="B123" s="6" t="n">
        <v>-39.63</v>
      </c>
      <c r="C123" s="16" t="s">
        <v>155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46110</v>
      </c>
      <c r="B124" s="6" t="n">
        <v>-46.01</v>
      </c>
      <c r="C124" s="16" t="s">
        <v>156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46111</v>
      </c>
      <c r="B125" s="6" t="n">
        <v>-46.37</v>
      </c>
      <c r="C125" s="16" t="s">
        <v>157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46114</v>
      </c>
      <c r="B126" s="6" t="n">
        <v>-54.88</v>
      </c>
      <c r="C126" s="16" t="s">
        <v>158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46115</v>
      </c>
      <c r="B127" s="6" t="n">
        <v>-50.33</v>
      </c>
      <c r="C127" s="16" t="s">
        <v>159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46115</v>
      </c>
      <c r="B128" s="6" t="n">
        <v>-120</v>
      </c>
      <c r="C128" s="16" t="s">
        <v>160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46116</v>
      </c>
      <c r="B129" s="6" t="n">
        <v>-10.63</v>
      </c>
      <c r="C129" s="16" t="s">
        <v>194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46116</v>
      </c>
      <c r="B130" s="6" t="n">
        <v>-42.09</v>
      </c>
      <c r="C130" s="16" t="s">
        <v>161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46121</v>
      </c>
      <c r="B131" s="6" t="n">
        <v>-54.88</v>
      </c>
      <c r="C131" s="16" t="s">
        <v>163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46122</v>
      </c>
      <c r="B132" s="6" t="n">
        <v>-36.91</v>
      </c>
      <c r="C132" s="16" t="s">
        <v>166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46122</v>
      </c>
      <c r="B133" s="6" t="n">
        <v>-31.75</v>
      </c>
      <c r="C133" s="16" t="s">
        <v>164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46122</v>
      </c>
      <c r="B134" s="6" t="n">
        <v>-46.64</v>
      </c>
      <c r="C134" s="16" t="s">
        <v>165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46123</v>
      </c>
      <c r="B135" s="6" t="n">
        <v>-42.09</v>
      </c>
      <c r="C135" s="16" t="s">
        <v>167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46125</v>
      </c>
      <c r="B136" s="6" t="n">
        <v>-246.38</v>
      </c>
      <c r="C136" s="16" t="s">
        <v>195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46125</v>
      </c>
      <c r="B137" s="6" t="n">
        <v>-81</v>
      </c>
      <c r="C137" s="16" t="s">
        <v>191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46126</v>
      </c>
      <c r="B138" s="6" t="n">
        <v>-50.57</v>
      </c>
      <c r="C138" s="16" t="s">
        <v>196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46127</v>
      </c>
      <c r="B139" s="6" t="n">
        <v>-193.9</v>
      </c>
      <c r="C139" s="16" t="s">
        <v>169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46128</v>
      </c>
      <c r="B140" s="6" t="n">
        <v>-29.39</v>
      </c>
      <c r="C140" s="16" t="s">
        <v>197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46130</v>
      </c>
      <c r="B141" s="6" t="n">
        <v>-130.58</v>
      </c>
      <c r="C141" s="16" t="s">
        <v>198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46132</v>
      </c>
      <c r="B142" s="6" t="n">
        <v>-31.87</v>
      </c>
      <c r="C142" s="16" t="s">
        <v>173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46132</v>
      </c>
      <c r="B143" s="6" t="n">
        <v>-41.46</v>
      </c>
      <c r="C143" s="16" t="s">
        <v>172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46135</v>
      </c>
      <c r="B144" s="6" t="n">
        <v>-51.19</v>
      </c>
      <c r="C144" s="16" t="s">
        <v>153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46137</v>
      </c>
      <c r="B145" s="6" t="n">
        <v>-49.1</v>
      </c>
      <c r="C145" s="16" t="s">
        <v>154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46138</v>
      </c>
      <c r="B146" s="6" t="n">
        <v>-39.63</v>
      </c>
      <c r="C146" s="16" t="s">
        <v>155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46140</v>
      </c>
      <c r="B147" s="6" t="n">
        <v>-46.01</v>
      </c>
      <c r="C147" s="16" t="s">
        <v>156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46140</v>
      </c>
      <c r="B148" s="6" t="n">
        <v>-194.1</v>
      </c>
      <c r="C148" s="16" t="s">
        <v>199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46141</v>
      </c>
      <c r="B149" s="6" t="n">
        <v>-46.37</v>
      </c>
      <c r="C149" s="16" t="s">
        <v>157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46144</v>
      </c>
      <c r="B150" s="6" t="n">
        <v>-54.88</v>
      </c>
      <c r="C150" s="16" t="s">
        <v>158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46145</v>
      </c>
      <c r="B151" s="6" t="n">
        <v>-120</v>
      </c>
      <c r="C151" s="16" t="s">
        <v>160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46145</v>
      </c>
      <c r="B152" s="6" t="n">
        <v>-50.33</v>
      </c>
      <c r="C152" s="16" t="s">
        <v>159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46146</v>
      </c>
      <c r="B153" s="6" t="n">
        <v>-1209</v>
      </c>
      <c r="C153" s="16" t="s">
        <v>200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46146</v>
      </c>
      <c r="B154" s="6" t="n">
        <v>-10.04</v>
      </c>
      <c r="C154" s="16" t="s">
        <v>201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46146</v>
      </c>
      <c r="B155" s="6" t="n">
        <v>-42.09</v>
      </c>
      <c r="C155" s="16" t="s">
        <v>161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46150</v>
      </c>
      <c r="B156" s="6" t="n">
        <v>-3000</v>
      </c>
      <c r="C156" s="16" t="s">
        <v>202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46151</v>
      </c>
      <c r="B157" s="6" t="n">
        <v>-54.88</v>
      </c>
      <c r="C157" s="16" t="s">
        <v>163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46152</v>
      </c>
      <c r="B158" s="6" t="n">
        <v>-36.91</v>
      </c>
      <c r="C158" s="16" t="s">
        <v>166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46152</v>
      </c>
      <c r="B159" s="6" t="n">
        <v>-46.64</v>
      </c>
      <c r="C159" s="16" t="s">
        <v>165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46152</v>
      </c>
      <c r="B160" s="6" t="n">
        <v>-31.75</v>
      </c>
      <c r="C160" s="16" t="s">
        <v>164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46153</v>
      </c>
      <c r="B161" s="6" t="n">
        <v>-42.09</v>
      </c>
      <c r="C161" s="16" t="s">
        <v>167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46153</v>
      </c>
      <c r="B162" s="6" t="n">
        <v>-1014</v>
      </c>
      <c r="C162" s="16" t="s">
        <v>203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46154</v>
      </c>
      <c r="B163" s="6" t="n">
        <v>-67</v>
      </c>
      <c r="C163" s="16" t="s">
        <v>204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46155</v>
      </c>
      <c r="B164" s="6" t="n">
        <v>-81</v>
      </c>
      <c r="C164" s="16" t="s">
        <v>191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46156</v>
      </c>
      <c r="B165" s="6" t="n">
        <v>-48.98</v>
      </c>
      <c r="C165" s="16" t="s">
        <v>205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46157</v>
      </c>
      <c r="B166" s="6" t="n">
        <v>-1047</v>
      </c>
      <c r="C166" s="16" t="s">
        <v>206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46157</v>
      </c>
      <c r="B167" s="6" t="n">
        <v>-193.9</v>
      </c>
      <c r="C167" s="16" t="s">
        <v>169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46158</v>
      </c>
      <c r="B168" s="6" t="n">
        <v>-26.87</v>
      </c>
      <c r="C168" s="16" t="s">
        <v>207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46162</v>
      </c>
      <c r="B169" s="6" t="n">
        <v>-41.46</v>
      </c>
      <c r="C169" s="16" t="s">
        <v>172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46162</v>
      </c>
      <c r="B170" s="6" t="n">
        <v>-31.87</v>
      </c>
      <c r="C170" s="16" t="s">
        <v>173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46165</v>
      </c>
      <c r="B171" s="6" t="n">
        <v>-51.19</v>
      </c>
      <c r="C171" s="16" t="s">
        <v>153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46167</v>
      </c>
      <c r="B172" s="6" t="n">
        <v>-49.1</v>
      </c>
      <c r="C172" s="16" t="s">
        <v>154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46168</v>
      </c>
      <c r="B173" s="6" t="n">
        <v>-39.63</v>
      </c>
      <c r="C173" s="16" t="s">
        <v>155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46170</v>
      </c>
      <c r="B174" s="6" t="n">
        <v>-3000</v>
      </c>
      <c r="C174" s="16" t="s">
        <v>208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46170</v>
      </c>
      <c r="B175" s="6" t="n">
        <v>-46.01</v>
      </c>
      <c r="C175" s="16" t="s">
        <v>156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46171</v>
      </c>
      <c r="B176" s="6" t="n">
        <v>-46.37</v>
      </c>
      <c r="C176" s="16" t="s">
        <v>157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46174</v>
      </c>
      <c r="B177" s="6" t="n">
        <v>-67.04</v>
      </c>
      <c r="C177" s="16" t="s">
        <v>174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46174</v>
      </c>
      <c r="B178" s="6" t="n">
        <v>-54.88</v>
      </c>
      <c r="C178" s="16" t="s">
        <v>158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46175</v>
      </c>
      <c r="B179" s="6" t="n">
        <v>-50.33</v>
      </c>
      <c r="C179" s="16" t="s">
        <v>159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46175</v>
      </c>
      <c r="B180" s="6" t="n">
        <v>-76.51</v>
      </c>
      <c r="C180" s="16" t="s">
        <v>175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46175</v>
      </c>
      <c r="B181" s="6" t="n">
        <v>-120</v>
      </c>
      <c r="C181" s="16" t="s">
        <v>160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46176</v>
      </c>
      <c r="B182" s="6" t="n">
        <v>-42.09</v>
      </c>
      <c r="C182" s="16" t="s">
        <v>161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46176</v>
      </c>
      <c r="B183" s="6" t="n">
        <v>-8.48</v>
      </c>
      <c r="C183" s="16" t="s">
        <v>209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2" t="n">
        <v>46304</v>
      </c>
      <c r="B184" s="5" t="n">
        <v>-338231.83</v>
      </c>
      <c r="C184" s="14" t="s">
        <v>210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/>
      <c r="B185" s="9" t="s">
        <f>=XIRR(B2:B184,A2:A184)</f>
      </c>
      <c r="C185" s="16" t="s">
        <v>211</v>
      </c>
      <c r="D185" s="16"/>
      <c r="E185" s="16"/>
      <c r="F185" s="7"/>
      <c r="G185" s="2" t="s">
        <v>212</v>
      </c>
      <c r="H185" s="6" t="s">
        <f>=SUM(I2:H184)/365</f>
      </c>
    </row>
    <row collapsed="false" customFormat="false" customHeight="false" hidden="false" ht="12.1" outlineLevel="0" r="186">
      <c r="A186" s="13"/>
      <c r="B186" s="5" t="s">
        <f>=-SUM(B2:B184)</f>
      </c>
      <c r="C186" s="16" t="s">
        <v>213</v>
      </c>
      <c r="D186" s="16"/>
      <c r="E186" s="16"/>
      <c r="F186" s="7"/>
      <c r="G186" s="14" t="s">
        <v>214</v>
      </c>
      <c r="H186" s="9" t="s">
        <f>=B186/H185</f>
      </c>
    </row>
    <row collapsed="false" customFormat="false" customHeight="false" hidden="false" ht="12.1" outlineLevel="0" r="187">
      <c r="A187" s="19"/>
    </row>
    <row collapsed="false" customFormat="false" customHeight="false" hidden="false" ht="12.1" outlineLevel="0" r="188">
      <c r="A188" s="19"/>
    </row>
    <row collapsed="false" customFormat="false" customHeight="false" hidden="false" ht="12.1" outlineLevel="0" r="189">
      <c r="A189" s="15" t="s">
        <v>215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74</v>
      </c>
      <c r="BK1" s="0"/>
      <c r="BL1" s="0"/>
      <c r="BM1" s="4" t="s">
        <v>77</v>
      </c>
      <c r="BN1" s="0"/>
      <c r="BO1" s="0"/>
      <c r="BP1" s="4" t="s">
        <v>80</v>
      </c>
      <c r="BQ1" s="0"/>
      <c r="BR1" s="0"/>
      <c r="BS1" s="4" t="s">
        <v>84</v>
      </c>
      <c r="BT1" s="0"/>
      <c r="BU1" s="0"/>
      <c r="BV1" s="4" t="s">
        <v>87</v>
      </c>
      <c r="BW1" s="0"/>
      <c r="BX1" s="0"/>
      <c r="BY1" s="4" t="s">
        <v>90</v>
      </c>
      <c r="BZ1" s="0"/>
      <c r="CA1" s="0"/>
      <c r="CB1" s="4" t="s">
        <v>93</v>
      </c>
      <c r="CC1" s="0"/>
      <c r="CD1" s="0"/>
      <c r="CE1" s="4" t="s">
        <v>96</v>
      </c>
      <c r="CF1" s="0"/>
      <c r="CG1" s="0"/>
      <c r="CH1" s="4" t="s">
        <v>99</v>
      </c>
      <c r="CI1" s="0"/>
      <c r="CJ1" s="0"/>
      <c r="CK1" s="4" t="s">
        <v>102</v>
      </c>
      <c r="CL1" s="0"/>
      <c r="CM1" s="0"/>
      <c r="CN1" s="4" t="s">
        <v>105</v>
      </c>
      <c r="CO1" s="0"/>
      <c r="CP1" s="0"/>
      <c r="CQ1" s="4" t="s">
        <v>108</v>
      </c>
      <c r="CR1" s="0"/>
      <c r="CS1" s="0"/>
      <c r="CT1" s="4" t="s">
        <v>111</v>
      </c>
      <c r="CU1" s="0"/>
      <c r="CV1" s="0"/>
      <c r="CW1" s="4" t="s">
        <v>114</v>
      </c>
      <c r="CX1" s="0"/>
      <c r="CY1" s="0"/>
      <c r="CZ1" s="4" t="s">
        <v>117</v>
      </c>
      <c r="DA1" s="0"/>
      <c r="DB1" s="0"/>
      <c r="DC1" s="4" t="s">
        <v>120</v>
      </c>
      <c r="DD1" s="0"/>
      <c r="DE1" s="0"/>
      <c r="DF1" s="4" t="s">
        <v>123</v>
      </c>
      <c r="DG1" s="0"/>
      <c r="DH1" s="0"/>
      <c r="DI1" s="4" t="s">
        <v>126</v>
      </c>
      <c r="DJ1" s="0"/>
      <c r="DK1" s="0"/>
      <c r="DL1" s="4" t="s">
        <v>129</v>
      </c>
      <c r="DM1" s="0"/>
      <c r="DN1" s="0"/>
      <c r="DO1" s="4" t="s">
        <v>132</v>
      </c>
      <c r="DP1" s="0"/>
      <c r="DQ1" s="0"/>
      <c r="DR1" s="4" t="s">
        <v>135</v>
      </c>
      <c r="DS1" s="0"/>
      <c r="DT1" s="0"/>
      <c r="DU1" s="4" t="s">
        <v>138</v>
      </c>
      <c r="DV1" s="0"/>
    </row>
    <row collapsed="false" customFormat="false" customHeight="false" hidden="false" ht="12.1" outlineLevel="0" r="2">
      <c r="A2" s="11" t="n">
        <v>45953</v>
      </c>
      <c r="B2" s="6" t="n">
        <v>28343.03</v>
      </c>
      <c r="C2" s="0" t="s">
        <v>216</v>
      </c>
      <c r="D2" s="11" t="n">
        <v>45953</v>
      </c>
      <c r="E2" s="6" t="n">
        <v>28792.5</v>
      </c>
      <c r="F2" s="0" t="s">
        <v>216</v>
      </c>
      <c r="G2" s="11" t="n">
        <v>45953</v>
      </c>
      <c r="H2" s="6" t="n">
        <v>18711</v>
      </c>
      <c r="I2" s="0" t="s">
        <v>216</v>
      </c>
      <c r="J2" s="11" t="n">
        <v>45953</v>
      </c>
      <c r="K2" s="6" t="n">
        <v>20164</v>
      </c>
      <c r="L2" s="0" t="s">
        <v>216</v>
      </c>
      <c r="M2" s="11" t="n">
        <v>45953</v>
      </c>
      <c r="N2" s="6" t="n">
        <v>19057.53</v>
      </c>
      <c r="O2" s="0" t="s">
        <v>216</v>
      </c>
      <c r="P2" s="11" t="n">
        <v>45953</v>
      </c>
      <c r="Q2" s="6" t="n">
        <v>13550</v>
      </c>
      <c r="R2" s="0" t="s">
        <v>216</v>
      </c>
      <c r="S2" s="11" t="n">
        <v>45953</v>
      </c>
      <c r="T2" s="6" t="n">
        <v>13234</v>
      </c>
      <c r="U2" s="0" t="s">
        <v>216</v>
      </c>
      <c r="V2" s="11" t="n">
        <v>45953</v>
      </c>
      <c r="W2" s="6" t="n">
        <v>14715</v>
      </c>
      <c r="X2" s="0" t="s">
        <v>216</v>
      </c>
      <c r="Y2" s="11" t="n">
        <v>45953</v>
      </c>
      <c r="Z2" s="6" t="n">
        <v>10274.03</v>
      </c>
      <c r="AA2" s="0" t="s">
        <v>216</v>
      </c>
      <c r="AB2" s="11" t="n">
        <v>45953</v>
      </c>
      <c r="AC2" s="6" t="n">
        <v>9988.5</v>
      </c>
      <c r="AD2" s="0" t="s">
        <v>216</v>
      </c>
      <c r="AE2" s="11" t="n">
        <v>45953</v>
      </c>
      <c r="AF2" s="6" t="n">
        <v>7935</v>
      </c>
      <c r="AG2" s="0" t="s">
        <v>216</v>
      </c>
      <c r="AH2" s="11" t="n">
        <v>45953</v>
      </c>
      <c r="AI2" s="6" t="n">
        <v>9552.5</v>
      </c>
      <c r="AJ2" s="0" t="s">
        <v>216</v>
      </c>
      <c r="AK2" s="11" t="n">
        <v>45953</v>
      </c>
      <c r="AL2" s="6" t="n">
        <v>18720</v>
      </c>
      <c r="AM2" s="0" t="s">
        <v>216</v>
      </c>
      <c r="AN2" s="11" t="n">
        <v>45953</v>
      </c>
      <c r="AO2" s="6" t="n">
        <v>7688</v>
      </c>
      <c r="AP2" s="0" t="s">
        <v>216</v>
      </c>
      <c r="AQ2" s="11" t="n">
        <v>45953</v>
      </c>
      <c r="AR2" s="6" t="n">
        <v>6356.4</v>
      </c>
      <c r="AS2" s="0" t="s">
        <v>216</v>
      </c>
      <c r="AT2" s="11" t="n">
        <v>45953</v>
      </c>
      <c r="AU2" s="6" t="n">
        <v>6670</v>
      </c>
      <c r="AV2" s="0" t="s">
        <v>216</v>
      </c>
      <c r="AW2" s="11" t="n">
        <v>45953</v>
      </c>
      <c r="AX2" s="6" t="n">
        <v>5275</v>
      </c>
      <c r="AY2" s="0" t="s">
        <v>216</v>
      </c>
      <c r="AZ2" s="11" t="n">
        <v>45953</v>
      </c>
      <c r="BA2" s="6" t="n">
        <v>7449.4</v>
      </c>
      <c r="BB2" s="0" t="s">
        <v>216</v>
      </c>
      <c r="BC2" s="11" t="n">
        <v>45953</v>
      </c>
      <c r="BD2" s="6" t="n">
        <v>4096.5</v>
      </c>
      <c r="BE2" s="0" t="s">
        <v>216</v>
      </c>
      <c r="BF2" s="11" t="n">
        <v>45953</v>
      </c>
      <c r="BG2" s="6" t="n">
        <v>2459.5</v>
      </c>
      <c r="BH2" s="0" t="s">
        <v>216</v>
      </c>
      <c r="BI2" s="11" t="n">
        <v>45953</v>
      </c>
      <c r="BJ2" s="6" t="n">
        <v>18300</v>
      </c>
      <c r="BK2" s="0" t="s">
        <v>216</v>
      </c>
      <c r="BL2" s="11" t="n">
        <v>45953</v>
      </c>
      <c r="BM2" s="6" t="n">
        <v>8968.03</v>
      </c>
      <c r="BN2" s="0" t="s">
        <v>216</v>
      </c>
      <c r="BO2" s="11" t="n">
        <v>45953</v>
      </c>
      <c r="BP2" s="6" t="s">
        <f>=3272.61</f>
      </c>
      <c r="BQ2" s="0" t="s">
        <v>216</v>
      </c>
      <c r="BR2" s="11" t="n">
        <v>45953</v>
      </c>
      <c r="BS2" s="6" t="s">
        <f>=3253.83</f>
      </c>
      <c r="BT2" s="0" t="s">
        <v>216</v>
      </c>
      <c r="BU2" s="11" t="n">
        <v>45953</v>
      </c>
      <c r="BV2" s="6" t="s">
        <f>=3145.8</f>
      </c>
      <c r="BW2" s="0" t="s">
        <v>216</v>
      </c>
      <c r="BX2" s="11" t="n">
        <v>45953</v>
      </c>
      <c r="BY2" s="6" t="s">
        <f>=3092.68</f>
      </c>
      <c r="BZ2" s="0" t="s">
        <v>216</v>
      </c>
      <c r="CA2" s="11" t="n">
        <v>45953</v>
      </c>
      <c r="CB2" s="6" t="s">
        <f>=3194.7</f>
      </c>
      <c r="CC2" s="0" t="s">
        <v>216</v>
      </c>
      <c r="CD2" s="11" t="n">
        <v>45953</v>
      </c>
      <c r="CE2" s="6" t="s">
        <f>=3368.52</f>
      </c>
      <c r="CF2" s="0" t="s">
        <v>216</v>
      </c>
      <c r="CG2" s="11" t="n">
        <v>45953</v>
      </c>
      <c r="CH2" s="6" t="s">
        <f>=3056.22</f>
      </c>
      <c r="CI2" s="0" t="s">
        <v>216</v>
      </c>
      <c r="CJ2" s="11" t="n">
        <v>45953</v>
      </c>
      <c r="CK2" s="6" t="s">
        <f>=3022.75</f>
      </c>
      <c r="CL2" s="0" t="s">
        <v>216</v>
      </c>
      <c r="CM2" s="11" t="n">
        <v>45953</v>
      </c>
      <c r="CN2" s="6" t="s">
        <f>=3078.24</f>
      </c>
      <c r="CO2" s="0" t="s">
        <v>216</v>
      </c>
      <c r="CP2" s="11" t="n">
        <v>45953</v>
      </c>
      <c r="CQ2" s="6" t="s">
        <f>=3211.23</f>
      </c>
      <c r="CR2" s="0" t="s">
        <v>216</v>
      </c>
      <c r="CS2" s="11" t="n">
        <v>45953</v>
      </c>
      <c r="CT2" s="6" t="s">
        <f>=3113.64</f>
      </c>
      <c r="CU2" s="0" t="s">
        <v>216</v>
      </c>
      <c r="CV2" s="11" t="n">
        <v>45953</v>
      </c>
      <c r="CW2" s="6" t="s">
        <f>=2958.42</f>
      </c>
      <c r="CX2" s="0" t="s">
        <v>216</v>
      </c>
      <c r="CY2" s="11" t="n">
        <v>45953</v>
      </c>
      <c r="CZ2" s="6" t="s">
        <f>=3180.77</f>
      </c>
      <c r="DA2" s="0" t="s">
        <v>216</v>
      </c>
      <c r="DB2" s="11" t="n">
        <v>45953</v>
      </c>
      <c r="DC2" s="6" t="s">
        <f>=2848.29</f>
      </c>
      <c r="DD2" s="0" t="s">
        <v>216</v>
      </c>
      <c r="DE2" s="11" t="n">
        <v>45953</v>
      </c>
      <c r="DF2" s="6" t="s">
        <f>=2853.07</f>
      </c>
      <c r="DG2" s="0" t="s">
        <v>216</v>
      </c>
      <c r="DH2" s="11" t="n">
        <v>45953</v>
      </c>
      <c r="DI2" s="6" t="s">
        <f>=2822.63</f>
      </c>
      <c r="DJ2" s="0" t="s">
        <v>216</v>
      </c>
      <c r="DK2" s="11" t="n">
        <v>45953</v>
      </c>
      <c r="DL2" s="6" t="s">
        <f>=2950.2</f>
      </c>
      <c r="DM2" s="0" t="s">
        <v>216</v>
      </c>
      <c r="DN2" s="11" t="n">
        <v>45953</v>
      </c>
      <c r="DO2" s="6" t="s">
        <f>=2752.1</f>
      </c>
      <c r="DP2" s="0" t="s">
        <v>216</v>
      </c>
      <c r="DQ2" s="11" t="n">
        <v>45953</v>
      </c>
      <c r="DR2" s="6" t="s">
        <f>=3466.15</f>
      </c>
      <c r="DS2" s="0" t="s">
        <v>216</v>
      </c>
      <c r="DT2" s="11" t="n">
        <v>45953</v>
      </c>
      <c r="DU2" s="6" t="s">
        <f>=1525.17</f>
      </c>
      <c r="DV2" s="0" t="s">
        <v>216</v>
      </c>
    </row>
    <row collapsed="false" customFormat="false" customHeight="false" hidden="false" ht="12.1" outlineLevel="0" r="3">
      <c r="A3" s="11" t="n">
        <v>46318</v>
      </c>
      <c r="B3" s="8" t="s">
        <f>=-Портфель!J2</f>
      </c>
      <c r="C3" s="0" t="s">
        <v>217</v>
      </c>
      <c r="D3" s="11" t="n">
        <v>46034</v>
      </c>
      <c r="E3" s="6" t="n">
        <v>-1727</v>
      </c>
      <c r="F3" s="0" t="s">
        <v>184</v>
      </c>
      <c r="G3" s="11" t="n">
        <v>46318</v>
      </c>
      <c r="H3" s="8" t="s">
        <f>=-Портфель!J4</f>
      </c>
      <c r="I3" s="0" t="s">
        <v>217</v>
      </c>
      <c r="J3" s="11" t="n">
        <v>46028</v>
      </c>
      <c r="K3" s="6" t="n">
        <v>-2561</v>
      </c>
      <c r="L3" s="0" t="s">
        <v>182</v>
      </c>
      <c r="M3" s="11" t="n">
        <v>46154</v>
      </c>
      <c r="N3" s="6" t="n">
        <v>-67</v>
      </c>
      <c r="O3" s="0" t="s">
        <v>204</v>
      </c>
      <c r="P3" s="11" t="n">
        <v>46318</v>
      </c>
      <c r="Q3" s="8" t="s">
        <f>=-Портфель!J7</f>
      </c>
      <c r="R3" s="0" t="s">
        <v>217</v>
      </c>
      <c r="S3" s="11" t="n">
        <v>46318</v>
      </c>
      <c r="T3" s="8" t="s">
        <f>=-Портфель!J8</f>
      </c>
      <c r="U3" s="0" t="s">
        <v>217</v>
      </c>
      <c r="V3" s="11" t="n">
        <v>46153</v>
      </c>
      <c r="W3" s="6" t="n">
        <v>-1014</v>
      </c>
      <c r="X3" s="0" t="s">
        <v>203</v>
      </c>
      <c r="Y3" s="11" t="n">
        <v>46318</v>
      </c>
      <c r="Z3" s="8" t="s">
        <f>=-Портфель!J10</f>
      </c>
      <c r="AA3" s="0" t="s">
        <v>217</v>
      </c>
      <c r="AB3" s="11" t="n">
        <v>46318</v>
      </c>
      <c r="AC3" s="8" t="s">
        <f>=-Портфель!J11</f>
      </c>
      <c r="AD3" s="0" t="s">
        <v>217</v>
      </c>
      <c r="AE3" s="11" t="n">
        <v>46005</v>
      </c>
      <c r="AF3" s="6" t="n">
        <v>-757</v>
      </c>
      <c r="AG3" s="0" t="s">
        <v>177</v>
      </c>
      <c r="AH3" s="11" t="n">
        <v>46318</v>
      </c>
      <c r="AI3" s="8" t="s">
        <f>=-Портфель!J13</f>
      </c>
      <c r="AJ3" s="0" t="s">
        <v>217</v>
      </c>
      <c r="AK3" s="11" t="n">
        <v>46036</v>
      </c>
      <c r="AL3" s="6" t="n">
        <v>-1196.5</v>
      </c>
      <c r="AM3" s="0" t="s">
        <v>185</v>
      </c>
      <c r="AN3" s="11" t="n">
        <v>46318</v>
      </c>
      <c r="AO3" s="8" t="s">
        <f>=-Портфель!J15</f>
      </c>
      <c r="AP3" s="0" t="s">
        <v>217</v>
      </c>
      <c r="AQ3" s="11" t="n">
        <v>46125</v>
      </c>
      <c r="AR3" s="6" t="n">
        <v>-246.38</v>
      </c>
      <c r="AS3" s="0" t="s">
        <v>195</v>
      </c>
      <c r="AT3" s="11" t="n">
        <v>46014</v>
      </c>
      <c r="AU3" s="6" t="n">
        <v>-140</v>
      </c>
      <c r="AV3" s="0" t="s">
        <v>179</v>
      </c>
      <c r="AW3" s="11" t="n">
        <v>46033</v>
      </c>
      <c r="AX3" s="6" t="n">
        <v>-70.3</v>
      </c>
      <c r="AY3" s="0" t="s">
        <v>183</v>
      </c>
      <c r="AZ3" s="11" t="n">
        <v>46016</v>
      </c>
      <c r="BA3" s="6" t="n">
        <v>-5493</v>
      </c>
      <c r="BB3" s="0" t="s">
        <v>180</v>
      </c>
      <c r="BC3" s="11" t="n">
        <v>46318</v>
      </c>
      <c r="BD3" s="8" t="s">
        <f>=-Портфель!J20</f>
      </c>
      <c r="BE3" s="0" t="s">
        <v>217</v>
      </c>
      <c r="BF3" s="11" t="n">
        <v>46318</v>
      </c>
      <c r="BG3" s="8" t="s">
        <f>=-Портфель!J21</f>
      </c>
      <c r="BH3" s="0" t="s">
        <v>217</v>
      </c>
      <c r="BI3" s="11" t="n">
        <v>46318</v>
      </c>
      <c r="BJ3" s="8" t="s">
        <f>=-Портфель!J23</f>
      </c>
      <c r="BK3" s="0" t="s">
        <v>217</v>
      </c>
      <c r="BL3" s="11" t="n">
        <v>46318</v>
      </c>
      <c r="BM3" s="8" t="s">
        <f>=-Портфель!J24</f>
      </c>
      <c r="BN3" s="0" t="s">
        <v>217</v>
      </c>
      <c r="BO3" s="11" t="n">
        <v>45965</v>
      </c>
      <c r="BP3" s="6" t="s">
        <f>=-50.33</f>
      </c>
      <c r="BQ3" s="0" t="s">
        <v>159</v>
      </c>
      <c r="BR3" s="11" t="n">
        <v>45957</v>
      </c>
      <c r="BS3" s="6" t="s">
        <f>=-49.1</f>
      </c>
      <c r="BT3" s="0" t="s">
        <v>154</v>
      </c>
      <c r="BU3" s="11" t="n">
        <v>46107</v>
      </c>
      <c r="BV3" s="6" t="s">
        <f>=-253.69</f>
      </c>
      <c r="BW3" s="0" t="s">
        <v>193</v>
      </c>
      <c r="BX3" s="11" t="n">
        <v>45973</v>
      </c>
      <c r="BY3" s="6" t="s">
        <f>=-42.09</f>
      </c>
      <c r="BZ3" s="0" t="s">
        <v>167</v>
      </c>
      <c r="CA3" s="11" t="n">
        <v>45960</v>
      </c>
      <c r="CB3" s="6" t="s">
        <f>=-46.01</f>
      </c>
      <c r="CC3" s="0" t="s">
        <v>156</v>
      </c>
      <c r="CD3" s="11" t="n">
        <v>45955</v>
      </c>
      <c r="CE3" s="6" t="s">
        <f>=-51.19</f>
      </c>
      <c r="CF3" s="0" t="s">
        <v>153</v>
      </c>
      <c r="CG3" s="11" t="n">
        <v>45966</v>
      </c>
      <c r="CH3" s="6" t="s">
        <f>=-42.09</f>
      </c>
      <c r="CI3" s="0" t="s">
        <v>161</v>
      </c>
      <c r="CJ3" s="11" t="n">
        <v>45982</v>
      </c>
      <c r="CK3" s="6" t="s">
        <f>=-31.87</f>
      </c>
      <c r="CL3" s="0" t="s">
        <v>173</v>
      </c>
      <c r="CM3" s="11" t="n">
        <v>45982</v>
      </c>
      <c r="CN3" s="6" t="s">
        <f>=-41.46</f>
      </c>
      <c r="CO3" s="0" t="s">
        <v>172</v>
      </c>
      <c r="CP3" s="11" t="n">
        <v>45976</v>
      </c>
      <c r="CQ3" s="6" t="s">
        <f>=-51.19</f>
      </c>
      <c r="CR3" s="0" t="s">
        <v>168</v>
      </c>
      <c r="CS3" s="11" t="n">
        <v>45972</v>
      </c>
      <c r="CT3" s="6" t="s">
        <f>=-46.64</f>
      </c>
      <c r="CU3" s="0" t="s">
        <v>165</v>
      </c>
      <c r="CV3" s="11" t="n">
        <v>45972</v>
      </c>
      <c r="CW3" s="6" t="s">
        <f>=-31.75</f>
      </c>
      <c r="CX3" s="0" t="s">
        <v>164</v>
      </c>
      <c r="CY3" s="11" t="n">
        <v>45964</v>
      </c>
      <c r="CZ3" s="6" t="s">
        <f>=-54.88</f>
      </c>
      <c r="DA3" s="0" t="s">
        <v>158</v>
      </c>
      <c r="DB3" s="11" t="n">
        <v>45972</v>
      </c>
      <c r="DC3" s="6" t="s">
        <f>=-36.91</f>
      </c>
      <c r="DD3" s="0" t="s">
        <v>166</v>
      </c>
      <c r="DE3" s="11" t="n">
        <v>46130</v>
      </c>
      <c r="DF3" s="6" t="s">
        <f>=-130.58</f>
      </c>
      <c r="DG3" s="0" t="s">
        <v>198</v>
      </c>
      <c r="DH3" s="11" t="n">
        <v>45993</v>
      </c>
      <c r="DI3" s="6" t="s">
        <f>=-76.51</f>
      </c>
      <c r="DJ3" s="0" t="s">
        <v>175</v>
      </c>
      <c r="DK3" s="11" t="n">
        <v>45958</v>
      </c>
      <c r="DL3" s="6" t="s">
        <f>=-39.63</f>
      </c>
      <c r="DM3" s="0" t="s">
        <v>155</v>
      </c>
      <c r="DN3" s="11" t="n">
        <v>45992</v>
      </c>
      <c r="DO3" s="6" t="s">
        <f>=-67.04</f>
      </c>
      <c r="DP3" s="0" t="s">
        <v>174</v>
      </c>
      <c r="DQ3" s="11" t="n">
        <v>45977</v>
      </c>
      <c r="DR3" s="6" t="s">
        <f>=-193.9</f>
      </c>
      <c r="DS3" s="0" t="s">
        <v>169</v>
      </c>
      <c r="DT3" s="11" t="n">
        <v>45965</v>
      </c>
      <c r="DU3" s="6" t="s">
        <f>=-120</f>
      </c>
      <c r="DV3" s="0" t="s">
        <v>160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46146</v>
      </c>
      <c r="E4" s="6" t="n">
        <v>-1209</v>
      </c>
      <c r="F4" s="0" t="s">
        <v>200</v>
      </c>
      <c r="G4" s="0"/>
      <c r="H4" s="10" t="s">
        <f>=XIRR(H2:H3,G2:G3)</f>
      </c>
      <c r="I4" s="0"/>
      <c r="J4" s="11" t="n">
        <v>46318</v>
      </c>
      <c r="K4" s="8" t="s">
        <f>=-Портфель!J5</f>
      </c>
      <c r="L4" s="0" t="s">
        <v>217</v>
      </c>
      <c r="M4" s="11" t="n">
        <v>46318</v>
      </c>
      <c r="N4" s="8" t="s">
        <f>=-Портфель!J6</f>
      </c>
      <c r="O4" s="0" t="s">
        <v>217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46318</v>
      </c>
      <c r="W4" s="8" t="s">
        <f>=-Портфель!J9</f>
      </c>
      <c r="X4" s="0" t="s">
        <v>217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46318</v>
      </c>
      <c r="AF4" s="8" t="s">
        <f>=-Портфель!J12</f>
      </c>
      <c r="AG4" s="0" t="s">
        <v>217</v>
      </c>
      <c r="AH4" s="0"/>
      <c r="AI4" s="10" t="s">
        <f>=XIRR(AI2:AI3,AH2:AH3)</f>
      </c>
      <c r="AJ4" s="0"/>
      <c r="AK4" s="11" t="n">
        <v>46318</v>
      </c>
      <c r="AL4" s="8" t="s">
        <f>=-Портфель!J14</f>
      </c>
      <c r="AM4" s="0" t="s">
        <v>217</v>
      </c>
      <c r="AN4" s="0"/>
      <c r="AO4" s="10" t="s">
        <f>=XIRR(AO2:AO3,AN2:AN3)</f>
      </c>
      <c r="AP4" s="0"/>
      <c r="AQ4" s="11" t="n">
        <v>46318</v>
      </c>
      <c r="AR4" s="8" t="s">
        <f>=-Портфель!J16</f>
      </c>
      <c r="AS4" s="0" t="s">
        <v>217</v>
      </c>
      <c r="AT4" s="11" t="n">
        <v>46140</v>
      </c>
      <c r="AU4" s="6" t="n">
        <v>-194.1</v>
      </c>
      <c r="AV4" s="0" t="s">
        <v>199</v>
      </c>
      <c r="AW4" s="11" t="n">
        <v>46318</v>
      </c>
      <c r="AX4" s="8" t="s">
        <f>=-Портфель!J18</f>
      </c>
      <c r="AY4" s="0" t="s">
        <v>217</v>
      </c>
      <c r="AZ4" s="11" t="n">
        <v>46157</v>
      </c>
      <c r="BA4" s="6" t="n">
        <v>-1047</v>
      </c>
      <c r="BB4" s="0" t="s">
        <v>206</v>
      </c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45995</v>
      </c>
      <c r="BP4" s="6" t="s">
        <f>=-50.33</f>
      </c>
      <c r="BQ4" s="0" t="s">
        <v>159</v>
      </c>
      <c r="BR4" s="11" t="n">
        <v>45987</v>
      </c>
      <c r="BS4" s="6" t="s">
        <f>=-49.1</f>
      </c>
      <c r="BT4" s="0" t="s">
        <v>154</v>
      </c>
      <c r="BU4" s="11" t="n">
        <v>46318</v>
      </c>
      <c r="BV4" s="8" t="s">
        <f>=-Портфель!J28</f>
      </c>
      <c r="BW4" s="0" t="s">
        <v>217</v>
      </c>
      <c r="BX4" s="11" t="n">
        <v>46003</v>
      </c>
      <c r="BY4" s="6" t="s">
        <f>=-42.09</f>
      </c>
      <c r="BZ4" s="0" t="s">
        <v>167</v>
      </c>
      <c r="CA4" s="11" t="n">
        <v>45990</v>
      </c>
      <c r="CB4" s="6" t="s">
        <f>=-46.01</f>
      </c>
      <c r="CC4" s="0" t="s">
        <v>156</v>
      </c>
      <c r="CD4" s="11" t="n">
        <v>45985</v>
      </c>
      <c r="CE4" s="6" t="s">
        <f>=-51.19</f>
      </c>
      <c r="CF4" s="0" t="s">
        <v>153</v>
      </c>
      <c r="CG4" s="11" t="n">
        <v>45996</v>
      </c>
      <c r="CH4" s="6" t="s">
        <f>=-42.09</f>
      </c>
      <c r="CI4" s="0" t="s">
        <v>161</v>
      </c>
      <c r="CJ4" s="11" t="n">
        <v>46012</v>
      </c>
      <c r="CK4" s="6" t="s">
        <f>=-31.87</f>
      </c>
      <c r="CL4" s="0" t="s">
        <v>173</v>
      </c>
      <c r="CM4" s="11" t="n">
        <v>46012</v>
      </c>
      <c r="CN4" s="6" t="s">
        <f>=-41.46</f>
      </c>
      <c r="CO4" s="0" t="s">
        <v>172</v>
      </c>
      <c r="CP4" s="11" t="n">
        <v>46006</v>
      </c>
      <c r="CQ4" s="6" t="s">
        <f>=-51.19</f>
      </c>
      <c r="CR4" s="0" t="s">
        <v>168</v>
      </c>
      <c r="CS4" s="11" t="n">
        <v>46002</v>
      </c>
      <c r="CT4" s="6" t="s">
        <f>=-46.64</f>
      </c>
      <c r="CU4" s="0" t="s">
        <v>165</v>
      </c>
      <c r="CV4" s="11" t="n">
        <v>46002</v>
      </c>
      <c r="CW4" s="6" t="s">
        <f>=-31.75</f>
      </c>
      <c r="CX4" s="0" t="s">
        <v>164</v>
      </c>
      <c r="CY4" s="11" t="n">
        <v>45994</v>
      </c>
      <c r="CZ4" s="6" t="s">
        <f>=-54.88</f>
      </c>
      <c r="DA4" s="0" t="s">
        <v>158</v>
      </c>
      <c r="DB4" s="11" t="n">
        <v>46002</v>
      </c>
      <c r="DC4" s="6" t="s">
        <f>=-36.91</f>
      </c>
      <c r="DD4" s="0" t="s">
        <v>166</v>
      </c>
      <c r="DE4" s="11" t="n">
        <v>46318</v>
      </c>
      <c r="DF4" s="8" t="s">
        <f>=-Портфель!J40</f>
      </c>
      <c r="DG4" s="0" t="s">
        <v>217</v>
      </c>
      <c r="DH4" s="11" t="n">
        <v>46084</v>
      </c>
      <c r="DI4" s="6" t="s">
        <f>=-76.51</f>
      </c>
      <c r="DJ4" s="0" t="s">
        <v>175</v>
      </c>
      <c r="DK4" s="11" t="n">
        <v>45988</v>
      </c>
      <c r="DL4" s="6" t="s">
        <f>=-39.63</f>
      </c>
      <c r="DM4" s="0" t="s">
        <v>155</v>
      </c>
      <c r="DN4" s="11" t="n">
        <v>46083</v>
      </c>
      <c r="DO4" s="6" t="s">
        <f>=-67.04</f>
      </c>
      <c r="DP4" s="0" t="s">
        <v>174</v>
      </c>
      <c r="DQ4" s="11" t="n">
        <v>45978</v>
      </c>
      <c r="DR4" s="6" t="s">
        <f>=-40.13</f>
      </c>
      <c r="DS4" s="0" t="s">
        <v>170</v>
      </c>
      <c r="DT4" s="11" t="n">
        <v>45966</v>
      </c>
      <c r="DU4" s="6" t="s">
        <f>=-17.52</f>
      </c>
      <c r="DV4" s="0" t="s">
        <v>162</v>
      </c>
    </row>
    <row collapsed="false" customFormat="false" customHeight="false" hidden="false" ht="12.1" outlineLevel="0" r="5">
      <c r="A5" s="0"/>
      <c r="B5" s="8" t="s">
        <f>=-SUM(B2:B3)</f>
      </c>
      <c r="C5" s="0" t="s">
        <v>218</v>
      </c>
      <c r="D5" s="11" t="n">
        <v>46318</v>
      </c>
      <c r="E5" s="8" t="s">
        <f>=-Портфель!J3</f>
      </c>
      <c r="F5" s="0" t="s">
        <v>217</v>
      </c>
      <c r="G5" s="0"/>
      <c r="H5" s="8" t="s">
        <f>=-SUM(H2:H3)</f>
      </c>
      <c r="I5" s="0" t="s">
        <v>218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218</v>
      </c>
      <c r="S5" s="0"/>
      <c r="T5" s="8" t="s">
        <f>=-SUM(T2:T3)</f>
      </c>
      <c r="U5" s="0" t="s">
        <v>218</v>
      </c>
      <c r="V5" s="0"/>
      <c r="W5" s="10" t="s">
        <f>=XIRR(W2:W4,V2:V4)</f>
      </c>
      <c r="X5" s="0"/>
      <c r="Y5" s="0"/>
      <c r="Z5" s="8" t="s">
        <f>=-SUM(Z2:Z3)</f>
      </c>
      <c r="AA5" s="0" t="s">
        <v>218</v>
      </c>
      <c r="AB5" s="0"/>
      <c r="AC5" s="8" t="s">
        <f>=-SUM(AC2:AC3)</f>
      </c>
      <c r="AD5" s="0" t="s">
        <v>218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218</v>
      </c>
      <c r="AK5" s="0"/>
      <c r="AL5" s="10" t="s">
        <f>=XIRR(AL2:AL4,AK2:AK4)</f>
      </c>
      <c r="AM5" s="0"/>
      <c r="AN5" s="0"/>
      <c r="AO5" s="8" t="s">
        <f>=-SUM(AO2:AO3)</f>
      </c>
      <c r="AP5" s="0" t="s">
        <v>218</v>
      </c>
      <c r="AQ5" s="0"/>
      <c r="AR5" s="10" t="s">
        <f>=XIRR(AR2:AR4,AQ2:AQ4)</f>
      </c>
      <c r="AS5" s="0"/>
      <c r="AT5" s="11" t="n">
        <v>46318</v>
      </c>
      <c r="AU5" s="8" t="s">
        <f>=-Портфель!J17</f>
      </c>
      <c r="AV5" s="0" t="s">
        <v>217</v>
      </c>
      <c r="AW5" s="0"/>
      <c r="AX5" s="10" t="s">
        <f>=XIRR(AX2:AX4,AW2:AW4)</f>
      </c>
      <c r="AY5" s="0"/>
      <c r="AZ5" s="11" t="n">
        <v>46318</v>
      </c>
      <c r="BA5" s="8" t="s">
        <f>=-Портфель!J19</f>
      </c>
      <c r="BB5" s="0" t="s">
        <v>217</v>
      </c>
      <c r="BC5" s="0"/>
      <c r="BD5" s="8" t="s">
        <f>=-SUM(BD2:BD3)</f>
      </c>
      <c r="BE5" s="0" t="s">
        <v>218</v>
      </c>
      <c r="BF5" s="0"/>
      <c r="BG5" s="8" t="s">
        <f>=-SUM(BG2:BG3)</f>
      </c>
      <c r="BH5" s="0" t="s">
        <v>218</v>
      </c>
      <c r="BI5" s="0"/>
      <c r="BJ5" s="8" t="s">
        <f>=-SUM(BJ2:BJ3)</f>
      </c>
      <c r="BK5" s="0" t="s">
        <v>218</v>
      </c>
      <c r="BL5" s="0"/>
      <c r="BM5" s="8" t="s">
        <f>=-SUM(BM2:BM3)</f>
      </c>
      <c r="BN5" s="0" t="s">
        <v>218</v>
      </c>
      <c r="BO5" s="11" t="n">
        <v>46025</v>
      </c>
      <c r="BP5" s="6" t="s">
        <f>=-50.33</f>
      </c>
      <c r="BQ5" s="0" t="s">
        <v>159</v>
      </c>
      <c r="BR5" s="11" t="n">
        <v>46017</v>
      </c>
      <c r="BS5" s="6" t="s">
        <f>=-49.1</f>
      </c>
      <c r="BT5" s="0" t="s">
        <v>154</v>
      </c>
      <c r="BU5" s="0"/>
      <c r="BV5" s="10" t="s">
        <f>=XIRR(BV2:BV4,BU2:BU4)</f>
      </c>
      <c r="BW5" s="0"/>
      <c r="BX5" s="11" t="n">
        <v>46033</v>
      </c>
      <c r="BY5" s="6" t="s">
        <f>=-42.09</f>
      </c>
      <c r="BZ5" s="0" t="s">
        <v>167</v>
      </c>
      <c r="CA5" s="11" t="n">
        <v>46020</v>
      </c>
      <c r="CB5" s="6" t="s">
        <f>=-46.01</f>
      </c>
      <c r="CC5" s="0" t="s">
        <v>156</v>
      </c>
      <c r="CD5" s="11" t="n">
        <v>46015</v>
      </c>
      <c r="CE5" s="6" t="s">
        <f>=-51.19</f>
      </c>
      <c r="CF5" s="0" t="s">
        <v>153</v>
      </c>
      <c r="CG5" s="11" t="n">
        <v>46026</v>
      </c>
      <c r="CH5" s="6" t="s">
        <f>=-42.09</f>
      </c>
      <c r="CI5" s="0" t="s">
        <v>161</v>
      </c>
      <c r="CJ5" s="11" t="n">
        <v>46042</v>
      </c>
      <c r="CK5" s="6" t="s">
        <f>=-31.87</f>
      </c>
      <c r="CL5" s="0" t="s">
        <v>173</v>
      </c>
      <c r="CM5" s="11" t="n">
        <v>46042</v>
      </c>
      <c r="CN5" s="6" t="s">
        <f>=-41.46</f>
      </c>
      <c r="CO5" s="0" t="s">
        <v>172</v>
      </c>
      <c r="CP5" s="11" t="n">
        <v>46036</v>
      </c>
      <c r="CQ5" s="6" t="s">
        <f>=-51.19</f>
      </c>
      <c r="CR5" s="0" t="s">
        <v>168</v>
      </c>
      <c r="CS5" s="11" t="n">
        <v>46032</v>
      </c>
      <c r="CT5" s="6" t="s">
        <f>=-46.64</f>
      </c>
      <c r="CU5" s="0" t="s">
        <v>165</v>
      </c>
      <c r="CV5" s="11" t="n">
        <v>46032</v>
      </c>
      <c r="CW5" s="6" t="s">
        <f>=-31.75</f>
      </c>
      <c r="CX5" s="0" t="s">
        <v>164</v>
      </c>
      <c r="CY5" s="11" t="n">
        <v>46024</v>
      </c>
      <c r="CZ5" s="6" t="s">
        <f>=-54.88</f>
      </c>
      <c r="DA5" s="0" t="s">
        <v>158</v>
      </c>
      <c r="DB5" s="11" t="n">
        <v>46032</v>
      </c>
      <c r="DC5" s="6" t="s">
        <f>=-36.91</f>
      </c>
      <c r="DD5" s="0" t="s">
        <v>166</v>
      </c>
      <c r="DE5" s="0"/>
      <c r="DF5" s="10" t="s">
        <f>=XIRR(DF2:DF4,DE2:DE4)</f>
      </c>
      <c r="DG5" s="0"/>
      <c r="DH5" s="11" t="n">
        <v>46175</v>
      </c>
      <c r="DI5" s="6" t="s">
        <f>=-76.51</f>
      </c>
      <c r="DJ5" s="0" t="s">
        <v>175</v>
      </c>
      <c r="DK5" s="11" t="n">
        <v>46018</v>
      </c>
      <c r="DL5" s="6" t="s">
        <f>=-39.63</f>
      </c>
      <c r="DM5" s="0" t="s">
        <v>155</v>
      </c>
      <c r="DN5" s="11" t="n">
        <v>46174</v>
      </c>
      <c r="DO5" s="6" t="s">
        <f>=-67.04</f>
      </c>
      <c r="DP5" s="0" t="s">
        <v>174</v>
      </c>
      <c r="DQ5" s="11" t="n">
        <v>46007</v>
      </c>
      <c r="DR5" s="6" t="s">
        <f>=-193.9</f>
      </c>
      <c r="DS5" s="0" t="s">
        <v>169</v>
      </c>
      <c r="DT5" s="11" t="n">
        <v>45995</v>
      </c>
      <c r="DU5" s="6" t="s">
        <f>=-120</f>
      </c>
      <c r="DV5" s="0" t="s">
        <v>160</v>
      </c>
    </row>
    <row collapsed="false" customFormat="false" customHeight="false" hidden="false" ht="12.1" outlineLevel="0" r="6">
      <c r="A6" s="0"/>
      <c r="B6" s="0"/>
      <c r="C6" s="0"/>
      <c r="D6" s="0"/>
      <c r="E6" s="10" t="s">
        <f>=XIRR(E2:E5,D2:D5)</f>
      </c>
      <c r="F6" s="0"/>
      <c r="G6" s="0"/>
      <c r="H6" s="0"/>
      <c r="I6" s="0"/>
      <c r="J6" s="0"/>
      <c r="K6" s="8" t="s">
        <f>=-SUM(K2:K4)</f>
      </c>
      <c r="L6" s="0" t="s">
        <v>218</v>
      </c>
      <c r="M6" s="0"/>
      <c r="N6" s="8" t="s">
        <f>=-SUM(N2:N4)</f>
      </c>
      <c r="O6" s="0" t="s">
        <v>218</v>
      </c>
      <c r="P6" s="0"/>
      <c r="Q6" s="0"/>
      <c r="R6" s="0"/>
      <c r="S6" s="0"/>
      <c r="T6" s="0"/>
      <c r="U6" s="0"/>
      <c r="V6" s="0"/>
      <c r="W6" s="8" t="s">
        <f>=-SUM(W2:W4)</f>
      </c>
      <c r="X6" s="0" t="s">
        <v>218</v>
      </c>
      <c r="Y6" s="0"/>
      <c r="Z6" s="0"/>
      <c r="AA6" s="0"/>
      <c r="AB6" s="0"/>
      <c r="AC6" s="0"/>
      <c r="AD6" s="0"/>
      <c r="AE6" s="0"/>
      <c r="AF6" s="8" t="s">
        <f>=-SUM(AF2:AF4)</f>
      </c>
      <c r="AG6" s="0" t="s">
        <v>218</v>
      </c>
      <c r="AH6" s="0"/>
      <c r="AI6" s="0"/>
      <c r="AJ6" s="0"/>
      <c r="AK6" s="0"/>
      <c r="AL6" s="8" t="s">
        <f>=-SUM(AL2:AL4)</f>
      </c>
      <c r="AM6" s="0" t="s">
        <v>218</v>
      </c>
      <c r="AN6" s="0"/>
      <c r="AO6" s="0"/>
      <c r="AP6" s="0"/>
      <c r="AQ6" s="0"/>
      <c r="AR6" s="8" t="s">
        <f>=-SUM(AR2:AR4)</f>
      </c>
      <c r="AS6" s="0" t="s">
        <v>218</v>
      </c>
      <c r="AT6" s="0"/>
      <c r="AU6" s="10" t="s">
        <f>=XIRR(AU2:AU5,AT2:AT5)</f>
      </c>
      <c r="AV6" s="0"/>
      <c r="AW6" s="0"/>
      <c r="AX6" s="8" t="s">
        <f>=-SUM(AX2:AX4)</f>
      </c>
      <c r="AY6" s="0" t="s">
        <v>218</v>
      </c>
      <c r="AZ6" s="0"/>
      <c r="BA6" s="10" t="s">
        <f>=XIRR(BA2:BA5,AZ2:AZ5)</f>
      </c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11" t="n">
        <v>46055</v>
      </c>
      <c r="BP6" s="6" t="s">
        <f>=-50.33</f>
      </c>
      <c r="BQ6" s="0" t="s">
        <v>159</v>
      </c>
      <c r="BR6" s="11" t="n">
        <v>46047</v>
      </c>
      <c r="BS6" s="6" t="s">
        <f>=-49.1</f>
      </c>
      <c r="BT6" s="0" t="s">
        <v>154</v>
      </c>
      <c r="BU6" s="0"/>
      <c r="BV6" s="8" t="s">
        <f>=-SUM(BV2:BV4)</f>
      </c>
      <c r="BW6" s="0" t="s">
        <v>218</v>
      </c>
      <c r="BX6" s="11" t="n">
        <v>46063</v>
      </c>
      <c r="BY6" s="6" t="s">
        <f>=-42.09</f>
      </c>
      <c r="BZ6" s="0" t="s">
        <v>167</v>
      </c>
      <c r="CA6" s="11" t="n">
        <v>46050</v>
      </c>
      <c r="CB6" s="6" t="s">
        <f>=-46.01</f>
      </c>
      <c r="CC6" s="0" t="s">
        <v>156</v>
      </c>
      <c r="CD6" s="11" t="n">
        <v>46045</v>
      </c>
      <c r="CE6" s="6" t="s">
        <f>=-51.19</f>
      </c>
      <c r="CF6" s="0" t="s">
        <v>153</v>
      </c>
      <c r="CG6" s="11" t="n">
        <v>46056</v>
      </c>
      <c r="CH6" s="6" t="s">
        <f>=-42.09</f>
      </c>
      <c r="CI6" s="0" t="s">
        <v>161</v>
      </c>
      <c r="CJ6" s="11" t="n">
        <v>46072</v>
      </c>
      <c r="CK6" s="6" t="s">
        <f>=-31.87</f>
      </c>
      <c r="CL6" s="0" t="s">
        <v>173</v>
      </c>
      <c r="CM6" s="11" t="n">
        <v>46072</v>
      </c>
      <c r="CN6" s="6" t="s">
        <f>=-41.46</f>
      </c>
      <c r="CO6" s="0" t="s">
        <v>172</v>
      </c>
      <c r="CP6" s="11" t="n">
        <v>46066</v>
      </c>
      <c r="CQ6" s="6" t="s">
        <f>=-51.19</f>
      </c>
      <c r="CR6" s="0" t="s">
        <v>168</v>
      </c>
      <c r="CS6" s="11" t="n">
        <v>46062</v>
      </c>
      <c r="CT6" s="6" t="s">
        <f>=-46.64</f>
      </c>
      <c r="CU6" s="0" t="s">
        <v>165</v>
      </c>
      <c r="CV6" s="11" t="n">
        <v>46062</v>
      </c>
      <c r="CW6" s="6" t="s">
        <f>=-31.75</f>
      </c>
      <c r="CX6" s="0" t="s">
        <v>164</v>
      </c>
      <c r="CY6" s="11" t="n">
        <v>46054</v>
      </c>
      <c r="CZ6" s="6" t="s">
        <f>=-54.88</f>
      </c>
      <c r="DA6" s="0" t="s">
        <v>158</v>
      </c>
      <c r="DB6" s="11" t="n">
        <v>46062</v>
      </c>
      <c r="DC6" s="6" t="s">
        <f>=-36.91</f>
      </c>
      <c r="DD6" s="0" t="s">
        <v>166</v>
      </c>
      <c r="DE6" s="0"/>
      <c r="DF6" s="8" t="s">
        <f>=-SUM(DF2:DF4)</f>
      </c>
      <c r="DG6" s="0" t="s">
        <v>218</v>
      </c>
      <c r="DH6" s="11" t="n">
        <v>46318</v>
      </c>
      <c r="DI6" s="8" t="s">
        <f>=-Портфель!J41</f>
      </c>
      <c r="DJ6" s="0" t="s">
        <v>217</v>
      </c>
      <c r="DK6" s="11" t="n">
        <v>46048</v>
      </c>
      <c r="DL6" s="6" t="s">
        <f>=-39.63</f>
      </c>
      <c r="DM6" s="0" t="s">
        <v>155</v>
      </c>
      <c r="DN6" s="11" t="n">
        <v>46318</v>
      </c>
      <c r="DO6" s="8" t="s">
        <f>=-Портфель!J43</f>
      </c>
      <c r="DP6" s="0" t="s">
        <v>217</v>
      </c>
      <c r="DQ6" s="11" t="n">
        <v>46008</v>
      </c>
      <c r="DR6" s="6" t="s">
        <f>=-37.61</f>
      </c>
      <c r="DS6" s="0" t="s">
        <v>178</v>
      </c>
      <c r="DT6" s="11" t="n">
        <v>45996</v>
      </c>
      <c r="DU6" s="6" t="s">
        <f>=-16.93</f>
      </c>
      <c r="DV6" s="0" t="s">
        <v>176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218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218</v>
      </c>
      <c r="AW7" s="0"/>
      <c r="AX7" s="0"/>
      <c r="AY7" s="0"/>
      <c r="AZ7" s="0"/>
      <c r="BA7" s="8" t="s">
        <f>=-SUM(BA2:BA5)</f>
      </c>
      <c r="BB7" s="0" t="s">
        <v>218</v>
      </c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11" t="n">
        <v>46085</v>
      </c>
      <c r="BP7" s="6" t="s">
        <f>=-50.33</f>
      </c>
      <c r="BQ7" s="0" t="s">
        <v>159</v>
      </c>
      <c r="BR7" s="11" t="n">
        <v>46077</v>
      </c>
      <c r="BS7" s="6" t="s">
        <f>=-49.1</f>
      </c>
      <c r="BT7" s="0" t="s">
        <v>154</v>
      </c>
      <c r="BU7" s="0"/>
      <c r="BV7" s="0"/>
      <c r="BW7" s="0"/>
      <c r="BX7" s="11" t="n">
        <v>46093</v>
      </c>
      <c r="BY7" s="6" t="s">
        <f>=-42.09</f>
      </c>
      <c r="BZ7" s="0" t="s">
        <v>167</v>
      </c>
      <c r="CA7" s="11" t="n">
        <v>46080</v>
      </c>
      <c r="CB7" s="6" t="s">
        <f>=-46.01</f>
      </c>
      <c r="CC7" s="0" t="s">
        <v>156</v>
      </c>
      <c r="CD7" s="11" t="n">
        <v>46075</v>
      </c>
      <c r="CE7" s="6" t="s">
        <f>=-51.19</f>
      </c>
      <c r="CF7" s="0" t="s">
        <v>153</v>
      </c>
      <c r="CG7" s="11" t="n">
        <v>46086</v>
      </c>
      <c r="CH7" s="6" t="s">
        <f>=-42.09</f>
      </c>
      <c r="CI7" s="0" t="s">
        <v>161</v>
      </c>
      <c r="CJ7" s="11" t="n">
        <v>46102</v>
      </c>
      <c r="CK7" s="6" t="s">
        <f>=-31.87</f>
      </c>
      <c r="CL7" s="0" t="s">
        <v>173</v>
      </c>
      <c r="CM7" s="11" t="n">
        <v>46102</v>
      </c>
      <c r="CN7" s="6" t="s">
        <f>=-41.46</f>
      </c>
      <c r="CO7" s="0" t="s">
        <v>172</v>
      </c>
      <c r="CP7" s="11" t="n">
        <v>46095</v>
      </c>
      <c r="CQ7" s="6" t="s">
        <f>=-81</f>
      </c>
      <c r="CR7" s="0" t="s">
        <v>191</v>
      </c>
      <c r="CS7" s="11" t="n">
        <v>46092</v>
      </c>
      <c r="CT7" s="6" t="s">
        <f>=-46.64</f>
      </c>
      <c r="CU7" s="0" t="s">
        <v>165</v>
      </c>
      <c r="CV7" s="11" t="n">
        <v>46092</v>
      </c>
      <c r="CW7" s="6" t="s">
        <f>=-31.75</f>
      </c>
      <c r="CX7" s="0" t="s">
        <v>164</v>
      </c>
      <c r="CY7" s="11" t="n">
        <v>46084</v>
      </c>
      <c r="CZ7" s="6" t="s">
        <f>=-54.88</f>
      </c>
      <c r="DA7" s="0" t="s">
        <v>158</v>
      </c>
      <c r="DB7" s="11" t="n">
        <v>46092</v>
      </c>
      <c r="DC7" s="6" t="s">
        <f>=-36.91</f>
      </c>
      <c r="DD7" s="0" t="s">
        <v>166</v>
      </c>
      <c r="DE7" s="0"/>
      <c r="DF7" s="0"/>
      <c r="DG7" s="0"/>
      <c r="DH7" s="0"/>
      <c r="DI7" s="10" t="s">
        <f>=XIRR(DI2:DI6,DH2:DH6)</f>
      </c>
      <c r="DJ7" s="0"/>
      <c r="DK7" s="11" t="n">
        <v>46078</v>
      </c>
      <c r="DL7" s="6" t="s">
        <f>=-39.63</f>
      </c>
      <c r="DM7" s="0" t="s">
        <v>155</v>
      </c>
      <c r="DN7" s="0"/>
      <c r="DO7" s="10" t="s">
        <f>=XIRR(DO2:DO6,DN2:DN6)</f>
      </c>
      <c r="DP7" s="0"/>
      <c r="DQ7" s="11" t="n">
        <v>46037</v>
      </c>
      <c r="DR7" s="6" t="s">
        <f>=-193.9</f>
      </c>
      <c r="DS7" s="0" t="s">
        <v>169</v>
      </c>
      <c r="DT7" s="11" t="n">
        <v>46025</v>
      </c>
      <c r="DU7" s="6" t="s">
        <f>=-120</f>
      </c>
      <c r="DV7" s="0" t="s">
        <v>160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11" t="n">
        <v>46115</v>
      </c>
      <c r="BP8" s="6" t="s">
        <f>=-50.33</f>
      </c>
      <c r="BQ8" s="0" t="s">
        <v>159</v>
      </c>
      <c r="BR8" s="11" t="n">
        <v>46107</v>
      </c>
      <c r="BS8" s="6" t="s">
        <f>=-49.1</f>
      </c>
      <c r="BT8" s="0" t="s">
        <v>154</v>
      </c>
      <c r="BU8" s="0"/>
      <c r="BV8" s="0"/>
      <c r="BW8" s="0"/>
      <c r="BX8" s="11" t="n">
        <v>46123</v>
      </c>
      <c r="BY8" s="6" t="s">
        <f>=-42.09</f>
      </c>
      <c r="BZ8" s="0" t="s">
        <v>167</v>
      </c>
      <c r="CA8" s="11" t="n">
        <v>46110</v>
      </c>
      <c r="CB8" s="6" t="s">
        <f>=-46.01</f>
      </c>
      <c r="CC8" s="0" t="s">
        <v>156</v>
      </c>
      <c r="CD8" s="11" t="n">
        <v>46105</v>
      </c>
      <c r="CE8" s="6" t="s">
        <f>=-51.19</f>
      </c>
      <c r="CF8" s="0" t="s">
        <v>153</v>
      </c>
      <c r="CG8" s="11" t="n">
        <v>46116</v>
      </c>
      <c r="CH8" s="6" t="s">
        <f>=-42.09</f>
      </c>
      <c r="CI8" s="0" t="s">
        <v>161</v>
      </c>
      <c r="CJ8" s="11" t="n">
        <v>46132</v>
      </c>
      <c r="CK8" s="6" t="s">
        <f>=-31.87</f>
      </c>
      <c r="CL8" s="0" t="s">
        <v>173</v>
      </c>
      <c r="CM8" s="11" t="n">
        <v>46132</v>
      </c>
      <c r="CN8" s="6" t="s">
        <f>=-41.46</f>
      </c>
      <c r="CO8" s="0" t="s">
        <v>172</v>
      </c>
      <c r="CP8" s="11" t="n">
        <v>46096</v>
      </c>
      <c r="CQ8" s="6" t="s">
        <f>=-51.19</f>
      </c>
      <c r="CR8" s="0" t="s">
        <v>168</v>
      </c>
      <c r="CS8" s="11" t="n">
        <v>46122</v>
      </c>
      <c r="CT8" s="6" t="s">
        <f>=-46.64</f>
      </c>
      <c r="CU8" s="0" t="s">
        <v>165</v>
      </c>
      <c r="CV8" s="11" t="n">
        <v>46122</v>
      </c>
      <c r="CW8" s="6" t="s">
        <f>=-31.75</f>
      </c>
      <c r="CX8" s="0" t="s">
        <v>164</v>
      </c>
      <c r="CY8" s="11" t="n">
        <v>46114</v>
      </c>
      <c r="CZ8" s="6" t="s">
        <f>=-54.88</f>
      </c>
      <c r="DA8" s="0" t="s">
        <v>158</v>
      </c>
      <c r="DB8" s="11" t="n">
        <v>46122</v>
      </c>
      <c r="DC8" s="6" t="s">
        <f>=-36.91</f>
      </c>
      <c r="DD8" s="0" t="s">
        <v>166</v>
      </c>
      <c r="DE8" s="0"/>
      <c r="DF8" s="0"/>
      <c r="DG8" s="0"/>
      <c r="DH8" s="0"/>
      <c r="DI8" s="8" t="s">
        <f>=-SUM(DI2:DI6)</f>
      </c>
      <c r="DJ8" s="0" t="s">
        <v>218</v>
      </c>
      <c r="DK8" s="11" t="n">
        <v>46108</v>
      </c>
      <c r="DL8" s="6" t="s">
        <f>=-39.63</f>
      </c>
      <c r="DM8" s="0" t="s">
        <v>155</v>
      </c>
      <c r="DN8" s="0"/>
      <c r="DO8" s="8" t="s">
        <f>=-SUM(DO2:DO6)</f>
      </c>
      <c r="DP8" s="0" t="s">
        <v>218</v>
      </c>
      <c r="DQ8" s="11" t="n">
        <v>46038</v>
      </c>
      <c r="DR8" s="6" t="s">
        <f>=-36.09</f>
      </c>
      <c r="DS8" s="0" t="s">
        <v>186</v>
      </c>
      <c r="DT8" s="11" t="n">
        <v>46026</v>
      </c>
      <c r="DU8" s="6" t="s">
        <f>=-15.37</f>
      </c>
      <c r="DV8" s="0" t="s">
        <v>181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11" t="n">
        <v>46145</v>
      </c>
      <c r="BP9" s="6" t="s">
        <f>=-50.33</f>
      </c>
      <c r="BQ9" s="0" t="s">
        <v>159</v>
      </c>
      <c r="BR9" s="11" t="n">
        <v>46137</v>
      </c>
      <c r="BS9" s="6" t="s">
        <f>=-49.1</f>
      </c>
      <c r="BT9" s="0" t="s">
        <v>154</v>
      </c>
      <c r="BU9" s="0"/>
      <c r="BV9" s="0"/>
      <c r="BW9" s="0"/>
      <c r="BX9" s="11" t="n">
        <v>46153</v>
      </c>
      <c r="BY9" s="6" t="s">
        <f>=-42.09</f>
      </c>
      <c r="BZ9" s="0" t="s">
        <v>167</v>
      </c>
      <c r="CA9" s="11" t="n">
        <v>46140</v>
      </c>
      <c r="CB9" s="6" t="s">
        <f>=-46.01</f>
      </c>
      <c r="CC9" s="0" t="s">
        <v>156</v>
      </c>
      <c r="CD9" s="11" t="n">
        <v>46135</v>
      </c>
      <c r="CE9" s="6" t="s">
        <f>=-51.19</f>
      </c>
      <c r="CF9" s="0" t="s">
        <v>153</v>
      </c>
      <c r="CG9" s="11" t="n">
        <v>46146</v>
      </c>
      <c r="CH9" s="6" t="s">
        <f>=-42.09</f>
      </c>
      <c r="CI9" s="0" t="s">
        <v>161</v>
      </c>
      <c r="CJ9" s="11" t="n">
        <v>46162</v>
      </c>
      <c r="CK9" s="6" t="s">
        <f>=-31.87</f>
      </c>
      <c r="CL9" s="0" t="s">
        <v>173</v>
      </c>
      <c r="CM9" s="11" t="n">
        <v>46162</v>
      </c>
      <c r="CN9" s="6" t="s">
        <f>=-41.46</f>
      </c>
      <c r="CO9" s="0" t="s">
        <v>172</v>
      </c>
      <c r="CP9" s="11" t="n">
        <v>46125</v>
      </c>
      <c r="CQ9" s="6" t="s">
        <f>=-81</f>
      </c>
      <c r="CR9" s="0" t="s">
        <v>191</v>
      </c>
      <c r="CS9" s="11" t="n">
        <v>46152</v>
      </c>
      <c r="CT9" s="6" t="s">
        <f>=-46.64</f>
      </c>
      <c r="CU9" s="0" t="s">
        <v>165</v>
      </c>
      <c r="CV9" s="11" t="n">
        <v>46152</v>
      </c>
      <c r="CW9" s="6" t="s">
        <f>=-31.75</f>
      </c>
      <c r="CX9" s="0" t="s">
        <v>164</v>
      </c>
      <c r="CY9" s="11" t="n">
        <v>46144</v>
      </c>
      <c r="CZ9" s="6" t="s">
        <f>=-54.88</f>
      </c>
      <c r="DA9" s="0" t="s">
        <v>158</v>
      </c>
      <c r="DB9" s="11" t="n">
        <v>46152</v>
      </c>
      <c r="DC9" s="6" t="s">
        <f>=-36.91</f>
      </c>
      <c r="DD9" s="0" t="s">
        <v>166</v>
      </c>
      <c r="DE9" s="0"/>
      <c r="DF9" s="0"/>
      <c r="DG9" s="0"/>
      <c r="DH9" s="0"/>
      <c r="DI9" s="0"/>
      <c r="DJ9" s="0"/>
      <c r="DK9" s="11" t="n">
        <v>46138</v>
      </c>
      <c r="DL9" s="6" t="s">
        <f>=-39.63</f>
      </c>
      <c r="DM9" s="0" t="s">
        <v>155</v>
      </c>
      <c r="DN9" s="0"/>
      <c r="DO9" s="0"/>
      <c r="DP9" s="0"/>
      <c r="DQ9" s="11" t="n">
        <v>46067</v>
      </c>
      <c r="DR9" s="6" t="s">
        <f>=-193.9</f>
      </c>
      <c r="DS9" s="0" t="s">
        <v>169</v>
      </c>
      <c r="DT9" s="11" t="n">
        <v>46055</v>
      </c>
      <c r="DU9" s="6" t="s">
        <f>=-120</f>
      </c>
      <c r="DV9" s="0" t="s">
        <v>160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46175</v>
      </c>
      <c r="BP10" s="6" t="s">
        <f>=-50.33</f>
      </c>
      <c r="BQ10" s="0" t="s">
        <v>159</v>
      </c>
      <c r="BR10" s="11" t="n">
        <v>46167</v>
      </c>
      <c r="BS10" s="6" t="s">
        <f>=-49.1</f>
      </c>
      <c r="BT10" s="0" t="s">
        <v>154</v>
      </c>
      <c r="BU10" s="0"/>
      <c r="BV10" s="0"/>
      <c r="BW10" s="0"/>
      <c r="BX10" s="11" t="n">
        <v>46318</v>
      </c>
      <c r="BY10" s="8" t="s">
        <f>=-Портфель!J29</f>
      </c>
      <c r="BZ10" s="0" t="s">
        <v>217</v>
      </c>
      <c r="CA10" s="11" t="n">
        <v>46170</v>
      </c>
      <c r="CB10" s="6" t="s">
        <f>=-46.01</f>
      </c>
      <c r="CC10" s="0" t="s">
        <v>156</v>
      </c>
      <c r="CD10" s="11" t="n">
        <v>46165</v>
      </c>
      <c r="CE10" s="6" t="s">
        <f>=-51.19</f>
      </c>
      <c r="CF10" s="0" t="s">
        <v>153</v>
      </c>
      <c r="CG10" s="11" t="n">
        <v>46176</v>
      </c>
      <c r="CH10" s="6" t="s">
        <f>=-42.09</f>
      </c>
      <c r="CI10" s="0" t="s">
        <v>161</v>
      </c>
      <c r="CJ10" s="11" t="n">
        <v>46318</v>
      </c>
      <c r="CK10" s="8" t="s">
        <f>=-Портфель!J33</f>
      </c>
      <c r="CL10" s="0" t="s">
        <v>217</v>
      </c>
      <c r="CM10" s="11" t="n">
        <v>46318</v>
      </c>
      <c r="CN10" s="8" t="s">
        <f>=-Портфель!J34</f>
      </c>
      <c r="CO10" s="0" t="s">
        <v>217</v>
      </c>
      <c r="CP10" s="11" t="n">
        <v>46126</v>
      </c>
      <c r="CQ10" s="6" t="s">
        <f>=-50.57</f>
      </c>
      <c r="CR10" s="0" t="s">
        <v>196</v>
      </c>
      <c r="CS10" s="11" t="n">
        <v>46318</v>
      </c>
      <c r="CT10" s="8" t="s">
        <f>=-Портфель!J36</f>
      </c>
      <c r="CU10" s="0" t="s">
        <v>217</v>
      </c>
      <c r="CV10" s="11" t="n">
        <v>46318</v>
      </c>
      <c r="CW10" s="8" t="s">
        <f>=-Портфель!J37</f>
      </c>
      <c r="CX10" s="0" t="s">
        <v>217</v>
      </c>
      <c r="CY10" s="11" t="n">
        <v>46174</v>
      </c>
      <c r="CZ10" s="6" t="s">
        <f>=-54.88</f>
      </c>
      <c r="DA10" s="0" t="s">
        <v>158</v>
      </c>
      <c r="DB10" s="11" t="n">
        <v>46318</v>
      </c>
      <c r="DC10" s="8" t="s">
        <f>=-Портфель!J39</f>
      </c>
      <c r="DD10" s="0" t="s">
        <v>217</v>
      </c>
      <c r="DE10" s="0"/>
      <c r="DF10" s="0"/>
      <c r="DG10" s="0"/>
      <c r="DH10" s="0"/>
      <c r="DI10" s="0"/>
      <c r="DJ10" s="0"/>
      <c r="DK10" s="11" t="n">
        <v>46168</v>
      </c>
      <c r="DL10" s="6" t="s">
        <f>=-39.63</f>
      </c>
      <c r="DM10" s="0" t="s">
        <v>155</v>
      </c>
      <c r="DN10" s="0"/>
      <c r="DO10" s="0"/>
      <c r="DP10" s="0"/>
      <c r="DQ10" s="11" t="n">
        <v>46068</v>
      </c>
      <c r="DR10" s="6" t="s">
        <f>=-33.5</f>
      </c>
      <c r="DS10" s="0" t="s">
        <v>188</v>
      </c>
      <c r="DT10" s="11" t="n">
        <v>46056</v>
      </c>
      <c r="DU10" s="6" t="s">
        <f>=-13.78</f>
      </c>
      <c r="DV10" s="0" t="s">
        <v>187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46318</v>
      </c>
      <c r="BP11" s="8" t="s">
        <f>=-Портфель!J26</f>
      </c>
      <c r="BQ11" s="0" t="s">
        <v>217</v>
      </c>
      <c r="BR11" s="11" t="n">
        <v>46318</v>
      </c>
      <c r="BS11" s="8" t="s">
        <f>=-Портфель!J27</f>
      </c>
      <c r="BT11" s="0" t="s">
        <v>217</v>
      </c>
      <c r="BU11" s="0"/>
      <c r="BV11" s="0"/>
      <c r="BW11" s="0"/>
      <c r="BX11" s="0"/>
      <c r="BY11" s="10" t="s">
        <f>=XIRR(BY2:BY10,BX2:BX10)</f>
      </c>
      <c r="BZ11" s="0"/>
      <c r="CA11" s="11" t="n">
        <v>46318</v>
      </c>
      <c r="CB11" s="8" t="s">
        <f>=-Портфель!J30</f>
      </c>
      <c r="CC11" s="0" t="s">
        <v>217</v>
      </c>
      <c r="CD11" s="11" t="n">
        <v>46318</v>
      </c>
      <c r="CE11" s="8" t="s">
        <f>=-Портфель!J31</f>
      </c>
      <c r="CF11" s="0" t="s">
        <v>217</v>
      </c>
      <c r="CG11" s="11" t="n">
        <v>46318</v>
      </c>
      <c r="CH11" s="8" t="s">
        <f>=-Портфель!J32</f>
      </c>
      <c r="CI11" s="0" t="s">
        <v>217</v>
      </c>
      <c r="CJ11" s="0"/>
      <c r="CK11" s="10" t="s">
        <f>=XIRR(CK2:CK10,CJ2:CJ10)</f>
      </c>
      <c r="CL11" s="0"/>
      <c r="CM11" s="0"/>
      <c r="CN11" s="10" t="s">
        <f>=XIRR(CN2:CN10,CM2:CM10)</f>
      </c>
      <c r="CO11" s="0"/>
      <c r="CP11" s="11" t="n">
        <v>46155</v>
      </c>
      <c r="CQ11" s="6" t="s">
        <f>=-81</f>
      </c>
      <c r="CR11" s="0" t="s">
        <v>191</v>
      </c>
      <c r="CS11" s="0"/>
      <c r="CT11" s="10" t="s">
        <f>=XIRR(CT2:CT10,CS2:CS10)</f>
      </c>
      <c r="CU11" s="0"/>
      <c r="CV11" s="0"/>
      <c r="CW11" s="10" t="s">
        <f>=XIRR(CW2:CW10,CV2:CV10)</f>
      </c>
      <c r="CX11" s="0"/>
      <c r="CY11" s="11" t="n">
        <v>46318</v>
      </c>
      <c r="CZ11" s="8" t="s">
        <f>=-Портфель!J38</f>
      </c>
      <c r="DA11" s="0" t="s">
        <v>217</v>
      </c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11" t="n">
        <v>46318</v>
      </c>
      <c r="DL11" s="8" t="s">
        <f>=-Портфель!J42</f>
      </c>
      <c r="DM11" s="0" t="s">
        <v>217</v>
      </c>
      <c r="DN11" s="0"/>
      <c r="DO11" s="0"/>
      <c r="DP11" s="0"/>
      <c r="DQ11" s="11" t="n">
        <v>46097</v>
      </c>
      <c r="DR11" s="6" t="s">
        <f>=-193.9</f>
      </c>
      <c r="DS11" s="0" t="s">
        <v>169</v>
      </c>
      <c r="DT11" s="11" t="n">
        <v>46085</v>
      </c>
      <c r="DU11" s="6" t="s">
        <f>=-120</f>
      </c>
      <c r="DV11" s="0" t="s">
        <v>160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10" t="s">
        <f>=XIRR(BP2:BP11,BO2:BO11)</f>
      </c>
      <c r="BQ12" s="0"/>
      <c r="BR12" s="0"/>
      <c r="BS12" s="10" t="s">
        <f>=XIRR(BS2:BS11,BR2:BR11)</f>
      </c>
      <c r="BT12" s="0"/>
      <c r="BU12" s="0"/>
      <c r="BV12" s="0"/>
      <c r="BW12" s="0"/>
      <c r="BX12" s="0"/>
      <c r="BY12" s="8" t="s">
        <f>=-SUM(BY2:BY10)</f>
      </c>
      <c r="BZ12" s="0" t="s">
        <v>218</v>
      </c>
      <c r="CA12" s="0"/>
      <c r="CB12" s="10" t="s">
        <f>=XIRR(CB2:CB11,CA2:CA11)</f>
      </c>
      <c r="CC12" s="0"/>
      <c r="CD12" s="0"/>
      <c r="CE12" s="10" t="s">
        <f>=XIRR(CE2:CE11,CD2:CD11)</f>
      </c>
      <c r="CF12" s="0"/>
      <c r="CG12" s="0"/>
      <c r="CH12" s="10" t="s">
        <f>=XIRR(CH2:CH11,CG2:CG11)</f>
      </c>
      <c r="CI12" s="0"/>
      <c r="CJ12" s="0"/>
      <c r="CK12" s="8" t="s">
        <f>=-SUM(CK2:CK10)</f>
      </c>
      <c r="CL12" s="0" t="s">
        <v>218</v>
      </c>
      <c r="CM12" s="0"/>
      <c r="CN12" s="8" t="s">
        <f>=-SUM(CN2:CN10)</f>
      </c>
      <c r="CO12" s="0" t="s">
        <v>218</v>
      </c>
      <c r="CP12" s="11" t="n">
        <v>46156</v>
      </c>
      <c r="CQ12" s="6" t="s">
        <f>=-48.98</f>
      </c>
      <c r="CR12" s="0" t="s">
        <v>205</v>
      </c>
      <c r="CS12" s="0"/>
      <c r="CT12" s="8" t="s">
        <f>=-SUM(CT2:CT10)</f>
      </c>
      <c r="CU12" s="0" t="s">
        <v>218</v>
      </c>
      <c r="CV12" s="0"/>
      <c r="CW12" s="8" t="s">
        <f>=-SUM(CW2:CW10)</f>
      </c>
      <c r="CX12" s="0" t="s">
        <v>218</v>
      </c>
      <c r="CY12" s="0"/>
      <c r="CZ12" s="10" t="s">
        <f>=XIRR(CZ2:CZ11,CY2:CY11)</f>
      </c>
      <c r="DA12" s="0"/>
      <c r="DB12" s="0"/>
      <c r="DC12" s="8" t="s">
        <f>=-SUM(DC2:DC10)</f>
      </c>
      <c r="DD12" s="0" t="s">
        <v>218</v>
      </c>
      <c r="DE12" s="0"/>
      <c r="DF12" s="0"/>
      <c r="DG12" s="0"/>
      <c r="DH12" s="0"/>
      <c r="DI12" s="0"/>
      <c r="DJ12" s="0"/>
      <c r="DK12" s="0"/>
      <c r="DL12" s="10" t="s">
        <f>=XIRR(DL2:DL11,DK2:DK11)</f>
      </c>
      <c r="DM12" s="0"/>
      <c r="DN12" s="0"/>
      <c r="DO12" s="0"/>
      <c r="DP12" s="0"/>
      <c r="DQ12" s="11" t="n">
        <v>46098</v>
      </c>
      <c r="DR12" s="6" t="s">
        <f>=-30.98</f>
      </c>
      <c r="DS12" s="0" t="s">
        <v>192</v>
      </c>
      <c r="DT12" s="11" t="n">
        <v>46086</v>
      </c>
      <c r="DU12" s="6" t="s">
        <f>=-12.19</f>
      </c>
      <c r="DV12" s="0" t="s">
        <v>190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8" t="s">
        <f>=-SUM(BP2:BP11)</f>
      </c>
      <c r="BQ13" s="0" t="s">
        <v>218</v>
      </c>
      <c r="BR13" s="0"/>
      <c r="BS13" s="8" t="s">
        <f>=-SUM(BS2:BS11)</f>
      </c>
      <c r="BT13" s="0" t="s">
        <v>218</v>
      </c>
      <c r="BU13" s="0"/>
      <c r="BV13" s="0"/>
      <c r="BW13" s="0"/>
      <c r="BX13" s="0"/>
      <c r="BY13" s="0"/>
      <c r="BZ13" s="0"/>
      <c r="CA13" s="0"/>
      <c r="CB13" s="8" t="s">
        <f>=-SUM(CB2:CB11)</f>
      </c>
      <c r="CC13" s="0" t="s">
        <v>218</v>
      </c>
      <c r="CD13" s="0"/>
      <c r="CE13" s="8" t="s">
        <f>=-SUM(CE2:CE11)</f>
      </c>
      <c r="CF13" s="0" t="s">
        <v>218</v>
      </c>
      <c r="CG13" s="0"/>
      <c r="CH13" s="8" t="s">
        <f>=-SUM(CH2:CH11)</f>
      </c>
      <c r="CI13" s="0" t="s">
        <v>218</v>
      </c>
      <c r="CJ13" s="0"/>
      <c r="CK13" s="0"/>
      <c r="CL13" s="0"/>
      <c r="CM13" s="0"/>
      <c r="CN13" s="0"/>
      <c r="CO13" s="0"/>
      <c r="CP13" s="11" t="n">
        <v>46318</v>
      </c>
      <c r="CQ13" s="8" t="s">
        <f>=-Портфель!J35</f>
      </c>
      <c r="CR13" s="0" t="s">
        <v>217</v>
      </c>
      <c r="CS13" s="0"/>
      <c r="CT13" s="0"/>
      <c r="CU13" s="0"/>
      <c r="CV13" s="0"/>
      <c r="CW13" s="0"/>
      <c r="CX13" s="0"/>
      <c r="CY13" s="0"/>
      <c r="CZ13" s="8" t="s">
        <f>=-SUM(CZ2:CZ11)</f>
      </c>
      <c r="DA13" s="0" t="s">
        <v>218</v>
      </c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8" t="s">
        <f>=-SUM(DL2:DL11)</f>
      </c>
      <c r="DM13" s="0" t="s">
        <v>218</v>
      </c>
      <c r="DN13" s="0"/>
      <c r="DO13" s="0"/>
      <c r="DP13" s="0"/>
      <c r="DQ13" s="11" t="n">
        <v>46127</v>
      </c>
      <c r="DR13" s="6" t="s">
        <f>=-193.9</f>
      </c>
      <c r="DS13" s="0" t="s">
        <v>169</v>
      </c>
      <c r="DT13" s="11" t="n">
        <v>46115</v>
      </c>
      <c r="DU13" s="6" t="s">
        <f>=-120</f>
      </c>
      <c r="DV13" s="0" t="s">
        <v>160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10" t="s">
        <f>=XIRR(CQ2:CQ13,CP2:CP13)</f>
      </c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46128</v>
      </c>
      <c r="DR14" s="6" t="s">
        <f>=-29.39</f>
      </c>
      <c r="DS14" s="0" t="s">
        <v>197</v>
      </c>
      <c r="DT14" s="11" t="n">
        <v>46116</v>
      </c>
      <c r="DU14" s="6" t="s">
        <f>=-10.63</f>
      </c>
      <c r="DV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8" t="s">
        <f>=-SUM(CQ2:CQ13)</f>
      </c>
      <c r="CR15" s="0" t="s">
        <v>218</v>
      </c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11" t="n">
        <v>46157</v>
      </c>
      <c r="DR15" s="6" t="s">
        <f>=-193.9</f>
      </c>
      <c r="DS15" s="0" t="s">
        <v>169</v>
      </c>
      <c r="DT15" s="11" t="n">
        <v>46145</v>
      </c>
      <c r="DU15" s="6" t="s">
        <f>=-120</f>
      </c>
      <c r="DV15" s="0" t="s">
        <v>160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11" t="n">
        <v>46158</v>
      </c>
      <c r="DR16" s="6" t="s">
        <f>=-26.87</f>
      </c>
      <c r="DS16" s="0" t="s">
        <v>207</v>
      </c>
      <c r="DT16" s="11" t="n">
        <v>46146</v>
      </c>
      <c r="DU16" s="6" t="s">
        <f>=-10.04</f>
      </c>
      <c r="DV16" s="0" t="s">
        <v>201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11" t="n">
        <v>46318</v>
      </c>
      <c r="DR17" s="8" t="s">
        <f>=-Портфель!J44</f>
      </c>
      <c r="DS17" s="0" t="s">
        <v>217</v>
      </c>
      <c r="DT17" s="11" t="n">
        <v>46175</v>
      </c>
      <c r="DU17" s="6" t="s">
        <f>=-120</f>
      </c>
      <c r="DV17" s="0" t="s">
        <v>160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10" t="s">
        <f>=XIRR(DR2:DR17,DQ2:DQ17)</f>
      </c>
      <c r="DS18" s="0"/>
      <c r="DT18" s="11" t="n">
        <v>46176</v>
      </c>
      <c r="DU18" s="6" t="s">
        <f>=-8.48</f>
      </c>
      <c r="DV18" s="0" t="s">
        <v>209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8" t="s">
        <f>=-SUM(DR2:DR17)</f>
      </c>
      <c r="DS19" s="0" t="s">
        <v>218</v>
      </c>
      <c r="DT19" s="11" t="n">
        <v>46318</v>
      </c>
      <c r="DU19" s="8" t="s">
        <f>=-Портфель!J45</f>
      </c>
      <c r="DV19" s="0" t="s">
        <v>217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10" t="s">
        <f>=XIRR(DU2:DU19,DT2:DT19)</f>
      </c>
      <c r="DV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8" t="s">
        <f>=-SUM(DU2:DU19)</f>
      </c>
      <c r="DV21" s="0" t="s">
        <v>218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219</v>
      </c>
      <c r="C1" s="0"/>
      <c r="D1" s="0"/>
      <c r="E1" s="4" t="s">
        <v>220</v>
      </c>
      <c r="F1" s="0"/>
      <c r="G1" s="0"/>
      <c r="H1" s="4" t="s">
        <v>221</v>
      </c>
      <c r="I1" s="0"/>
    </row>
    <row collapsed="false" customFormat="false" customHeight="false" hidden="false" ht="12.1" outlineLevel="0" r="2">
      <c r="A2" s="11" t="n">
        <v>45953</v>
      </c>
      <c r="B2" s="6" t="n">
        <v>3052.11</v>
      </c>
      <c r="C2" s="0" t="s">
        <v>216</v>
      </c>
      <c r="D2" s="11" t="n">
        <v>45953</v>
      </c>
      <c r="E2" s="6" t="n">
        <v>3075.68</v>
      </c>
      <c r="F2" s="0" t="s">
        <v>216</v>
      </c>
      <c r="G2" s="11" t="n">
        <v>45953</v>
      </c>
      <c r="H2" s="6" t="n">
        <v>3122.22</v>
      </c>
      <c r="I2" s="0" t="s">
        <v>216</v>
      </c>
    </row>
    <row collapsed="false" customFormat="false" customHeight="false" hidden="false" ht="12.1" outlineLevel="0" r="3">
      <c r="A3" s="11" t="n">
        <v>45982</v>
      </c>
      <c r="B3" s="6" t="n">
        <v>-45.41</v>
      </c>
      <c r="C3" s="0" t="s">
        <v>171</v>
      </c>
      <c r="D3" s="11" t="n">
        <v>45971</v>
      </c>
      <c r="E3" s="6" t="n">
        <v>-54.88</v>
      </c>
      <c r="F3" s="0" t="s">
        <v>163</v>
      </c>
      <c r="G3" s="11" t="n">
        <v>45961</v>
      </c>
      <c r="H3" s="6" t="n">
        <v>-46.37</v>
      </c>
      <c r="I3" s="0" t="s">
        <v>157</v>
      </c>
    </row>
    <row collapsed="false" customFormat="false" customHeight="false" hidden="false" ht="12.1" outlineLevel="0" r="4">
      <c r="A4" s="11" t="n">
        <v>46012</v>
      </c>
      <c r="B4" s="6" t="n">
        <v>-45.41</v>
      </c>
      <c r="C4" s="0" t="s">
        <v>171</v>
      </c>
      <c r="D4" s="11" t="n">
        <v>46001</v>
      </c>
      <c r="E4" s="6" t="n">
        <v>-54.88</v>
      </c>
      <c r="F4" s="0" t="s">
        <v>163</v>
      </c>
      <c r="G4" s="11" t="n">
        <v>45991</v>
      </c>
      <c r="H4" s="6" t="n">
        <v>-46.37</v>
      </c>
      <c r="I4" s="0" t="s">
        <v>157</v>
      </c>
    </row>
    <row collapsed="false" customFormat="false" customHeight="false" hidden="false" ht="12.1" outlineLevel="0" r="5">
      <c r="A5" s="11" t="n">
        <v>46042</v>
      </c>
      <c r="B5" s="6" t="n">
        <v>-45.41</v>
      </c>
      <c r="C5" s="0" t="s">
        <v>171</v>
      </c>
      <c r="D5" s="11" t="n">
        <v>46031</v>
      </c>
      <c r="E5" s="6" t="n">
        <v>-54.88</v>
      </c>
      <c r="F5" s="0" t="s">
        <v>163</v>
      </c>
      <c r="G5" s="11" t="n">
        <v>46021</v>
      </c>
      <c r="H5" s="6" t="n">
        <v>-46.37</v>
      </c>
      <c r="I5" s="0" t="s">
        <v>157</v>
      </c>
    </row>
    <row collapsed="false" customFormat="false" customHeight="false" hidden="false" ht="12.1" outlineLevel="0" r="6">
      <c r="A6" s="11" t="n">
        <v>46072</v>
      </c>
      <c r="B6" s="6" t="n">
        <v>-45.41</v>
      </c>
      <c r="C6" s="0" t="s">
        <v>171</v>
      </c>
      <c r="D6" s="11" t="n">
        <v>46061</v>
      </c>
      <c r="E6" s="6" t="n">
        <v>-54.88</v>
      </c>
      <c r="F6" s="0" t="s">
        <v>163</v>
      </c>
      <c r="G6" s="11" t="n">
        <v>46051</v>
      </c>
      <c r="H6" s="6" t="n">
        <v>-46.37</v>
      </c>
      <c r="I6" s="0" t="s">
        <v>157</v>
      </c>
    </row>
    <row collapsed="false" customFormat="false" customHeight="false" hidden="false" ht="12.1" outlineLevel="0" r="7">
      <c r="A7" s="11" t="n">
        <v>46071</v>
      </c>
      <c r="B7" s="6" t="n">
        <v>-3000</v>
      </c>
      <c r="C7" s="0" t="s">
        <v>189</v>
      </c>
      <c r="D7" s="11" t="n">
        <v>46091</v>
      </c>
      <c r="E7" s="6" t="n">
        <v>-54.88</v>
      </c>
      <c r="F7" s="0" t="s">
        <v>163</v>
      </c>
      <c r="G7" s="11" t="n">
        <v>46081</v>
      </c>
      <c r="H7" s="6" t="n">
        <v>-46.37</v>
      </c>
      <c r="I7" s="0" t="s">
        <v>157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46121</v>
      </c>
      <c r="E8" s="6" t="n">
        <v>-54.88</v>
      </c>
      <c r="F8" s="0" t="s">
        <v>163</v>
      </c>
      <c r="G8" s="11" t="n">
        <v>46111</v>
      </c>
      <c r="H8" s="6" t="n">
        <v>-46.37</v>
      </c>
      <c r="I8" s="0" t="s">
        <v>157</v>
      </c>
    </row>
    <row collapsed="false" customFormat="false" customHeight="false" hidden="false" ht="12.1" outlineLevel="0" r="9">
      <c r="A9" s="0"/>
      <c r="B9" s="8" t="s">
        <f>=-SUM(B2:B7)</f>
      </c>
      <c r="C9" s="0" t="s">
        <v>218</v>
      </c>
      <c r="D9" s="11" t="n">
        <v>46151</v>
      </c>
      <c r="E9" s="6" t="n">
        <v>-54.88</v>
      </c>
      <c r="F9" s="0" t="s">
        <v>163</v>
      </c>
      <c r="G9" s="11" t="n">
        <v>46141</v>
      </c>
      <c r="H9" s="6" t="n">
        <v>-46.37</v>
      </c>
      <c r="I9" s="0" t="s">
        <v>157</v>
      </c>
    </row>
    <row collapsed="false" customFormat="false" customHeight="false" hidden="false" ht="12.1" outlineLevel="0" r="10">
      <c r="A10" s="0"/>
      <c r="B10" s="0"/>
      <c r="C10" s="0"/>
      <c r="D10" s="11" t="n">
        <v>46150</v>
      </c>
      <c r="E10" s="6" t="n">
        <v>-3000</v>
      </c>
      <c r="F10" s="0" t="s">
        <v>202</v>
      </c>
      <c r="G10" s="11" t="n">
        <v>46171</v>
      </c>
      <c r="H10" s="6" t="n">
        <v>-46.37</v>
      </c>
      <c r="I10" s="0" t="s">
        <v>157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11" t="n">
        <v>46170</v>
      </c>
      <c r="H11" s="6" t="n">
        <v>-3000</v>
      </c>
      <c r="I11" s="0" t="s">
        <v>208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218</v>
      </c>
      <c r="G12" s="0"/>
      <c r="H12" s="10" t="s">
        <f>=XIRR(H2:H11,G2:G11)</f>
      </c>
      <c r="I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218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222</v>
      </c>
      <c r="C1" s="0"/>
      <c r="D1" s="0"/>
      <c r="E1" s="3" t="s">
        <v>223</v>
      </c>
      <c r="F1" s="0"/>
      <c r="G1" s="0"/>
      <c r="H1" s="3" t="s">
        <v>224</v>
      </c>
      <c r="I1" s="0"/>
      <c r="J1" s="0"/>
      <c r="K1" s="3" t="s">
        <v>225</v>
      </c>
      <c r="L1" s="0"/>
      <c r="M1" s="0"/>
      <c r="N1" s="3" t="s">
        <v>226</v>
      </c>
      <c r="O1" s="0"/>
      <c r="P1" s="0"/>
      <c r="Q1" s="3" t="s">
        <v>227</v>
      </c>
      <c r="R1" s="0"/>
      <c r="S1" s="0"/>
      <c r="T1" s="3" t="s">
        <v>228</v>
      </c>
      <c r="U1" s="0"/>
      <c r="V1" s="0"/>
      <c r="W1" s="3" t="s">
        <v>229</v>
      </c>
      <c r="X1" s="0"/>
      <c r="Y1" s="0"/>
      <c r="Z1" s="3" t="s">
        <v>230</v>
      </c>
      <c r="AA1" s="0"/>
      <c r="AB1" s="0"/>
      <c r="AC1" s="3" t="s">
        <v>231</v>
      </c>
      <c r="AD1" s="0"/>
      <c r="AE1" s="0"/>
      <c r="AF1" s="3" t="s">
        <v>232</v>
      </c>
      <c r="AG1" s="0"/>
      <c r="AH1" s="0"/>
      <c r="AI1" s="3" t="s">
        <v>233</v>
      </c>
      <c r="AJ1" s="0"/>
      <c r="AK1" s="0"/>
      <c r="AL1" s="3" t="s">
        <v>234</v>
      </c>
      <c r="AM1" s="0"/>
      <c r="AN1" s="0"/>
      <c r="AO1" s="3" t="s">
        <v>235</v>
      </c>
      <c r="AP1" s="0"/>
      <c r="AQ1" s="0"/>
      <c r="AR1" s="3" t="s">
        <v>236</v>
      </c>
      <c r="AS1" s="0"/>
      <c r="AT1" s="0"/>
      <c r="AU1" s="3" t="s">
        <v>237</v>
      </c>
      <c r="AV1" s="0"/>
      <c r="AW1" s="0"/>
      <c r="AX1" s="3" t="s">
        <v>238</v>
      </c>
      <c r="AY1" s="0"/>
      <c r="AZ1" s="0"/>
      <c r="BA1" s="3" t="s">
        <v>239</v>
      </c>
      <c r="BB1" s="0"/>
      <c r="BC1" s="0"/>
      <c r="BD1" s="3" t="s">
        <v>240</v>
      </c>
      <c r="BE1" s="0"/>
      <c r="BF1" s="0"/>
      <c r="BG1" s="3" t="s">
        <v>241</v>
      </c>
      <c r="BH1" s="0"/>
      <c r="BI1" s="0"/>
      <c r="BJ1" s="3" t="s">
        <v>242</v>
      </c>
      <c r="BK1" s="0"/>
      <c r="BL1" s="0"/>
      <c r="BM1" s="3" t="s">
        <v>243</v>
      </c>
      <c r="BN1" s="0"/>
      <c r="BO1" s="0"/>
      <c r="BP1" s="3" t="s">
        <v>244</v>
      </c>
      <c r="BQ1" s="0"/>
      <c r="BR1" s="0"/>
      <c r="BS1" s="3" t="s">
        <v>245</v>
      </c>
      <c r="BT1" s="0"/>
      <c r="BU1" s="0"/>
      <c r="BV1" s="3" t="s">
        <v>246</v>
      </c>
      <c r="BW1" s="0"/>
      <c r="BX1" s="0"/>
      <c r="BY1" s="3" t="s">
        <v>247</v>
      </c>
      <c r="BZ1" s="0"/>
      <c r="CA1" s="0"/>
      <c r="CB1" s="3" t="s">
        <v>248</v>
      </c>
      <c r="CC1" s="0"/>
      <c r="CD1" s="0"/>
      <c r="CE1" s="3" t="s">
        <v>249</v>
      </c>
      <c r="CF1" s="0"/>
      <c r="CG1" s="0"/>
      <c r="CH1" s="3" t="s">
        <v>250</v>
      </c>
      <c r="CI1" s="0"/>
      <c r="CJ1" s="0"/>
      <c r="CK1" s="3" t="s">
        <v>251</v>
      </c>
      <c r="CL1" s="0"/>
      <c r="CM1" s="0"/>
      <c r="CN1" s="3" t="s">
        <v>252</v>
      </c>
      <c r="CO1" s="0"/>
      <c r="CP1" s="0"/>
      <c r="CQ1" s="3" t="s">
        <v>253</v>
      </c>
      <c r="CR1" s="0"/>
      <c r="CS1" s="0"/>
      <c r="CT1" s="3" t="s">
        <v>254</v>
      </c>
      <c r="CU1" s="0"/>
      <c r="CV1" s="0"/>
      <c r="CW1" s="3" t="s">
        <v>255</v>
      </c>
      <c r="CX1" s="0"/>
      <c r="CY1" s="0"/>
      <c r="CZ1" s="3" t="s">
        <v>256</v>
      </c>
      <c r="DA1" s="0"/>
      <c r="DB1" s="0"/>
      <c r="DC1" s="3" t="s">
        <v>257</v>
      </c>
      <c r="DD1" s="0"/>
      <c r="DE1" s="0"/>
      <c r="DF1" s="3" t="s">
        <v>258</v>
      </c>
      <c r="DG1" s="0"/>
      <c r="DH1" s="0"/>
      <c r="DI1" s="3" t="s">
        <v>259</v>
      </c>
      <c r="DJ1" s="0"/>
      <c r="DK1" s="0"/>
      <c r="DL1" s="3" t="s">
        <v>260</v>
      </c>
      <c r="DM1" s="0"/>
      <c r="DN1" s="0"/>
      <c r="DO1" s="3" t="s">
        <v>261</v>
      </c>
      <c r="DP1" s="0"/>
      <c r="DQ1" s="0"/>
      <c r="DR1" s="3" t="s">
        <v>262</v>
      </c>
      <c r="DS1" s="0"/>
      <c r="DT1" s="0"/>
      <c r="DU1" s="3" t="s">
        <v>263</v>
      </c>
      <c r="DV1" s="0"/>
    </row>
    <row collapsed="false" customFormat="false" customHeight="false" hidden="false" ht="12.1" outlineLevel="0" r="2">
      <c r="A2" s="11" t="n">
        <v>45953</v>
      </c>
      <c r="B2" s="6" t="n">
        <v>100</v>
      </c>
      <c r="C2" s="6" t="n">
        <v>28343.03</v>
      </c>
      <c r="D2" s="11" t="n">
        <v>45953</v>
      </c>
      <c r="E2" s="6" t="n">
        <v>5</v>
      </c>
      <c r="F2" s="6" t="n">
        <v>28792.5</v>
      </c>
      <c r="G2" s="11" t="n">
        <v>45953</v>
      </c>
      <c r="H2" s="6" t="n">
        <v>15</v>
      </c>
      <c r="I2" s="6" t="n">
        <v>18711</v>
      </c>
      <c r="J2" s="11" t="n">
        <v>45953</v>
      </c>
      <c r="K2" s="6" t="n">
        <v>8</v>
      </c>
      <c r="L2" s="6" t="n">
        <v>20164</v>
      </c>
      <c r="M2" s="11" t="n">
        <v>45953</v>
      </c>
      <c r="N2" s="6" t="n">
        <v>350</v>
      </c>
      <c r="O2" s="6" t="n">
        <v>19057.53</v>
      </c>
      <c r="P2" s="11" t="n">
        <v>45953</v>
      </c>
      <c r="Q2" s="6" t="n">
        <v>5000</v>
      </c>
      <c r="R2" s="6" t="n">
        <v>13550</v>
      </c>
      <c r="S2" s="11" t="n">
        <v>45953</v>
      </c>
      <c r="T2" s="6" t="n">
        <v>65</v>
      </c>
      <c r="U2" s="6" t="n">
        <v>13234</v>
      </c>
      <c r="V2" s="11" t="n">
        <v>45953</v>
      </c>
      <c r="W2" s="6" t="n">
        <v>5</v>
      </c>
      <c r="X2" s="6" t="n">
        <v>14715</v>
      </c>
      <c r="Y2" s="11" t="n">
        <v>45953</v>
      </c>
      <c r="Z2" s="6" t="n">
        <v>20000</v>
      </c>
      <c r="AA2" s="6" t="n">
        <v>10274.03</v>
      </c>
      <c r="AB2" s="11" t="n">
        <v>45953</v>
      </c>
      <c r="AC2" s="6" t="n">
        <v>150</v>
      </c>
      <c r="AD2" s="6" t="n">
        <v>9988.5</v>
      </c>
      <c r="AE2" s="11" t="n">
        <v>45953</v>
      </c>
      <c r="AF2" s="6" t="n">
        <v>15</v>
      </c>
      <c r="AG2" s="6" t="n">
        <v>7935</v>
      </c>
      <c r="AH2" s="11" t="n">
        <v>45953</v>
      </c>
      <c r="AI2" s="6" t="n">
        <v>25000</v>
      </c>
      <c r="AJ2" s="6" t="n">
        <v>9552.5</v>
      </c>
      <c r="AK2" s="11" t="n">
        <v>45953</v>
      </c>
      <c r="AL2" s="6" t="n">
        <v>150</v>
      </c>
      <c r="AM2" s="6" t="n">
        <v>18720</v>
      </c>
      <c r="AN2" s="11" t="n">
        <v>45953</v>
      </c>
      <c r="AO2" s="6" t="n">
        <v>200</v>
      </c>
      <c r="AP2" s="6" t="n">
        <v>7688</v>
      </c>
      <c r="AQ2" s="11" t="n">
        <v>45953</v>
      </c>
      <c r="AR2" s="6" t="n">
        <v>6</v>
      </c>
      <c r="AS2" s="6" t="n">
        <v>6356.4</v>
      </c>
      <c r="AT2" s="11" t="n">
        <v>45953</v>
      </c>
      <c r="AU2" s="6" t="n">
        <v>10</v>
      </c>
      <c r="AV2" s="6" t="n">
        <v>6670</v>
      </c>
      <c r="AW2" s="11" t="n">
        <v>45953</v>
      </c>
      <c r="AX2" s="6" t="n">
        <v>10</v>
      </c>
      <c r="AY2" s="6" t="n">
        <v>5275</v>
      </c>
      <c r="AZ2" s="11" t="n">
        <v>45953</v>
      </c>
      <c r="BA2" s="6" t="n">
        <v>7</v>
      </c>
      <c r="BB2" s="6" t="n">
        <v>7449.4</v>
      </c>
      <c r="BC2" s="11" t="n">
        <v>45953</v>
      </c>
      <c r="BD2" s="6" t="n">
        <v>25</v>
      </c>
      <c r="BE2" s="6" t="n">
        <v>4096.5</v>
      </c>
      <c r="BF2" s="11" t="n">
        <v>45953</v>
      </c>
      <c r="BG2" s="6" t="n">
        <v>10</v>
      </c>
      <c r="BH2" s="6" t="n">
        <v>2459.5</v>
      </c>
      <c r="BI2" s="11" t="n">
        <v>45953</v>
      </c>
      <c r="BJ2" s="6" t="n">
        <v>10000</v>
      </c>
      <c r="BK2" s="6" t="n">
        <v>18300</v>
      </c>
      <c r="BL2" s="11" t="n">
        <v>45953</v>
      </c>
      <c r="BM2" s="6" t="n">
        <v>5000</v>
      </c>
      <c r="BN2" s="6" t="n">
        <v>8968.03</v>
      </c>
      <c r="BO2" s="11" t="n">
        <v>45953</v>
      </c>
      <c r="BP2" s="6" t="n">
        <v>3</v>
      </c>
      <c r="BQ2" s="6" t="n">
        <v>3272.61</v>
      </c>
      <c r="BR2" s="11" t="n">
        <v>45953</v>
      </c>
      <c r="BS2" s="6" t="n">
        <v>3</v>
      </c>
      <c r="BT2" s="6" t="n">
        <v>3253.83</v>
      </c>
      <c r="BU2" s="11" t="n">
        <v>45953</v>
      </c>
      <c r="BV2" s="6" t="n">
        <v>3</v>
      </c>
      <c r="BW2" s="6" t="n">
        <v>3145.8</v>
      </c>
      <c r="BX2" s="11" t="n">
        <v>45953</v>
      </c>
      <c r="BY2" s="6" t="n">
        <v>3</v>
      </c>
      <c r="BZ2" s="6" t="n">
        <v>3092.68</v>
      </c>
      <c r="CA2" s="11" t="n">
        <v>45953</v>
      </c>
      <c r="CB2" s="6" t="n">
        <v>3</v>
      </c>
      <c r="CC2" s="6" t="n">
        <v>3194.7</v>
      </c>
      <c r="CD2" s="11" t="n">
        <v>45953</v>
      </c>
      <c r="CE2" s="6" t="n">
        <v>3</v>
      </c>
      <c r="CF2" s="6" t="n">
        <v>3368.52</v>
      </c>
      <c r="CG2" s="11" t="n">
        <v>45953</v>
      </c>
      <c r="CH2" s="6" t="n">
        <v>3</v>
      </c>
      <c r="CI2" s="6" t="n">
        <v>3056.22</v>
      </c>
      <c r="CJ2" s="11" t="n">
        <v>45953</v>
      </c>
      <c r="CK2" s="6" t="n">
        <v>3</v>
      </c>
      <c r="CL2" s="6" t="n">
        <v>3022.75</v>
      </c>
      <c r="CM2" s="11" t="n">
        <v>45953</v>
      </c>
      <c r="CN2" s="6" t="n">
        <v>3</v>
      </c>
      <c r="CO2" s="6" t="n">
        <v>3078.24</v>
      </c>
      <c r="CP2" s="11" t="n">
        <v>45953</v>
      </c>
      <c r="CQ2" s="6" t="n">
        <v>3</v>
      </c>
      <c r="CR2" s="6" t="n">
        <v>3211.23</v>
      </c>
      <c r="CS2" s="11" t="n">
        <v>45953</v>
      </c>
      <c r="CT2" s="6" t="n">
        <v>3</v>
      </c>
      <c r="CU2" s="6" t="n">
        <v>3113.64</v>
      </c>
      <c r="CV2" s="11" t="n">
        <v>45953</v>
      </c>
      <c r="CW2" s="6" t="n">
        <v>3</v>
      </c>
      <c r="CX2" s="6" t="n">
        <v>2958.42</v>
      </c>
      <c r="CY2" s="11" t="n">
        <v>45953</v>
      </c>
      <c r="CZ2" s="6" t="n">
        <v>3</v>
      </c>
      <c r="DA2" s="6" t="n">
        <v>3180.77</v>
      </c>
      <c r="DB2" s="11" t="n">
        <v>45953</v>
      </c>
      <c r="DC2" s="6" t="n">
        <v>3</v>
      </c>
      <c r="DD2" s="6" t="n">
        <v>2848.29</v>
      </c>
      <c r="DE2" s="11" t="n">
        <v>45953</v>
      </c>
      <c r="DF2" s="6" t="n">
        <v>3</v>
      </c>
      <c r="DG2" s="6" t="n">
        <v>2853.07</v>
      </c>
      <c r="DH2" s="11" t="n">
        <v>45953</v>
      </c>
      <c r="DI2" s="6" t="n">
        <v>3</v>
      </c>
      <c r="DJ2" s="6" t="n">
        <v>2822.63</v>
      </c>
      <c r="DK2" s="11" t="n">
        <v>45953</v>
      </c>
      <c r="DL2" s="6" t="n">
        <v>3</v>
      </c>
      <c r="DM2" s="6" t="n">
        <v>2950.2</v>
      </c>
      <c r="DN2" s="11" t="n">
        <v>45953</v>
      </c>
      <c r="DO2" s="6" t="n">
        <v>3</v>
      </c>
      <c r="DP2" s="6" t="n">
        <v>2752.1</v>
      </c>
      <c r="DQ2" s="11" t="n">
        <v>45953</v>
      </c>
      <c r="DR2" s="6" t="n">
        <v>7</v>
      </c>
      <c r="DS2" s="6" t="n">
        <v>3466.15</v>
      </c>
      <c r="DT2" s="11" t="n">
        <v>45953</v>
      </c>
      <c r="DU2" s="6" t="n">
        <v>3</v>
      </c>
      <c r="DV2" s="6" t="n">
        <v>1525.17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</row>
    <row collapsed="false" customFormat="false" customHeight="false" hidden="false" ht="12.1" outlineLevel="0" r="4">
      <c r="A4" s="0"/>
      <c r="B4" s="6" t="n">
        <v>322.38</v>
      </c>
      <c r="C4" s="0" t="s">
        <v>264</v>
      </c>
      <c r="D4" s="0"/>
      <c r="E4" s="6" t="n">
        <v>4823.5</v>
      </c>
      <c r="F4" s="0" t="s">
        <v>264</v>
      </c>
      <c r="G4" s="0"/>
      <c r="H4" s="6" t="n">
        <v>1407.2</v>
      </c>
      <c r="I4" s="0" t="s">
        <v>264</v>
      </c>
      <c r="J4" s="0"/>
      <c r="K4" s="6" t="n">
        <v>2441</v>
      </c>
      <c r="L4" s="0" t="s">
        <v>264</v>
      </c>
      <c r="M4" s="0"/>
      <c r="N4" s="6" t="n">
        <v>48.55</v>
      </c>
      <c r="O4" s="0" t="s">
        <v>264</v>
      </c>
      <c r="P4" s="0"/>
      <c r="Q4" s="6" t="n">
        <v>3.182</v>
      </c>
      <c r="R4" s="0" t="s">
        <v>264</v>
      </c>
      <c r="S4" s="0"/>
      <c r="T4" s="6" t="n">
        <v>228.1</v>
      </c>
      <c r="U4" s="0" t="s">
        <v>264</v>
      </c>
      <c r="V4" s="0"/>
      <c r="W4" s="6" t="n">
        <v>2867</v>
      </c>
      <c r="X4" s="0" t="s">
        <v>264</v>
      </c>
      <c r="Y4" s="0"/>
      <c r="Z4" s="6" t="n">
        <v>0.5862</v>
      </c>
      <c r="AA4" s="0" t="s">
        <v>264</v>
      </c>
      <c r="AB4" s="0"/>
      <c r="AC4" s="6" t="n">
        <v>75.98</v>
      </c>
      <c r="AD4" s="0" t="s">
        <v>264</v>
      </c>
      <c r="AE4" s="0"/>
      <c r="AF4" s="6" t="n">
        <v>659.1</v>
      </c>
      <c r="AG4" s="0" t="s">
        <v>264</v>
      </c>
      <c r="AH4" s="0"/>
      <c r="AI4" s="6" t="n">
        <v>0.3847</v>
      </c>
      <c r="AJ4" s="0" t="s">
        <v>264</v>
      </c>
      <c r="AK4" s="0"/>
      <c r="AL4" s="6" t="n">
        <v>60.2</v>
      </c>
      <c r="AM4" s="0" t="s">
        <v>264</v>
      </c>
      <c r="AN4" s="0"/>
      <c r="AO4" s="6" t="n">
        <v>41.255</v>
      </c>
      <c r="AP4" s="0" t="s">
        <v>264</v>
      </c>
      <c r="AQ4" s="0"/>
      <c r="AR4" s="6" t="n">
        <v>1089.4</v>
      </c>
      <c r="AS4" s="0" t="s">
        <v>264</v>
      </c>
      <c r="AT4" s="0"/>
      <c r="AU4" s="6" t="n">
        <v>592</v>
      </c>
      <c r="AV4" s="0" t="s">
        <v>264</v>
      </c>
      <c r="AW4" s="0"/>
      <c r="AX4" s="6" t="n">
        <v>572</v>
      </c>
      <c r="AY4" s="0" t="s">
        <v>264</v>
      </c>
      <c r="AZ4" s="0"/>
      <c r="BA4" s="6" t="n">
        <v>686.2</v>
      </c>
      <c r="BB4" s="0" t="s">
        <v>264</v>
      </c>
      <c r="BC4" s="0"/>
      <c r="BD4" s="6" t="n">
        <v>176.54</v>
      </c>
      <c r="BE4" s="0" t="s">
        <v>264</v>
      </c>
      <c r="BF4" s="0"/>
      <c r="BG4" s="6" t="n">
        <v>376.6</v>
      </c>
      <c r="BH4" s="0" t="s">
        <v>264</v>
      </c>
      <c r="BI4" s="0"/>
      <c r="BJ4" s="6" t="n">
        <v>2.0094</v>
      </c>
      <c r="BK4" s="0" t="s">
        <v>264</v>
      </c>
      <c r="BL4" s="0"/>
      <c r="BM4" s="6" t="n">
        <v>1.9964</v>
      </c>
      <c r="BN4" s="0" t="s">
        <v>264</v>
      </c>
      <c r="BO4" s="0"/>
      <c r="BP4" s="6" t="n">
        <v>109.43</v>
      </c>
      <c r="BQ4" s="0" t="s">
        <v>264</v>
      </c>
      <c r="BR4" s="0"/>
      <c r="BS4" s="6" t="n">
        <v>106.12</v>
      </c>
      <c r="BT4" s="0" t="s">
        <v>264</v>
      </c>
      <c r="BU4" s="0"/>
      <c r="BV4" s="6" t="n">
        <v>103.2</v>
      </c>
      <c r="BW4" s="0" t="s">
        <v>264</v>
      </c>
      <c r="BX4" s="0"/>
      <c r="BY4" s="6" t="n">
        <v>102.53</v>
      </c>
      <c r="BZ4" s="0" t="s">
        <v>264</v>
      </c>
      <c r="CA4" s="0"/>
      <c r="CB4" s="6" t="n">
        <v>103.27</v>
      </c>
      <c r="CC4" s="0" t="s">
        <v>264</v>
      </c>
      <c r="CD4" s="0"/>
      <c r="CE4" s="6" t="n">
        <v>101.19</v>
      </c>
      <c r="CF4" s="0" t="s">
        <v>264</v>
      </c>
      <c r="CG4" s="0"/>
      <c r="CH4" s="6" t="n">
        <v>102.49</v>
      </c>
      <c r="CI4" s="0" t="s">
        <v>264</v>
      </c>
      <c r="CJ4" s="0"/>
      <c r="CK4" s="6" t="n">
        <v>101.98</v>
      </c>
      <c r="CL4" s="0" t="s">
        <v>264</v>
      </c>
      <c r="CM4" s="0"/>
      <c r="CN4" s="6" t="n">
        <v>100.62</v>
      </c>
      <c r="CO4" s="0" t="s">
        <v>264</v>
      </c>
      <c r="CP4" s="0"/>
      <c r="CQ4" s="6" t="n">
        <v>109.27</v>
      </c>
      <c r="CR4" s="0" t="s">
        <v>264</v>
      </c>
      <c r="CS4" s="0"/>
      <c r="CT4" s="6" t="n">
        <v>99.75</v>
      </c>
      <c r="CU4" s="0" t="s">
        <v>264</v>
      </c>
      <c r="CV4" s="0"/>
      <c r="CW4" s="6" t="n">
        <v>99.97</v>
      </c>
      <c r="CX4" s="0" t="s">
        <v>264</v>
      </c>
      <c r="CY4" s="0"/>
      <c r="CZ4" s="6" t="n">
        <v>100.93</v>
      </c>
      <c r="DA4" s="0" t="s">
        <v>264</v>
      </c>
      <c r="DB4" s="0"/>
      <c r="DC4" s="6" t="n">
        <v>99.11</v>
      </c>
      <c r="DD4" s="0" t="s">
        <v>264</v>
      </c>
      <c r="DE4" s="0"/>
      <c r="DF4" s="6" t="n">
        <v>98.3</v>
      </c>
      <c r="DG4" s="0" t="s">
        <v>264</v>
      </c>
      <c r="DH4" s="0"/>
      <c r="DI4" s="6" t="n">
        <v>97.6</v>
      </c>
      <c r="DJ4" s="0" t="s">
        <v>264</v>
      </c>
      <c r="DK4" s="0"/>
      <c r="DL4" s="6" t="n">
        <v>92.96</v>
      </c>
      <c r="DM4" s="0" t="s">
        <v>264</v>
      </c>
      <c r="DN4" s="0"/>
      <c r="DO4" s="6" t="n">
        <v>92.28</v>
      </c>
      <c r="DP4" s="0" t="s">
        <v>264</v>
      </c>
      <c r="DQ4" s="0"/>
      <c r="DR4" s="6" t="n">
        <v>100.57</v>
      </c>
      <c r="DS4" s="0" t="s">
        <v>264</v>
      </c>
      <c r="DT4" s="0"/>
      <c r="DU4" s="6" t="n">
        <v>100.07</v>
      </c>
      <c r="DV4" s="0" t="s">
        <v>264</v>
      </c>
    </row>
    <row collapsed="false" customFormat="false" customHeight="false" hidden="false" ht="12.1" outlineLevel="0" r="5">
      <c r="A5" s="0"/>
      <c r="B5" s="6" t="n">
        <v>100</v>
      </c>
      <c r="C5" s="0" t="s">
        <v>265</v>
      </c>
      <c r="D5" s="0"/>
      <c r="E5" s="6" t="n">
        <v>5</v>
      </c>
      <c r="F5" s="0" t="s">
        <v>265</v>
      </c>
      <c r="G5" s="0"/>
      <c r="H5" s="6" t="n">
        <v>15</v>
      </c>
      <c r="I5" s="0" t="s">
        <v>265</v>
      </c>
      <c r="J5" s="0"/>
      <c r="K5" s="6" t="n">
        <v>8</v>
      </c>
      <c r="L5" s="0" t="s">
        <v>265</v>
      </c>
      <c r="M5" s="0"/>
      <c r="N5" s="6" t="n">
        <v>350</v>
      </c>
      <c r="O5" s="0" t="s">
        <v>265</v>
      </c>
      <c r="P5" s="0"/>
      <c r="Q5" s="6" t="n">
        <v>5000</v>
      </c>
      <c r="R5" s="0" t="s">
        <v>265</v>
      </c>
      <c r="S5" s="0"/>
      <c r="T5" s="6" t="n">
        <v>65</v>
      </c>
      <c r="U5" s="0" t="s">
        <v>265</v>
      </c>
      <c r="V5" s="0"/>
      <c r="W5" s="6" t="n">
        <v>5</v>
      </c>
      <c r="X5" s="0" t="s">
        <v>265</v>
      </c>
      <c r="Y5" s="0"/>
      <c r="Z5" s="6" t="n">
        <v>20000</v>
      </c>
      <c r="AA5" s="0" t="s">
        <v>265</v>
      </c>
      <c r="AB5" s="0"/>
      <c r="AC5" s="6" t="n">
        <v>150</v>
      </c>
      <c r="AD5" s="0" t="s">
        <v>265</v>
      </c>
      <c r="AE5" s="0"/>
      <c r="AF5" s="6" t="n">
        <v>15</v>
      </c>
      <c r="AG5" s="0" t="s">
        <v>265</v>
      </c>
      <c r="AH5" s="0"/>
      <c r="AI5" s="6" t="n">
        <v>25000</v>
      </c>
      <c r="AJ5" s="0" t="s">
        <v>265</v>
      </c>
      <c r="AK5" s="0"/>
      <c r="AL5" s="6" t="n">
        <v>150</v>
      </c>
      <c r="AM5" s="0" t="s">
        <v>265</v>
      </c>
      <c r="AN5" s="0"/>
      <c r="AO5" s="6" t="n">
        <v>200</v>
      </c>
      <c r="AP5" s="0" t="s">
        <v>265</v>
      </c>
      <c r="AQ5" s="0"/>
      <c r="AR5" s="6" t="n">
        <v>6</v>
      </c>
      <c r="AS5" s="0" t="s">
        <v>265</v>
      </c>
      <c r="AT5" s="0"/>
      <c r="AU5" s="6" t="n">
        <v>10</v>
      </c>
      <c r="AV5" s="0" t="s">
        <v>265</v>
      </c>
      <c r="AW5" s="0"/>
      <c r="AX5" s="6" t="n">
        <v>10</v>
      </c>
      <c r="AY5" s="0" t="s">
        <v>265</v>
      </c>
      <c r="AZ5" s="0"/>
      <c r="BA5" s="6" t="n">
        <v>7</v>
      </c>
      <c r="BB5" s="0" t="s">
        <v>265</v>
      </c>
      <c r="BC5" s="0"/>
      <c r="BD5" s="6" t="n">
        <v>25</v>
      </c>
      <c r="BE5" s="0" t="s">
        <v>265</v>
      </c>
      <c r="BF5" s="0"/>
      <c r="BG5" s="6" t="n">
        <v>10</v>
      </c>
      <c r="BH5" s="0" t="s">
        <v>265</v>
      </c>
      <c r="BI5" s="0"/>
      <c r="BJ5" s="6" t="n">
        <v>10000</v>
      </c>
      <c r="BK5" s="0" t="s">
        <v>265</v>
      </c>
      <c r="BL5" s="0"/>
      <c r="BM5" s="6" t="n">
        <v>5000</v>
      </c>
      <c r="BN5" s="0" t="s">
        <v>265</v>
      </c>
      <c r="BO5" s="0"/>
      <c r="BP5" s="6" t="n">
        <v>3</v>
      </c>
      <c r="BQ5" s="0" t="s">
        <v>265</v>
      </c>
      <c r="BR5" s="0"/>
      <c r="BS5" s="6" t="n">
        <v>3</v>
      </c>
      <c r="BT5" s="0" t="s">
        <v>265</v>
      </c>
      <c r="BU5" s="0"/>
      <c r="BV5" s="6" t="n">
        <v>3</v>
      </c>
      <c r="BW5" s="0" t="s">
        <v>265</v>
      </c>
      <c r="BX5" s="0"/>
      <c r="BY5" s="6" t="n">
        <v>3</v>
      </c>
      <c r="BZ5" s="0" t="s">
        <v>265</v>
      </c>
      <c r="CA5" s="0"/>
      <c r="CB5" s="6" t="n">
        <v>3</v>
      </c>
      <c r="CC5" s="0" t="s">
        <v>265</v>
      </c>
      <c r="CD5" s="0"/>
      <c r="CE5" s="6" t="n">
        <v>3</v>
      </c>
      <c r="CF5" s="0" t="s">
        <v>265</v>
      </c>
      <c r="CG5" s="0"/>
      <c r="CH5" s="6" t="n">
        <v>3</v>
      </c>
      <c r="CI5" s="0" t="s">
        <v>265</v>
      </c>
      <c r="CJ5" s="0"/>
      <c r="CK5" s="6" t="n">
        <v>3</v>
      </c>
      <c r="CL5" s="0" t="s">
        <v>265</v>
      </c>
      <c r="CM5" s="0"/>
      <c r="CN5" s="6" t="n">
        <v>3</v>
      </c>
      <c r="CO5" s="0" t="s">
        <v>265</v>
      </c>
      <c r="CP5" s="0"/>
      <c r="CQ5" s="6" t="n">
        <v>3</v>
      </c>
      <c r="CR5" s="0" t="s">
        <v>265</v>
      </c>
      <c r="CS5" s="0"/>
      <c r="CT5" s="6" t="n">
        <v>3</v>
      </c>
      <c r="CU5" s="0" t="s">
        <v>265</v>
      </c>
      <c r="CV5" s="0"/>
      <c r="CW5" s="6" t="n">
        <v>3</v>
      </c>
      <c r="CX5" s="0" t="s">
        <v>265</v>
      </c>
      <c r="CY5" s="0"/>
      <c r="CZ5" s="6" t="n">
        <v>3</v>
      </c>
      <c r="DA5" s="0" t="s">
        <v>265</v>
      </c>
      <c r="DB5" s="0"/>
      <c r="DC5" s="6" t="n">
        <v>3</v>
      </c>
      <c r="DD5" s="0" t="s">
        <v>265</v>
      </c>
      <c r="DE5" s="0"/>
      <c r="DF5" s="6" t="n">
        <v>3</v>
      </c>
      <c r="DG5" s="0" t="s">
        <v>265</v>
      </c>
      <c r="DH5" s="0"/>
      <c r="DI5" s="6" t="n">
        <v>3</v>
      </c>
      <c r="DJ5" s="0" t="s">
        <v>265</v>
      </c>
      <c r="DK5" s="0"/>
      <c r="DL5" s="6" t="n">
        <v>3</v>
      </c>
      <c r="DM5" s="0" t="s">
        <v>265</v>
      </c>
      <c r="DN5" s="0"/>
      <c r="DO5" s="6" t="n">
        <v>3</v>
      </c>
      <c r="DP5" s="0" t="s">
        <v>265</v>
      </c>
      <c r="DQ5" s="0"/>
      <c r="DR5" s="6" t="n">
        <v>7</v>
      </c>
      <c r="DS5" s="0" t="s">
        <v>265</v>
      </c>
      <c r="DT5" s="0"/>
      <c r="DU5" s="6" t="n">
        <v>3</v>
      </c>
      <c r="DV5" s="0" t="s">
        <v>265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266</v>
      </c>
      <c r="D6" s="0"/>
      <c r="E6" s="5" t="s">
        <f>=E5*(ABS(E4)-ABS(E3))</f>
      </c>
      <c r="F6" s="0" t="s">
        <v>266</v>
      </c>
      <c r="G6" s="0"/>
      <c r="H6" s="5" t="s">
        <f>=H5*(ABS(H4)-ABS(H3))</f>
      </c>
      <c r="I6" s="0" t="s">
        <v>266</v>
      </c>
      <c r="J6" s="0"/>
      <c r="K6" s="5" t="s">
        <f>=K5*(ABS(K4)-ABS(K3))</f>
      </c>
      <c r="L6" s="0" t="s">
        <v>266</v>
      </c>
      <c r="M6" s="0"/>
      <c r="N6" s="5" t="s">
        <f>=N5*(ABS(N4)-ABS(N3))</f>
      </c>
      <c r="O6" s="0" t="s">
        <v>266</v>
      </c>
      <c r="P6" s="0"/>
      <c r="Q6" s="5" t="s">
        <f>=Q5*(ABS(Q4)-ABS(Q3))</f>
      </c>
      <c r="R6" s="0" t="s">
        <v>266</v>
      </c>
      <c r="S6" s="0"/>
      <c r="T6" s="5" t="s">
        <f>=T5*(ABS(T4)-ABS(T3))</f>
      </c>
      <c r="U6" s="0" t="s">
        <v>266</v>
      </c>
      <c r="V6" s="0"/>
      <c r="W6" s="5" t="s">
        <f>=W5*(ABS(W4)-ABS(W3))</f>
      </c>
      <c r="X6" s="0" t="s">
        <v>266</v>
      </c>
      <c r="Y6" s="0"/>
      <c r="Z6" s="5" t="s">
        <f>=Z5*(ABS(Z4)-ABS(Z3))</f>
      </c>
      <c r="AA6" s="0" t="s">
        <v>266</v>
      </c>
      <c r="AB6" s="0"/>
      <c r="AC6" s="5" t="s">
        <f>=AC5*(ABS(AC4)-ABS(AC3))</f>
      </c>
      <c r="AD6" s="0" t="s">
        <v>266</v>
      </c>
      <c r="AE6" s="0"/>
      <c r="AF6" s="5" t="s">
        <f>=AF5*(ABS(AF4)-ABS(AF3))</f>
      </c>
      <c r="AG6" s="0" t="s">
        <v>266</v>
      </c>
      <c r="AH6" s="0"/>
      <c r="AI6" s="5" t="s">
        <f>=AI5*(ABS(AI4)-ABS(AI3))</f>
      </c>
      <c r="AJ6" s="0" t="s">
        <v>266</v>
      </c>
      <c r="AK6" s="0"/>
      <c r="AL6" s="5" t="s">
        <f>=AL5*(ABS(AL4)-ABS(AL3))</f>
      </c>
      <c r="AM6" s="0" t="s">
        <v>266</v>
      </c>
      <c r="AN6" s="0"/>
      <c r="AO6" s="5" t="s">
        <f>=AO5*(ABS(AO4)-ABS(AO3))</f>
      </c>
      <c r="AP6" s="0" t="s">
        <v>266</v>
      </c>
      <c r="AQ6" s="0"/>
      <c r="AR6" s="5" t="s">
        <f>=AR5*(ABS(AR4)-ABS(AR3))</f>
      </c>
      <c r="AS6" s="0" t="s">
        <v>266</v>
      </c>
      <c r="AT6" s="0"/>
      <c r="AU6" s="5" t="s">
        <f>=AU5*(ABS(AU4)-ABS(AU3))</f>
      </c>
      <c r="AV6" s="0" t="s">
        <v>266</v>
      </c>
      <c r="AW6" s="0"/>
      <c r="AX6" s="5" t="s">
        <f>=AX5*(ABS(AX4)-ABS(AX3))</f>
      </c>
      <c r="AY6" s="0" t="s">
        <v>266</v>
      </c>
      <c r="AZ6" s="0"/>
      <c r="BA6" s="5" t="s">
        <f>=BA5*(ABS(BA4)-ABS(BA3))</f>
      </c>
      <c r="BB6" s="0" t="s">
        <v>266</v>
      </c>
      <c r="BC6" s="0"/>
      <c r="BD6" s="5" t="s">
        <f>=BD5*(ABS(BD4)-ABS(BD3))</f>
      </c>
      <c r="BE6" s="0" t="s">
        <v>266</v>
      </c>
      <c r="BF6" s="0"/>
      <c r="BG6" s="5" t="s">
        <f>=BG5*(ABS(BG4)-ABS(BG3))</f>
      </c>
      <c r="BH6" s="0" t="s">
        <v>266</v>
      </c>
      <c r="BI6" s="0"/>
      <c r="BJ6" s="5" t="s">
        <f>=BJ5*(ABS(BJ4)-ABS(BJ3))</f>
      </c>
      <c r="BK6" s="0" t="s">
        <v>266</v>
      </c>
      <c r="BL6" s="0"/>
      <c r="BM6" s="5" t="s">
        <f>=BM5*(ABS(BM4)-ABS(BM3))</f>
      </c>
      <c r="BN6" s="0" t="s">
        <v>266</v>
      </c>
      <c r="BO6" s="0"/>
      <c r="BP6" s="6" t="s">
        <f>=Портфель!G26*Портфель!$Q$13</f>
      </c>
      <c r="BQ6" s="0" t="s">
        <v>6</v>
      </c>
      <c r="BR6" s="0"/>
      <c r="BS6" s="6" t="s">
        <f>=Портфель!G27*Портфель!$Q$13</f>
      </c>
      <c r="BT6" s="0" t="s">
        <v>6</v>
      </c>
      <c r="BU6" s="0"/>
      <c r="BV6" s="6" t="s">
        <f>=Портфель!G28*Портфель!$Q$13</f>
      </c>
      <c r="BW6" s="0" t="s">
        <v>6</v>
      </c>
      <c r="BX6" s="0"/>
      <c r="BY6" s="6" t="s">
        <f>=Портфель!G29*Портфель!$Q$13</f>
      </c>
      <c r="BZ6" s="0" t="s">
        <v>6</v>
      </c>
      <c r="CA6" s="0"/>
      <c r="CB6" s="6" t="s">
        <f>=Портфель!G30*Портфель!$Q$13</f>
      </c>
      <c r="CC6" s="0" t="s">
        <v>6</v>
      </c>
      <c r="CD6" s="0"/>
      <c r="CE6" s="6" t="s">
        <f>=Портфель!G31*Портфель!$Q$13</f>
      </c>
      <c r="CF6" s="0" t="s">
        <v>6</v>
      </c>
      <c r="CG6" s="0"/>
      <c r="CH6" s="6" t="s">
        <f>=Портфель!G32*Портфель!$Q$13</f>
      </c>
      <c r="CI6" s="0" t="s">
        <v>6</v>
      </c>
      <c r="CJ6" s="0"/>
      <c r="CK6" s="6" t="s">
        <f>=Портфель!G33*Портфель!$Q$13</f>
      </c>
      <c r="CL6" s="0" t="s">
        <v>6</v>
      </c>
      <c r="CM6" s="0"/>
      <c r="CN6" s="6" t="s">
        <f>=Портфель!G34*Портфель!$Q$13</f>
      </c>
      <c r="CO6" s="0" t="s">
        <v>6</v>
      </c>
      <c r="CP6" s="0"/>
      <c r="CQ6" s="6" t="s">
        <f>=Портфель!G35*Портфель!$Q$13</f>
      </c>
      <c r="CR6" s="0" t="s">
        <v>6</v>
      </c>
      <c r="CS6" s="0"/>
      <c r="CT6" s="6" t="s">
        <f>=Портфель!G36*Портфель!$Q$13</f>
      </c>
      <c r="CU6" s="0" t="s">
        <v>6</v>
      </c>
      <c r="CV6" s="0"/>
      <c r="CW6" s="6" t="s">
        <f>=Портфель!G37*Портфель!$Q$13</f>
      </c>
      <c r="CX6" s="0" t="s">
        <v>6</v>
      </c>
      <c r="CY6" s="0"/>
      <c r="CZ6" s="6" t="s">
        <f>=Портфель!G38*Портфель!$Q$13</f>
      </c>
      <c r="DA6" s="0" t="s">
        <v>6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6" t="s">
        <f>=Портфель!H26*Портфель!$Q$13</f>
      </c>
      <c r="BQ7" s="0" t="s">
        <v>7</v>
      </c>
      <c r="BR7" s="0"/>
      <c r="BS7" s="6" t="s">
        <f>=Портфель!H27*Портфель!$Q$13</f>
      </c>
      <c r="BT7" s="0" t="s">
        <v>7</v>
      </c>
      <c r="BU7" s="0"/>
      <c r="BV7" s="6" t="s">
        <f>=Портфель!H28*Портфель!$Q$13</f>
      </c>
      <c r="BW7" s="0" t="s">
        <v>7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=Портфель!H30*Портфель!$Q$13</f>
      </c>
      <c r="CC7" s="0" t="s">
        <v>7</v>
      </c>
      <c r="CD7" s="0"/>
      <c r="CE7" s="6" t="s">
        <f>=Портфель!H31*Портфель!$Q$13</f>
      </c>
      <c r="CF7" s="0" t="s">
        <v>7</v>
      </c>
      <c r="CG7" s="0"/>
      <c r="CH7" s="6" t="s">
        <f>=Портфель!H32*Портфель!$Q$13</f>
      </c>
      <c r="CI7" s="0" t="s">
        <v>7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=Портфель!H35*Портфель!$Q$13</f>
      </c>
      <c r="CR7" s="0" t="s">
        <v>7</v>
      </c>
      <c r="CS7" s="0"/>
      <c r="CT7" s="6" t="s">
        <f>=Портфель!H36*Портфель!$Q$13</f>
      </c>
      <c r="CU7" s="0" t="s">
        <v>7</v>
      </c>
      <c r="CV7" s="0"/>
      <c r="CW7" s="6" t="s">
        <f>=Портфель!H37*Портфель!$Q$13</f>
      </c>
      <c r="CX7" s="0" t="s">
        <v>7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5" t="s">
        <f>=BP5*(BP6*BP4/100-BP3+BP7)</f>
      </c>
      <c r="BQ8" s="0" t="s">
        <v>266</v>
      </c>
      <c r="BR8" s="0"/>
      <c r="BS8" s="5" t="s">
        <f>=BS5*(BS6*BS4/100-BS3+BS7)</f>
      </c>
      <c r="BT8" s="0" t="s">
        <v>266</v>
      </c>
      <c r="BU8" s="0"/>
      <c r="BV8" s="5" t="s">
        <f>=BV5*(BV6*BV4/100-BV3+BV7)</f>
      </c>
      <c r="BW8" s="0" t="s">
        <v>266</v>
      </c>
      <c r="BX8" s="0"/>
      <c r="BY8" s="5" t="s">
        <f>=BY5*(BY6*BY4/100-BY3+BY7)</f>
      </c>
      <c r="BZ8" s="0" t="s">
        <v>266</v>
      </c>
      <c r="CA8" s="0"/>
      <c r="CB8" s="5" t="s">
        <f>=CB5*(CB6*CB4/100-CB3+CB7)</f>
      </c>
      <c r="CC8" s="0" t="s">
        <v>266</v>
      </c>
      <c r="CD8" s="0"/>
      <c r="CE8" s="5" t="s">
        <f>=CE5*(CE6*CE4/100-CE3+CE7)</f>
      </c>
      <c r="CF8" s="0" t="s">
        <v>266</v>
      </c>
      <c r="CG8" s="0"/>
      <c r="CH8" s="5" t="s">
        <f>=CH5*(CH6*CH4/100-CH3+CH7)</f>
      </c>
      <c r="CI8" s="0" t="s">
        <v>266</v>
      </c>
      <c r="CJ8" s="0"/>
      <c r="CK8" s="5" t="s">
        <f>=CK5*(CK6*CK4/100-CK3+CK7)</f>
      </c>
      <c r="CL8" s="0" t="s">
        <v>266</v>
      </c>
      <c r="CM8" s="0"/>
      <c r="CN8" s="5" t="s">
        <f>=CN5*(CN6*CN4/100-CN3+CN7)</f>
      </c>
      <c r="CO8" s="0" t="s">
        <v>266</v>
      </c>
      <c r="CP8" s="0"/>
      <c r="CQ8" s="5" t="s">
        <f>=CQ5*(CQ6*CQ4/100-CQ3+CQ7)</f>
      </c>
      <c r="CR8" s="0" t="s">
        <v>266</v>
      </c>
      <c r="CS8" s="0"/>
      <c r="CT8" s="5" t="s">
        <f>=CT5*(CT6*CT4/100-CT3+CT7)</f>
      </c>
      <c r="CU8" s="0" t="s">
        <v>266</v>
      </c>
      <c r="CV8" s="0"/>
      <c r="CW8" s="5" t="s">
        <f>=CW5*(CW6*CW4/100-CW3+CW7)</f>
      </c>
      <c r="CX8" s="0" t="s">
        <v>266</v>
      </c>
      <c r="CY8" s="0"/>
      <c r="CZ8" s="5" t="s">
        <f>=CZ5*(CZ6*CZ4/100-CZ3+CZ7)</f>
      </c>
      <c r="DA8" s="0" t="s">
        <v>266</v>
      </c>
      <c r="DB8" s="0"/>
      <c r="DC8" s="5" t="s">
        <f>=DC5*(DC6*DC4/100-DC3+DC7)</f>
      </c>
      <c r="DD8" s="0" t="s">
        <v>266</v>
      </c>
      <c r="DE8" s="0"/>
      <c r="DF8" s="5" t="s">
        <f>=DF5*(DF6*DF4/100-DF3+DF7)</f>
      </c>
      <c r="DG8" s="0" t="s">
        <v>266</v>
      </c>
      <c r="DH8" s="0"/>
      <c r="DI8" s="5" t="s">
        <f>=DI5*(DI6*DI4/100-DI3+DI7)</f>
      </c>
      <c r="DJ8" s="0" t="s">
        <v>266</v>
      </c>
      <c r="DK8" s="0"/>
      <c r="DL8" s="5" t="s">
        <f>=DL5*(DL6*DL4/100-DL3+DL7)</f>
      </c>
      <c r="DM8" s="0" t="s">
        <v>266</v>
      </c>
      <c r="DN8" s="0"/>
      <c r="DO8" s="5" t="s">
        <f>=DO5*(DO6*DO4/100-DO3+DO7)</f>
      </c>
      <c r="DP8" s="0" t="s">
        <v>266</v>
      </c>
      <c r="DQ8" s="0"/>
      <c r="DR8" s="5" t="s">
        <f>=DR5*(DR6*DR4/100-DR3+DR7)</f>
      </c>
      <c r="DS8" s="0" t="s">
        <v>266</v>
      </c>
      <c r="DT8" s="0"/>
      <c r="DU8" s="5" t="s">
        <f>=DU5*(DU6*DU4/100-DU3+DU7)</f>
      </c>
      <c r="DV8" s="0" t="s">
        <v>266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145</v>
      </c>
      <c r="B1" s="18" t="s">
        <v>0</v>
      </c>
      <c r="C1" s="18" t="s">
        <v>2</v>
      </c>
      <c r="D1" s="18" t="s">
        <v>267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268</v>
      </c>
      <c r="L1" s="18" t="s">
        <v>269</v>
      </c>
      <c r="M1" s="18" t="s">
        <v>19</v>
      </c>
      <c r="N1" s="18" t="s">
        <v>270</v>
      </c>
    </row>
    <row collapsed="false" customFormat="false" customHeight="false" hidden="false" ht="12.1" outlineLevel="0" r="2">
      <c r="A2" s="21" t="n">
        <v>45939.502777778</v>
      </c>
      <c r="B2" s="22" t="s">
        <v>271</v>
      </c>
      <c r="C2" s="22" t="s">
        <v>152</v>
      </c>
      <c r="D2" s="22" t="s">
        <v>271</v>
      </c>
      <c r="E2" s="22" t="s">
        <v>271</v>
      </c>
      <c r="F2" s="22" t="s">
        <v>19</v>
      </c>
      <c r="G2" s="23" t="n">
        <v>350000</v>
      </c>
      <c r="H2" s="24" t="n">
        <v>1</v>
      </c>
      <c r="I2" s="24" t="n">
        <v>350000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45953.504861111</v>
      </c>
      <c r="B3" s="16" t="s">
        <v>16</v>
      </c>
      <c r="C3" s="16" t="s">
        <v>272</v>
      </c>
      <c r="D3" s="16" t="s">
        <v>216</v>
      </c>
      <c r="E3" s="16" t="s">
        <v>17</v>
      </c>
      <c r="F3" s="16" t="s">
        <v>19</v>
      </c>
      <c r="G3" s="7" t="n">
        <v>100</v>
      </c>
      <c r="H3" s="6" t="n">
        <v>283.43</v>
      </c>
      <c r="I3" s="6" t="n">
        <v>-28343</v>
      </c>
      <c r="J3" s="6" t="n">
        <v>0</v>
      </c>
      <c r="K3" s="6" t="n">
        <v>-0.03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45953.504861111</v>
      </c>
      <c r="B4" s="16" t="s">
        <v>42</v>
      </c>
      <c r="C4" s="16" t="s">
        <v>43</v>
      </c>
      <c r="D4" s="16" t="s">
        <v>216</v>
      </c>
      <c r="E4" s="16" t="s">
        <v>17</v>
      </c>
      <c r="F4" s="16" t="s">
        <v>19</v>
      </c>
      <c r="G4" s="7" t="n">
        <v>20000</v>
      </c>
      <c r="H4" s="6" t="n">
        <v>0.5137</v>
      </c>
      <c r="I4" s="6" t="n">
        <v>-10274</v>
      </c>
      <c r="J4" s="6" t="n">
        <v>0</v>
      </c>
      <c r="K4" s="6" t="n">
        <v>-0.03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45953.504861111</v>
      </c>
      <c r="B5" s="16" t="s">
        <v>77</v>
      </c>
      <c r="C5" s="16" t="s">
        <v>273</v>
      </c>
      <c r="D5" s="16" t="s">
        <v>216</v>
      </c>
      <c r="E5" s="16" t="s">
        <v>75</v>
      </c>
      <c r="F5" s="16" t="s">
        <v>19</v>
      </c>
      <c r="G5" s="7" t="n">
        <v>5000</v>
      </c>
      <c r="H5" s="6" t="n">
        <v>1.7936</v>
      </c>
      <c r="I5" s="6" t="n">
        <v>-8968</v>
      </c>
      <c r="J5" s="6" t="n">
        <v>0</v>
      </c>
      <c r="K5" s="6" t="n">
        <v>-0.03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45953.504861111</v>
      </c>
      <c r="B6" s="16" t="s">
        <v>30</v>
      </c>
      <c r="C6" s="16" t="s">
        <v>274</v>
      </c>
      <c r="D6" s="16" t="s">
        <v>216</v>
      </c>
      <c r="E6" s="16" t="s">
        <v>17</v>
      </c>
      <c r="F6" s="16" t="s">
        <v>19</v>
      </c>
      <c r="G6" s="7" t="n">
        <v>350</v>
      </c>
      <c r="H6" s="6" t="n">
        <v>54.45</v>
      </c>
      <c r="I6" s="6" t="n">
        <v>-19057.5</v>
      </c>
      <c r="J6" s="6" t="n">
        <v>0</v>
      </c>
      <c r="K6" s="6" t="n">
        <v>-0.03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45953.511111111</v>
      </c>
      <c r="B7" s="16" t="s">
        <v>21</v>
      </c>
      <c r="C7" s="16" t="s">
        <v>275</v>
      </c>
      <c r="D7" s="16" t="s">
        <v>216</v>
      </c>
      <c r="E7" s="16" t="s">
        <v>17</v>
      </c>
      <c r="F7" s="16" t="s">
        <v>19</v>
      </c>
      <c r="G7" s="7" t="n">
        <v>5</v>
      </c>
      <c r="H7" s="6" t="n">
        <v>5758.5</v>
      </c>
      <c r="I7" s="6" t="n">
        <v>-28792.5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45953.511111111</v>
      </c>
      <c r="B8" s="16" t="s">
        <v>111</v>
      </c>
      <c r="C8" s="16" t="s">
        <v>276</v>
      </c>
      <c r="D8" s="16" t="s">
        <v>216</v>
      </c>
      <c r="E8" s="16" t="s">
        <v>81</v>
      </c>
      <c r="F8" s="16" t="s">
        <v>19</v>
      </c>
      <c r="G8" s="7" t="n">
        <v>3</v>
      </c>
      <c r="H8" s="6" t="n">
        <v>103.49</v>
      </c>
      <c r="I8" s="6" t="n">
        <v>-3104.7</v>
      </c>
      <c r="J8" s="6" t="n">
        <v>-8.94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45953.511111111</v>
      </c>
      <c r="B9" s="16" t="s">
        <v>221</v>
      </c>
      <c r="C9" s="16" t="s">
        <v>277</v>
      </c>
      <c r="D9" s="16" t="s">
        <v>216</v>
      </c>
      <c r="E9" s="16" t="s">
        <v>81</v>
      </c>
      <c r="F9" s="16" t="s">
        <v>19</v>
      </c>
      <c r="G9" s="7" t="n">
        <v>3</v>
      </c>
      <c r="H9" s="6" t="n">
        <v>103.56</v>
      </c>
      <c r="I9" s="6" t="n">
        <v>-3106.8</v>
      </c>
      <c r="J9" s="6" t="n">
        <v>-15.42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45953.511111111</v>
      </c>
      <c r="B10" s="16" t="s">
        <v>105</v>
      </c>
      <c r="C10" s="16" t="s">
        <v>278</v>
      </c>
      <c r="D10" s="16" t="s">
        <v>216</v>
      </c>
      <c r="E10" s="16" t="s">
        <v>81</v>
      </c>
      <c r="F10" s="16" t="s">
        <v>19</v>
      </c>
      <c r="G10" s="7" t="n">
        <v>3</v>
      </c>
      <c r="H10" s="6" t="n">
        <v>102.52</v>
      </c>
      <c r="I10" s="6" t="n">
        <v>-3075.6</v>
      </c>
      <c r="J10" s="6" t="n">
        <v>-2.64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45953.511111111</v>
      </c>
      <c r="B11" s="16" t="s">
        <v>123</v>
      </c>
      <c r="C11" s="16" t="s">
        <v>279</v>
      </c>
      <c r="D11" s="16" t="s">
        <v>216</v>
      </c>
      <c r="E11" s="16" t="s">
        <v>81</v>
      </c>
      <c r="F11" s="16" t="s">
        <v>19</v>
      </c>
      <c r="G11" s="7" t="n">
        <v>3</v>
      </c>
      <c r="H11" s="6" t="n">
        <v>95.02</v>
      </c>
      <c r="I11" s="6" t="n">
        <v>-2850.6</v>
      </c>
      <c r="J11" s="6" t="n">
        <v>-2.47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45953.511111111</v>
      </c>
      <c r="B12" s="16" t="s">
        <v>102</v>
      </c>
      <c r="C12" s="16" t="s">
        <v>280</v>
      </c>
      <c r="D12" s="16" t="s">
        <v>216</v>
      </c>
      <c r="E12" s="16" t="s">
        <v>81</v>
      </c>
      <c r="F12" s="16" t="s">
        <v>19</v>
      </c>
      <c r="G12" s="7" t="n">
        <v>3</v>
      </c>
      <c r="H12" s="6" t="n">
        <v>100.69</v>
      </c>
      <c r="I12" s="6" t="n">
        <v>-3020.7</v>
      </c>
      <c r="J12" s="6" t="n">
        <v>-2.05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45953.511111111</v>
      </c>
      <c r="B13" s="16" t="s">
        <v>114</v>
      </c>
      <c r="C13" s="16" t="s">
        <v>281</v>
      </c>
      <c r="D13" s="16" t="s">
        <v>216</v>
      </c>
      <c r="E13" s="16" t="s">
        <v>81</v>
      </c>
      <c r="F13" s="16" t="s">
        <v>19</v>
      </c>
      <c r="G13" s="7" t="n">
        <v>3</v>
      </c>
      <c r="H13" s="6" t="n">
        <v>98.41</v>
      </c>
      <c r="I13" s="6" t="n">
        <v>-2952.3</v>
      </c>
      <c r="J13" s="6" t="n">
        <v>-6.12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45953.511111111</v>
      </c>
      <c r="B14" s="16" t="s">
        <v>220</v>
      </c>
      <c r="C14" s="16" t="s">
        <v>282</v>
      </c>
      <c r="D14" s="16" t="s">
        <v>216</v>
      </c>
      <c r="E14" s="16" t="s">
        <v>81</v>
      </c>
      <c r="F14" s="16" t="s">
        <v>19</v>
      </c>
      <c r="G14" s="7" t="n">
        <v>3</v>
      </c>
      <c r="H14" s="6" t="n">
        <v>102.15</v>
      </c>
      <c r="I14" s="6" t="n">
        <v>-3064.5</v>
      </c>
      <c r="J14" s="6" t="n">
        <v>-11.18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45953.511111111</v>
      </c>
      <c r="B15" s="16" t="s">
        <v>117</v>
      </c>
      <c r="C15" s="16" t="s">
        <v>283</v>
      </c>
      <c r="D15" s="16" t="s">
        <v>216</v>
      </c>
      <c r="E15" s="16" t="s">
        <v>81</v>
      </c>
      <c r="F15" s="16" t="s">
        <v>19</v>
      </c>
      <c r="G15" s="7" t="n">
        <v>3</v>
      </c>
      <c r="H15" s="6" t="n">
        <v>105.49</v>
      </c>
      <c r="I15" s="6" t="n">
        <v>-3164.7</v>
      </c>
      <c r="J15" s="6" t="n">
        <v>-16.07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45953.511111111</v>
      </c>
      <c r="B16" s="16" t="s">
        <v>108</v>
      </c>
      <c r="C16" s="16" t="s">
        <v>284</v>
      </c>
      <c r="D16" s="16" t="s">
        <v>216</v>
      </c>
      <c r="E16" s="16" t="s">
        <v>81</v>
      </c>
      <c r="F16" s="16" t="s">
        <v>19</v>
      </c>
      <c r="G16" s="7" t="n">
        <v>3</v>
      </c>
      <c r="H16" s="6" t="n">
        <v>106.8</v>
      </c>
      <c r="I16" s="6" t="n">
        <v>-3204</v>
      </c>
      <c r="J16" s="6" t="n">
        <v>-7.23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45953.511111111</v>
      </c>
      <c r="B17" s="16" t="s">
        <v>96</v>
      </c>
      <c r="C17" s="16" t="s">
        <v>285</v>
      </c>
      <c r="D17" s="16" t="s">
        <v>216</v>
      </c>
      <c r="E17" s="16" t="s">
        <v>81</v>
      </c>
      <c r="F17" s="16" t="s">
        <v>19</v>
      </c>
      <c r="G17" s="7" t="n">
        <v>3</v>
      </c>
      <c r="H17" s="6" t="n">
        <v>112.24</v>
      </c>
      <c r="I17" s="6" t="n">
        <v>-3367.2</v>
      </c>
      <c r="J17" s="6" t="n">
        <v>-1.32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45953.511111111</v>
      </c>
      <c r="B18" s="16" t="s">
        <v>84</v>
      </c>
      <c r="C18" s="16" t="s">
        <v>286</v>
      </c>
      <c r="D18" s="16" t="s">
        <v>216</v>
      </c>
      <c r="E18" s="16" t="s">
        <v>81</v>
      </c>
      <c r="F18" s="16" t="s">
        <v>19</v>
      </c>
      <c r="G18" s="7" t="n">
        <v>3</v>
      </c>
      <c r="H18" s="6" t="n">
        <v>107.9</v>
      </c>
      <c r="I18" s="6" t="n">
        <v>-3237</v>
      </c>
      <c r="J18" s="6" t="n">
        <v>-16.83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45953.511111111</v>
      </c>
      <c r="B19" s="16" t="s">
        <v>80</v>
      </c>
      <c r="C19" s="16" t="s">
        <v>287</v>
      </c>
      <c r="D19" s="16" t="s">
        <v>216</v>
      </c>
      <c r="E19" s="16" t="s">
        <v>81</v>
      </c>
      <c r="F19" s="16" t="s">
        <v>19</v>
      </c>
      <c r="G19" s="7" t="n">
        <v>3</v>
      </c>
      <c r="H19" s="6" t="n">
        <v>108.62</v>
      </c>
      <c r="I19" s="6" t="n">
        <v>-3258.6</v>
      </c>
      <c r="J19" s="6" t="n">
        <v>-14.01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45953.511111111</v>
      </c>
      <c r="B20" s="16" t="s">
        <v>93</v>
      </c>
      <c r="C20" s="16" t="s">
        <v>288</v>
      </c>
      <c r="D20" s="16" t="s">
        <v>216</v>
      </c>
      <c r="E20" s="16" t="s">
        <v>81</v>
      </c>
      <c r="F20" s="16" t="s">
        <v>19</v>
      </c>
      <c r="G20" s="7" t="n">
        <v>3</v>
      </c>
      <c r="H20" s="6" t="n">
        <v>105.96</v>
      </c>
      <c r="I20" s="6" t="n">
        <v>-3178.8</v>
      </c>
      <c r="J20" s="6" t="n">
        <v>-15.9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45953.511111111</v>
      </c>
      <c r="B21" s="16" t="s">
        <v>87</v>
      </c>
      <c r="C21" s="16" t="s">
        <v>289</v>
      </c>
      <c r="D21" s="16" t="s">
        <v>216</v>
      </c>
      <c r="E21" s="16" t="s">
        <v>81</v>
      </c>
      <c r="F21" s="16" t="s">
        <v>19</v>
      </c>
      <c r="G21" s="7" t="n">
        <v>3</v>
      </c>
      <c r="H21" s="6" t="n">
        <v>104.29</v>
      </c>
      <c r="I21" s="6" t="n">
        <v>-3128.7</v>
      </c>
      <c r="J21" s="6" t="n">
        <v>-17.1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45953.511111111</v>
      </c>
      <c r="B22" s="16" t="s">
        <v>138</v>
      </c>
      <c r="C22" s="16" t="s">
        <v>290</v>
      </c>
      <c r="D22" s="16" t="s">
        <v>216</v>
      </c>
      <c r="E22" s="16" t="s">
        <v>81</v>
      </c>
      <c r="F22" s="16" t="s">
        <v>19</v>
      </c>
      <c r="G22" s="7" t="n">
        <v>3</v>
      </c>
      <c r="H22" s="6" t="n">
        <v>97.46</v>
      </c>
      <c r="I22" s="6" t="n">
        <v>-1520.38</v>
      </c>
      <c r="J22" s="6" t="n">
        <v>-4.79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45953.511111111</v>
      </c>
      <c r="B23" s="16" t="s">
        <v>129</v>
      </c>
      <c r="C23" s="16" t="s">
        <v>291</v>
      </c>
      <c r="D23" s="16" t="s">
        <v>216</v>
      </c>
      <c r="E23" s="16" t="s">
        <v>81</v>
      </c>
      <c r="F23" s="16" t="s">
        <v>19</v>
      </c>
      <c r="G23" s="7" t="n">
        <v>3</v>
      </c>
      <c r="H23" s="6" t="n">
        <v>97.85</v>
      </c>
      <c r="I23" s="6" t="n">
        <v>-2935.5</v>
      </c>
      <c r="J23" s="6" t="n">
        <v>-14.7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45953.511111111</v>
      </c>
      <c r="B24" s="16" t="s">
        <v>90</v>
      </c>
      <c r="C24" s="16" t="s">
        <v>292</v>
      </c>
      <c r="D24" s="16" t="s">
        <v>216</v>
      </c>
      <c r="E24" s="16" t="s">
        <v>81</v>
      </c>
      <c r="F24" s="16" t="s">
        <v>19</v>
      </c>
      <c r="G24" s="7" t="n">
        <v>3</v>
      </c>
      <c r="H24" s="6" t="n">
        <v>102.84</v>
      </c>
      <c r="I24" s="6" t="n">
        <v>-3085.2</v>
      </c>
      <c r="J24" s="6" t="n">
        <v>-7.48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45953.511111111</v>
      </c>
      <c r="B25" s="16" t="s">
        <v>99</v>
      </c>
      <c r="C25" s="16" t="s">
        <v>293</v>
      </c>
      <c r="D25" s="16" t="s">
        <v>216</v>
      </c>
      <c r="E25" s="16" t="s">
        <v>81</v>
      </c>
      <c r="F25" s="16" t="s">
        <v>19</v>
      </c>
      <c r="G25" s="7" t="n">
        <v>3</v>
      </c>
      <c r="H25" s="6" t="n">
        <v>101.5</v>
      </c>
      <c r="I25" s="6" t="n">
        <v>-3045</v>
      </c>
      <c r="J25" s="6" t="n">
        <v>-11.22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45953.511111111</v>
      </c>
      <c r="B26" s="16" t="s">
        <v>120</v>
      </c>
      <c r="C26" s="16" t="s">
        <v>294</v>
      </c>
      <c r="D26" s="16" t="s">
        <v>216</v>
      </c>
      <c r="E26" s="16" t="s">
        <v>81</v>
      </c>
      <c r="F26" s="16" t="s">
        <v>19</v>
      </c>
      <c r="G26" s="7" t="n">
        <v>3</v>
      </c>
      <c r="H26" s="6" t="n">
        <v>94.71</v>
      </c>
      <c r="I26" s="6" t="n">
        <v>-2841.3</v>
      </c>
      <c r="J26" s="6" t="n">
        <v>-6.99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45953.511111111</v>
      </c>
      <c r="B27" s="16" t="s">
        <v>219</v>
      </c>
      <c r="C27" s="16" t="s">
        <v>295</v>
      </c>
      <c r="D27" s="16" t="s">
        <v>216</v>
      </c>
      <c r="E27" s="16" t="s">
        <v>81</v>
      </c>
      <c r="F27" s="16" t="s">
        <v>19</v>
      </c>
      <c r="G27" s="7" t="n">
        <v>3</v>
      </c>
      <c r="H27" s="6" t="n">
        <v>101.64</v>
      </c>
      <c r="I27" s="6" t="n">
        <v>-3049.2</v>
      </c>
      <c r="J27" s="6" t="n">
        <v>-2.91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45953.511111111</v>
      </c>
      <c r="B28" s="16" t="s">
        <v>135</v>
      </c>
      <c r="C28" s="16" t="s">
        <v>296</v>
      </c>
      <c r="D28" s="16" t="s">
        <v>216</v>
      </c>
      <c r="E28" s="16" t="s">
        <v>81</v>
      </c>
      <c r="F28" s="16" t="s">
        <v>19</v>
      </c>
      <c r="G28" s="7" t="n">
        <v>7</v>
      </c>
      <c r="H28" s="6" t="n">
        <v>98.7</v>
      </c>
      <c r="I28" s="6" t="n">
        <v>-3464.17</v>
      </c>
      <c r="J28" s="6" t="n">
        <v>-1.98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45953.511111111</v>
      </c>
      <c r="B29" s="16" t="s">
        <v>132</v>
      </c>
      <c r="C29" s="16" t="s">
        <v>297</v>
      </c>
      <c r="D29" s="16" t="s">
        <v>216</v>
      </c>
      <c r="E29" s="16" t="s">
        <v>81</v>
      </c>
      <c r="F29" s="16" t="s">
        <v>19</v>
      </c>
      <c r="G29" s="7" t="n">
        <v>3</v>
      </c>
      <c r="H29" s="6" t="n">
        <v>91.21</v>
      </c>
      <c r="I29" s="6" t="n">
        <v>-2736.3</v>
      </c>
      <c r="J29" s="6" t="n">
        <v>-15.8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45953.511111111</v>
      </c>
      <c r="B30" s="16" t="s">
        <v>126</v>
      </c>
      <c r="C30" s="16" t="s">
        <v>298</v>
      </c>
      <c r="D30" s="16" t="s">
        <v>216</v>
      </c>
      <c r="E30" s="16" t="s">
        <v>81</v>
      </c>
      <c r="F30" s="16" t="s">
        <v>19</v>
      </c>
      <c r="G30" s="7" t="n">
        <v>3</v>
      </c>
      <c r="H30" s="6" t="n">
        <v>93.5</v>
      </c>
      <c r="I30" s="6" t="n">
        <v>-2805</v>
      </c>
      <c r="J30" s="6" t="n">
        <v>-17.63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45953.511111111</v>
      </c>
      <c r="B31" s="16" t="s">
        <v>24</v>
      </c>
      <c r="C31" s="16" t="s">
        <v>299</v>
      </c>
      <c r="D31" s="16" t="s">
        <v>216</v>
      </c>
      <c r="E31" s="16" t="s">
        <v>17</v>
      </c>
      <c r="F31" s="16" t="s">
        <v>19</v>
      </c>
      <c r="G31" s="7" t="n">
        <v>15</v>
      </c>
      <c r="H31" s="6" t="n">
        <v>1247.4</v>
      </c>
      <c r="I31" s="6" t="n">
        <v>-18711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45953.511111111</v>
      </c>
      <c r="B32" s="16" t="s">
        <v>33</v>
      </c>
      <c r="C32" s="16" t="s">
        <v>300</v>
      </c>
      <c r="D32" s="16" t="s">
        <v>216</v>
      </c>
      <c r="E32" s="16" t="s">
        <v>17</v>
      </c>
      <c r="F32" s="16" t="s">
        <v>19</v>
      </c>
      <c r="G32" s="7" t="n">
        <v>5000</v>
      </c>
      <c r="H32" s="6" t="n">
        <v>2.71</v>
      </c>
      <c r="I32" s="6" t="n">
        <v>-13550</v>
      </c>
      <c r="J32" s="6" t="n">
        <v>0</v>
      </c>
      <c r="K32" s="6" t="n">
        <v>0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45953.511111111</v>
      </c>
      <c r="B33" s="16" t="s">
        <v>36</v>
      </c>
      <c r="C33" s="16" t="s">
        <v>301</v>
      </c>
      <c r="D33" s="16" t="s">
        <v>216</v>
      </c>
      <c r="E33" s="16" t="s">
        <v>17</v>
      </c>
      <c r="F33" s="16" t="s">
        <v>19</v>
      </c>
      <c r="G33" s="7" t="n">
        <v>65</v>
      </c>
      <c r="H33" s="6" t="n">
        <v>203.6</v>
      </c>
      <c r="I33" s="6" t="n">
        <v>-13234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45953.511111111</v>
      </c>
      <c r="B34" s="16" t="s">
        <v>48</v>
      </c>
      <c r="C34" s="16" t="s">
        <v>302</v>
      </c>
      <c r="D34" s="16" t="s">
        <v>216</v>
      </c>
      <c r="E34" s="16" t="s">
        <v>17</v>
      </c>
      <c r="F34" s="16" t="s">
        <v>19</v>
      </c>
      <c r="G34" s="7" t="n">
        <v>15</v>
      </c>
      <c r="H34" s="6" t="n">
        <v>529</v>
      </c>
      <c r="I34" s="6" t="n">
        <v>-7935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45953.511111111</v>
      </c>
      <c r="B35" s="16" t="s">
        <v>27</v>
      </c>
      <c r="C35" s="16" t="s">
        <v>303</v>
      </c>
      <c r="D35" s="16" t="s">
        <v>216</v>
      </c>
      <c r="E35" s="16" t="s">
        <v>17</v>
      </c>
      <c r="F35" s="16" t="s">
        <v>19</v>
      </c>
      <c r="G35" s="7" t="n">
        <v>8</v>
      </c>
      <c r="H35" s="6" t="n">
        <v>2520.5</v>
      </c>
      <c r="I35" s="6" t="n">
        <v>-20164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45953.511111111</v>
      </c>
      <c r="B36" s="16" t="s">
        <v>53</v>
      </c>
      <c r="C36" s="16" t="s">
        <v>304</v>
      </c>
      <c r="D36" s="16" t="s">
        <v>216</v>
      </c>
      <c r="E36" s="16" t="s">
        <v>17</v>
      </c>
      <c r="F36" s="16" t="s">
        <v>19</v>
      </c>
      <c r="G36" s="7" t="n">
        <v>150</v>
      </c>
      <c r="H36" s="6" t="n">
        <v>124.8</v>
      </c>
      <c r="I36" s="6" t="n">
        <v>-18720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45953.511111111</v>
      </c>
      <c r="B37" s="16" t="s">
        <v>67</v>
      </c>
      <c r="C37" s="16" t="s">
        <v>305</v>
      </c>
      <c r="D37" s="16" t="s">
        <v>216</v>
      </c>
      <c r="E37" s="16" t="s">
        <v>17</v>
      </c>
      <c r="F37" s="16" t="s">
        <v>19</v>
      </c>
      <c r="G37" s="7" t="n">
        <v>7</v>
      </c>
      <c r="H37" s="6" t="n">
        <v>1064.2</v>
      </c>
      <c r="I37" s="6" t="n">
        <v>-7449.4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45953.511111111</v>
      </c>
      <c r="B38" s="16" t="s">
        <v>56</v>
      </c>
      <c r="C38" s="16" t="s">
        <v>306</v>
      </c>
      <c r="D38" s="16" t="s">
        <v>216</v>
      </c>
      <c r="E38" s="16" t="s">
        <v>17</v>
      </c>
      <c r="F38" s="16" t="s">
        <v>19</v>
      </c>
      <c r="G38" s="7" t="n">
        <v>200</v>
      </c>
      <c r="H38" s="6" t="n">
        <v>38.44</v>
      </c>
      <c r="I38" s="6" t="n">
        <v>-7688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45953.511111111</v>
      </c>
      <c r="B39" s="16" t="s">
        <v>65</v>
      </c>
      <c r="C39" s="16" t="s">
        <v>307</v>
      </c>
      <c r="D39" s="16" t="s">
        <v>216</v>
      </c>
      <c r="E39" s="16" t="s">
        <v>17</v>
      </c>
      <c r="F39" s="16" t="s">
        <v>19</v>
      </c>
      <c r="G39" s="7" t="n">
        <v>10</v>
      </c>
      <c r="H39" s="6" t="n">
        <v>527.5</v>
      </c>
      <c r="I39" s="6" t="n">
        <v>-5275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45953.511111111</v>
      </c>
      <c r="B40" s="16" t="s">
        <v>51</v>
      </c>
      <c r="C40" s="16" t="s">
        <v>308</v>
      </c>
      <c r="D40" s="16" t="s">
        <v>216</v>
      </c>
      <c r="E40" s="16" t="s">
        <v>17</v>
      </c>
      <c r="F40" s="16" t="s">
        <v>19</v>
      </c>
      <c r="G40" s="7" t="n">
        <v>25000</v>
      </c>
      <c r="H40" s="6" t="n">
        <v>0.3821</v>
      </c>
      <c r="I40" s="6" t="n">
        <v>-9552.5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45953.511111111</v>
      </c>
      <c r="B41" s="16" t="s">
        <v>62</v>
      </c>
      <c r="C41" s="16" t="s">
        <v>309</v>
      </c>
      <c r="D41" s="16" t="s">
        <v>216</v>
      </c>
      <c r="E41" s="16" t="s">
        <v>17</v>
      </c>
      <c r="F41" s="16" t="s">
        <v>19</v>
      </c>
      <c r="G41" s="7" t="n">
        <v>10</v>
      </c>
      <c r="H41" s="6" t="n">
        <v>667</v>
      </c>
      <c r="I41" s="6" t="n">
        <v>-6670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45953.511111111</v>
      </c>
      <c r="B42" s="16" t="s">
        <v>39</v>
      </c>
      <c r="C42" s="16" t="s">
        <v>310</v>
      </c>
      <c r="D42" s="16" t="s">
        <v>216</v>
      </c>
      <c r="E42" s="16" t="s">
        <v>17</v>
      </c>
      <c r="F42" s="16" t="s">
        <v>19</v>
      </c>
      <c r="G42" s="7" t="n">
        <v>5</v>
      </c>
      <c r="H42" s="6" t="n">
        <v>2943</v>
      </c>
      <c r="I42" s="6" t="n">
        <v>-14715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45953.511111111</v>
      </c>
      <c r="B43" s="16" t="s">
        <v>74</v>
      </c>
      <c r="C43" s="16" t="s">
        <v>311</v>
      </c>
      <c r="D43" s="16" t="s">
        <v>216</v>
      </c>
      <c r="E43" s="16" t="s">
        <v>75</v>
      </c>
      <c r="F43" s="16" t="s">
        <v>19</v>
      </c>
      <c r="G43" s="7" t="n">
        <v>10000</v>
      </c>
      <c r="H43" s="6" t="n">
        <v>1.83</v>
      </c>
      <c r="I43" s="6" t="n">
        <v>-18300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45953.511111111</v>
      </c>
      <c r="B44" s="16" t="s">
        <v>69</v>
      </c>
      <c r="C44" s="16" t="s">
        <v>312</v>
      </c>
      <c r="D44" s="16" t="s">
        <v>216</v>
      </c>
      <c r="E44" s="16" t="s">
        <v>17</v>
      </c>
      <c r="F44" s="16" t="s">
        <v>19</v>
      </c>
      <c r="G44" s="7" t="n">
        <v>25</v>
      </c>
      <c r="H44" s="6" t="n">
        <v>163.86</v>
      </c>
      <c r="I44" s="6" t="n">
        <v>-4096.5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45953.511111111</v>
      </c>
      <c r="B45" s="16" t="s">
        <v>71</v>
      </c>
      <c r="C45" s="16" t="s">
        <v>313</v>
      </c>
      <c r="D45" s="16" t="s">
        <v>216</v>
      </c>
      <c r="E45" s="16" t="s">
        <v>17</v>
      </c>
      <c r="F45" s="16" t="s">
        <v>19</v>
      </c>
      <c r="G45" s="7" t="n">
        <v>10</v>
      </c>
      <c r="H45" s="6" t="n">
        <v>245.95</v>
      </c>
      <c r="I45" s="6" t="n">
        <v>-2459.5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45953.511111111</v>
      </c>
      <c r="B46" s="16" t="s">
        <v>59</v>
      </c>
      <c r="C46" s="16" t="s">
        <v>314</v>
      </c>
      <c r="D46" s="16" t="s">
        <v>216</v>
      </c>
      <c r="E46" s="16" t="s">
        <v>17</v>
      </c>
      <c r="F46" s="16" t="s">
        <v>19</v>
      </c>
      <c r="G46" s="7" t="n">
        <v>6</v>
      </c>
      <c r="H46" s="6" t="n">
        <v>1059.4</v>
      </c>
      <c r="I46" s="6" t="n">
        <v>-6356.4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45953.553472222</v>
      </c>
      <c r="B47" s="16" t="s">
        <v>45</v>
      </c>
      <c r="C47" s="16" t="s">
        <v>315</v>
      </c>
      <c r="D47" s="16" t="s">
        <v>216</v>
      </c>
      <c r="E47" s="16" t="s">
        <v>17</v>
      </c>
      <c r="F47" s="16" t="s">
        <v>19</v>
      </c>
      <c r="G47" s="7" t="n">
        <v>150</v>
      </c>
      <c r="H47" s="6" t="n">
        <v>66.59</v>
      </c>
      <c r="I47" s="6" t="n">
        <v>-9988.5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 t="s">
        <v>316</v>
      </c>
      <c r="M48" s="5" t="s">
        <f>=SUM(M2:M47)</f>
      </c>
      <c r="N48" s="4"/>
    </row>
  </sheetData>
  <autoFilter ref="A1:N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145</v>
      </c>
      <c r="B1" s="26" t="s">
        <v>317</v>
      </c>
      <c r="C1" s="26" t="s">
        <v>0</v>
      </c>
      <c r="D1" s="26" t="s">
        <v>2</v>
      </c>
      <c r="E1" s="26" t="s">
        <v>318</v>
      </c>
      <c r="F1" s="26" t="s">
        <v>3</v>
      </c>
      <c r="G1" s="26" t="s">
        <v>319</v>
      </c>
      <c r="H1" s="26" t="s">
        <v>320</v>
      </c>
      <c r="I1" s="26" t="s">
        <v>321</v>
      </c>
      <c r="J1" s="26" t="s">
        <v>322</v>
      </c>
      <c r="K1" s="26" t="s">
        <v>323</v>
      </c>
      <c r="L1" s="26" t="s">
        <v>324</v>
      </c>
      <c r="M1" s="26" t="s">
        <v>325</v>
      </c>
      <c r="N1" s="26" t="s">
        <v>326</v>
      </c>
    </row>
    <row collapsed="false" customFormat="false" customHeight="false" hidden="false" ht="12.1" outlineLevel="0" r="2">
      <c r="A2" s="25" t="n">
        <v>46005</v>
      </c>
      <c r="B2" s="16" t="s">
        <v>327</v>
      </c>
      <c r="C2" s="16" t="s">
        <v>48</v>
      </c>
      <c r="D2" s="16" t="s">
        <v>49</v>
      </c>
      <c r="E2" s="7" t="n">
        <v>15</v>
      </c>
      <c r="F2" s="16" t="s">
        <v>19</v>
      </c>
      <c r="G2" s="6" t="n">
        <v>58</v>
      </c>
      <c r="H2" s="6" t="n">
        <v>605.3</v>
      </c>
      <c r="I2" s="6" t="n">
        <v>529</v>
      </c>
      <c r="J2" s="6" t="n">
        <v>113</v>
      </c>
      <c r="K2" s="6" t="n">
        <v>870</v>
      </c>
      <c r="L2" s="6" t="n">
        <v>757</v>
      </c>
      <c r="M2" s="6" t="n">
        <v>9.54</v>
      </c>
      <c r="N2" s="6" t="n">
        <v>8.34</v>
      </c>
    </row>
    <row collapsed="false" customFormat="false" customHeight="false" hidden="false" ht="12.1" outlineLevel="0" r="3">
      <c r="A3" s="25" t="n">
        <v>46014</v>
      </c>
      <c r="B3" s="16" t="s">
        <v>327</v>
      </c>
      <c r="C3" s="16" t="s">
        <v>62</v>
      </c>
      <c r="D3" s="16" t="s">
        <v>63</v>
      </c>
      <c r="E3" s="7" t="n">
        <v>10</v>
      </c>
      <c r="F3" s="16" t="s">
        <v>19</v>
      </c>
      <c r="G3" s="6" t="n">
        <v>16.1</v>
      </c>
      <c r="H3" s="6" t="n">
        <v>666</v>
      </c>
      <c r="I3" s="6" t="n">
        <v>667</v>
      </c>
      <c r="J3" s="6" t="n">
        <v>21</v>
      </c>
      <c r="K3" s="6" t="n">
        <v>161</v>
      </c>
      <c r="L3" s="6" t="n">
        <v>140</v>
      </c>
      <c r="M3" s="6" t="n">
        <v>2.1</v>
      </c>
      <c r="N3" s="6" t="n">
        <v>2.1</v>
      </c>
    </row>
    <row collapsed="false" customFormat="false" customHeight="false" hidden="false" ht="12.1" outlineLevel="0" r="4">
      <c r="A4" s="25" t="n">
        <v>46016</v>
      </c>
      <c r="B4" s="16" t="s">
        <v>327</v>
      </c>
      <c r="C4" s="16" t="s">
        <v>67</v>
      </c>
      <c r="D4" s="16" t="s">
        <v>68</v>
      </c>
      <c r="E4" s="7" t="n">
        <v>7</v>
      </c>
      <c r="F4" s="16" t="s">
        <v>19</v>
      </c>
      <c r="G4" s="6" t="n">
        <v>902</v>
      </c>
      <c r="H4" s="6" t="n">
        <v>946.8</v>
      </c>
      <c r="I4" s="6" t="n">
        <v>1064.2</v>
      </c>
      <c r="J4" s="6" t="n">
        <v>821</v>
      </c>
      <c r="K4" s="6" t="n">
        <v>6314</v>
      </c>
      <c r="L4" s="6" t="n">
        <v>5493</v>
      </c>
      <c r="M4" s="6" t="n">
        <v>73.74</v>
      </c>
      <c r="N4" s="6" t="n">
        <v>82.88</v>
      </c>
    </row>
    <row collapsed="false" customFormat="false" customHeight="false" hidden="false" ht="12.1" outlineLevel="0" r="5">
      <c r="A5" s="25" t="n">
        <v>46028</v>
      </c>
      <c r="B5" s="16" t="s">
        <v>327</v>
      </c>
      <c r="C5" s="16" t="s">
        <v>27</v>
      </c>
      <c r="D5" s="16" t="s">
        <v>28</v>
      </c>
      <c r="E5" s="7" t="n">
        <v>8</v>
      </c>
      <c r="F5" s="16" t="s">
        <v>19</v>
      </c>
      <c r="G5" s="6" t="n">
        <v>368</v>
      </c>
      <c r="H5" s="6" t="n">
        <v>2725.5</v>
      </c>
      <c r="I5" s="6" t="n">
        <v>2520.5</v>
      </c>
      <c r="J5" s="6" t="n">
        <v>383</v>
      </c>
      <c r="K5" s="6" t="n">
        <v>2944</v>
      </c>
      <c r="L5" s="6" t="n">
        <v>2561</v>
      </c>
      <c r="M5" s="6" t="n">
        <v>12.7</v>
      </c>
      <c r="N5" s="6" t="n">
        <v>11.75</v>
      </c>
    </row>
    <row collapsed="false" customFormat="false" customHeight="false" hidden="false" ht="12.1" outlineLevel="0" r="6">
      <c r="A6" s="25" t="n">
        <v>46033</v>
      </c>
      <c r="B6" s="16" t="s">
        <v>327</v>
      </c>
      <c r="C6" s="16" t="s">
        <v>65</v>
      </c>
      <c r="D6" s="16" t="s">
        <v>66</v>
      </c>
      <c r="E6" s="7" t="n">
        <v>10</v>
      </c>
      <c r="F6" s="16" t="s">
        <v>19</v>
      </c>
      <c r="G6" s="6" t="n">
        <v>8.13</v>
      </c>
      <c r="H6" s="6" t="n">
        <v>527</v>
      </c>
      <c r="I6" s="6" t="n">
        <v>527.5</v>
      </c>
      <c r="J6" s="6" t="n">
        <v>11</v>
      </c>
      <c r="K6" s="6" t="n">
        <v>81.3</v>
      </c>
      <c r="L6" s="6" t="n">
        <v>70.3</v>
      </c>
      <c r="M6" s="6" t="n">
        <v>1.33</v>
      </c>
      <c r="N6" s="6" t="n">
        <v>1.33</v>
      </c>
    </row>
    <row collapsed="false" customFormat="false" customHeight="false" hidden="false" ht="12.1" outlineLevel="0" r="7">
      <c r="A7" s="25" t="n">
        <v>46034</v>
      </c>
      <c r="B7" s="16" t="s">
        <v>327</v>
      </c>
      <c r="C7" s="16" t="s">
        <v>21</v>
      </c>
      <c r="D7" s="16" t="s">
        <v>22</v>
      </c>
      <c r="E7" s="7" t="n">
        <v>5</v>
      </c>
      <c r="F7" s="16" t="s">
        <v>19</v>
      </c>
      <c r="G7" s="6" t="n">
        <v>397</v>
      </c>
      <c r="H7" s="6" t="n">
        <v>5393</v>
      </c>
      <c r="I7" s="6" t="n">
        <v>5758.5</v>
      </c>
      <c r="J7" s="6" t="n">
        <v>258</v>
      </c>
      <c r="K7" s="6" t="n">
        <v>1985</v>
      </c>
      <c r="L7" s="6" t="n">
        <v>1727</v>
      </c>
      <c r="M7" s="6" t="n">
        <v>6</v>
      </c>
      <c r="N7" s="6" t="n">
        <v>6.4</v>
      </c>
    </row>
    <row collapsed="false" customFormat="false" customHeight="false" hidden="false" ht="12.1" outlineLevel="0" r="8">
      <c r="A8" s="25" t="n">
        <v>46036</v>
      </c>
      <c r="B8" s="16" t="s">
        <v>327</v>
      </c>
      <c r="C8" s="16" t="s">
        <v>53</v>
      </c>
      <c r="D8" s="16" t="s">
        <v>54</v>
      </c>
      <c r="E8" s="7" t="n">
        <v>150</v>
      </c>
      <c r="F8" s="16" t="s">
        <v>19</v>
      </c>
      <c r="G8" s="6" t="n">
        <v>9.17</v>
      </c>
      <c r="H8" s="6" t="n">
        <v>135</v>
      </c>
      <c r="I8" s="6" t="n">
        <v>124.8</v>
      </c>
      <c r="J8" s="6" t="n">
        <v>179</v>
      </c>
      <c r="K8" s="6" t="n">
        <v>1375.5</v>
      </c>
      <c r="L8" s="6" t="n">
        <v>1196.5</v>
      </c>
      <c r="M8" s="6" t="n">
        <v>6.39</v>
      </c>
      <c r="N8" s="6" t="n">
        <v>5.91</v>
      </c>
    </row>
    <row collapsed="false" customFormat="false" customHeight="false" hidden="false" ht="12.1" outlineLevel="0" r="9">
      <c r="A9" s="25" t="n">
        <v>46125</v>
      </c>
      <c r="B9" s="16" t="s">
        <v>327</v>
      </c>
      <c r="C9" s="16" t="s">
        <v>59</v>
      </c>
      <c r="D9" s="16" t="s">
        <v>60</v>
      </c>
      <c r="E9" s="7" t="n">
        <v>6</v>
      </c>
      <c r="F9" s="16" t="s">
        <v>19</v>
      </c>
      <c r="G9" s="6" t="n">
        <v>47.23</v>
      </c>
      <c r="H9" s="6" t="n">
        <v>1207.5</v>
      </c>
      <c r="I9" s="6" t="n">
        <v>1059.4</v>
      </c>
      <c r="J9" s="6" t="n">
        <v>37</v>
      </c>
      <c r="K9" s="6" t="n">
        <v>283.38</v>
      </c>
      <c r="L9" s="6" t="n">
        <v>246.38</v>
      </c>
      <c r="M9" s="6" t="n">
        <v>3.88</v>
      </c>
      <c r="N9" s="6" t="n">
        <v>3.4</v>
      </c>
    </row>
    <row collapsed="false" customFormat="false" customHeight="false" hidden="false" ht="12.1" outlineLevel="0" r="10">
      <c r="A10" s="25" t="n">
        <v>46140</v>
      </c>
      <c r="B10" s="16" t="s">
        <v>327</v>
      </c>
      <c r="C10" s="16" t="s">
        <v>62</v>
      </c>
      <c r="D10" s="16" t="s">
        <v>63</v>
      </c>
      <c r="E10" s="7" t="n">
        <v>10</v>
      </c>
      <c r="F10" s="16" t="s">
        <v>19</v>
      </c>
      <c r="G10" s="6" t="n">
        <v>22.31</v>
      </c>
      <c r="H10" s="6" t="n">
        <v>650</v>
      </c>
      <c r="I10" s="6" t="n">
        <v>667</v>
      </c>
      <c r="J10" s="6" t="n">
        <v>29</v>
      </c>
      <c r="K10" s="6" t="n">
        <v>223.1</v>
      </c>
      <c r="L10" s="6" t="n">
        <v>194.1</v>
      </c>
      <c r="M10" s="6" t="n">
        <v>2.91</v>
      </c>
      <c r="N10" s="6" t="n">
        <v>2.99</v>
      </c>
    </row>
    <row collapsed="false" customFormat="false" customHeight="false" hidden="false" ht="12.1" outlineLevel="0" r="11">
      <c r="A11" s="25" t="n">
        <v>46146</v>
      </c>
      <c r="B11" s="16" t="s">
        <v>327</v>
      </c>
      <c r="C11" s="16" t="s">
        <v>21</v>
      </c>
      <c r="D11" s="16" t="s">
        <v>22</v>
      </c>
      <c r="E11" s="7" t="n">
        <v>5</v>
      </c>
      <c r="F11" s="16" t="s">
        <v>19</v>
      </c>
      <c r="G11" s="6" t="n">
        <v>278</v>
      </c>
      <c r="H11" s="6" t="n">
        <v>5217</v>
      </c>
      <c r="I11" s="6" t="n">
        <v>5758.5</v>
      </c>
      <c r="J11" s="6" t="n">
        <v>181</v>
      </c>
      <c r="K11" s="6" t="n">
        <v>1390</v>
      </c>
      <c r="L11" s="6" t="n">
        <v>1209</v>
      </c>
      <c r="M11" s="6" t="n">
        <v>4.2</v>
      </c>
      <c r="N11" s="6" t="n">
        <v>4.63</v>
      </c>
    </row>
    <row collapsed="false" customFormat="false" customHeight="false" hidden="false" ht="12.1" outlineLevel="0" r="12">
      <c r="A12" s="25" t="n">
        <v>46154</v>
      </c>
      <c r="B12" s="16" t="s">
        <v>327</v>
      </c>
      <c r="C12" s="16" t="s">
        <v>30</v>
      </c>
      <c r="D12" s="16" t="s">
        <v>31</v>
      </c>
      <c r="E12" s="7" t="n">
        <v>350</v>
      </c>
      <c r="F12" s="16" t="s">
        <v>19</v>
      </c>
      <c r="G12" s="6" t="n">
        <v>0.22</v>
      </c>
      <c r="H12" s="6" t="n">
        <v>52.9</v>
      </c>
      <c r="I12" s="6" t="n">
        <v>54.45</v>
      </c>
      <c r="J12" s="6" t="n">
        <v>10</v>
      </c>
      <c r="K12" s="6" t="n">
        <v>77</v>
      </c>
      <c r="L12" s="6" t="n">
        <v>67</v>
      </c>
      <c r="M12" s="6" t="n">
        <v>0.35</v>
      </c>
      <c r="N12" s="6" t="n">
        <v>0.36</v>
      </c>
    </row>
    <row collapsed="false" customFormat="false" customHeight="false" hidden="false" ht="12.1" outlineLevel="0" r="13">
      <c r="A13" s="25" t="n">
        <v>46153</v>
      </c>
      <c r="B13" s="16" t="s">
        <v>327</v>
      </c>
      <c r="C13" s="16" t="s">
        <v>39</v>
      </c>
      <c r="D13" s="16" t="s">
        <v>40</v>
      </c>
      <c r="E13" s="7" t="n">
        <v>5</v>
      </c>
      <c r="F13" s="16" t="s">
        <v>19</v>
      </c>
      <c r="G13" s="6" t="n">
        <v>233</v>
      </c>
      <c r="H13" s="6" t="n">
        <v>2905</v>
      </c>
      <c r="I13" s="6" t="n">
        <v>2943</v>
      </c>
      <c r="J13" s="6" t="n">
        <v>151</v>
      </c>
      <c r="K13" s="6" t="n">
        <v>1165</v>
      </c>
      <c r="L13" s="6" t="n">
        <v>1014</v>
      </c>
      <c r="M13" s="6" t="n">
        <v>6.89</v>
      </c>
      <c r="N13" s="6" t="n">
        <v>6.98</v>
      </c>
    </row>
    <row collapsed="false" customFormat="false" customHeight="false" hidden="false" ht="12.1" outlineLevel="0" r="14">
      <c r="A14" s="25" t="n">
        <v>46157</v>
      </c>
      <c r="B14" s="16" t="s">
        <v>327</v>
      </c>
      <c r="C14" s="16" t="s">
        <v>67</v>
      </c>
      <c r="D14" s="16" t="s">
        <v>68</v>
      </c>
      <c r="E14" s="7" t="n">
        <v>7</v>
      </c>
      <c r="F14" s="16" t="s">
        <v>19</v>
      </c>
      <c r="G14" s="6" t="n">
        <v>172</v>
      </c>
      <c r="H14" s="6" t="n">
        <v>802.8</v>
      </c>
      <c r="I14" s="6" t="n">
        <v>1064.2</v>
      </c>
      <c r="J14" s="6" t="n">
        <v>157</v>
      </c>
      <c r="K14" s="6" t="n">
        <v>1204</v>
      </c>
      <c r="L14" s="6" t="n">
        <v>1047</v>
      </c>
      <c r="M14" s="6" t="n">
        <v>14.05</v>
      </c>
      <c r="N14" s="6" t="n">
        <v>18.63</v>
      </c>
    </row>
    <row collapsed="false" customFormat="false" customHeight="false" hidden="false" ht="12.1" outlineLevel="0" r="15">
      <c r="A15" s="25"/>
      <c r="B15" s="16"/>
      <c r="C15" s="16"/>
      <c r="D15" s="16"/>
      <c r="E15" s="7"/>
      <c r="F15" s="16"/>
      <c r="G15" s="6"/>
      <c r="H15" s="6"/>
      <c r="I15" s="6"/>
      <c r="J15" s="6"/>
      <c r="K15" s="6"/>
      <c r="L15" s="6"/>
      <c r="M15" s="6"/>
      <c r="N15" s="6"/>
    </row>
    <row collapsed="false" customFormat="false" customHeight="false" hidden="false" ht="12.1" outlineLevel="0" r="16">
      <c r="A16" s="25" t="n">
        <v>46182</v>
      </c>
      <c r="B16" s="16" t="s">
        <v>327</v>
      </c>
      <c r="C16" s="16" t="s">
        <v>33</v>
      </c>
      <c r="D16" s="16" t="s">
        <v>34</v>
      </c>
      <c r="E16" s="7" t="n">
        <v>5000</v>
      </c>
      <c r="F16" s="16" t="s">
        <v>19</v>
      </c>
      <c r="G16" s="6" t="n">
        <v>0.3214</v>
      </c>
      <c r="H16" s="6" t="n">
        <v>3.191</v>
      </c>
      <c r="I16" s="6" t="n">
        <v>2.71</v>
      </c>
      <c r="J16" s="6" t="n">
        <v>209</v>
      </c>
      <c r="K16" s="6" t="n">
        <v>1607.1265</v>
      </c>
      <c r="L16" s="6" t="n">
        <v>1398.13</v>
      </c>
      <c r="M16" s="6" t="n">
        <v>10.32</v>
      </c>
      <c r="N16" s="6" t="n">
        <v>8.76</v>
      </c>
    </row>
    <row collapsed="false" customFormat="false" customHeight="false" hidden="false" ht="12.1" outlineLevel="0" r="17">
      <c r="A17" s="25" t="n">
        <v>46190</v>
      </c>
      <c r="B17" s="16" t="s">
        <v>327</v>
      </c>
      <c r="C17" s="16" t="s">
        <v>71</v>
      </c>
      <c r="D17" s="16" t="s">
        <v>72</v>
      </c>
      <c r="E17" s="7" t="n">
        <v>10</v>
      </c>
      <c r="F17" s="16" t="s">
        <v>19</v>
      </c>
      <c r="G17" s="6" t="n">
        <v>36.7247</v>
      </c>
      <c r="H17" s="6" t="n">
        <v>376.4</v>
      </c>
      <c r="I17" s="6" t="n">
        <v>245.95</v>
      </c>
      <c r="J17" s="6" t="n">
        <v>48</v>
      </c>
      <c r="K17" s="6" t="n">
        <v>367.247</v>
      </c>
      <c r="L17" s="6" t="n">
        <v>319.25</v>
      </c>
      <c r="M17" s="6" t="n">
        <v>12.98</v>
      </c>
      <c r="N17" s="6" t="n">
        <v>8.48</v>
      </c>
    </row>
    <row collapsed="false" customFormat="false" customHeight="false" hidden="false" ht="12.1" outlineLevel="0" r="18">
      <c r="A18" s="25" t="n">
        <v>46210</v>
      </c>
      <c r="B18" s="16" t="s">
        <v>327</v>
      </c>
      <c r="C18" s="16" t="s">
        <v>27</v>
      </c>
      <c r="D18" s="16" t="s">
        <v>28</v>
      </c>
      <c r="E18" s="7" t="n">
        <v>8</v>
      </c>
      <c r="F18" s="16" t="s">
        <v>19</v>
      </c>
      <c r="G18" s="6" t="n">
        <v>245</v>
      </c>
      <c r="H18" s="6" t="n">
        <v>2437.5</v>
      </c>
      <c r="I18" s="6" t="n">
        <v>2520.5</v>
      </c>
      <c r="J18" s="6" t="n">
        <v>255</v>
      </c>
      <c r="K18" s="6" t="n">
        <v>1960</v>
      </c>
      <c r="L18" s="6" t="n">
        <v>1705</v>
      </c>
      <c r="M18" s="6" t="n">
        <v>8.46</v>
      </c>
      <c r="N18" s="6" t="n">
        <v>8.74</v>
      </c>
    </row>
    <row collapsed="false" customFormat="false" customHeight="false" hidden="false" ht="12.1" outlineLevel="0" r="19">
      <c r="A19" s="25" t="n">
        <v>46212</v>
      </c>
      <c r="B19" s="16" t="s">
        <v>327</v>
      </c>
      <c r="C19" s="16" t="s">
        <v>69</v>
      </c>
      <c r="D19" s="16" t="s">
        <v>70</v>
      </c>
      <c r="E19" s="7" t="n">
        <v>25</v>
      </c>
      <c r="F19" s="16" t="s">
        <v>19</v>
      </c>
      <c r="G19" s="6" t="n">
        <v>19.57</v>
      </c>
      <c r="H19" s="6" t="n">
        <v>176.74</v>
      </c>
      <c r="I19" s="6" t="n">
        <v>163.86</v>
      </c>
      <c r="J19" s="6" t="n">
        <v>64</v>
      </c>
      <c r="K19" s="6" t="n">
        <v>489.25</v>
      </c>
      <c r="L19" s="6" t="n">
        <v>425.25</v>
      </c>
      <c r="M19" s="6" t="n">
        <v>10.38</v>
      </c>
      <c r="N19" s="6" t="n">
        <v>9.62</v>
      </c>
    </row>
    <row collapsed="false" customFormat="false" customHeight="false" hidden="false" ht="12.1" outlineLevel="0" r="20">
      <c r="A20" s="25" t="n">
        <v>46212</v>
      </c>
      <c r="B20" s="16" t="s">
        <v>327</v>
      </c>
      <c r="C20" s="16" t="s">
        <v>36</v>
      </c>
      <c r="D20" s="16" t="s">
        <v>37</v>
      </c>
      <c r="E20" s="7" t="n">
        <v>65</v>
      </c>
      <c r="F20" s="16" t="s">
        <v>19</v>
      </c>
      <c r="G20" s="6" t="n">
        <v>35</v>
      </c>
      <c r="H20" s="6" t="n">
        <v>227.6</v>
      </c>
      <c r="I20" s="6" t="n">
        <v>203.6</v>
      </c>
      <c r="J20" s="6" t="n">
        <v>296</v>
      </c>
      <c r="K20" s="6" t="n">
        <v>2275</v>
      </c>
      <c r="L20" s="6" t="n">
        <v>1979</v>
      </c>
      <c r="M20" s="6" t="n">
        <v>14.95</v>
      </c>
      <c r="N20" s="6" t="n">
        <v>13.38</v>
      </c>
    </row>
    <row collapsed="false" customFormat="false" customHeight="false" hidden="false" ht="12.1" outlineLevel="0" r="21">
      <c r="A21" s="25" t="n">
        <v>46218</v>
      </c>
      <c r="B21" s="16" t="s">
        <v>327</v>
      </c>
      <c r="C21" s="16" t="s">
        <v>65</v>
      </c>
      <c r="D21" s="16" t="s">
        <v>66</v>
      </c>
      <c r="E21" s="7" t="n">
        <v>10</v>
      </c>
      <c r="F21" s="16" t="s">
        <v>19</v>
      </c>
      <c r="G21" s="6" t="n">
        <v>11.61</v>
      </c>
      <c r="H21" s="6" t="n">
        <v>572.1</v>
      </c>
      <c r="I21" s="6" t="n">
        <v>527.5</v>
      </c>
      <c r="J21" s="6" t="n">
        <v>15</v>
      </c>
      <c r="K21" s="6" t="n">
        <v>116.1</v>
      </c>
      <c r="L21" s="6" t="n">
        <v>101.1</v>
      </c>
      <c r="M21" s="6" t="n">
        <v>1.92</v>
      </c>
      <c r="N21" s="6" t="n">
        <v>1.77</v>
      </c>
    </row>
    <row collapsed="false" customFormat="false" customHeight="false" hidden="false" ht="12.1" outlineLevel="0" r="22">
      <c r="A22" s="25" t="n">
        <v>46219</v>
      </c>
      <c r="B22" s="16" t="s">
        <v>327</v>
      </c>
      <c r="C22" s="16" t="s">
        <v>56</v>
      </c>
      <c r="D22" s="16" t="s">
        <v>57</v>
      </c>
      <c r="E22" s="7" t="n">
        <v>200</v>
      </c>
      <c r="F22" s="16" t="s">
        <v>19</v>
      </c>
      <c r="G22" s="6" t="n">
        <v>0.85</v>
      </c>
      <c r="H22" s="6" t="n">
        <v>41.24</v>
      </c>
      <c r="I22" s="6" t="n">
        <v>38.44</v>
      </c>
      <c r="J22" s="6" t="n">
        <v>22</v>
      </c>
      <c r="K22" s="6" t="n">
        <v>170</v>
      </c>
      <c r="L22" s="6" t="n">
        <v>148</v>
      </c>
      <c r="M22" s="6" t="n">
        <v>1.93</v>
      </c>
      <c r="N22" s="6" t="n">
        <v>1.79</v>
      </c>
    </row>
    <row collapsed="false" customFormat="false" customHeight="false" hidden="false" ht="12.1" outlineLevel="0" r="23">
      <c r="A23" s="25" t="n">
        <v>46223</v>
      </c>
      <c r="B23" s="16" t="s">
        <v>327</v>
      </c>
      <c r="C23" s="16" t="s">
        <v>16</v>
      </c>
      <c r="D23" s="16" t="s">
        <v>18</v>
      </c>
      <c r="E23" s="7" t="n">
        <v>100</v>
      </c>
      <c r="F23" s="16" t="s">
        <v>19</v>
      </c>
      <c r="G23" s="6" t="n">
        <v>37.64</v>
      </c>
      <c r="H23" s="6" t="n">
        <v>322.19</v>
      </c>
      <c r="I23" s="6" t="n">
        <v>283.43</v>
      </c>
      <c r="J23" s="6" t="n">
        <v>489</v>
      </c>
      <c r="K23" s="6" t="n">
        <v>3764</v>
      </c>
      <c r="L23" s="6" t="n">
        <v>3275</v>
      </c>
      <c r="M23" s="6" t="n">
        <v>11.55</v>
      </c>
      <c r="N23" s="6" t="n">
        <v>10.16</v>
      </c>
    </row>
    <row collapsed="false" customFormat="false" customHeight="false" hidden="false" ht="12.1" outlineLevel="0" r="24">
      <c r="A24" s="25" t="n">
        <v>46223</v>
      </c>
      <c r="B24" s="16" t="s">
        <v>327</v>
      </c>
      <c r="C24" s="16" t="s">
        <v>45</v>
      </c>
      <c r="D24" s="16" t="s">
        <v>46</v>
      </c>
      <c r="E24" s="7" t="n">
        <v>150</v>
      </c>
      <c r="F24" s="16" t="s">
        <v>19</v>
      </c>
      <c r="G24" s="6" t="n">
        <v>9.71</v>
      </c>
      <c r="H24" s="6" t="n">
        <v>76.04</v>
      </c>
      <c r="I24" s="6" t="n">
        <v>66.59</v>
      </c>
      <c r="J24" s="6" t="n">
        <v>189</v>
      </c>
      <c r="K24" s="6" t="n">
        <v>1456.5</v>
      </c>
      <c r="L24" s="6" t="n">
        <v>1267.5</v>
      </c>
      <c r="M24" s="6" t="n">
        <v>12.69</v>
      </c>
      <c r="N24" s="6" t="n">
        <v>11.11</v>
      </c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145</v>
      </c>
      <c r="B1" s="26" t="s">
        <v>317</v>
      </c>
      <c r="C1" s="26" t="s">
        <v>0</v>
      </c>
      <c r="D1" s="26" t="s">
        <v>2</v>
      </c>
      <c r="E1" s="26" t="s">
        <v>6</v>
      </c>
      <c r="F1" s="26" t="s">
        <v>318</v>
      </c>
      <c r="G1" s="26" t="s">
        <v>328</v>
      </c>
      <c r="H1" s="26" t="s">
        <v>322</v>
      </c>
      <c r="I1" s="26" t="s">
        <v>323</v>
      </c>
      <c r="J1" s="26" t="s">
        <v>324</v>
      </c>
    </row>
    <row collapsed="false" customFormat="false" customHeight="false" hidden="false" ht="12.1" outlineLevel="0" r="2">
      <c r="A2" s="27" t="n">
        <v>45954</v>
      </c>
      <c r="B2" s="16" t="s">
        <v>327</v>
      </c>
      <c r="C2" s="16" t="s">
        <v>96</v>
      </c>
      <c r="D2" s="16" t="s">
        <v>97</v>
      </c>
      <c r="E2" s="6" t="n">
        <v>1000</v>
      </c>
      <c r="F2" s="7" t="n">
        <v>3</v>
      </c>
      <c r="G2" s="6" t="n">
        <v>19.73</v>
      </c>
      <c r="H2" s="6" t="n">
        <v>8</v>
      </c>
      <c r="I2" s="6" t="n">
        <v>59.19</v>
      </c>
      <c r="J2" s="6" t="n">
        <v>51.19</v>
      </c>
    </row>
    <row collapsed="false" customFormat="false" customHeight="false" hidden="false" ht="12.1" outlineLevel="0" r="3">
      <c r="A3" s="27" t="n">
        <v>45956</v>
      </c>
      <c r="B3" s="16" t="s">
        <v>327</v>
      </c>
      <c r="C3" s="16" t="s">
        <v>84</v>
      </c>
      <c r="D3" s="16" t="s">
        <v>85</v>
      </c>
      <c r="E3" s="6" t="n">
        <v>1000</v>
      </c>
      <c r="F3" s="7" t="n">
        <v>3</v>
      </c>
      <c r="G3" s="6" t="n">
        <v>18.7</v>
      </c>
      <c r="H3" s="6" t="n">
        <v>7</v>
      </c>
      <c r="I3" s="6" t="n">
        <v>56.1</v>
      </c>
      <c r="J3" s="6" t="n">
        <v>49.1</v>
      </c>
    </row>
    <row collapsed="false" customFormat="false" customHeight="false" hidden="false" ht="12.1" outlineLevel="0" r="4">
      <c r="A4" s="27" t="n">
        <v>45957</v>
      </c>
      <c r="B4" s="16" t="s">
        <v>327</v>
      </c>
      <c r="C4" s="16" t="s">
        <v>129</v>
      </c>
      <c r="D4" s="16" t="s">
        <v>130</v>
      </c>
      <c r="E4" s="6" t="n">
        <v>1000</v>
      </c>
      <c r="F4" s="7" t="n">
        <v>3</v>
      </c>
      <c r="G4" s="6" t="n">
        <v>15.21</v>
      </c>
      <c r="H4" s="6" t="n">
        <v>6</v>
      </c>
      <c r="I4" s="6" t="n">
        <v>45.63</v>
      </c>
      <c r="J4" s="6" t="n">
        <v>39.63</v>
      </c>
    </row>
    <row collapsed="false" customFormat="false" customHeight="false" hidden="false" ht="12.1" outlineLevel="0" r="5">
      <c r="A5" s="27" t="n">
        <v>45959</v>
      </c>
      <c r="B5" s="16" t="s">
        <v>327</v>
      </c>
      <c r="C5" s="16" t="s">
        <v>93</v>
      </c>
      <c r="D5" s="16" t="s">
        <v>94</v>
      </c>
      <c r="E5" s="6" t="n">
        <v>1000</v>
      </c>
      <c r="F5" s="7" t="n">
        <v>3</v>
      </c>
      <c r="G5" s="6" t="n">
        <v>17.67</v>
      </c>
      <c r="H5" s="6" t="n">
        <v>7</v>
      </c>
      <c r="I5" s="6" t="n">
        <v>53.01</v>
      </c>
      <c r="J5" s="6" t="n">
        <v>46.01</v>
      </c>
    </row>
    <row collapsed="false" customFormat="false" customHeight="false" hidden="false" ht="12.1" outlineLevel="0" r="6">
      <c r="A6" s="27" t="n">
        <v>45960</v>
      </c>
      <c r="B6" s="16" t="s">
        <v>327</v>
      </c>
      <c r="C6" s="16" t="s">
        <v>221</v>
      </c>
      <c r="D6" s="16" t="s">
        <v>329</v>
      </c>
      <c r="E6" s="6" t="n">
        <v>1000</v>
      </c>
      <c r="F6" s="7" t="n">
        <v>3</v>
      </c>
      <c r="G6" s="6" t="n">
        <v>17.79</v>
      </c>
      <c r="H6" s="6" t="n">
        <v>7</v>
      </c>
      <c r="I6" s="6" t="n">
        <v>53.37</v>
      </c>
      <c r="J6" s="6" t="n">
        <v>46.37</v>
      </c>
    </row>
    <row collapsed="false" customFormat="false" customHeight="false" hidden="false" ht="12.1" outlineLevel="0" r="7">
      <c r="A7" s="27" t="n">
        <v>45963</v>
      </c>
      <c r="B7" s="16" t="s">
        <v>327</v>
      </c>
      <c r="C7" s="16" t="s">
        <v>117</v>
      </c>
      <c r="D7" s="16" t="s">
        <v>118</v>
      </c>
      <c r="E7" s="6" t="n">
        <v>1000</v>
      </c>
      <c r="F7" s="7" t="n">
        <v>3</v>
      </c>
      <c r="G7" s="6" t="n">
        <v>20.96</v>
      </c>
      <c r="H7" s="6" t="n">
        <v>8</v>
      </c>
      <c r="I7" s="6" t="n">
        <v>62.88</v>
      </c>
      <c r="J7" s="6" t="n">
        <v>54.88</v>
      </c>
    </row>
    <row collapsed="false" customFormat="false" customHeight="false" hidden="false" ht="12.1" outlineLevel="0" r="8">
      <c r="A8" s="27" t="n">
        <v>45964</v>
      </c>
      <c r="B8" s="16" t="s">
        <v>327</v>
      </c>
      <c r="C8" s="16" t="s">
        <v>80</v>
      </c>
      <c r="D8" s="16" t="s">
        <v>82</v>
      </c>
      <c r="E8" s="6" t="n">
        <v>1000</v>
      </c>
      <c r="F8" s="7" t="n">
        <v>3</v>
      </c>
      <c r="G8" s="6" t="n">
        <v>19.11</v>
      </c>
      <c r="H8" s="6" t="n">
        <v>7</v>
      </c>
      <c r="I8" s="6" t="n">
        <v>57.33</v>
      </c>
      <c r="J8" s="6" t="n">
        <v>50.33</v>
      </c>
    </row>
    <row collapsed="false" customFormat="false" customHeight="false" hidden="false" ht="12.1" outlineLevel="0" r="9">
      <c r="A9" s="27" t="n">
        <v>45965</v>
      </c>
      <c r="B9" s="16" t="s">
        <v>327</v>
      </c>
      <c r="C9" s="16" t="s">
        <v>99</v>
      </c>
      <c r="D9" s="16" t="s">
        <v>100</v>
      </c>
      <c r="E9" s="6" t="n">
        <v>1000</v>
      </c>
      <c r="F9" s="7" t="n">
        <v>3</v>
      </c>
      <c r="G9" s="6" t="n">
        <v>16.03</v>
      </c>
      <c r="H9" s="6" t="n">
        <v>6</v>
      </c>
      <c r="I9" s="6" t="n">
        <v>48.09</v>
      </c>
      <c r="J9" s="6" t="n">
        <v>42.09</v>
      </c>
    </row>
    <row collapsed="false" customFormat="false" customHeight="false" hidden="false" ht="12.1" outlineLevel="0" r="10">
      <c r="A10" s="27" t="n">
        <v>45965</v>
      </c>
      <c r="B10" s="16" t="s">
        <v>327</v>
      </c>
      <c r="C10" s="16" t="s">
        <v>138</v>
      </c>
      <c r="D10" s="16" t="s">
        <v>139</v>
      </c>
      <c r="E10" s="6" t="n">
        <v>520</v>
      </c>
      <c r="F10" s="7" t="n">
        <v>3</v>
      </c>
      <c r="G10" s="6" t="n">
        <v>6.84</v>
      </c>
      <c r="H10" s="6" t="n">
        <v>3</v>
      </c>
      <c r="I10" s="6" t="n">
        <v>20.52</v>
      </c>
      <c r="J10" s="6" t="n">
        <v>17.52</v>
      </c>
    </row>
    <row collapsed="false" customFormat="false" customHeight="false" hidden="false" ht="12.1" outlineLevel="0" r="11">
      <c r="A11" s="27" t="n">
        <v>45970</v>
      </c>
      <c r="B11" s="16" t="s">
        <v>327</v>
      </c>
      <c r="C11" s="16" t="s">
        <v>220</v>
      </c>
      <c r="D11" s="16" t="s">
        <v>330</v>
      </c>
      <c r="E11" s="6" t="n">
        <v>1000</v>
      </c>
      <c r="F11" s="7" t="n">
        <v>3</v>
      </c>
      <c r="G11" s="6" t="n">
        <v>20.96</v>
      </c>
      <c r="H11" s="6" t="n">
        <v>8</v>
      </c>
      <c r="I11" s="6" t="n">
        <v>62.88</v>
      </c>
      <c r="J11" s="6" t="n">
        <v>54.88</v>
      </c>
    </row>
    <row collapsed="false" customFormat="false" customHeight="false" hidden="false" ht="12.1" outlineLevel="0" r="12">
      <c r="A12" s="27" t="n">
        <v>45971</v>
      </c>
      <c r="B12" s="16" t="s">
        <v>327</v>
      </c>
      <c r="C12" s="16" t="s">
        <v>114</v>
      </c>
      <c r="D12" s="16" t="s">
        <v>115</v>
      </c>
      <c r="E12" s="6" t="n">
        <v>1000</v>
      </c>
      <c r="F12" s="7" t="n">
        <v>3</v>
      </c>
      <c r="G12" s="6" t="n">
        <v>12.25</v>
      </c>
      <c r="H12" s="6" t="n">
        <v>5</v>
      </c>
      <c r="I12" s="6" t="n">
        <v>36.75</v>
      </c>
      <c r="J12" s="6" t="n">
        <v>31.75</v>
      </c>
    </row>
    <row collapsed="false" customFormat="false" customHeight="false" hidden="false" ht="12.1" outlineLevel="0" r="13">
      <c r="A13" s="27" t="n">
        <v>45971</v>
      </c>
      <c r="B13" s="16" t="s">
        <v>327</v>
      </c>
      <c r="C13" s="16" t="s">
        <v>111</v>
      </c>
      <c r="D13" s="16" t="s">
        <v>112</v>
      </c>
      <c r="E13" s="6" t="n">
        <v>1000</v>
      </c>
      <c r="F13" s="7" t="n">
        <v>3</v>
      </c>
      <c r="G13" s="6" t="n">
        <v>17.88</v>
      </c>
      <c r="H13" s="6" t="n">
        <v>7</v>
      </c>
      <c r="I13" s="6" t="n">
        <v>53.64</v>
      </c>
      <c r="J13" s="6" t="n">
        <v>46.64</v>
      </c>
    </row>
    <row collapsed="false" customFormat="false" customHeight="false" hidden="false" ht="12.1" outlineLevel="0" r="14">
      <c r="A14" s="27" t="n">
        <v>45971</v>
      </c>
      <c r="B14" s="16" t="s">
        <v>327</v>
      </c>
      <c r="C14" s="16" t="s">
        <v>120</v>
      </c>
      <c r="D14" s="16" t="s">
        <v>121</v>
      </c>
      <c r="E14" s="6" t="n">
        <v>1000</v>
      </c>
      <c r="F14" s="7" t="n">
        <v>3</v>
      </c>
      <c r="G14" s="6" t="n">
        <v>13.97</v>
      </c>
      <c r="H14" s="6" t="n">
        <v>5</v>
      </c>
      <c r="I14" s="6" t="n">
        <v>41.91</v>
      </c>
      <c r="J14" s="6" t="n">
        <v>36.91</v>
      </c>
    </row>
    <row collapsed="false" customFormat="false" customHeight="false" hidden="false" ht="12.1" outlineLevel="0" r="15">
      <c r="A15" s="27" t="n">
        <v>45972</v>
      </c>
      <c r="B15" s="16" t="s">
        <v>327</v>
      </c>
      <c r="C15" s="16" t="s">
        <v>90</v>
      </c>
      <c r="D15" s="16" t="s">
        <v>91</v>
      </c>
      <c r="E15" s="6" t="n">
        <v>1000</v>
      </c>
      <c r="F15" s="7" t="n">
        <v>3</v>
      </c>
      <c r="G15" s="6" t="n">
        <v>16.03</v>
      </c>
      <c r="H15" s="6" t="n">
        <v>6</v>
      </c>
      <c r="I15" s="6" t="n">
        <v>48.09</v>
      </c>
      <c r="J15" s="6" t="n">
        <v>42.09</v>
      </c>
    </row>
    <row collapsed="false" customFormat="false" customHeight="false" hidden="false" ht="12.1" outlineLevel="0" r="16">
      <c r="A16" s="27" t="n">
        <v>45975</v>
      </c>
      <c r="B16" s="16" t="s">
        <v>327</v>
      </c>
      <c r="C16" s="16" t="s">
        <v>108</v>
      </c>
      <c r="D16" s="16" t="s">
        <v>109</v>
      </c>
      <c r="E16" s="6" t="n">
        <v>1000</v>
      </c>
      <c r="F16" s="7" t="n">
        <v>3</v>
      </c>
      <c r="G16" s="6" t="n">
        <v>19.73</v>
      </c>
      <c r="H16" s="6" t="n">
        <v>8</v>
      </c>
      <c r="I16" s="6" t="n">
        <v>59.19</v>
      </c>
      <c r="J16" s="6" t="n">
        <v>51.19</v>
      </c>
    </row>
    <row collapsed="false" customFormat="false" customHeight="false" hidden="false" ht="12.1" outlineLevel="0" r="17">
      <c r="A17" s="27" t="n">
        <v>45977</v>
      </c>
      <c r="B17" s="16" t="s">
        <v>327</v>
      </c>
      <c r="C17" s="16" t="s">
        <v>135</v>
      </c>
      <c r="D17" s="16" t="s">
        <v>136</v>
      </c>
      <c r="E17" s="6" t="n">
        <v>501.40000000000003</v>
      </c>
      <c r="F17" s="7" t="n">
        <v>7</v>
      </c>
      <c r="G17" s="6" t="n">
        <v>6.59</v>
      </c>
      <c r="H17" s="6" t="n">
        <v>6</v>
      </c>
      <c r="I17" s="6" t="n">
        <v>46.13</v>
      </c>
      <c r="J17" s="6" t="n">
        <v>40.13</v>
      </c>
    </row>
    <row collapsed="false" customFormat="false" customHeight="false" hidden="false" ht="12.1" outlineLevel="0" r="18">
      <c r="A18" s="27" t="n">
        <v>45981</v>
      </c>
      <c r="B18" s="16" t="s">
        <v>327</v>
      </c>
      <c r="C18" s="16" t="s">
        <v>102</v>
      </c>
      <c r="D18" s="16" t="s">
        <v>103</v>
      </c>
      <c r="E18" s="6" t="n">
        <v>1000</v>
      </c>
      <c r="F18" s="7" t="n">
        <v>3</v>
      </c>
      <c r="G18" s="6" t="n">
        <v>12.29</v>
      </c>
      <c r="H18" s="6" t="n">
        <v>5</v>
      </c>
      <c r="I18" s="6" t="n">
        <v>36.87</v>
      </c>
      <c r="J18" s="6" t="n">
        <v>31.87</v>
      </c>
    </row>
    <row collapsed="false" customFormat="false" customHeight="false" hidden="false" ht="12.1" outlineLevel="0" r="19">
      <c r="A19" s="27" t="n">
        <v>45981</v>
      </c>
      <c r="B19" s="16" t="s">
        <v>327</v>
      </c>
      <c r="C19" s="16" t="s">
        <v>105</v>
      </c>
      <c r="D19" s="16" t="s">
        <v>106</v>
      </c>
      <c r="E19" s="6" t="n">
        <v>1000</v>
      </c>
      <c r="F19" s="7" t="n">
        <v>3</v>
      </c>
      <c r="G19" s="6" t="n">
        <v>15.82</v>
      </c>
      <c r="H19" s="6" t="n">
        <v>6</v>
      </c>
      <c r="I19" s="6" t="n">
        <v>47.46</v>
      </c>
      <c r="J19" s="6" t="n">
        <v>41.46</v>
      </c>
    </row>
    <row collapsed="false" customFormat="false" customHeight="false" hidden="false" ht="12.1" outlineLevel="0" r="20">
      <c r="A20" s="27" t="n">
        <v>45981</v>
      </c>
      <c r="B20" s="16" t="s">
        <v>327</v>
      </c>
      <c r="C20" s="16" t="s">
        <v>219</v>
      </c>
      <c r="D20" s="16" t="s">
        <v>331</v>
      </c>
      <c r="E20" s="6" t="n">
        <v>1000</v>
      </c>
      <c r="F20" s="7" t="n">
        <v>3</v>
      </c>
      <c r="G20" s="6" t="n">
        <v>17.47</v>
      </c>
      <c r="H20" s="6" t="n">
        <v>7</v>
      </c>
      <c r="I20" s="6" t="n">
        <v>52.41</v>
      </c>
      <c r="J20" s="6" t="n">
        <v>45.41</v>
      </c>
    </row>
    <row collapsed="false" customFormat="false" customHeight="false" hidden="false" ht="12.1" outlineLevel="0" r="21">
      <c r="A21" s="27" t="n">
        <v>45984</v>
      </c>
      <c r="B21" s="16" t="s">
        <v>327</v>
      </c>
      <c r="C21" s="16" t="s">
        <v>96</v>
      </c>
      <c r="D21" s="16" t="s">
        <v>97</v>
      </c>
      <c r="E21" s="6" t="n">
        <v>1000</v>
      </c>
      <c r="F21" s="7" t="n">
        <v>3</v>
      </c>
      <c r="G21" s="6" t="n">
        <v>19.73</v>
      </c>
      <c r="H21" s="6" t="n">
        <v>8</v>
      </c>
      <c r="I21" s="6" t="n">
        <v>59.19</v>
      </c>
      <c r="J21" s="6" t="n">
        <v>51.19</v>
      </c>
    </row>
    <row collapsed="false" customFormat="false" customHeight="false" hidden="false" ht="12.1" outlineLevel="0" r="22">
      <c r="A22" s="27" t="n">
        <v>45986</v>
      </c>
      <c r="B22" s="16" t="s">
        <v>327</v>
      </c>
      <c r="C22" s="16" t="s">
        <v>84</v>
      </c>
      <c r="D22" s="16" t="s">
        <v>85</v>
      </c>
      <c r="E22" s="6" t="n">
        <v>1000</v>
      </c>
      <c r="F22" s="7" t="n">
        <v>3</v>
      </c>
      <c r="G22" s="6" t="n">
        <v>18.7</v>
      </c>
      <c r="H22" s="6" t="n">
        <v>7</v>
      </c>
      <c r="I22" s="6" t="n">
        <v>56.1</v>
      </c>
      <c r="J22" s="6" t="n">
        <v>49.1</v>
      </c>
    </row>
    <row collapsed="false" customFormat="false" customHeight="false" hidden="false" ht="12.1" outlineLevel="0" r="23">
      <c r="A23" s="27" t="n">
        <v>45987</v>
      </c>
      <c r="B23" s="16" t="s">
        <v>327</v>
      </c>
      <c r="C23" s="16" t="s">
        <v>129</v>
      </c>
      <c r="D23" s="16" t="s">
        <v>130</v>
      </c>
      <c r="E23" s="6" t="n">
        <v>1000</v>
      </c>
      <c r="F23" s="7" t="n">
        <v>3</v>
      </c>
      <c r="G23" s="6" t="n">
        <v>15.21</v>
      </c>
      <c r="H23" s="6" t="n">
        <v>6</v>
      </c>
      <c r="I23" s="6" t="n">
        <v>45.63</v>
      </c>
      <c r="J23" s="6" t="n">
        <v>39.63</v>
      </c>
    </row>
    <row collapsed="false" customFormat="false" customHeight="false" hidden="false" ht="12.1" outlineLevel="0" r="24">
      <c r="A24" s="27" t="n">
        <v>45989</v>
      </c>
      <c r="B24" s="16" t="s">
        <v>327</v>
      </c>
      <c r="C24" s="16" t="s">
        <v>93</v>
      </c>
      <c r="D24" s="16" t="s">
        <v>94</v>
      </c>
      <c r="E24" s="6" t="n">
        <v>1000</v>
      </c>
      <c r="F24" s="7" t="n">
        <v>3</v>
      </c>
      <c r="G24" s="6" t="n">
        <v>17.67</v>
      </c>
      <c r="H24" s="6" t="n">
        <v>7</v>
      </c>
      <c r="I24" s="6" t="n">
        <v>53.01</v>
      </c>
      <c r="J24" s="6" t="n">
        <v>46.01</v>
      </c>
    </row>
    <row collapsed="false" customFormat="false" customHeight="false" hidden="false" ht="12.1" outlineLevel="0" r="25">
      <c r="A25" s="27" t="n">
        <v>45990</v>
      </c>
      <c r="B25" s="16" t="s">
        <v>327</v>
      </c>
      <c r="C25" s="16" t="s">
        <v>221</v>
      </c>
      <c r="D25" s="16" t="s">
        <v>329</v>
      </c>
      <c r="E25" s="6" t="n">
        <v>1000</v>
      </c>
      <c r="F25" s="7" t="n">
        <v>3</v>
      </c>
      <c r="G25" s="6" t="n">
        <v>17.79</v>
      </c>
      <c r="H25" s="6" t="n">
        <v>7</v>
      </c>
      <c r="I25" s="6" t="n">
        <v>53.37</v>
      </c>
      <c r="J25" s="6" t="n">
        <v>46.37</v>
      </c>
    </row>
    <row collapsed="false" customFormat="false" customHeight="false" hidden="false" ht="12.1" outlineLevel="0" r="26">
      <c r="A26" s="27" t="n">
        <v>45991</v>
      </c>
      <c r="B26" s="16" t="s">
        <v>327</v>
      </c>
      <c r="C26" s="16" t="s">
        <v>132</v>
      </c>
      <c r="D26" s="16" t="s">
        <v>133</v>
      </c>
      <c r="E26" s="6" t="n">
        <v>1000</v>
      </c>
      <c r="F26" s="7" t="n">
        <v>3</v>
      </c>
      <c r="G26" s="6" t="n">
        <v>25.68</v>
      </c>
      <c r="H26" s="6" t="n">
        <v>10</v>
      </c>
      <c r="I26" s="6" t="n">
        <v>77.04</v>
      </c>
      <c r="J26" s="6" t="n">
        <v>67.04</v>
      </c>
    </row>
    <row collapsed="false" customFormat="false" customHeight="false" hidden="false" ht="12.1" outlineLevel="0" r="27">
      <c r="A27" s="27" t="n">
        <v>45992</v>
      </c>
      <c r="B27" s="16" t="s">
        <v>327</v>
      </c>
      <c r="C27" s="16" t="s">
        <v>126</v>
      </c>
      <c r="D27" s="16" t="s">
        <v>127</v>
      </c>
      <c r="E27" s="6" t="n">
        <v>1000</v>
      </c>
      <c r="F27" s="7" t="n">
        <v>3</v>
      </c>
      <c r="G27" s="6" t="n">
        <v>29.17</v>
      </c>
      <c r="H27" s="6" t="n">
        <v>11</v>
      </c>
      <c r="I27" s="6" t="n">
        <v>87.51</v>
      </c>
      <c r="J27" s="6" t="n">
        <v>76.51</v>
      </c>
    </row>
    <row collapsed="false" customFormat="false" customHeight="false" hidden="false" ht="12.1" outlineLevel="0" r="28">
      <c r="A28" s="27" t="n">
        <v>45993</v>
      </c>
      <c r="B28" s="16" t="s">
        <v>327</v>
      </c>
      <c r="C28" s="16" t="s">
        <v>117</v>
      </c>
      <c r="D28" s="16" t="s">
        <v>118</v>
      </c>
      <c r="E28" s="6" t="n">
        <v>1000</v>
      </c>
      <c r="F28" s="7" t="n">
        <v>3</v>
      </c>
      <c r="G28" s="6" t="n">
        <v>20.96</v>
      </c>
      <c r="H28" s="6" t="n">
        <v>8</v>
      </c>
      <c r="I28" s="6" t="n">
        <v>62.88</v>
      </c>
      <c r="J28" s="6" t="n">
        <v>54.88</v>
      </c>
    </row>
    <row collapsed="false" customFormat="false" customHeight="false" hidden="false" ht="12.1" outlineLevel="0" r="29">
      <c r="A29" s="27" t="n">
        <v>45994</v>
      </c>
      <c r="B29" s="16" t="s">
        <v>327</v>
      </c>
      <c r="C29" s="16" t="s">
        <v>80</v>
      </c>
      <c r="D29" s="16" t="s">
        <v>82</v>
      </c>
      <c r="E29" s="6" t="n">
        <v>1000</v>
      </c>
      <c r="F29" s="7" t="n">
        <v>3</v>
      </c>
      <c r="G29" s="6" t="n">
        <v>19.11</v>
      </c>
      <c r="H29" s="6" t="n">
        <v>7</v>
      </c>
      <c r="I29" s="6" t="n">
        <v>57.33</v>
      </c>
      <c r="J29" s="6" t="n">
        <v>50.33</v>
      </c>
    </row>
    <row collapsed="false" customFormat="false" customHeight="false" hidden="false" ht="12.1" outlineLevel="0" r="30">
      <c r="A30" s="27" t="n">
        <v>45995</v>
      </c>
      <c r="B30" s="16" t="s">
        <v>327</v>
      </c>
      <c r="C30" s="16" t="s">
        <v>99</v>
      </c>
      <c r="D30" s="16" t="s">
        <v>100</v>
      </c>
      <c r="E30" s="6" t="n">
        <v>1000</v>
      </c>
      <c r="F30" s="7" t="n">
        <v>3</v>
      </c>
      <c r="G30" s="6" t="n">
        <v>16.03</v>
      </c>
      <c r="H30" s="6" t="n">
        <v>6</v>
      </c>
      <c r="I30" s="6" t="n">
        <v>48.09</v>
      </c>
      <c r="J30" s="6" t="n">
        <v>42.09</v>
      </c>
    </row>
    <row collapsed="false" customFormat="false" customHeight="false" hidden="false" ht="12.1" outlineLevel="0" r="31">
      <c r="A31" s="27" t="n">
        <v>45995</v>
      </c>
      <c r="B31" s="16" t="s">
        <v>327</v>
      </c>
      <c r="C31" s="16" t="s">
        <v>138</v>
      </c>
      <c r="D31" s="16" t="s">
        <v>139</v>
      </c>
      <c r="E31" s="6" t="n">
        <v>480</v>
      </c>
      <c r="F31" s="7" t="n">
        <v>3</v>
      </c>
      <c r="G31" s="6" t="n">
        <v>6.31</v>
      </c>
      <c r="H31" s="6" t="n">
        <v>2</v>
      </c>
      <c r="I31" s="6" t="n">
        <v>18.93</v>
      </c>
      <c r="J31" s="6" t="n">
        <v>16.93</v>
      </c>
    </row>
    <row collapsed="false" customFormat="false" customHeight="false" hidden="false" ht="12.1" outlineLevel="0" r="32">
      <c r="A32" s="27" t="n">
        <v>46000</v>
      </c>
      <c r="B32" s="16" t="s">
        <v>327</v>
      </c>
      <c r="C32" s="16" t="s">
        <v>220</v>
      </c>
      <c r="D32" s="16" t="s">
        <v>330</v>
      </c>
      <c r="E32" s="6" t="n">
        <v>1000</v>
      </c>
      <c r="F32" s="7" t="n">
        <v>3</v>
      </c>
      <c r="G32" s="6" t="n">
        <v>20.96</v>
      </c>
      <c r="H32" s="6" t="n">
        <v>8</v>
      </c>
      <c r="I32" s="6" t="n">
        <v>62.88</v>
      </c>
      <c r="J32" s="6" t="n">
        <v>54.88</v>
      </c>
    </row>
    <row collapsed="false" customFormat="false" customHeight="false" hidden="false" ht="12.1" outlineLevel="0" r="33">
      <c r="A33" s="27" t="n">
        <v>46001</v>
      </c>
      <c r="B33" s="16" t="s">
        <v>327</v>
      </c>
      <c r="C33" s="16" t="s">
        <v>114</v>
      </c>
      <c r="D33" s="16" t="s">
        <v>115</v>
      </c>
      <c r="E33" s="6" t="n">
        <v>1000</v>
      </c>
      <c r="F33" s="7" t="n">
        <v>3</v>
      </c>
      <c r="G33" s="6" t="n">
        <v>12.25</v>
      </c>
      <c r="H33" s="6" t="n">
        <v>5</v>
      </c>
      <c r="I33" s="6" t="n">
        <v>36.75</v>
      </c>
      <c r="J33" s="6" t="n">
        <v>31.75</v>
      </c>
    </row>
    <row collapsed="false" customFormat="false" customHeight="false" hidden="false" ht="12.1" outlineLevel="0" r="34">
      <c r="A34" s="27" t="n">
        <v>46001</v>
      </c>
      <c r="B34" s="16" t="s">
        <v>327</v>
      </c>
      <c r="C34" s="16" t="s">
        <v>111</v>
      </c>
      <c r="D34" s="16" t="s">
        <v>112</v>
      </c>
      <c r="E34" s="6" t="n">
        <v>1000</v>
      </c>
      <c r="F34" s="7" t="n">
        <v>3</v>
      </c>
      <c r="G34" s="6" t="n">
        <v>17.88</v>
      </c>
      <c r="H34" s="6" t="n">
        <v>7</v>
      </c>
      <c r="I34" s="6" t="n">
        <v>53.64</v>
      </c>
      <c r="J34" s="6" t="n">
        <v>46.64</v>
      </c>
    </row>
    <row collapsed="false" customFormat="false" customHeight="false" hidden="false" ht="12.1" outlineLevel="0" r="35">
      <c r="A35" s="27" t="n">
        <v>46001</v>
      </c>
      <c r="B35" s="16" t="s">
        <v>327</v>
      </c>
      <c r="C35" s="16" t="s">
        <v>120</v>
      </c>
      <c r="D35" s="16" t="s">
        <v>121</v>
      </c>
      <c r="E35" s="6" t="n">
        <v>1000</v>
      </c>
      <c r="F35" s="7" t="n">
        <v>3</v>
      </c>
      <c r="G35" s="6" t="n">
        <v>13.97</v>
      </c>
      <c r="H35" s="6" t="n">
        <v>5</v>
      </c>
      <c r="I35" s="6" t="n">
        <v>41.91</v>
      </c>
      <c r="J35" s="6" t="n">
        <v>36.91</v>
      </c>
    </row>
    <row collapsed="false" customFormat="false" customHeight="false" hidden="false" ht="12.1" outlineLevel="0" r="36">
      <c r="A36" s="27" t="n">
        <v>46002</v>
      </c>
      <c r="B36" s="16" t="s">
        <v>327</v>
      </c>
      <c r="C36" s="16" t="s">
        <v>90</v>
      </c>
      <c r="D36" s="16" t="s">
        <v>91</v>
      </c>
      <c r="E36" s="6" t="n">
        <v>1000</v>
      </c>
      <c r="F36" s="7" t="n">
        <v>3</v>
      </c>
      <c r="G36" s="6" t="n">
        <v>16.03</v>
      </c>
      <c r="H36" s="6" t="n">
        <v>6</v>
      </c>
      <c r="I36" s="6" t="n">
        <v>48.09</v>
      </c>
      <c r="J36" s="6" t="n">
        <v>42.09</v>
      </c>
    </row>
    <row collapsed="false" customFormat="false" customHeight="false" hidden="false" ht="12.1" outlineLevel="0" r="37">
      <c r="A37" s="27" t="n">
        <v>46005</v>
      </c>
      <c r="B37" s="16" t="s">
        <v>327</v>
      </c>
      <c r="C37" s="16" t="s">
        <v>108</v>
      </c>
      <c r="D37" s="16" t="s">
        <v>109</v>
      </c>
      <c r="E37" s="6" t="n">
        <v>1000</v>
      </c>
      <c r="F37" s="7" t="n">
        <v>3</v>
      </c>
      <c r="G37" s="6" t="n">
        <v>19.73</v>
      </c>
      <c r="H37" s="6" t="n">
        <v>8</v>
      </c>
      <c r="I37" s="6" t="n">
        <v>59.19</v>
      </c>
      <c r="J37" s="6" t="n">
        <v>51.19</v>
      </c>
    </row>
    <row collapsed="false" customFormat="false" customHeight="false" hidden="false" ht="12.1" outlineLevel="0" r="38">
      <c r="A38" s="27" t="n">
        <v>46007</v>
      </c>
      <c r="B38" s="16" t="s">
        <v>327</v>
      </c>
      <c r="C38" s="16" t="s">
        <v>135</v>
      </c>
      <c r="D38" s="16" t="s">
        <v>136</v>
      </c>
      <c r="E38" s="6" t="n">
        <v>473.7</v>
      </c>
      <c r="F38" s="7" t="n">
        <v>7</v>
      </c>
      <c r="G38" s="6" t="n">
        <v>6.23</v>
      </c>
      <c r="H38" s="6" t="n">
        <v>6</v>
      </c>
      <c r="I38" s="6" t="n">
        <v>43.61</v>
      </c>
      <c r="J38" s="6" t="n">
        <v>37.61</v>
      </c>
    </row>
    <row collapsed="false" customFormat="false" customHeight="false" hidden="false" ht="12.1" outlineLevel="0" r="39">
      <c r="A39" s="27" t="n">
        <v>46011</v>
      </c>
      <c r="B39" s="16" t="s">
        <v>327</v>
      </c>
      <c r="C39" s="16" t="s">
        <v>219</v>
      </c>
      <c r="D39" s="16" t="s">
        <v>331</v>
      </c>
      <c r="E39" s="6" t="n">
        <v>1000</v>
      </c>
      <c r="F39" s="7" t="n">
        <v>3</v>
      </c>
      <c r="G39" s="6" t="n">
        <v>17.47</v>
      </c>
      <c r="H39" s="6" t="n">
        <v>7</v>
      </c>
      <c r="I39" s="6" t="n">
        <v>52.41</v>
      </c>
      <c r="J39" s="6" t="n">
        <v>45.41</v>
      </c>
    </row>
    <row collapsed="false" customFormat="false" customHeight="false" hidden="false" ht="12.1" outlineLevel="0" r="40">
      <c r="A40" s="27" t="n">
        <v>46011</v>
      </c>
      <c r="B40" s="16" t="s">
        <v>327</v>
      </c>
      <c r="C40" s="16" t="s">
        <v>102</v>
      </c>
      <c r="D40" s="16" t="s">
        <v>103</v>
      </c>
      <c r="E40" s="6" t="n">
        <v>1000</v>
      </c>
      <c r="F40" s="7" t="n">
        <v>3</v>
      </c>
      <c r="G40" s="6" t="n">
        <v>12.29</v>
      </c>
      <c r="H40" s="6" t="n">
        <v>5</v>
      </c>
      <c r="I40" s="6" t="n">
        <v>36.87</v>
      </c>
      <c r="J40" s="6" t="n">
        <v>31.87</v>
      </c>
    </row>
    <row collapsed="false" customFormat="false" customHeight="false" hidden="false" ht="12.1" outlineLevel="0" r="41">
      <c r="A41" s="27" t="n">
        <v>46011</v>
      </c>
      <c r="B41" s="16" t="s">
        <v>327</v>
      </c>
      <c r="C41" s="16" t="s">
        <v>105</v>
      </c>
      <c r="D41" s="16" t="s">
        <v>106</v>
      </c>
      <c r="E41" s="6" t="n">
        <v>1000</v>
      </c>
      <c r="F41" s="7" t="n">
        <v>3</v>
      </c>
      <c r="G41" s="6" t="n">
        <v>15.82</v>
      </c>
      <c r="H41" s="6" t="n">
        <v>6</v>
      </c>
      <c r="I41" s="6" t="n">
        <v>47.46</v>
      </c>
      <c r="J41" s="6" t="n">
        <v>41.46</v>
      </c>
    </row>
    <row collapsed="false" customFormat="false" customHeight="false" hidden="false" ht="12.1" outlineLevel="0" r="42">
      <c r="A42" s="27" t="n">
        <v>46014</v>
      </c>
      <c r="B42" s="16" t="s">
        <v>327</v>
      </c>
      <c r="C42" s="16" t="s">
        <v>96</v>
      </c>
      <c r="D42" s="16" t="s">
        <v>97</v>
      </c>
      <c r="E42" s="6" t="n">
        <v>1000</v>
      </c>
      <c r="F42" s="7" t="n">
        <v>3</v>
      </c>
      <c r="G42" s="6" t="n">
        <v>19.73</v>
      </c>
      <c r="H42" s="6" t="n">
        <v>8</v>
      </c>
      <c r="I42" s="6" t="n">
        <v>59.19</v>
      </c>
      <c r="J42" s="6" t="n">
        <v>51.19</v>
      </c>
    </row>
    <row collapsed="false" customFormat="false" customHeight="false" hidden="false" ht="12.1" outlineLevel="0" r="43">
      <c r="A43" s="27" t="n">
        <v>46016</v>
      </c>
      <c r="B43" s="16" t="s">
        <v>327</v>
      </c>
      <c r="C43" s="16" t="s">
        <v>84</v>
      </c>
      <c r="D43" s="16" t="s">
        <v>85</v>
      </c>
      <c r="E43" s="6" t="n">
        <v>1000</v>
      </c>
      <c r="F43" s="7" t="n">
        <v>3</v>
      </c>
      <c r="G43" s="6" t="n">
        <v>18.7</v>
      </c>
      <c r="H43" s="6" t="n">
        <v>7</v>
      </c>
      <c r="I43" s="6" t="n">
        <v>56.1</v>
      </c>
      <c r="J43" s="6" t="n">
        <v>49.1</v>
      </c>
    </row>
    <row collapsed="false" customFormat="false" customHeight="false" hidden="false" ht="12.1" outlineLevel="0" r="44">
      <c r="A44" s="27" t="n">
        <v>46017</v>
      </c>
      <c r="B44" s="16" t="s">
        <v>327</v>
      </c>
      <c r="C44" s="16" t="s">
        <v>129</v>
      </c>
      <c r="D44" s="16" t="s">
        <v>130</v>
      </c>
      <c r="E44" s="6" t="n">
        <v>1000</v>
      </c>
      <c r="F44" s="7" t="n">
        <v>3</v>
      </c>
      <c r="G44" s="6" t="n">
        <v>15.21</v>
      </c>
      <c r="H44" s="6" t="n">
        <v>6</v>
      </c>
      <c r="I44" s="6" t="n">
        <v>45.63</v>
      </c>
      <c r="J44" s="6" t="n">
        <v>39.63</v>
      </c>
    </row>
    <row collapsed="false" customFormat="false" customHeight="false" hidden="false" ht="12.1" outlineLevel="0" r="45">
      <c r="A45" s="27" t="n">
        <v>46019</v>
      </c>
      <c r="B45" s="16" t="s">
        <v>327</v>
      </c>
      <c r="C45" s="16" t="s">
        <v>93</v>
      </c>
      <c r="D45" s="16" t="s">
        <v>94</v>
      </c>
      <c r="E45" s="6" t="n">
        <v>1000</v>
      </c>
      <c r="F45" s="7" t="n">
        <v>3</v>
      </c>
      <c r="G45" s="6" t="n">
        <v>17.67</v>
      </c>
      <c r="H45" s="6" t="n">
        <v>7</v>
      </c>
      <c r="I45" s="6" t="n">
        <v>53.01</v>
      </c>
      <c r="J45" s="6" t="n">
        <v>46.01</v>
      </c>
    </row>
    <row collapsed="false" customFormat="false" customHeight="false" hidden="false" ht="12.1" outlineLevel="0" r="46">
      <c r="A46" s="27" t="n">
        <v>46020</v>
      </c>
      <c r="B46" s="16" t="s">
        <v>327</v>
      </c>
      <c r="C46" s="16" t="s">
        <v>221</v>
      </c>
      <c r="D46" s="16" t="s">
        <v>329</v>
      </c>
      <c r="E46" s="6" t="n">
        <v>1000</v>
      </c>
      <c r="F46" s="7" t="n">
        <v>3</v>
      </c>
      <c r="G46" s="6" t="n">
        <v>17.79</v>
      </c>
      <c r="H46" s="6" t="n">
        <v>7</v>
      </c>
      <c r="I46" s="6" t="n">
        <v>53.37</v>
      </c>
      <c r="J46" s="6" t="n">
        <v>46.37</v>
      </c>
    </row>
    <row collapsed="false" customFormat="false" customHeight="false" hidden="false" ht="12.1" outlineLevel="0" r="47">
      <c r="A47" s="27" t="n">
        <v>46023</v>
      </c>
      <c r="B47" s="16" t="s">
        <v>327</v>
      </c>
      <c r="C47" s="16" t="s">
        <v>117</v>
      </c>
      <c r="D47" s="16" t="s">
        <v>118</v>
      </c>
      <c r="E47" s="6" t="n">
        <v>1000</v>
      </c>
      <c r="F47" s="7" t="n">
        <v>3</v>
      </c>
      <c r="G47" s="6" t="n">
        <v>20.96</v>
      </c>
      <c r="H47" s="6" t="n">
        <v>8</v>
      </c>
      <c r="I47" s="6" t="n">
        <v>62.88</v>
      </c>
      <c r="J47" s="6" t="n">
        <v>54.88</v>
      </c>
    </row>
    <row collapsed="false" customFormat="false" customHeight="false" hidden="false" ht="12.1" outlineLevel="0" r="48">
      <c r="A48" s="27" t="n">
        <v>46024</v>
      </c>
      <c r="B48" s="16" t="s">
        <v>327</v>
      </c>
      <c r="C48" s="16" t="s">
        <v>80</v>
      </c>
      <c r="D48" s="16" t="s">
        <v>82</v>
      </c>
      <c r="E48" s="6" t="n">
        <v>1000</v>
      </c>
      <c r="F48" s="7" t="n">
        <v>3</v>
      </c>
      <c r="G48" s="6" t="n">
        <v>19.11</v>
      </c>
      <c r="H48" s="6" t="n">
        <v>7</v>
      </c>
      <c r="I48" s="6" t="n">
        <v>57.33</v>
      </c>
      <c r="J48" s="6" t="n">
        <v>50.33</v>
      </c>
    </row>
    <row collapsed="false" customFormat="false" customHeight="false" hidden="false" ht="12.1" outlineLevel="0" r="49">
      <c r="A49" s="27" t="n">
        <v>46025</v>
      </c>
      <c r="B49" s="16" t="s">
        <v>327</v>
      </c>
      <c r="C49" s="16" t="s">
        <v>138</v>
      </c>
      <c r="D49" s="16" t="s">
        <v>139</v>
      </c>
      <c r="E49" s="6" t="n">
        <v>440</v>
      </c>
      <c r="F49" s="7" t="n">
        <v>3</v>
      </c>
      <c r="G49" s="6" t="n">
        <v>5.79</v>
      </c>
      <c r="H49" s="6" t="n">
        <v>2</v>
      </c>
      <c r="I49" s="6" t="n">
        <v>17.37</v>
      </c>
      <c r="J49" s="6" t="n">
        <v>15.37</v>
      </c>
    </row>
    <row collapsed="false" customFormat="false" customHeight="false" hidden="false" ht="12.1" outlineLevel="0" r="50">
      <c r="A50" s="27" t="n">
        <v>46025</v>
      </c>
      <c r="B50" s="16" t="s">
        <v>327</v>
      </c>
      <c r="C50" s="16" t="s">
        <v>99</v>
      </c>
      <c r="D50" s="16" t="s">
        <v>100</v>
      </c>
      <c r="E50" s="6" t="n">
        <v>1000</v>
      </c>
      <c r="F50" s="7" t="n">
        <v>3</v>
      </c>
      <c r="G50" s="6" t="n">
        <v>16.03</v>
      </c>
      <c r="H50" s="6" t="n">
        <v>6</v>
      </c>
      <c r="I50" s="6" t="n">
        <v>48.09</v>
      </c>
      <c r="J50" s="6" t="n">
        <v>42.09</v>
      </c>
    </row>
    <row collapsed="false" customFormat="false" customHeight="false" hidden="false" ht="12.1" outlineLevel="0" r="51">
      <c r="A51" s="27" t="n">
        <v>46030</v>
      </c>
      <c r="B51" s="16" t="s">
        <v>327</v>
      </c>
      <c r="C51" s="16" t="s">
        <v>220</v>
      </c>
      <c r="D51" s="16" t="s">
        <v>330</v>
      </c>
      <c r="E51" s="6" t="n">
        <v>1000</v>
      </c>
      <c r="F51" s="7" t="n">
        <v>3</v>
      </c>
      <c r="G51" s="6" t="n">
        <v>20.96</v>
      </c>
      <c r="H51" s="6" t="n">
        <v>8</v>
      </c>
      <c r="I51" s="6" t="n">
        <v>62.88</v>
      </c>
      <c r="J51" s="6" t="n">
        <v>54.88</v>
      </c>
    </row>
    <row collapsed="false" customFormat="false" customHeight="false" hidden="false" ht="12.1" outlineLevel="0" r="52">
      <c r="A52" s="27" t="n">
        <v>46031</v>
      </c>
      <c r="B52" s="16" t="s">
        <v>327</v>
      </c>
      <c r="C52" s="16" t="s">
        <v>114</v>
      </c>
      <c r="D52" s="16" t="s">
        <v>115</v>
      </c>
      <c r="E52" s="6" t="n">
        <v>1000</v>
      </c>
      <c r="F52" s="7" t="n">
        <v>3</v>
      </c>
      <c r="G52" s="6" t="n">
        <v>12.25</v>
      </c>
      <c r="H52" s="6" t="n">
        <v>5</v>
      </c>
      <c r="I52" s="6" t="n">
        <v>36.75</v>
      </c>
      <c r="J52" s="6" t="n">
        <v>31.75</v>
      </c>
    </row>
    <row collapsed="false" customFormat="false" customHeight="false" hidden="false" ht="12.1" outlineLevel="0" r="53">
      <c r="A53" s="27" t="n">
        <v>46031</v>
      </c>
      <c r="B53" s="16" t="s">
        <v>327</v>
      </c>
      <c r="C53" s="16" t="s">
        <v>120</v>
      </c>
      <c r="D53" s="16" t="s">
        <v>121</v>
      </c>
      <c r="E53" s="6" t="n">
        <v>1000</v>
      </c>
      <c r="F53" s="7" t="n">
        <v>3</v>
      </c>
      <c r="G53" s="6" t="n">
        <v>13.97</v>
      </c>
      <c r="H53" s="6" t="n">
        <v>5</v>
      </c>
      <c r="I53" s="6" t="n">
        <v>41.91</v>
      </c>
      <c r="J53" s="6" t="n">
        <v>36.91</v>
      </c>
    </row>
    <row collapsed="false" customFormat="false" customHeight="false" hidden="false" ht="12.1" outlineLevel="0" r="54">
      <c r="A54" s="27" t="n">
        <v>46031</v>
      </c>
      <c r="B54" s="16" t="s">
        <v>327</v>
      </c>
      <c r="C54" s="16" t="s">
        <v>111</v>
      </c>
      <c r="D54" s="16" t="s">
        <v>112</v>
      </c>
      <c r="E54" s="6" t="n">
        <v>1000</v>
      </c>
      <c r="F54" s="7" t="n">
        <v>3</v>
      </c>
      <c r="G54" s="6" t="n">
        <v>17.88</v>
      </c>
      <c r="H54" s="6" t="n">
        <v>7</v>
      </c>
      <c r="I54" s="6" t="n">
        <v>53.64</v>
      </c>
      <c r="J54" s="6" t="n">
        <v>46.64</v>
      </c>
    </row>
    <row collapsed="false" customFormat="false" customHeight="false" hidden="false" ht="12.1" outlineLevel="0" r="55">
      <c r="A55" s="27" t="n">
        <v>46032</v>
      </c>
      <c r="B55" s="16" t="s">
        <v>327</v>
      </c>
      <c r="C55" s="16" t="s">
        <v>90</v>
      </c>
      <c r="D55" s="16" t="s">
        <v>91</v>
      </c>
      <c r="E55" s="6" t="n">
        <v>1000</v>
      </c>
      <c r="F55" s="7" t="n">
        <v>3</v>
      </c>
      <c r="G55" s="6" t="n">
        <v>16.03</v>
      </c>
      <c r="H55" s="6" t="n">
        <v>6</v>
      </c>
      <c r="I55" s="6" t="n">
        <v>48.09</v>
      </c>
      <c r="J55" s="6" t="n">
        <v>42.09</v>
      </c>
    </row>
    <row collapsed="false" customFormat="false" customHeight="false" hidden="false" ht="12.1" outlineLevel="0" r="56">
      <c r="A56" s="27" t="n">
        <v>46035</v>
      </c>
      <c r="B56" s="16" t="s">
        <v>327</v>
      </c>
      <c r="C56" s="16" t="s">
        <v>108</v>
      </c>
      <c r="D56" s="16" t="s">
        <v>109</v>
      </c>
      <c r="E56" s="6" t="n">
        <v>1000</v>
      </c>
      <c r="F56" s="7" t="n">
        <v>3</v>
      </c>
      <c r="G56" s="6" t="n">
        <v>19.73</v>
      </c>
      <c r="H56" s="6" t="n">
        <v>8</v>
      </c>
      <c r="I56" s="6" t="n">
        <v>59.19</v>
      </c>
      <c r="J56" s="6" t="n">
        <v>51.19</v>
      </c>
    </row>
    <row collapsed="false" customFormat="false" customHeight="false" hidden="false" ht="12.1" outlineLevel="0" r="57">
      <c r="A57" s="27" t="n">
        <v>46037</v>
      </c>
      <c r="B57" s="16" t="s">
        <v>327</v>
      </c>
      <c r="C57" s="16" t="s">
        <v>135</v>
      </c>
      <c r="D57" s="16" t="s">
        <v>136</v>
      </c>
      <c r="E57" s="6" t="n">
        <v>446</v>
      </c>
      <c r="F57" s="7" t="n">
        <v>7</v>
      </c>
      <c r="G57" s="6" t="n">
        <v>5.87</v>
      </c>
      <c r="H57" s="6" t="n">
        <v>5</v>
      </c>
      <c r="I57" s="6" t="n">
        <v>41.09</v>
      </c>
      <c r="J57" s="6" t="n">
        <v>36.09</v>
      </c>
    </row>
    <row collapsed="false" customFormat="false" customHeight="false" hidden="false" ht="12.1" outlineLevel="0" r="58">
      <c r="A58" s="27" t="n">
        <v>46041</v>
      </c>
      <c r="B58" s="16" t="s">
        <v>327</v>
      </c>
      <c r="C58" s="16" t="s">
        <v>105</v>
      </c>
      <c r="D58" s="16" t="s">
        <v>106</v>
      </c>
      <c r="E58" s="6" t="n">
        <v>1000</v>
      </c>
      <c r="F58" s="7" t="n">
        <v>3</v>
      </c>
      <c r="G58" s="6" t="n">
        <v>15.82</v>
      </c>
      <c r="H58" s="6" t="n">
        <v>6</v>
      </c>
      <c r="I58" s="6" t="n">
        <v>47.46</v>
      </c>
      <c r="J58" s="6" t="n">
        <v>41.46</v>
      </c>
    </row>
    <row collapsed="false" customFormat="false" customHeight="false" hidden="false" ht="12.1" outlineLevel="0" r="59">
      <c r="A59" s="27" t="n">
        <v>46041</v>
      </c>
      <c r="B59" s="16" t="s">
        <v>327</v>
      </c>
      <c r="C59" s="16" t="s">
        <v>219</v>
      </c>
      <c r="D59" s="16" t="s">
        <v>331</v>
      </c>
      <c r="E59" s="6" t="n">
        <v>1000</v>
      </c>
      <c r="F59" s="7" t="n">
        <v>3</v>
      </c>
      <c r="G59" s="6" t="n">
        <v>17.47</v>
      </c>
      <c r="H59" s="6" t="n">
        <v>7</v>
      </c>
      <c r="I59" s="6" t="n">
        <v>52.41</v>
      </c>
      <c r="J59" s="6" t="n">
        <v>45.41</v>
      </c>
    </row>
    <row collapsed="false" customFormat="false" customHeight="false" hidden="false" ht="12.1" outlineLevel="0" r="60">
      <c r="A60" s="27" t="n">
        <v>46041</v>
      </c>
      <c r="B60" s="16" t="s">
        <v>327</v>
      </c>
      <c r="C60" s="16" t="s">
        <v>102</v>
      </c>
      <c r="D60" s="16" t="s">
        <v>103</v>
      </c>
      <c r="E60" s="6" t="n">
        <v>1000</v>
      </c>
      <c r="F60" s="7" t="n">
        <v>3</v>
      </c>
      <c r="G60" s="6" t="n">
        <v>12.29</v>
      </c>
      <c r="H60" s="6" t="n">
        <v>5</v>
      </c>
      <c r="I60" s="6" t="n">
        <v>36.87</v>
      </c>
      <c r="J60" s="6" t="n">
        <v>31.87</v>
      </c>
    </row>
    <row collapsed="false" customFormat="false" customHeight="false" hidden="false" ht="12.1" outlineLevel="0" r="61">
      <c r="A61" s="27" t="n">
        <v>46044</v>
      </c>
      <c r="B61" s="16" t="s">
        <v>327</v>
      </c>
      <c r="C61" s="16" t="s">
        <v>96</v>
      </c>
      <c r="D61" s="16" t="s">
        <v>97</v>
      </c>
      <c r="E61" s="6" t="n">
        <v>1000</v>
      </c>
      <c r="F61" s="7" t="n">
        <v>3</v>
      </c>
      <c r="G61" s="6" t="n">
        <v>19.73</v>
      </c>
      <c r="H61" s="6" t="n">
        <v>8</v>
      </c>
      <c r="I61" s="6" t="n">
        <v>59.19</v>
      </c>
      <c r="J61" s="6" t="n">
        <v>51.19</v>
      </c>
    </row>
    <row collapsed="false" customFormat="false" customHeight="false" hidden="false" ht="12.1" outlineLevel="0" r="62">
      <c r="A62" s="27" t="n">
        <v>46046</v>
      </c>
      <c r="B62" s="16" t="s">
        <v>327</v>
      </c>
      <c r="C62" s="16" t="s">
        <v>84</v>
      </c>
      <c r="D62" s="16" t="s">
        <v>85</v>
      </c>
      <c r="E62" s="6" t="n">
        <v>1000</v>
      </c>
      <c r="F62" s="7" t="n">
        <v>3</v>
      </c>
      <c r="G62" s="6" t="n">
        <v>18.7</v>
      </c>
      <c r="H62" s="6" t="n">
        <v>7</v>
      </c>
      <c r="I62" s="6" t="n">
        <v>56.1</v>
      </c>
      <c r="J62" s="6" t="n">
        <v>49.1</v>
      </c>
    </row>
    <row collapsed="false" customFormat="false" customHeight="false" hidden="false" ht="12.1" outlineLevel="0" r="63">
      <c r="A63" s="27" t="n">
        <v>46047</v>
      </c>
      <c r="B63" s="16" t="s">
        <v>327</v>
      </c>
      <c r="C63" s="16" t="s">
        <v>129</v>
      </c>
      <c r="D63" s="16" t="s">
        <v>130</v>
      </c>
      <c r="E63" s="6" t="n">
        <v>1000</v>
      </c>
      <c r="F63" s="7" t="n">
        <v>3</v>
      </c>
      <c r="G63" s="6" t="n">
        <v>15.21</v>
      </c>
      <c r="H63" s="6" t="n">
        <v>6</v>
      </c>
      <c r="I63" s="6" t="n">
        <v>45.63</v>
      </c>
      <c r="J63" s="6" t="n">
        <v>39.63</v>
      </c>
    </row>
    <row collapsed="false" customFormat="false" customHeight="false" hidden="false" ht="12.1" outlineLevel="0" r="64">
      <c r="A64" s="27" t="n">
        <v>46049</v>
      </c>
      <c r="B64" s="16" t="s">
        <v>327</v>
      </c>
      <c r="C64" s="16" t="s">
        <v>93</v>
      </c>
      <c r="D64" s="16" t="s">
        <v>94</v>
      </c>
      <c r="E64" s="6" t="n">
        <v>1000</v>
      </c>
      <c r="F64" s="7" t="n">
        <v>3</v>
      </c>
      <c r="G64" s="6" t="n">
        <v>17.67</v>
      </c>
      <c r="H64" s="6" t="n">
        <v>7</v>
      </c>
      <c r="I64" s="6" t="n">
        <v>53.01</v>
      </c>
      <c r="J64" s="6" t="n">
        <v>46.01</v>
      </c>
    </row>
    <row collapsed="false" customFormat="false" customHeight="false" hidden="false" ht="12.1" outlineLevel="0" r="65">
      <c r="A65" s="27" t="n">
        <v>46050</v>
      </c>
      <c r="B65" s="16" t="s">
        <v>327</v>
      </c>
      <c r="C65" s="16" t="s">
        <v>221</v>
      </c>
      <c r="D65" s="16" t="s">
        <v>329</v>
      </c>
      <c r="E65" s="6" t="n">
        <v>1000</v>
      </c>
      <c r="F65" s="7" t="n">
        <v>3</v>
      </c>
      <c r="G65" s="6" t="n">
        <v>17.79</v>
      </c>
      <c r="H65" s="6" t="n">
        <v>7</v>
      </c>
      <c r="I65" s="6" t="n">
        <v>53.37</v>
      </c>
      <c r="J65" s="6" t="n">
        <v>46.37</v>
      </c>
    </row>
    <row collapsed="false" customFormat="false" customHeight="false" hidden="false" ht="12.1" outlineLevel="0" r="66">
      <c r="A66" s="27" t="n">
        <v>46053</v>
      </c>
      <c r="B66" s="16" t="s">
        <v>327</v>
      </c>
      <c r="C66" s="16" t="s">
        <v>117</v>
      </c>
      <c r="D66" s="16" t="s">
        <v>118</v>
      </c>
      <c r="E66" s="6" t="n">
        <v>1000</v>
      </c>
      <c r="F66" s="7" t="n">
        <v>3</v>
      </c>
      <c r="G66" s="6" t="n">
        <v>20.96</v>
      </c>
      <c r="H66" s="6" t="n">
        <v>8</v>
      </c>
      <c r="I66" s="6" t="n">
        <v>62.88</v>
      </c>
      <c r="J66" s="6" t="n">
        <v>54.88</v>
      </c>
    </row>
    <row collapsed="false" customFormat="false" customHeight="false" hidden="false" ht="12.1" outlineLevel="0" r="67">
      <c r="A67" s="27" t="n">
        <v>46054</v>
      </c>
      <c r="B67" s="16" t="s">
        <v>327</v>
      </c>
      <c r="C67" s="16" t="s">
        <v>80</v>
      </c>
      <c r="D67" s="16" t="s">
        <v>82</v>
      </c>
      <c r="E67" s="6" t="n">
        <v>1000</v>
      </c>
      <c r="F67" s="7" t="n">
        <v>3</v>
      </c>
      <c r="G67" s="6" t="n">
        <v>19.11</v>
      </c>
      <c r="H67" s="6" t="n">
        <v>7</v>
      </c>
      <c r="I67" s="6" t="n">
        <v>57.33</v>
      </c>
      <c r="J67" s="6" t="n">
        <v>50.33</v>
      </c>
    </row>
    <row collapsed="false" customFormat="false" customHeight="false" hidden="false" ht="12.1" outlineLevel="0" r="68">
      <c r="A68" s="27" t="n">
        <v>46055</v>
      </c>
      <c r="B68" s="16" t="s">
        <v>327</v>
      </c>
      <c r="C68" s="16" t="s">
        <v>138</v>
      </c>
      <c r="D68" s="16" t="s">
        <v>139</v>
      </c>
      <c r="E68" s="6" t="n">
        <v>400</v>
      </c>
      <c r="F68" s="7" t="n">
        <v>3</v>
      </c>
      <c r="G68" s="6" t="n">
        <v>5.26</v>
      </c>
      <c r="H68" s="6" t="n">
        <v>2</v>
      </c>
      <c r="I68" s="6" t="n">
        <v>15.78</v>
      </c>
      <c r="J68" s="6" t="n">
        <v>13.78</v>
      </c>
    </row>
    <row collapsed="false" customFormat="false" customHeight="false" hidden="false" ht="12.1" outlineLevel="0" r="69">
      <c r="A69" s="27" t="n">
        <v>46055</v>
      </c>
      <c r="B69" s="16" t="s">
        <v>327</v>
      </c>
      <c r="C69" s="16" t="s">
        <v>99</v>
      </c>
      <c r="D69" s="16" t="s">
        <v>100</v>
      </c>
      <c r="E69" s="6" t="n">
        <v>1000</v>
      </c>
      <c r="F69" s="7" t="n">
        <v>3</v>
      </c>
      <c r="G69" s="6" t="n">
        <v>16.03</v>
      </c>
      <c r="H69" s="6" t="n">
        <v>6</v>
      </c>
      <c r="I69" s="6" t="n">
        <v>48.09</v>
      </c>
      <c r="J69" s="6" t="n">
        <v>42.09</v>
      </c>
    </row>
    <row collapsed="false" customFormat="false" customHeight="false" hidden="false" ht="12.1" outlineLevel="0" r="70">
      <c r="A70" s="27" t="n">
        <v>46060</v>
      </c>
      <c r="B70" s="16" t="s">
        <v>327</v>
      </c>
      <c r="C70" s="16" t="s">
        <v>220</v>
      </c>
      <c r="D70" s="16" t="s">
        <v>330</v>
      </c>
      <c r="E70" s="6" t="n">
        <v>1000</v>
      </c>
      <c r="F70" s="7" t="n">
        <v>3</v>
      </c>
      <c r="G70" s="6" t="n">
        <v>20.96</v>
      </c>
      <c r="H70" s="6" t="n">
        <v>8</v>
      </c>
      <c r="I70" s="6" t="n">
        <v>62.88</v>
      </c>
      <c r="J70" s="6" t="n">
        <v>54.88</v>
      </c>
    </row>
    <row collapsed="false" customFormat="false" customHeight="false" hidden="false" ht="12.1" outlineLevel="0" r="71">
      <c r="A71" s="27" t="n">
        <v>46061</v>
      </c>
      <c r="B71" s="16" t="s">
        <v>327</v>
      </c>
      <c r="C71" s="16" t="s">
        <v>120</v>
      </c>
      <c r="D71" s="16" t="s">
        <v>121</v>
      </c>
      <c r="E71" s="6" t="n">
        <v>1000</v>
      </c>
      <c r="F71" s="7" t="n">
        <v>3</v>
      </c>
      <c r="G71" s="6" t="n">
        <v>13.97</v>
      </c>
      <c r="H71" s="6" t="n">
        <v>5</v>
      </c>
      <c r="I71" s="6" t="n">
        <v>41.91</v>
      </c>
      <c r="J71" s="6" t="n">
        <v>36.91</v>
      </c>
    </row>
    <row collapsed="false" customFormat="false" customHeight="false" hidden="false" ht="12.1" outlineLevel="0" r="72">
      <c r="A72" s="27" t="n">
        <v>46061</v>
      </c>
      <c r="B72" s="16" t="s">
        <v>327</v>
      </c>
      <c r="C72" s="16" t="s">
        <v>111</v>
      </c>
      <c r="D72" s="16" t="s">
        <v>112</v>
      </c>
      <c r="E72" s="6" t="n">
        <v>1000</v>
      </c>
      <c r="F72" s="7" t="n">
        <v>3</v>
      </c>
      <c r="G72" s="6" t="n">
        <v>17.88</v>
      </c>
      <c r="H72" s="6" t="n">
        <v>7</v>
      </c>
      <c r="I72" s="6" t="n">
        <v>53.64</v>
      </c>
      <c r="J72" s="6" t="n">
        <v>46.64</v>
      </c>
    </row>
    <row collapsed="false" customFormat="false" customHeight="false" hidden="false" ht="12.1" outlineLevel="0" r="73">
      <c r="A73" s="27" t="n">
        <v>46061</v>
      </c>
      <c r="B73" s="16" t="s">
        <v>327</v>
      </c>
      <c r="C73" s="16" t="s">
        <v>114</v>
      </c>
      <c r="D73" s="16" t="s">
        <v>115</v>
      </c>
      <c r="E73" s="6" t="n">
        <v>1000</v>
      </c>
      <c r="F73" s="7" t="n">
        <v>3</v>
      </c>
      <c r="G73" s="6" t="n">
        <v>12.25</v>
      </c>
      <c r="H73" s="6" t="n">
        <v>5</v>
      </c>
      <c r="I73" s="6" t="n">
        <v>36.75</v>
      </c>
      <c r="J73" s="6" t="n">
        <v>31.75</v>
      </c>
    </row>
    <row collapsed="false" customFormat="false" customHeight="false" hidden="false" ht="12.1" outlineLevel="0" r="74">
      <c r="A74" s="27" t="n">
        <v>46062</v>
      </c>
      <c r="B74" s="16" t="s">
        <v>327</v>
      </c>
      <c r="C74" s="16" t="s">
        <v>90</v>
      </c>
      <c r="D74" s="16" t="s">
        <v>91</v>
      </c>
      <c r="E74" s="6" t="n">
        <v>1000</v>
      </c>
      <c r="F74" s="7" t="n">
        <v>3</v>
      </c>
      <c r="G74" s="6" t="n">
        <v>16.03</v>
      </c>
      <c r="H74" s="6" t="n">
        <v>6</v>
      </c>
      <c r="I74" s="6" t="n">
        <v>48.09</v>
      </c>
      <c r="J74" s="6" t="n">
        <v>42.09</v>
      </c>
    </row>
    <row collapsed="false" customFormat="false" customHeight="false" hidden="false" ht="12.1" outlineLevel="0" r="75">
      <c r="A75" s="27" t="n">
        <v>46065</v>
      </c>
      <c r="B75" s="16" t="s">
        <v>327</v>
      </c>
      <c r="C75" s="16" t="s">
        <v>108</v>
      </c>
      <c r="D75" s="16" t="s">
        <v>109</v>
      </c>
      <c r="E75" s="6" t="n">
        <v>1000</v>
      </c>
      <c r="F75" s="7" t="n">
        <v>3</v>
      </c>
      <c r="G75" s="6" t="n">
        <v>19.73</v>
      </c>
      <c r="H75" s="6" t="n">
        <v>8</v>
      </c>
      <c r="I75" s="6" t="n">
        <v>59.19</v>
      </c>
      <c r="J75" s="6" t="n">
        <v>51.19</v>
      </c>
    </row>
    <row collapsed="false" customFormat="false" customHeight="false" hidden="false" ht="12.1" outlineLevel="0" r="76">
      <c r="A76" s="27" t="n">
        <v>46067</v>
      </c>
      <c r="B76" s="16" t="s">
        <v>327</v>
      </c>
      <c r="C76" s="16" t="s">
        <v>135</v>
      </c>
      <c r="D76" s="16" t="s">
        <v>136</v>
      </c>
      <c r="E76" s="6" t="n">
        <v>418.3</v>
      </c>
      <c r="F76" s="7" t="n">
        <v>7</v>
      </c>
      <c r="G76" s="6" t="n">
        <v>5.5</v>
      </c>
      <c r="H76" s="6" t="n">
        <v>5</v>
      </c>
      <c r="I76" s="6" t="n">
        <v>38.5</v>
      </c>
      <c r="J76" s="6" t="n">
        <v>33.5</v>
      </c>
    </row>
    <row collapsed="false" customFormat="false" customHeight="false" hidden="false" ht="12.1" outlineLevel="0" r="77">
      <c r="A77" s="27" t="n">
        <v>46071</v>
      </c>
      <c r="B77" s="16" t="s">
        <v>327</v>
      </c>
      <c r="C77" s="16" t="s">
        <v>105</v>
      </c>
      <c r="D77" s="16" t="s">
        <v>106</v>
      </c>
      <c r="E77" s="6" t="n">
        <v>1000</v>
      </c>
      <c r="F77" s="7" t="n">
        <v>3</v>
      </c>
      <c r="G77" s="6" t="n">
        <v>15.82</v>
      </c>
      <c r="H77" s="6" t="n">
        <v>6</v>
      </c>
      <c r="I77" s="6" t="n">
        <v>47.46</v>
      </c>
      <c r="J77" s="6" t="n">
        <v>41.46</v>
      </c>
    </row>
    <row collapsed="false" customFormat="false" customHeight="false" hidden="false" ht="12.1" outlineLevel="0" r="78">
      <c r="A78" s="27" t="n">
        <v>46071</v>
      </c>
      <c r="B78" s="16" t="s">
        <v>327</v>
      </c>
      <c r="C78" s="16" t="s">
        <v>219</v>
      </c>
      <c r="D78" s="16" t="s">
        <v>331</v>
      </c>
      <c r="E78" s="6" t="n">
        <v>1000</v>
      </c>
      <c r="F78" s="7" t="n">
        <v>3</v>
      </c>
      <c r="G78" s="6" t="n">
        <v>17.47</v>
      </c>
      <c r="H78" s="6" t="n">
        <v>7</v>
      </c>
      <c r="I78" s="6" t="n">
        <v>52.41</v>
      </c>
      <c r="J78" s="6" t="n">
        <v>45.41</v>
      </c>
    </row>
    <row collapsed="false" customFormat="false" customHeight="false" hidden="false" ht="12.1" outlineLevel="0" r="79">
      <c r="A79" s="27" t="n">
        <v>46071</v>
      </c>
      <c r="B79" s="16" t="s">
        <v>327</v>
      </c>
      <c r="C79" s="16" t="s">
        <v>102</v>
      </c>
      <c r="D79" s="16" t="s">
        <v>103</v>
      </c>
      <c r="E79" s="6" t="n">
        <v>1000</v>
      </c>
      <c r="F79" s="7" t="n">
        <v>3</v>
      </c>
      <c r="G79" s="6" t="n">
        <v>12.29</v>
      </c>
      <c r="H79" s="6" t="n">
        <v>5</v>
      </c>
      <c r="I79" s="6" t="n">
        <v>36.87</v>
      </c>
      <c r="J79" s="6" t="n">
        <v>31.87</v>
      </c>
    </row>
    <row collapsed="false" customFormat="false" customHeight="false" hidden="false" ht="12.1" outlineLevel="0" r="80">
      <c r="A80" s="27" t="n">
        <v>46074</v>
      </c>
      <c r="B80" s="16" t="s">
        <v>327</v>
      </c>
      <c r="C80" s="16" t="s">
        <v>96</v>
      </c>
      <c r="D80" s="16" t="s">
        <v>97</v>
      </c>
      <c r="E80" s="6" t="n">
        <v>1000</v>
      </c>
      <c r="F80" s="7" t="n">
        <v>3</v>
      </c>
      <c r="G80" s="6" t="n">
        <v>19.73</v>
      </c>
      <c r="H80" s="6" t="n">
        <v>8</v>
      </c>
      <c r="I80" s="6" t="n">
        <v>59.19</v>
      </c>
      <c r="J80" s="6" t="n">
        <v>51.19</v>
      </c>
    </row>
    <row collapsed="false" customFormat="false" customHeight="false" hidden="false" ht="12.1" outlineLevel="0" r="81">
      <c r="A81" s="27" t="n">
        <v>46076</v>
      </c>
      <c r="B81" s="16" t="s">
        <v>327</v>
      </c>
      <c r="C81" s="16" t="s">
        <v>84</v>
      </c>
      <c r="D81" s="16" t="s">
        <v>85</v>
      </c>
      <c r="E81" s="6" t="n">
        <v>1000</v>
      </c>
      <c r="F81" s="7" t="n">
        <v>3</v>
      </c>
      <c r="G81" s="6" t="n">
        <v>18.7</v>
      </c>
      <c r="H81" s="6" t="n">
        <v>7</v>
      </c>
      <c r="I81" s="6" t="n">
        <v>56.1</v>
      </c>
      <c r="J81" s="6" t="n">
        <v>49.1</v>
      </c>
    </row>
    <row collapsed="false" customFormat="false" customHeight="false" hidden="false" ht="12.1" outlineLevel="0" r="82">
      <c r="A82" s="27" t="n">
        <v>46077</v>
      </c>
      <c r="B82" s="16" t="s">
        <v>327</v>
      </c>
      <c r="C82" s="16" t="s">
        <v>129</v>
      </c>
      <c r="D82" s="16" t="s">
        <v>130</v>
      </c>
      <c r="E82" s="6" t="n">
        <v>1000</v>
      </c>
      <c r="F82" s="7" t="n">
        <v>3</v>
      </c>
      <c r="G82" s="6" t="n">
        <v>15.21</v>
      </c>
      <c r="H82" s="6" t="n">
        <v>6</v>
      </c>
      <c r="I82" s="6" t="n">
        <v>45.63</v>
      </c>
      <c r="J82" s="6" t="n">
        <v>39.63</v>
      </c>
    </row>
    <row collapsed="false" customFormat="false" customHeight="false" hidden="false" ht="12.1" outlineLevel="0" r="83">
      <c r="A83" s="27" t="n">
        <v>46079</v>
      </c>
      <c r="B83" s="16" t="s">
        <v>327</v>
      </c>
      <c r="C83" s="16" t="s">
        <v>93</v>
      </c>
      <c r="D83" s="16" t="s">
        <v>94</v>
      </c>
      <c r="E83" s="6" t="n">
        <v>1000</v>
      </c>
      <c r="F83" s="7" t="n">
        <v>3</v>
      </c>
      <c r="G83" s="6" t="n">
        <v>17.67</v>
      </c>
      <c r="H83" s="6" t="n">
        <v>7</v>
      </c>
      <c r="I83" s="6" t="n">
        <v>53.01</v>
      </c>
      <c r="J83" s="6" t="n">
        <v>46.01</v>
      </c>
    </row>
    <row collapsed="false" customFormat="false" customHeight="false" hidden="false" ht="12.1" outlineLevel="0" r="84">
      <c r="A84" s="27" t="n">
        <v>46080</v>
      </c>
      <c r="B84" s="16" t="s">
        <v>327</v>
      </c>
      <c r="C84" s="16" t="s">
        <v>221</v>
      </c>
      <c r="D84" s="16" t="s">
        <v>329</v>
      </c>
      <c r="E84" s="6" t="n">
        <v>1000</v>
      </c>
      <c r="F84" s="7" t="n">
        <v>3</v>
      </c>
      <c r="G84" s="6" t="n">
        <v>17.79</v>
      </c>
      <c r="H84" s="6" t="n">
        <v>7</v>
      </c>
      <c r="I84" s="6" t="n">
        <v>53.37</v>
      </c>
      <c r="J84" s="6" t="n">
        <v>46.37</v>
      </c>
    </row>
    <row collapsed="false" customFormat="false" customHeight="false" hidden="false" ht="12.1" outlineLevel="0" r="85">
      <c r="A85" s="27" t="n">
        <v>46082</v>
      </c>
      <c r="B85" s="16" t="s">
        <v>327</v>
      </c>
      <c r="C85" s="16" t="s">
        <v>132</v>
      </c>
      <c r="D85" s="16" t="s">
        <v>133</v>
      </c>
      <c r="E85" s="6" t="n">
        <v>1000</v>
      </c>
      <c r="F85" s="7" t="n">
        <v>3</v>
      </c>
      <c r="G85" s="6" t="n">
        <v>25.68</v>
      </c>
      <c r="H85" s="6" t="n">
        <v>10</v>
      </c>
      <c r="I85" s="6" t="n">
        <v>77.04</v>
      </c>
      <c r="J85" s="6" t="n">
        <v>67.04</v>
      </c>
    </row>
    <row collapsed="false" customFormat="false" customHeight="false" hidden="false" ht="12.1" outlineLevel="0" r="86">
      <c r="A86" s="27" t="n">
        <v>46083</v>
      </c>
      <c r="B86" s="16" t="s">
        <v>327</v>
      </c>
      <c r="C86" s="16" t="s">
        <v>117</v>
      </c>
      <c r="D86" s="16" t="s">
        <v>118</v>
      </c>
      <c r="E86" s="6" t="n">
        <v>1000</v>
      </c>
      <c r="F86" s="7" t="n">
        <v>3</v>
      </c>
      <c r="G86" s="6" t="n">
        <v>20.96</v>
      </c>
      <c r="H86" s="6" t="n">
        <v>8</v>
      </c>
      <c r="I86" s="6" t="n">
        <v>62.88</v>
      </c>
      <c r="J86" s="6" t="n">
        <v>54.88</v>
      </c>
    </row>
    <row collapsed="false" customFormat="false" customHeight="false" hidden="false" ht="12.1" outlineLevel="0" r="87">
      <c r="A87" s="27" t="n">
        <v>46083</v>
      </c>
      <c r="B87" s="16" t="s">
        <v>327</v>
      </c>
      <c r="C87" s="16" t="s">
        <v>126</v>
      </c>
      <c r="D87" s="16" t="s">
        <v>127</v>
      </c>
      <c r="E87" s="6" t="n">
        <v>1000</v>
      </c>
      <c r="F87" s="7" t="n">
        <v>3</v>
      </c>
      <c r="G87" s="6" t="n">
        <v>29.17</v>
      </c>
      <c r="H87" s="6" t="n">
        <v>11</v>
      </c>
      <c r="I87" s="6" t="n">
        <v>87.51</v>
      </c>
      <c r="J87" s="6" t="n">
        <v>76.51</v>
      </c>
    </row>
    <row collapsed="false" customFormat="false" customHeight="false" hidden="false" ht="12.1" outlineLevel="0" r="88">
      <c r="A88" s="27" t="n">
        <v>46084</v>
      </c>
      <c r="B88" s="16" t="s">
        <v>327</v>
      </c>
      <c r="C88" s="16" t="s">
        <v>80</v>
      </c>
      <c r="D88" s="16" t="s">
        <v>82</v>
      </c>
      <c r="E88" s="6" t="n">
        <v>1000</v>
      </c>
      <c r="F88" s="7" t="n">
        <v>3</v>
      </c>
      <c r="G88" s="6" t="n">
        <v>19.11</v>
      </c>
      <c r="H88" s="6" t="n">
        <v>7</v>
      </c>
      <c r="I88" s="6" t="n">
        <v>57.33</v>
      </c>
      <c r="J88" s="6" t="n">
        <v>50.33</v>
      </c>
    </row>
    <row collapsed="false" customFormat="false" customHeight="false" hidden="false" ht="12.1" outlineLevel="0" r="89">
      <c r="A89" s="27" t="n">
        <v>46085</v>
      </c>
      <c r="B89" s="16" t="s">
        <v>327</v>
      </c>
      <c r="C89" s="16" t="s">
        <v>138</v>
      </c>
      <c r="D89" s="16" t="s">
        <v>139</v>
      </c>
      <c r="E89" s="6" t="n">
        <v>360</v>
      </c>
      <c r="F89" s="7" t="n">
        <v>3</v>
      </c>
      <c r="G89" s="6" t="n">
        <v>4.73</v>
      </c>
      <c r="H89" s="6" t="n">
        <v>2</v>
      </c>
      <c r="I89" s="6" t="n">
        <v>14.19</v>
      </c>
      <c r="J89" s="6" t="n">
        <v>12.19</v>
      </c>
    </row>
    <row collapsed="false" customFormat="false" customHeight="false" hidden="false" ht="12.1" outlineLevel="0" r="90">
      <c r="A90" s="27" t="n">
        <v>46085</v>
      </c>
      <c r="B90" s="16" t="s">
        <v>327</v>
      </c>
      <c r="C90" s="16" t="s">
        <v>99</v>
      </c>
      <c r="D90" s="16" t="s">
        <v>100</v>
      </c>
      <c r="E90" s="6" t="n">
        <v>1000</v>
      </c>
      <c r="F90" s="7" t="n">
        <v>3</v>
      </c>
      <c r="G90" s="6" t="n">
        <v>16.03</v>
      </c>
      <c r="H90" s="6" t="n">
        <v>6</v>
      </c>
      <c r="I90" s="6" t="n">
        <v>48.09</v>
      </c>
      <c r="J90" s="6" t="n">
        <v>42.09</v>
      </c>
    </row>
    <row collapsed="false" customFormat="false" customHeight="false" hidden="false" ht="12.1" outlineLevel="0" r="91">
      <c r="A91" s="27" t="n">
        <v>46090</v>
      </c>
      <c r="B91" s="16" t="s">
        <v>327</v>
      </c>
      <c r="C91" s="16" t="s">
        <v>220</v>
      </c>
      <c r="D91" s="16" t="s">
        <v>330</v>
      </c>
      <c r="E91" s="6" t="n">
        <v>1000</v>
      </c>
      <c r="F91" s="7" t="n">
        <v>3</v>
      </c>
      <c r="G91" s="6" t="n">
        <v>20.96</v>
      </c>
      <c r="H91" s="6" t="n">
        <v>8</v>
      </c>
      <c r="I91" s="6" t="n">
        <v>62.88</v>
      </c>
      <c r="J91" s="6" t="n">
        <v>54.88</v>
      </c>
    </row>
    <row collapsed="false" customFormat="false" customHeight="false" hidden="false" ht="12.1" outlineLevel="0" r="92">
      <c r="A92" s="27" t="n">
        <v>46091</v>
      </c>
      <c r="B92" s="16" t="s">
        <v>327</v>
      </c>
      <c r="C92" s="16" t="s">
        <v>114</v>
      </c>
      <c r="D92" s="16" t="s">
        <v>115</v>
      </c>
      <c r="E92" s="6" t="n">
        <v>1000</v>
      </c>
      <c r="F92" s="7" t="n">
        <v>3</v>
      </c>
      <c r="G92" s="6" t="n">
        <v>12.25</v>
      </c>
      <c r="H92" s="6" t="n">
        <v>5</v>
      </c>
      <c r="I92" s="6" t="n">
        <v>36.75</v>
      </c>
      <c r="J92" s="6" t="n">
        <v>31.75</v>
      </c>
    </row>
    <row collapsed="false" customFormat="false" customHeight="false" hidden="false" ht="12.1" outlineLevel="0" r="93">
      <c r="A93" s="27" t="n">
        <v>46091</v>
      </c>
      <c r="B93" s="16" t="s">
        <v>327</v>
      </c>
      <c r="C93" s="16" t="s">
        <v>120</v>
      </c>
      <c r="D93" s="16" t="s">
        <v>121</v>
      </c>
      <c r="E93" s="6" t="n">
        <v>1000</v>
      </c>
      <c r="F93" s="7" t="n">
        <v>3</v>
      </c>
      <c r="G93" s="6" t="n">
        <v>13.97</v>
      </c>
      <c r="H93" s="6" t="n">
        <v>5</v>
      </c>
      <c r="I93" s="6" t="n">
        <v>41.91</v>
      </c>
      <c r="J93" s="6" t="n">
        <v>36.91</v>
      </c>
    </row>
    <row collapsed="false" customFormat="false" customHeight="false" hidden="false" ht="12.1" outlineLevel="0" r="94">
      <c r="A94" s="27" t="n">
        <v>46091</v>
      </c>
      <c r="B94" s="16" t="s">
        <v>327</v>
      </c>
      <c r="C94" s="16" t="s">
        <v>111</v>
      </c>
      <c r="D94" s="16" t="s">
        <v>112</v>
      </c>
      <c r="E94" s="6" t="n">
        <v>1000</v>
      </c>
      <c r="F94" s="7" t="n">
        <v>3</v>
      </c>
      <c r="G94" s="6" t="n">
        <v>17.88</v>
      </c>
      <c r="H94" s="6" t="n">
        <v>7</v>
      </c>
      <c r="I94" s="6" t="n">
        <v>53.64</v>
      </c>
      <c r="J94" s="6" t="n">
        <v>46.64</v>
      </c>
    </row>
    <row collapsed="false" customFormat="false" customHeight="false" hidden="false" ht="12.1" outlineLevel="0" r="95">
      <c r="A95" s="27" t="n">
        <v>46092</v>
      </c>
      <c r="B95" s="16" t="s">
        <v>327</v>
      </c>
      <c r="C95" s="16" t="s">
        <v>90</v>
      </c>
      <c r="D95" s="16" t="s">
        <v>91</v>
      </c>
      <c r="E95" s="6" t="n">
        <v>1000</v>
      </c>
      <c r="F95" s="7" t="n">
        <v>3</v>
      </c>
      <c r="G95" s="6" t="n">
        <v>16.03</v>
      </c>
      <c r="H95" s="6" t="n">
        <v>6</v>
      </c>
      <c r="I95" s="6" t="n">
        <v>48.09</v>
      </c>
      <c r="J95" s="6" t="n">
        <v>42.09</v>
      </c>
    </row>
    <row collapsed="false" customFormat="false" customHeight="false" hidden="false" ht="12.1" outlineLevel="0" r="96">
      <c r="A96" s="27" t="n">
        <v>46095</v>
      </c>
      <c r="B96" s="16" t="s">
        <v>327</v>
      </c>
      <c r="C96" s="16" t="s">
        <v>108</v>
      </c>
      <c r="D96" s="16" t="s">
        <v>109</v>
      </c>
      <c r="E96" s="6" t="n">
        <v>1000</v>
      </c>
      <c r="F96" s="7" t="n">
        <v>3</v>
      </c>
      <c r="G96" s="6" t="n">
        <v>19.73</v>
      </c>
      <c r="H96" s="6" t="n">
        <v>8</v>
      </c>
      <c r="I96" s="6" t="n">
        <v>59.19</v>
      </c>
      <c r="J96" s="6" t="n">
        <v>51.19</v>
      </c>
    </row>
    <row collapsed="false" customFormat="false" customHeight="false" hidden="false" ht="12.1" outlineLevel="0" r="97">
      <c r="A97" s="27" t="n">
        <v>46097</v>
      </c>
      <c r="B97" s="16" t="s">
        <v>327</v>
      </c>
      <c r="C97" s="16" t="s">
        <v>135</v>
      </c>
      <c r="D97" s="16" t="s">
        <v>136</v>
      </c>
      <c r="E97" s="6" t="n">
        <v>390.6</v>
      </c>
      <c r="F97" s="7" t="n">
        <v>7</v>
      </c>
      <c r="G97" s="6" t="n">
        <v>5.14</v>
      </c>
      <c r="H97" s="6" t="n">
        <v>5</v>
      </c>
      <c r="I97" s="6" t="n">
        <v>35.98</v>
      </c>
      <c r="J97" s="6" t="n">
        <v>30.98</v>
      </c>
    </row>
    <row collapsed="false" customFormat="false" customHeight="false" hidden="false" ht="12.1" outlineLevel="0" r="98">
      <c r="A98" s="27" t="n">
        <v>46101</v>
      </c>
      <c r="B98" s="16" t="s">
        <v>327</v>
      </c>
      <c r="C98" s="16" t="s">
        <v>102</v>
      </c>
      <c r="D98" s="16" t="s">
        <v>103</v>
      </c>
      <c r="E98" s="6" t="n">
        <v>1000</v>
      </c>
      <c r="F98" s="7" t="n">
        <v>3</v>
      </c>
      <c r="G98" s="6" t="n">
        <v>12.29</v>
      </c>
      <c r="H98" s="6" t="n">
        <v>5</v>
      </c>
      <c r="I98" s="6" t="n">
        <v>36.87</v>
      </c>
      <c r="J98" s="6" t="n">
        <v>31.87</v>
      </c>
    </row>
    <row collapsed="false" customFormat="false" customHeight="false" hidden="false" ht="12.1" outlineLevel="0" r="99">
      <c r="A99" s="27" t="n">
        <v>46101</v>
      </c>
      <c r="B99" s="16" t="s">
        <v>327</v>
      </c>
      <c r="C99" s="16" t="s">
        <v>105</v>
      </c>
      <c r="D99" s="16" t="s">
        <v>106</v>
      </c>
      <c r="E99" s="6" t="n">
        <v>1000</v>
      </c>
      <c r="F99" s="7" t="n">
        <v>3</v>
      </c>
      <c r="G99" s="6" t="n">
        <v>15.82</v>
      </c>
      <c r="H99" s="6" t="n">
        <v>6</v>
      </c>
      <c r="I99" s="6" t="n">
        <v>47.46</v>
      </c>
      <c r="J99" s="6" t="n">
        <v>41.46</v>
      </c>
    </row>
    <row collapsed="false" customFormat="false" customHeight="false" hidden="false" ht="12.1" outlineLevel="0" r="100">
      <c r="A100" s="27" t="n">
        <v>46104</v>
      </c>
      <c r="B100" s="16" t="s">
        <v>327</v>
      </c>
      <c r="C100" s="16" t="s">
        <v>96</v>
      </c>
      <c r="D100" s="16" t="s">
        <v>97</v>
      </c>
      <c r="E100" s="6" t="n">
        <v>1000</v>
      </c>
      <c r="F100" s="7" t="n">
        <v>3</v>
      </c>
      <c r="G100" s="6" t="n">
        <v>19.73</v>
      </c>
      <c r="H100" s="6" t="n">
        <v>8</v>
      </c>
      <c r="I100" s="6" t="n">
        <v>59.19</v>
      </c>
      <c r="J100" s="6" t="n">
        <v>51.19</v>
      </c>
    </row>
    <row collapsed="false" customFormat="false" customHeight="false" hidden="false" ht="12.1" outlineLevel="0" r="101">
      <c r="A101" s="27" t="n">
        <v>46106</v>
      </c>
      <c r="B101" s="16" t="s">
        <v>327</v>
      </c>
      <c r="C101" s="16" t="s">
        <v>87</v>
      </c>
      <c r="D101" s="16" t="s">
        <v>88</v>
      </c>
      <c r="E101" s="6" t="n">
        <v>1000</v>
      </c>
      <c r="F101" s="7" t="n">
        <v>3</v>
      </c>
      <c r="G101" s="6" t="n">
        <v>97.23</v>
      </c>
      <c r="H101" s="6" t="n">
        <v>38</v>
      </c>
      <c r="I101" s="6" t="n">
        <v>291.69</v>
      </c>
      <c r="J101" s="6" t="n">
        <v>253.69</v>
      </c>
    </row>
    <row collapsed="false" customFormat="false" customHeight="false" hidden="false" ht="12.1" outlineLevel="0" r="102">
      <c r="A102" s="27" t="n">
        <v>46106</v>
      </c>
      <c r="B102" s="16" t="s">
        <v>327</v>
      </c>
      <c r="C102" s="16" t="s">
        <v>84</v>
      </c>
      <c r="D102" s="16" t="s">
        <v>85</v>
      </c>
      <c r="E102" s="6" t="n">
        <v>1000</v>
      </c>
      <c r="F102" s="7" t="n">
        <v>3</v>
      </c>
      <c r="G102" s="6" t="n">
        <v>18.7</v>
      </c>
      <c r="H102" s="6" t="n">
        <v>7</v>
      </c>
      <c r="I102" s="6" t="n">
        <v>56.1</v>
      </c>
      <c r="J102" s="6" t="n">
        <v>49.1</v>
      </c>
    </row>
    <row collapsed="false" customFormat="false" customHeight="false" hidden="false" ht="12.1" outlineLevel="0" r="103">
      <c r="A103" s="27" t="n">
        <v>46107</v>
      </c>
      <c r="B103" s="16" t="s">
        <v>327</v>
      </c>
      <c r="C103" s="16" t="s">
        <v>129</v>
      </c>
      <c r="D103" s="16" t="s">
        <v>130</v>
      </c>
      <c r="E103" s="6" t="n">
        <v>1000</v>
      </c>
      <c r="F103" s="7" t="n">
        <v>3</v>
      </c>
      <c r="G103" s="6" t="n">
        <v>15.21</v>
      </c>
      <c r="H103" s="6" t="n">
        <v>6</v>
      </c>
      <c r="I103" s="6" t="n">
        <v>45.63</v>
      </c>
      <c r="J103" s="6" t="n">
        <v>39.63</v>
      </c>
    </row>
    <row collapsed="false" customFormat="false" customHeight="false" hidden="false" ht="12.1" outlineLevel="0" r="104">
      <c r="A104" s="27" t="n">
        <v>46109</v>
      </c>
      <c r="B104" s="16" t="s">
        <v>327</v>
      </c>
      <c r="C104" s="16" t="s">
        <v>93</v>
      </c>
      <c r="D104" s="16" t="s">
        <v>94</v>
      </c>
      <c r="E104" s="6" t="n">
        <v>1000</v>
      </c>
      <c r="F104" s="7" t="n">
        <v>3</v>
      </c>
      <c r="G104" s="6" t="n">
        <v>17.67</v>
      </c>
      <c r="H104" s="6" t="n">
        <v>7</v>
      </c>
      <c r="I104" s="6" t="n">
        <v>53.01</v>
      </c>
      <c r="J104" s="6" t="n">
        <v>46.01</v>
      </c>
    </row>
    <row collapsed="false" customFormat="false" customHeight="false" hidden="false" ht="12.1" outlineLevel="0" r="105">
      <c r="A105" s="27" t="n">
        <v>46110</v>
      </c>
      <c r="B105" s="16" t="s">
        <v>327</v>
      </c>
      <c r="C105" s="16" t="s">
        <v>221</v>
      </c>
      <c r="D105" s="16" t="s">
        <v>329</v>
      </c>
      <c r="E105" s="6" t="n">
        <v>1000</v>
      </c>
      <c r="F105" s="7" t="n">
        <v>3</v>
      </c>
      <c r="G105" s="6" t="n">
        <v>17.79</v>
      </c>
      <c r="H105" s="6" t="n">
        <v>7</v>
      </c>
      <c r="I105" s="6" t="n">
        <v>53.37</v>
      </c>
      <c r="J105" s="6" t="n">
        <v>46.37</v>
      </c>
    </row>
    <row collapsed="false" customFormat="false" customHeight="false" hidden="false" ht="12.1" outlineLevel="0" r="106">
      <c r="A106" s="27" t="n">
        <v>46113</v>
      </c>
      <c r="B106" s="16" t="s">
        <v>327</v>
      </c>
      <c r="C106" s="16" t="s">
        <v>117</v>
      </c>
      <c r="D106" s="16" t="s">
        <v>118</v>
      </c>
      <c r="E106" s="6" t="n">
        <v>1000</v>
      </c>
      <c r="F106" s="7" t="n">
        <v>3</v>
      </c>
      <c r="G106" s="6" t="n">
        <v>20.96</v>
      </c>
      <c r="H106" s="6" t="n">
        <v>8</v>
      </c>
      <c r="I106" s="6" t="n">
        <v>62.88</v>
      </c>
      <c r="J106" s="6" t="n">
        <v>54.88</v>
      </c>
    </row>
    <row collapsed="false" customFormat="false" customHeight="false" hidden="false" ht="12.1" outlineLevel="0" r="107">
      <c r="A107" s="27" t="n">
        <v>46114</v>
      </c>
      <c r="B107" s="16" t="s">
        <v>327</v>
      </c>
      <c r="C107" s="16" t="s">
        <v>80</v>
      </c>
      <c r="D107" s="16" t="s">
        <v>82</v>
      </c>
      <c r="E107" s="6" t="n">
        <v>1000</v>
      </c>
      <c r="F107" s="7" t="n">
        <v>3</v>
      </c>
      <c r="G107" s="6" t="n">
        <v>19.11</v>
      </c>
      <c r="H107" s="6" t="n">
        <v>7</v>
      </c>
      <c r="I107" s="6" t="n">
        <v>57.33</v>
      </c>
      <c r="J107" s="6" t="n">
        <v>50.33</v>
      </c>
    </row>
    <row collapsed="false" customFormat="false" customHeight="false" hidden="false" ht="12.1" outlineLevel="0" r="108">
      <c r="A108" s="27" t="n">
        <v>46115</v>
      </c>
      <c r="B108" s="16" t="s">
        <v>327</v>
      </c>
      <c r="C108" s="16" t="s">
        <v>138</v>
      </c>
      <c r="D108" s="16" t="s">
        <v>139</v>
      </c>
      <c r="E108" s="6" t="n">
        <v>320</v>
      </c>
      <c r="F108" s="7" t="n">
        <v>3</v>
      </c>
      <c r="G108" s="6" t="n">
        <v>4.21</v>
      </c>
      <c r="H108" s="6" t="n">
        <v>2</v>
      </c>
      <c r="I108" s="6" t="n">
        <v>12.63</v>
      </c>
      <c r="J108" s="6" t="n">
        <v>10.63</v>
      </c>
    </row>
    <row collapsed="false" customFormat="false" customHeight="false" hidden="false" ht="12.1" outlineLevel="0" r="109">
      <c r="A109" s="27" t="n">
        <v>46115</v>
      </c>
      <c r="B109" s="16" t="s">
        <v>327</v>
      </c>
      <c r="C109" s="16" t="s">
        <v>99</v>
      </c>
      <c r="D109" s="16" t="s">
        <v>100</v>
      </c>
      <c r="E109" s="6" t="n">
        <v>1000</v>
      </c>
      <c r="F109" s="7" t="n">
        <v>3</v>
      </c>
      <c r="G109" s="6" t="n">
        <v>16.03</v>
      </c>
      <c r="H109" s="6" t="n">
        <v>6</v>
      </c>
      <c r="I109" s="6" t="n">
        <v>48.09</v>
      </c>
      <c r="J109" s="6" t="n">
        <v>42.09</v>
      </c>
    </row>
    <row collapsed="false" customFormat="false" customHeight="false" hidden="false" ht="12.1" outlineLevel="0" r="110">
      <c r="A110" s="27" t="n">
        <v>46120</v>
      </c>
      <c r="B110" s="16" t="s">
        <v>327</v>
      </c>
      <c r="C110" s="16" t="s">
        <v>220</v>
      </c>
      <c r="D110" s="16" t="s">
        <v>330</v>
      </c>
      <c r="E110" s="6" t="n">
        <v>1000</v>
      </c>
      <c r="F110" s="7" t="n">
        <v>3</v>
      </c>
      <c r="G110" s="6" t="n">
        <v>20.96</v>
      </c>
      <c r="H110" s="6" t="n">
        <v>8</v>
      </c>
      <c r="I110" s="6" t="n">
        <v>62.88</v>
      </c>
      <c r="J110" s="6" t="n">
        <v>54.88</v>
      </c>
    </row>
    <row collapsed="false" customFormat="false" customHeight="false" hidden="false" ht="12.1" outlineLevel="0" r="111">
      <c r="A111" s="27" t="n">
        <v>46121</v>
      </c>
      <c r="B111" s="16" t="s">
        <v>327</v>
      </c>
      <c r="C111" s="16" t="s">
        <v>120</v>
      </c>
      <c r="D111" s="16" t="s">
        <v>121</v>
      </c>
      <c r="E111" s="6" t="n">
        <v>1000</v>
      </c>
      <c r="F111" s="7" t="n">
        <v>3</v>
      </c>
      <c r="G111" s="6" t="n">
        <v>13.97</v>
      </c>
      <c r="H111" s="6" t="n">
        <v>5</v>
      </c>
      <c r="I111" s="6" t="n">
        <v>41.91</v>
      </c>
      <c r="J111" s="6" t="n">
        <v>36.91</v>
      </c>
    </row>
    <row collapsed="false" customFormat="false" customHeight="false" hidden="false" ht="12.1" outlineLevel="0" r="112">
      <c r="A112" s="27" t="n">
        <v>46121</v>
      </c>
      <c r="B112" s="16" t="s">
        <v>327</v>
      </c>
      <c r="C112" s="16" t="s">
        <v>114</v>
      </c>
      <c r="D112" s="16" t="s">
        <v>115</v>
      </c>
      <c r="E112" s="6" t="n">
        <v>1000</v>
      </c>
      <c r="F112" s="7" t="n">
        <v>3</v>
      </c>
      <c r="G112" s="6" t="n">
        <v>12.25</v>
      </c>
      <c r="H112" s="6" t="n">
        <v>5</v>
      </c>
      <c r="I112" s="6" t="n">
        <v>36.75</v>
      </c>
      <c r="J112" s="6" t="n">
        <v>31.75</v>
      </c>
    </row>
    <row collapsed="false" customFormat="false" customHeight="false" hidden="false" ht="12.1" outlineLevel="0" r="113">
      <c r="A113" s="27" t="n">
        <v>46121</v>
      </c>
      <c r="B113" s="16" t="s">
        <v>327</v>
      </c>
      <c r="C113" s="16" t="s">
        <v>111</v>
      </c>
      <c r="D113" s="16" t="s">
        <v>112</v>
      </c>
      <c r="E113" s="6" t="n">
        <v>1000</v>
      </c>
      <c r="F113" s="7" t="n">
        <v>3</v>
      </c>
      <c r="G113" s="6" t="n">
        <v>17.88</v>
      </c>
      <c r="H113" s="6" t="n">
        <v>7</v>
      </c>
      <c r="I113" s="6" t="n">
        <v>53.64</v>
      </c>
      <c r="J113" s="6" t="n">
        <v>46.64</v>
      </c>
    </row>
    <row collapsed="false" customFormat="false" customHeight="false" hidden="false" ht="12.1" outlineLevel="0" r="114">
      <c r="A114" s="27" t="n">
        <v>46122</v>
      </c>
      <c r="B114" s="16" t="s">
        <v>327</v>
      </c>
      <c r="C114" s="16" t="s">
        <v>90</v>
      </c>
      <c r="D114" s="16" t="s">
        <v>91</v>
      </c>
      <c r="E114" s="6" t="n">
        <v>1000</v>
      </c>
      <c r="F114" s="7" t="n">
        <v>3</v>
      </c>
      <c r="G114" s="6" t="n">
        <v>16.03</v>
      </c>
      <c r="H114" s="6" t="n">
        <v>6</v>
      </c>
      <c r="I114" s="6" t="n">
        <v>48.09</v>
      </c>
      <c r="J114" s="6" t="n">
        <v>42.09</v>
      </c>
    </row>
    <row collapsed="false" customFormat="false" customHeight="false" hidden="false" ht="12.1" outlineLevel="0" r="115">
      <c r="A115" s="27" t="n">
        <v>46125</v>
      </c>
      <c r="B115" s="16" t="s">
        <v>327</v>
      </c>
      <c r="C115" s="16" t="s">
        <v>108</v>
      </c>
      <c r="D115" s="16" t="s">
        <v>109</v>
      </c>
      <c r="E115" s="6" t="n">
        <v>973</v>
      </c>
      <c r="F115" s="7" t="n">
        <v>3</v>
      </c>
      <c r="G115" s="6" t="n">
        <v>19.19</v>
      </c>
      <c r="H115" s="6" t="n">
        <v>7</v>
      </c>
      <c r="I115" s="6" t="n">
        <v>57.57</v>
      </c>
      <c r="J115" s="6" t="n">
        <v>50.57</v>
      </c>
    </row>
    <row collapsed="false" customFormat="false" customHeight="false" hidden="false" ht="12.1" outlineLevel="0" r="116">
      <c r="A116" s="27" t="n">
        <v>46127</v>
      </c>
      <c r="B116" s="16" t="s">
        <v>327</v>
      </c>
      <c r="C116" s="16" t="s">
        <v>135</v>
      </c>
      <c r="D116" s="16" t="s">
        <v>136</v>
      </c>
      <c r="E116" s="6" t="n">
        <v>362.90000000000003</v>
      </c>
      <c r="F116" s="7" t="n">
        <v>7</v>
      </c>
      <c r="G116" s="6" t="n">
        <v>4.77</v>
      </c>
      <c r="H116" s="6" t="n">
        <v>4</v>
      </c>
      <c r="I116" s="6" t="n">
        <v>33.39</v>
      </c>
      <c r="J116" s="6" t="n">
        <v>29.39</v>
      </c>
    </row>
    <row collapsed="false" customFormat="false" customHeight="false" hidden="false" ht="12.1" outlineLevel="0" r="117">
      <c r="A117" s="27" t="n">
        <v>46129</v>
      </c>
      <c r="B117" s="16" t="s">
        <v>327</v>
      </c>
      <c r="C117" s="16" t="s">
        <v>123</v>
      </c>
      <c r="D117" s="16" t="s">
        <v>124</v>
      </c>
      <c r="E117" s="6" t="n">
        <v>1000</v>
      </c>
      <c r="F117" s="7" t="n">
        <v>3</v>
      </c>
      <c r="G117" s="6" t="n">
        <v>49.86</v>
      </c>
      <c r="H117" s="6" t="n">
        <v>19</v>
      </c>
      <c r="I117" s="6" t="n">
        <v>149.58</v>
      </c>
      <c r="J117" s="6" t="n">
        <v>130.58</v>
      </c>
    </row>
    <row collapsed="false" customFormat="false" customHeight="false" hidden="false" ht="12.1" outlineLevel="0" r="118">
      <c r="A118" s="27" t="n">
        <v>46131</v>
      </c>
      <c r="B118" s="16" t="s">
        <v>327</v>
      </c>
      <c r="C118" s="16" t="s">
        <v>102</v>
      </c>
      <c r="D118" s="16" t="s">
        <v>103</v>
      </c>
      <c r="E118" s="6" t="n">
        <v>1000</v>
      </c>
      <c r="F118" s="7" t="n">
        <v>3</v>
      </c>
      <c r="G118" s="6" t="n">
        <v>12.29</v>
      </c>
      <c r="H118" s="6" t="n">
        <v>5</v>
      </c>
      <c r="I118" s="6" t="n">
        <v>36.87</v>
      </c>
      <c r="J118" s="6" t="n">
        <v>31.87</v>
      </c>
    </row>
    <row collapsed="false" customFormat="false" customHeight="false" hidden="false" ht="12.1" outlineLevel="0" r="119">
      <c r="A119" s="27" t="n">
        <v>46131</v>
      </c>
      <c r="B119" s="16" t="s">
        <v>327</v>
      </c>
      <c r="C119" s="16" t="s">
        <v>105</v>
      </c>
      <c r="D119" s="16" t="s">
        <v>106</v>
      </c>
      <c r="E119" s="6" t="n">
        <v>1000</v>
      </c>
      <c r="F119" s="7" t="n">
        <v>3</v>
      </c>
      <c r="G119" s="6" t="n">
        <v>15.82</v>
      </c>
      <c r="H119" s="6" t="n">
        <v>6</v>
      </c>
      <c r="I119" s="6" t="n">
        <v>47.46</v>
      </c>
      <c r="J119" s="6" t="n">
        <v>41.46</v>
      </c>
    </row>
    <row collapsed="false" customFormat="false" customHeight="false" hidden="false" ht="12.1" outlineLevel="0" r="120">
      <c r="A120" s="27" t="n">
        <v>46134</v>
      </c>
      <c r="B120" s="16" t="s">
        <v>327</v>
      </c>
      <c r="C120" s="16" t="s">
        <v>96</v>
      </c>
      <c r="D120" s="16" t="s">
        <v>97</v>
      </c>
      <c r="E120" s="6" t="n">
        <v>1000</v>
      </c>
      <c r="F120" s="7" t="n">
        <v>3</v>
      </c>
      <c r="G120" s="6" t="n">
        <v>19.73</v>
      </c>
      <c r="H120" s="6" t="n">
        <v>8</v>
      </c>
      <c r="I120" s="6" t="n">
        <v>59.19</v>
      </c>
      <c r="J120" s="6" t="n">
        <v>51.19</v>
      </c>
    </row>
    <row collapsed="false" customFormat="false" customHeight="false" hidden="false" ht="12.1" outlineLevel="0" r="121">
      <c r="A121" s="27" t="n">
        <v>46136</v>
      </c>
      <c r="B121" s="16" t="s">
        <v>327</v>
      </c>
      <c r="C121" s="16" t="s">
        <v>84</v>
      </c>
      <c r="D121" s="16" t="s">
        <v>85</v>
      </c>
      <c r="E121" s="6" t="n">
        <v>1000</v>
      </c>
      <c r="F121" s="7" t="n">
        <v>3</v>
      </c>
      <c r="G121" s="6" t="n">
        <v>18.7</v>
      </c>
      <c r="H121" s="6" t="n">
        <v>7</v>
      </c>
      <c r="I121" s="6" t="n">
        <v>56.1</v>
      </c>
      <c r="J121" s="6" t="n">
        <v>49.1</v>
      </c>
    </row>
    <row collapsed="false" customFormat="false" customHeight="false" hidden="false" ht="12.1" outlineLevel="0" r="122">
      <c r="A122" s="27" t="n">
        <v>46137</v>
      </c>
      <c r="B122" s="16" t="s">
        <v>327</v>
      </c>
      <c r="C122" s="16" t="s">
        <v>129</v>
      </c>
      <c r="D122" s="16" t="s">
        <v>130</v>
      </c>
      <c r="E122" s="6" t="n">
        <v>1000</v>
      </c>
      <c r="F122" s="7" t="n">
        <v>3</v>
      </c>
      <c r="G122" s="6" t="n">
        <v>15.21</v>
      </c>
      <c r="H122" s="6" t="n">
        <v>6</v>
      </c>
      <c r="I122" s="6" t="n">
        <v>45.63</v>
      </c>
      <c r="J122" s="6" t="n">
        <v>39.63</v>
      </c>
    </row>
    <row collapsed="false" customFormat="false" customHeight="false" hidden="false" ht="12.1" outlineLevel="0" r="123">
      <c r="A123" s="27" t="n">
        <v>46139</v>
      </c>
      <c r="B123" s="16" t="s">
        <v>327</v>
      </c>
      <c r="C123" s="16" t="s">
        <v>93</v>
      </c>
      <c r="D123" s="16" t="s">
        <v>94</v>
      </c>
      <c r="E123" s="6" t="n">
        <v>1000</v>
      </c>
      <c r="F123" s="7" t="n">
        <v>3</v>
      </c>
      <c r="G123" s="6" t="n">
        <v>17.67</v>
      </c>
      <c r="H123" s="6" t="n">
        <v>7</v>
      </c>
      <c r="I123" s="6" t="n">
        <v>53.01</v>
      </c>
      <c r="J123" s="6" t="n">
        <v>46.01</v>
      </c>
    </row>
    <row collapsed="false" customFormat="false" customHeight="false" hidden="false" ht="12.1" outlineLevel="0" r="124">
      <c r="A124" s="27" t="n">
        <v>46140</v>
      </c>
      <c r="B124" s="16" t="s">
        <v>327</v>
      </c>
      <c r="C124" s="16" t="s">
        <v>221</v>
      </c>
      <c r="D124" s="16" t="s">
        <v>329</v>
      </c>
      <c r="E124" s="6" t="n">
        <v>1000</v>
      </c>
      <c r="F124" s="7" t="n">
        <v>3</v>
      </c>
      <c r="G124" s="6" t="n">
        <v>17.79</v>
      </c>
      <c r="H124" s="6" t="n">
        <v>7</v>
      </c>
      <c r="I124" s="6" t="n">
        <v>53.37</v>
      </c>
      <c r="J124" s="6" t="n">
        <v>46.37</v>
      </c>
    </row>
    <row collapsed="false" customFormat="false" customHeight="false" hidden="false" ht="12.1" outlineLevel="0" r="125">
      <c r="A125" s="27" t="n">
        <v>46143</v>
      </c>
      <c r="B125" s="16" t="s">
        <v>327</v>
      </c>
      <c r="C125" s="16" t="s">
        <v>117</v>
      </c>
      <c r="D125" s="16" t="s">
        <v>118</v>
      </c>
      <c r="E125" s="6" t="n">
        <v>1000</v>
      </c>
      <c r="F125" s="7" t="n">
        <v>3</v>
      </c>
      <c r="G125" s="6" t="n">
        <v>20.96</v>
      </c>
      <c r="H125" s="6" t="n">
        <v>8</v>
      </c>
      <c r="I125" s="6" t="n">
        <v>62.88</v>
      </c>
      <c r="J125" s="6" t="n">
        <v>54.88</v>
      </c>
    </row>
    <row collapsed="false" customFormat="false" customHeight="false" hidden="false" ht="12.1" outlineLevel="0" r="126">
      <c r="A126" s="27" t="n">
        <v>46144</v>
      </c>
      <c r="B126" s="16" t="s">
        <v>327</v>
      </c>
      <c r="C126" s="16" t="s">
        <v>80</v>
      </c>
      <c r="D126" s="16" t="s">
        <v>82</v>
      </c>
      <c r="E126" s="6" t="n">
        <v>1000</v>
      </c>
      <c r="F126" s="7" t="n">
        <v>3</v>
      </c>
      <c r="G126" s="6" t="n">
        <v>19.11</v>
      </c>
      <c r="H126" s="6" t="n">
        <v>7</v>
      </c>
      <c r="I126" s="6" t="n">
        <v>57.33</v>
      </c>
      <c r="J126" s="6" t="n">
        <v>50.33</v>
      </c>
    </row>
    <row collapsed="false" customFormat="false" customHeight="false" hidden="false" ht="12.1" outlineLevel="0" r="127">
      <c r="A127" s="27" t="n">
        <v>46145</v>
      </c>
      <c r="B127" s="16" t="s">
        <v>327</v>
      </c>
      <c r="C127" s="16" t="s">
        <v>138</v>
      </c>
      <c r="D127" s="16" t="s">
        <v>139</v>
      </c>
      <c r="E127" s="6" t="n">
        <v>280</v>
      </c>
      <c r="F127" s="7" t="n">
        <v>3</v>
      </c>
      <c r="G127" s="6" t="n">
        <v>3.68</v>
      </c>
      <c r="H127" s="6" t="n">
        <v>1</v>
      </c>
      <c r="I127" s="6" t="n">
        <v>11.04</v>
      </c>
      <c r="J127" s="6" t="n">
        <v>10.04</v>
      </c>
    </row>
    <row collapsed="false" customFormat="false" customHeight="false" hidden="false" ht="12.1" outlineLevel="0" r="128">
      <c r="A128" s="27" t="n">
        <v>46145</v>
      </c>
      <c r="B128" s="16" t="s">
        <v>327</v>
      </c>
      <c r="C128" s="16" t="s">
        <v>99</v>
      </c>
      <c r="D128" s="16" t="s">
        <v>100</v>
      </c>
      <c r="E128" s="6" t="n">
        <v>1000</v>
      </c>
      <c r="F128" s="7" t="n">
        <v>3</v>
      </c>
      <c r="G128" s="6" t="n">
        <v>16.03</v>
      </c>
      <c r="H128" s="6" t="n">
        <v>6</v>
      </c>
      <c r="I128" s="6" t="n">
        <v>48.09</v>
      </c>
      <c r="J128" s="6" t="n">
        <v>42.09</v>
      </c>
    </row>
    <row collapsed="false" customFormat="false" customHeight="false" hidden="false" ht="12.1" outlineLevel="0" r="129">
      <c r="A129" s="27" t="n">
        <v>46150</v>
      </c>
      <c r="B129" s="16" t="s">
        <v>327</v>
      </c>
      <c r="C129" s="16" t="s">
        <v>220</v>
      </c>
      <c r="D129" s="16" t="s">
        <v>330</v>
      </c>
      <c r="E129" s="6" t="n">
        <v>1000</v>
      </c>
      <c r="F129" s="7" t="n">
        <v>3</v>
      </c>
      <c r="G129" s="6" t="n">
        <v>20.96</v>
      </c>
      <c r="H129" s="6" t="n">
        <v>8</v>
      </c>
      <c r="I129" s="6" t="n">
        <v>62.88</v>
      </c>
      <c r="J129" s="6" t="n">
        <v>54.88</v>
      </c>
    </row>
    <row collapsed="false" customFormat="false" customHeight="false" hidden="false" ht="12.1" outlineLevel="0" r="130">
      <c r="A130" s="27" t="n">
        <v>46151</v>
      </c>
      <c r="B130" s="16" t="s">
        <v>327</v>
      </c>
      <c r="C130" s="16" t="s">
        <v>120</v>
      </c>
      <c r="D130" s="16" t="s">
        <v>121</v>
      </c>
      <c r="E130" s="6" t="n">
        <v>1000</v>
      </c>
      <c r="F130" s="7" t="n">
        <v>3</v>
      </c>
      <c r="G130" s="6" t="n">
        <v>13.97</v>
      </c>
      <c r="H130" s="6" t="n">
        <v>5</v>
      </c>
      <c r="I130" s="6" t="n">
        <v>41.91</v>
      </c>
      <c r="J130" s="6" t="n">
        <v>36.91</v>
      </c>
    </row>
    <row collapsed="false" customFormat="false" customHeight="false" hidden="false" ht="12.1" outlineLevel="0" r="131">
      <c r="A131" s="27" t="n">
        <v>46151</v>
      </c>
      <c r="B131" s="16" t="s">
        <v>327</v>
      </c>
      <c r="C131" s="16" t="s">
        <v>111</v>
      </c>
      <c r="D131" s="16" t="s">
        <v>112</v>
      </c>
      <c r="E131" s="6" t="n">
        <v>1000</v>
      </c>
      <c r="F131" s="7" t="n">
        <v>3</v>
      </c>
      <c r="G131" s="6" t="n">
        <v>17.88</v>
      </c>
      <c r="H131" s="6" t="n">
        <v>7</v>
      </c>
      <c r="I131" s="6" t="n">
        <v>53.64</v>
      </c>
      <c r="J131" s="6" t="n">
        <v>46.64</v>
      </c>
    </row>
    <row collapsed="false" customFormat="false" customHeight="false" hidden="false" ht="12.1" outlineLevel="0" r="132">
      <c r="A132" s="27" t="n">
        <v>46151</v>
      </c>
      <c r="B132" s="16" t="s">
        <v>327</v>
      </c>
      <c r="C132" s="16" t="s">
        <v>114</v>
      </c>
      <c r="D132" s="16" t="s">
        <v>115</v>
      </c>
      <c r="E132" s="6" t="n">
        <v>1000</v>
      </c>
      <c r="F132" s="7" t="n">
        <v>3</v>
      </c>
      <c r="G132" s="6" t="n">
        <v>12.25</v>
      </c>
      <c r="H132" s="6" t="n">
        <v>5</v>
      </c>
      <c r="I132" s="6" t="n">
        <v>36.75</v>
      </c>
      <c r="J132" s="6" t="n">
        <v>31.75</v>
      </c>
    </row>
    <row collapsed="false" customFormat="false" customHeight="false" hidden="false" ht="12.1" outlineLevel="0" r="133">
      <c r="A133" s="27" t="n">
        <v>46152</v>
      </c>
      <c r="B133" s="16" t="s">
        <v>327</v>
      </c>
      <c r="C133" s="16" t="s">
        <v>90</v>
      </c>
      <c r="D133" s="16" t="s">
        <v>91</v>
      </c>
      <c r="E133" s="6" t="n">
        <v>1000</v>
      </c>
      <c r="F133" s="7" t="n">
        <v>3</v>
      </c>
      <c r="G133" s="6" t="n">
        <v>16.03</v>
      </c>
      <c r="H133" s="6" t="n">
        <v>6</v>
      </c>
      <c r="I133" s="6" t="n">
        <v>48.09</v>
      </c>
      <c r="J133" s="6" t="n">
        <v>42.09</v>
      </c>
    </row>
    <row collapsed="false" customFormat="false" customHeight="false" hidden="false" ht="12.1" outlineLevel="0" r="134">
      <c r="A134" s="27" t="n">
        <v>46155</v>
      </c>
      <c r="B134" s="16" t="s">
        <v>327</v>
      </c>
      <c r="C134" s="16" t="s">
        <v>108</v>
      </c>
      <c r="D134" s="16" t="s">
        <v>109</v>
      </c>
      <c r="E134" s="6" t="n">
        <v>946</v>
      </c>
      <c r="F134" s="7" t="n">
        <v>3</v>
      </c>
      <c r="G134" s="6" t="n">
        <v>18.66</v>
      </c>
      <c r="H134" s="6" t="n">
        <v>7</v>
      </c>
      <c r="I134" s="6" t="n">
        <v>55.98</v>
      </c>
      <c r="J134" s="6" t="n">
        <v>48.98</v>
      </c>
    </row>
    <row collapsed="false" customFormat="false" customHeight="false" hidden="false" ht="12.1" outlineLevel="0" r="135">
      <c r="A135" s="27" t="n">
        <v>46157</v>
      </c>
      <c r="B135" s="16" t="s">
        <v>327</v>
      </c>
      <c r="C135" s="16" t="s">
        <v>135</v>
      </c>
      <c r="D135" s="16" t="s">
        <v>136</v>
      </c>
      <c r="E135" s="6" t="n">
        <v>335.2</v>
      </c>
      <c r="F135" s="7" t="n">
        <v>7</v>
      </c>
      <c r="G135" s="6" t="n">
        <v>4.41</v>
      </c>
      <c r="H135" s="6" t="n">
        <v>4</v>
      </c>
      <c r="I135" s="6" t="n">
        <v>30.87</v>
      </c>
      <c r="J135" s="6" t="n">
        <v>26.87</v>
      </c>
    </row>
    <row collapsed="false" customFormat="false" customHeight="false" hidden="false" ht="12.1" outlineLevel="0" r="136">
      <c r="A136" s="27" t="n">
        <v>46161</v>
      </c>
      <c r="B136" s="16" t="s">
        <v>327</v>
      </c>
      <c r="C136" s="16" t="s">
        <v>105</v>
      </c>
      <c r="D136" s="16" t="s">
        <v>106</v>
      </c>
      <c r="E136" s="6" t="n">
        <v>1000</v>
      </c>
      <c r="F136" s="7" t="n">
        <v>3</v>
      </c>
      <c r="G136" s="6" t="n">
        <v>15.82</v>
      </c>
      <c r="H136" s="6" t="n">
        <v>6</v>
      </c>
      <c r="I136" s="6" t="n">
        <v>47.46</v>
      </c>
      <c r="J136" s="6" t="n">
        <v>41.46</v>
      </c>
    </row>
    <row collapsed="false" customFormat="false" customHeight="false" hidden="false" ht="12.1" outlineLevel="0" r="137">
      <c r="A137" s="27" t="n">
        <v>46161</v>
      </c>
      <c r="B137" s="16" t="s">
        <v>327</v>
      </c>
      <c r="C137" s="16" t="s">
        <v>102</v>
      </c>
      <c r="D137" s="16" t="s">
        <v>103</v>
      </c>
      <c r="E137" s="6" t="n">
        <v>1000</v>
      </c>
      <c r="F137" s="7" t="n">
        <v>3</v>
      </c>
      <c r="G137" s="6" t="n">
        <v>12.29</v>
      </c>
      <c r="H137" s="6" t="n">
        <v>5</v>
      </c>
      <c r="I137" s="6" t="n">
        <v>36.87</v>
      </c>
      <c r="J137" s="6" t="n">
        <v>31.87</v>
      </c>
    </row>
    <row collapsed="false" customFormat="false" customHeight="false" hidden="false" ht="12.1" outlineLevel="0" r="138">
      <c r="A138" s="27" t="n">
        <v>46164</v>
      </c>
      <c r="B138" s="16" t="s">
        <v>327</v>
      </c>
      <c r="C138" s="16" t="s">
        <v>96</v>
      </c>
      <c r="D138" s="16" t="s">
        <v>97</v>
      </c>
      <c r="E138" s="6" t="n">
        <v>1000</v>
      </c>
      <c r="F138" s="7" t="n">
        <v>3</v>
      </c>
      <c r="G138" s="6" t="n">
        <v>19.73</v>
      </c>
      <c r="H138" s="6" t="n">
        <v>8</v>
      </c>
      <c r="I138" s="6" t="n">
        <v>59.19</v>
      </c>
      <c r="J138" s="6" t="n">
        <v>51.19</v>
      </c>
    </row>
    <row collapsed="false" customFormat="false" customHeight="false" hidden="false" ht="12.1" outlineLevel="0" r="139">
      <c r="A139" s="27" t="n">
        <v>46166</v>
      </c>
      <c r="B139" s="16" t="s">
        <v>327</v>
      </c>
      <c r="C139" s="16" t="s">
        <v>84</v>
      </c>
      <c r="D139" s="16" t="s">
        <v>85</v>
      </c>
      <c r="E139" s="6" t="n">
        <v>1000</v>
      </c>
      <c r="F139" s="7" t="n">
        <v>3</v>
      </c>
      <c r="G139" s="6" t="n">
        <v>18.7</v>
      </c>
      <c r="H139" s="6" t="n">
        <v>7</v>
      </c>
      <c r="I139" s="6" t="n">
        <v>56.1</v>
      </c>
      <c r="J139" s="6" t="n">
        <v>49.1</v>
      </c>
    </row>
    <row collapsed="false" customFormat="false" customHeight="false" hidden="false" ht="12.1" outlineLevel="0" r="140">
      <c r="A140" s="27" t="n">
        <v>46167</v>
      </c>
      <c r="B140" s="16" t="s">
        <v>327</v>
      </c>
      <c r="C140" s="16" t="s">
        <v>129</v>
      </c>
      <c r="D140" s="16" t="s">
        <v>130</v>
      </c>
      <c r="E140" s="6" t="n">
        <v>1000</v>
      </c>
      <c r="F140" s="7" t="n">
        <v>3</v>
      </c>
      <c r="G140" s="6" t="n">
        <v>15.21</v>
      </c>
      <c r="H140" s="6" t="n">
        <v>6</v>
      </c>
      <c r="I140" s="6" t="n">
        <v>45.63</v>
      </c>
      <c r="J140" s="6" t="n">
        <v>39.63</v>
      </c>
    </row>
    <row collapsed="false" customFormat="false" customHeight="false" hidden="false" ht="12.1" outlineLevel="0" r="141">
      <c r="A141" s="27" t="n">
        <v>46169</v>
      </c>
      <c r="B141" s="16" t="s">
        <v>327</v>
      </c>
      <c r="C141" s="16" t="s">
        <v>93</v>
      </c>
      <c r="D141" s="16" t="s">
        <v>94</v>
      </c>
      <c r="E141" s="6" t="n">
        <v>1000</v>
      </c>
      <c r="F141" s="7" t="n">
        <v>3</v>
      </c>
      <c r="G141" s="6" t="n">
        <v>17.67</v>
      </c>
      <c r="H141" s="6" t="n">
        <v>7</v>
      </c>
      <c r="I141" s="6" t="n">
        <v>53.01</v>
      </c>
      <c r="J141" s="6" t="n">
        <v>46.01</v>
      </c>
    </row>
    <row collapsed="false" customFormat="false" customHeight="false" hidden="false" ht="12.1" outlineLevel="0" r="142">
      <c r="A142" s="27" t="n">
        <v>46170</v>
      </c>
      <c r="B142" s="16" t="s">
        <v>327</v>
      </c>
      <c r="C142" s="16" t="s">
        <v>221</v>
      </c>
      <c r="D142" s="16" t="s">
        <v>329</v>
      </c>
      <c r="E142" s="6" t="n">
        <v>1000</v>
      </c>
      <c r="F142" s="7" t="n">
        <v>3</v>
      </c>
      <c r="G142" s="6" t="n">
        <v>17.79</v>
      </c>
      <c r="H142" s="6" t="n">
        <v>7</v>
      </c>
      <c r="I142" s="6" t="n">
        <v>53.37</v>
      </c>
      <c r="J142" s="6" t="n">
        <v>46.37</v>
      </c>
    </row>
    <row collapsed="false" customFormat="false" customHeight="false" hidden="false" ht="12.1" outlineLevel="0" r="143">
      <c r="A143" s="27" t="n">
        <v>46173</v>
      </c>
      <c r="B143" s="16" t="s">
        <v>327</v>
      </c>
      <c r="C143" s="16" t="s">
        <v>132</v>
      </c>
      <c r="D143" s="16" t="s">
        <v>133</v>
      </c>
      <c r="E143" s="6" t="n">
        <v>1000</v>
      </c>
      <c r="F143" s="7" t="n">
        <v>3</v>
      </c>
      <c r="G143" s="6" t="n">
        <v>25.68</v>
      </c>
      <c r="H143" s="6" t="n">
        <v>10</v>
      </c>
      <c r="I143" s="6" t="n">
        <v>77.04</v>
      </c>
      <c r="J143" s="6" t="n">
        <v>67.04</v>
      </c>
    </row>
    <row collapsed="false" customFormat="false" customHeight="false" hidden="false" ht="12.1" outlineLevel="0" r="144">
      <c r="A144" s="27" t="n">
        <v>46173</v>
      </c>
      <c r="B144" s="16" t="s">
        <v>327</v>
      </c>
      <c r="C144" s="16" t="s">
        <v>117</v>
      </c>
      <c r="D144" s="16" t="s">
        <v>118</v>
      </c>
      <c r="E144" s="6" t="n">
        <v>1000</v>
      </c>
      <c r="F144" s="7" t="n">
        <v>3</v>
      </c>
      <c r="G144" s="6" t="n">
        <v>20.96</v>
      </c>
      <c r="H144" s="6" t="n">
        <v>8</v>
      </c>
      <c r="I144" s="6" t="n">
        <v>62.88</v>
      </c>
      <c r="J144" s="6" t="n">
        <v>54.88</v>
      </c>
    </row>
    <row collapsed="false" customFormat="false" customHeight="false" hidden="false" ht="12.1" outlineLevel="0" r="145">
      <c r="A145" s="27" t="n">
        <v>46174</v>
      </c>
      <c r="B145" s="16" t="s">
        <v>327</v>
      </c>
      <c r="C145" s="16" t="s">
        <v>80</v>
      </c>
      <c r="D145" s="16" t="s">
        <v>82</v>
      </c>
      <c r="E145" s="6" t="n">
        <v>1000</v>
      </c>
      <c r="F145" s="7" t="n">
        <v>3</v>
      </c>
      <c r="G145" s="6" t="n">
        <v>19.11</v>
      </c>
      <c r="H145" s="6" t="n">
        <v>7</v>
      </c>
      <c r="I145" s="6" t="n">
        <v>57.33</v>
      </c>
      <c r="J145" s="6" t="n">
        <v>50.33</v>
      </c>
    </row>
    <row collapsed="false" customFormat="false" customHeight="false" hidden="false" ht="12.1" outlineLevel="0" r="146">
      <c r="A146" s="27" t="n">
        <v>46174</v>
      </c>
      <c r="B146" s="16" t="s">
        <v>327</v>
      </c>
      <c r="C146" s="16" t="s">
        <v>126</v>
      </c>
      <c r="D146" s="16" t="s">
        <v>127</v>
      </c>
      <c r="E146" s="6" t="n">
        <v>1000</v>
      </c>
      <c r="F146" s="7" t="n">
        <v>3</v>
      </c>
      <c r="G146" s="6" t="n">
        <v>29.17</v>
      </c>
      <c r="H146" s="6" t="n">
        <v>11</v>
      </c>
      <c r="I146" s="6" t="n">
        <v>87.51</v>
      </c>
      <c r="J146" s="6" t="n">
        <v>76.51</v>
      </c>
    </row>
    <row collapsed="false" customFormat="false" customHeight="false" hidden="false" ht="12.1" outlineLevel="0" r="147">
      <c r="A147" s="27" t="n">
        <v>46175</v>
      </c>
      <c r="B147" s="16" t="s">
        <v>327</v>
      </c>
      <c r="C147" s="16" t="s">
        <v>99</v>
      </c>
      <c r="D147" s="16" t="s">
        <v>100</v>
      </c>
      <c r="E147" s="6" t="n">
        <v>1000</v>
      </c>
      <c r="F147" s="7" t="n">
        <v>3</v>
      </c>
      <c r="G147" s="6" t="n">
        <v>16.03</v>
      </c>
      <c r="H147" s="6" t="n">
        <v>6</v>
      </c>
      <c r="I147" s="6" t="n">
        <v>48.09</v>
      </c>
      <c r="J147" s="6" t="n">
        <v>42.09</v>
      </c>
    </row>
    <row collapsed="false" customFormat="false" customHeight="false" hidden="false" ht="12.1" outlineLevel="0" r="148">
      <c r="A148" s="27" t="n">
        <v>46175</v>
      </c>
      <c r="B148" s="16" t="s">
        <v>327</v>
      </c>
      <c r="C148" s="16" t="s">
        <v>138</v>
      </c>
      <c r="D148" s="16" t="s">
        <v>139</v>
      </c>
      <c r="E148" s="6" t="n">
        <v>240</v>
      </c>
      <c r="F148" s="7" t="n">
        <v>3</v>
      </c>
      <c r="G148" s="6" t="n">
        <v>3.16</v>
      </c>
      <c r="H148" s="6" t="n">
        <v>1</v>
      </c>
      <c r="I148" s="6" t="n">
        <v>9.48</v>
      </c>
      <c r="J148" s="6" t="n">
        <v>8.48</v>
      </c>
    </row>
    <row collapsed="false" customFormat="false" customHeight="false" hidden="false" ht="12.1" outlineLevel="0" r="149">
      <c r="A149" s="27"/>
      <c r="B149" s="16"/>
      <c r="C149" s="16"/>
      <c r="D149" s="16"/>
      <c r="E149" s="6"/>
      <c r="F149" s="7"/>
      <c r="G149" s="6"/>
      <c r="H149" s="6"/>
      <c r="I149" s="6"/>
      <c r="J149" s="6"/>
    </row>
    <row collapsed="false" customFormat="false" customHeight="false" hidden="false" ht="12.1" outlineLevel="0" r="150">
      <c r="A150" s="27" t="n">
        <v>46181</v>
      </c>
      <c r="B150" s="16" t="s">
        <v>327</v>
      </c>
      <c r="C150" s="16" t="s">
        <v>114</v>
      </c>
      <c r="D150" s="16" t="s">
        <v>115</v>
      </c>
      <c r="E150" s="6" t="n">
        <v>1000</v>
      </c>
      <c r="F150" s="7" t="n">
        <v>3</v>
      </c>
      <c r="G150" s="6" t="n">
        <v>12.25</v>
      </c>
      <c r="H150" s="6" t="n">
        <v>5</v>
      </c>
      <c r="I150" s="6" t="n">
        <v>36.75</v>
      </c>
      <c r="J150" s="6" t="n">
        <v>31.75</v>
      </c>
    </row>
    <row collapsed="false" customFormat="false" customHeight="false" hidden="false" ht="12.1" outlineLevel="0" r="151">
      <c r="A151" s="27" t="n">
        <v>46181</v>
      </c>
      <c r="B151" s="16" t="s">
        <v>327</v>
      </c>
      <c r="C151" s="16" t="s">
        <v>120</v>
      </c>
      <c r="D151" s="16" t="s">
        <v>121</v>
      </c>
      <c r="E151" s="6" t="n">
        <v>1000</v>
      </c>
      <c r="F151" s="7" t="n">
        <v>3</v>
      </c>
      <c r="G151" s="6" t="n">
        <v>13.97</v>
      </c>
      <c r="H151" s="6" t="n">
        <v>5</v>
      </c>
      <c r="I151" s="6" t="n">
        <v>41.91</v>
      </c>
      <c r="J151" s="6" t="n">
        <v>36.91</v>
      </c>
    </row>
    <row collapsed="false" customFormat="false" customHeight="false" hidden="false" ht="12.1" outlineLevel="0" r="152">
      <c r="A152" s="27" t="n">
        <v>46181</v>
      </c>
      <c r="B152" s="16" t="s">
        <v>327</v>
      </c>
      <c r="C152" s="16" t="s">
        <v>111</v>
      </c>
      <c r="D152" s="16" t="s">
        <v>112</v>
      </c>
      <c r="E152" s="6" t="n">
        <v>1000</v>
      </c>
      <c r="F152" s="7" t="n">
        <v>3</v>
      </c>
      <c r="G152" s="6" t="n">
        <v>17.88</v>
      </c>
      <c r="H152" s="6" t="n">
        <v>7</v>
      </c>
      <c r="I152" s="6" t="n">
        <v>53.64</v>
      </c>
      <c r="J152" s="6" t="n">
        <v>46.64</v>
      </c>
    </row>
    <row collapsed="false" customFormat="false" customHeight="false" hidden="false" ht="12.1" outlineLevel="0" r="153">
      <c r="A153" s="27" t="n">
        <v>46182</v>
      </c>
      <c r="B153" s="16" t="s">
        <v>327</v>
      </c>
      <c r="C153" s="16" t="s">
        <v>90</v>
      </c>
      <c r="D153" s="16" t="s">
        <v>91</v>
      </c>
      <c r="E153" s="6" t="n">
        <v>1000</v>
      </c>
      <c r="F153" s="7" t="n">
        <v>3</v>
      </c>
      <c r="G153" s="6" t="n">
        <v>16.03</v>
      </c>
      <c r="H153" s="6" t="n">
        <v>6</v>
      </c>
      <c r="I153" s="6" t="n">
        <v>48.09</v>
      </c>
      <c r="J153" s="6" t="n">
        <v>42.09</v>
      </c>
    </row>
    <row collapsed="false" customFormat="false" customHeight="false" hidden="false" ht="12.1" outlineLevel="0" r="154">
      <c r="A154" s="27" t="n">
        <v>46185</v>
      </c>
      <c r="B154" s="16" t="s">
        <v>327</v>
      </c>
      <c r="C154" s="16" t="s">
        <v>108</v>
      </c>
      <c r="D154" s="16" t="s">
        <v>109</v>
      </c>
      <c r="E154" s="6" t="n">
        <v>919</v>
      </c>
      <c r="F154" s="7" t="n">
        <v>3</v>
      </c>
      <c r="G154" s="6" t="n">
        <v>18.13</v>
      </c>
      <c r="H154" s="6" t="n">
        <v>7</v>
      </c>
      <c r="I154" s="6" t="n">
        <v>54.39</v>
      </c>
      <c r="J154" s="6" t="n">
        <v>47.39</v>
      </c>
    </row>
    <row collapsed="false" customFormat="false" customHeight="false" hidden="false" ht="12.1" outlineLevel="0" r="155">
      <c r="A155" s="27" t="n">
        <v>46187</v>
      </c>
      <c r="B155" s="16" t="s">
        <v>327</v>
      </c>
      <c r="C155" s="16" t="s">
        <v>135</v>
      </c>
      <c r="D155" s="16" t="s">
        <v>136</v>
      </c>
      <c r="E155" s="6" t="n">
        <v>307.5</v>
      </c>
      <c r="F155" s="7" t="n">
        <v>7</v>
      </c>
      <c r="G155" s="6" t="n">
        <v>4.04</v>
      </c>
      <c r="H155" s="6" t="n">
        <v>4</v>
      </c>
      <c r="I155" s="6" t="n">
        <v>28.28</v>
      </c>
      <c r="J155" s="6" t="n">
        <v>24.28</v>
      </c>
    </row>
    <row collapsed="false" customFormat="false" customHeight="false" hidden="false" ht="12.1" outlineLevel="0" r="156">
      <c r="A156" s="27" t="n">
        <v>46191</v>
      </c>
      <c r="B156" s="16" t="s">
        <v>327</v>
      </c>
      <c r="C156" s="16" t="s">
        <v>105</v>
      </c>
      <c r="D156" s="16" t="s">
        <v>106</v>
      </c>
      <c r="E156" s="6" t="n">
        <v>1000</v>
      </c>
      <c r="F156" s="7" t="n">
        <v>3</v>
      </c>
      <c r="G156" s="6" t="n">
        <v>15.82</v>
      </c>
      <c r="H156" s="6" t="n">
        <v>6</v>
      </c>
      <c r="I156" s="6" t="n">
        <v>47.46</v>
      </c>
      <c r="J156" s="6" t="n">
        <v>41.46</v>
      </c>
    </row>
    <row collapsed="false" customFormat="false" customHeight="false" hidden="false" ht="12.1" outlineLevel="0" r="157">
      <c r="A157" s="27" t="n">
        <v>46191</v>
      </c>
      <c r="B157" s="16" t="s">
        <v>327</v>
      </c>
      <c r="C157" s="16" t="s">
        <v>102</v>
      </c>
      <c r="D157" s="16" t="s">
        <v>103</v>
      </c>
      <c r="E157" s="6" t="n">
        <v>1000</v>
      </c>
      <c r="F157" s="7" t="n">
        <v>3</v>
      </c>
      <c r="G157" s="6" t="n">
        <v>12.29</v>
      </c>
      <c r="H157" s="6" t="n">
        <v>5</v>
      </c>
      <c r="I157" s="6" t="n">
        <v>36.87</v>
      </c>
      <c r="J157" s="6" t="n">
        <v>31.87</v>
      </c>
    </row>
    <row collapsed="false" customFormat="false" customHeight="false" hidden="false" ht="12.1" outlineLevel="0" r="158">
      <c r="A158" s="27" t="n">
        <v>46194</v>
      </c>
      <c r="B158" s="16" t="s">
        <v>327</v>
      </c>
      <c r="C158" s="16" t="s">
        <v>96</v>
      </c>
      <c r="D158" s="16" t="s">
        <v>97</v>
      </c>
      <c r="E158" s="6" t="n">
        <v>1000</v>
      </c>
      <c r="F158" s="7" t="n">
        <v>3</v>
      </c>
      <c r="G158" s="6" t="n">
        <v>19.73</v>
      </c>
      <c r="H158" s="6" t="n">
        <v>8</v>
      </c>
      <c r="I158" s="6" t="n">
        <v>59.19</v>
      </c>
      <c r="J158" s="6" t="n">
        <v>51.19</v>
      </c>
    </row>
    <row collapsed="false" customFormat="false" customHeight="false" hidden="false" ht="12.1" outlineLevel="0" r="159">
      <c r="A159" s="27" t="n">
        <v>46196</v>
      </c>
      <c r="B159" s="16" t="s">
        <v>327</v>
      </c>
      <c r="C159" s="16" t="s">
        <v>84</v>
      </c>
      <c r="D159" s="16" t="s">
        <v>85</v>
      </c>
      <c r="E159" s="6" t="n">
        <v>1000</v>
      </c>
      <c r="F159" s="7" t="n">
        <v>3</v>
      </c>
      <c r="G159" s="6" t="n">
        <v>18.7</v>
      </c>
      <c r="H159" s="6" t="n">
        <v>7</v>
      </c>
      <c r="I159" s="6" t="n">
        <v>56.1</v>
      </c>
      <c r="J159" s="6" t="n">
        <v>49.1</v>
      </c>
    </row>
    <row collapsed="false" customFormat="false" customHeight="false" hidden="false" ht="12.1" outlineLevel="0" r="160">
      <c r="A160" s="27" t="n">
        <v>46197</v>
      </c>
      <c r="B160" s="16" t="s">
        <v>327</v>
      </c>
      <c r="C160" s="16" t="s">
        <v>129</v>
      </c>
      <c r="D160" s="16" t="s">
        <v>130</v>
      </c>
      <c r="E160" s="6" t="n">
        <v>1000</v>
      </c>
      <c r="F160" s="7" t="n">
        <v>3</v>
      </c>
      <c r="G160" s="6" t="n">
        <v>15.21</v>
      </c>
      <c r="H160" s="6" t="n">
        <v>6</v>
      </c>
      <c r="I160" s="6" t="n">
        <v>45.63</v>
      </c>
      <c r="J160" s="6" t="n">
        <v>39.63</v>
      </c>
    </row>
    <row collapsed="false" customFormat="false" customHeight="false" hidden="false" ht="12.1" outlineLevel="0" r="161">
      <c r="A161" s="27" t="n">
        <v>46199</v>
      </c>
      <c r="B161" s="16" t="s">
        <v>327</v>
      </c>
      <c r="C161" s="16" t="s">
        <v>93</v>
      </c>
      <c r="D161" s="16" t="s">
        <v>94</v>
      </c>
      <c r="E161" s="6" t="n">
        <v>1000</v>
      </c>
      <c r="F161" s="7" t="n">
        <v>3</v>
      </c>
      <c r="G161" s="6" t="n">
        <v>17.67</v>
      </c>
      <c r="H161" s="6" t="n">
        <v>7</v>
      </c>
      <c r="I161" s="6" t="n">
        <v>53.01</v>
      </c>
      <c r="J161" s="6" t="n">
        <v>46.01</v>
      </c>
    </row>
    <row collapsed="false" customFormat="false" customHeight="false" hidden="false" ht="12.1" outlineLevel="0" r="162">
      <c r="A162" s="27" t="n">
        <v>46203</v>
      </c>
      <c r="B162" s="16" t="s">
        <v>327</v>
      </c>
      <c r="C162" s="16" t="s">
        <v>117</v>
      </c>
      <c r="D162" s="16" t="s">
        <v>118</v>
      </c>
      <c r="E162" s="6" t="n">
        <v>1000</v>
      </c>
      <c r="F162" s="7" t="n">
        <v>3</v>
      </c>
      <c r="G162" s="6" t="n">
        <v>20.96</v>
      </c>
      <c r="H162" s="6" t="n">
        <v>8</v>
      </c>
      <c r="I162" s="6" t="n">
        <v>62.88</v>
      </c>
      <c r="J162" s="6" t="n">
        <v>54.88</v>
      </c>
    </row>
    <row collapsed="false" customFormat="false" customHeight="false" hidden="false" ht="12.1" outlineLevel="0" r="163">
      <c r="A163" s="27" t="n">
        <v>46204</v>
      </c>
      <c r="B163" s="16" t="s">
        <v>327</v>
      </c>
      <c r="C163" s="16" t="s">
        <v>80</v>
      </c>
      <c r="D163" s="16" t="s">
        <v>82</v>
      </c>
      <c r="E163" s="6" t="n">
        <v>1000</v>
      </c>
      <c r="F163" s="7" t="n">
        <v>3</v>
      </c>
      <c r="G163" s="6" t="n">
        <v>19.11</v>
      </c>
      <c r="H163" s="6" t="n">
        <v>7</v>
      </c>
      <c r="I163" s="6" t="n">
        <v>57.33</v>
      </c>
      <c r="J163" s="6" t="n">
        <v>50.33</v>
      </c>
    </row>
    <row collapsed="false" customFormat="false" customHeight="false" hidden="false" ht="12.1" outlineLevel="0" r="164">
      <c r="A164" s="27" t="n">
        <v>46205</v>
      </c>
      <c r="B164" s="16" t="s">
        <v>327</v>
      </c>
      <c r="C164" s="16" t="s">
        <v>138</v>
      </c>
      <c r="D164" s="16" t="s">
        <v>139</v>
      </c>
      <c r="E164" s="6" t="n">
        <v>200</v>
      </c>
      <c r="F164" s="7" t="n">
        <v>3</v>
      </c>
      <c r="G164" s="6" t="n">
        <v>2.63</v>
      </c>
      <c r="H164" s="6" t="n">
        <v>1</v>
      </c>
      <c r="I164" s="6" t="n">
        <v>7.89</v>
      </c>
      <c r="J164" s="6" t="n">
        <v>6.89</v>
      </c>
    </row>
    <row collapsed="false" customFormat="false" customHeight="false" hidden="false" ht="12.1" outlineLevel="0" r="165">
      <c r="A165" s="27" t="n">
        <v>46205</v>
      </c>
      <c r="B165" s="16" t="s">
        <v>327</v>
      </c>
      <c r="C165" s="16" t="s">
        <v>99</v>
      </c>
      <c r="D165" s="16" t="s">
        <v>100</v>
      </c>
      <c r="E165" s="6" t="n">
        <v>1000</v>
      </c>
      <c r="F165" s="7" t="n">
        <v>3</v>
      </c>
      <c r="G165" s="6" t="n">
        <v>16.03</v>
      </c>
      <c r="H165" s="6" t="n">
        <v>6</v>
      </c>
      <c r="I165" s="6" t="n">
        <v>48.09</v>
      </c>
      <c r="J165" s="6" t="n">
        <v>42.09</v>
      </c>
    </row>
    <row collapsed="false" customFormat="false" customHeight="false" hidden="false" ht="12.1" outlineLevel="0" r="166">
      <c r="A166" s="27" t="n">
        <v>46211</v>
      </c>
      <c r="B166" s="16" t="s">
        <v>327</v>
      </c>
      <c r="C166" s="16" t="s">
        <v>120</v>
      </c>
      <c r="D166" s="16" t="s">
        <v>121</v>
      </c>
      <c r="E166" s="6" t="n">
        <v>1000</v>
      </c>
      <c r="F166" s="7" t="n">
        <v>3</v>
      </c>
      <c r="G166" s="6" t="n">
        <v>13.97</v>
      </c>
      <c r="H166" s="6" t="n">
        <v>5</v>
      </c>
      <c r="I166" s="6" t="n">
        <v>41.91</v>
      </c>
      <c r="J166" s="6" t="n">
        <v>36.91</v>
      </c>
    </row>
    <row collapsed="false" customFormat="false" customHeight="false" hidden="false" ht="12.1" outlineLevel="0" r="167">
      <c r="A167" s="27" t="n">
        <v>46211</v>
      </c>
      <c r="B167" s="16" t="s">
        <v>327</v>
      </c>
      <c r="C167" s="16" t="s">
        <v>114</v>
      </c>
      <c r="D167" s="16" t="s">
        <v>115</v>
      </c>
      <c r="E167" s="6" t="n">
        <v>1000</v>
      </c>
      <c r="F167" s="7" t="n">
        <v>3</v>
      </c>
      <c r="G167" s="6" t="n">
        <v>12.25</v>
      </c>
      <c r="H167" s="6" t="n">
        <v>5</v>
      </c>
      <c r="I167" s="6" t="n">
        <v>36.75</v>
      </c>
      <c r="J167" s="6" t="n">
        <v>31.75</v>
      </c>
    </row>
    <row collapsed="false" customFormat="false" customHeight="false" hidden="false" ht="12.1" outlineLevel="0" r="168">
      <c r="A168" s="27" t="n">
        <v>46212</v>
      </c>
      <c r="B168" s="16" t="s">
        <v>327</v>
      </c>
      <c r="C168" s="16" t="s">
        <v>90</v>
      </c>
      <c r="D168" s="16" t="s">
        <v>91</v>
      </c>
      <c r="E168" s="6" t="n">
        <v>1000</v>
      </c>
      <c r="F168" s="7" t="n">
        <v>3</v>
      </c>
      <c r="G168" s="6" t="n">
        <v>16.03</v>
      </c>
      <c r="H168" s="6" t="n">
        <v>6</v>
      </c>
      <c r="I168" s="6" t="n">
        <v>48.09</v>
      </c>
      <c r="J168" s="6" t="n">
        <v>42.09</v>
      </c>
    </row>
    <row collapsed="false" customFormat="false" customHeight="false" hidden="false" ht="12.1" outlineLevel="0" r="169">
      <c r="A169" s="27" t="n">
        <v>46215</v>
      </c>
      <c r="B169" s="16" t="s">
        <v>327</v>
      </c>
      <c r="C169" s="16" t="s">
        <v>108</v>
      </c>
      <c r="D169" s="16" t="s">
        <v>109</v>
      </c>
      <c r="E169" s="6" t="n">
        <v>919</v>
      </c>
      <c r="F169" s="7" t="n">
        <v>3</v>
      </c>
      <c r="G169" s="6" t="n">
        <v>17.6</v>
      </c>
      <c r="H169" s="6" t="n">
        <v>7</v>
      </c>
      <c r="I169" s="6" t="n">
        <v>52.8</v>
      </c>
      <c r="J169" s="6" t="n">
        <v>45.8</v>
      </c>
    </row>
    <row collapsed="false" customFormat="false" customHeight="false" hidden="false" ht="12.1" outlineLevel="0" r="170">
      <c r="A170" s="27" t="n">
        <v>46217</v>
      </c>
      <c r="B170" s="16" t="s">
        <v>327</v>
      </c>
      <c r="C170" s="16" t="s">
        <v>135</v>
      </c>
      <c r="D170" s="16" t="s">
        <v>136</v>
      </c>
      <c r="E170" s="6" t="n">
        <v>307.5</v>
      </c>
      <c r="F170" s="7" t="n">
        <v>7</v>
      </c>
      <c r="G170" s="6" t="n">
        <v>3.68</v>
      </c>
      <c r="H170" s="6" t="n">
        <v>3</v>
      </c>
      <c r="I170" s="6" t="n">
        <v>25.76</v>
      </c>
      <c r="J170" s="6" t="n">
        <v>22.76</v>
      </c>
    </row>
    <row collapsed="false" customFormat="false" customHeight="false" hidden="false" ht="12.1" outlineLevel="0" r="171">
      <c r="A171" s="27" t="n">
        <v>46221</v>
      </c>
      <c r="B171" s="16" t="s">
        <v>327</v>
      </c>
      <c r="C171" s="16" t="s">
        <v>102</v>
      </c>
      <c r="D171" s="16" t="s">
        <v>103</v>
      </c>
      <c r="E171" s="6" t="n">
        <v>1000</v>
      </c>
      <c r="F171" s="7" t="n">
        <v>3</v>
      </c>
      <c r="G171" s="6" t="n">
        <v>12.29</v>
      </c>
      <c r="H171" s="6" t="n">
        <v>5</v>
      </c>
      <c r="I171" s="6" t="n">
        <v>36.87</v>
      </c>
      <c r="J171" s="6" t="n">
        <v>31.87</v>
      </c>
    </row>
    <row collapsed="false" customFormat="false" customHeight="false" hidden="false" ht="12.1" outlineLevel="0" r="172">
      <c r="A172" s="27" t="n">
        <v>46221</v>
      </c>
      <c r="B172" s="16" t="s">
        <v>327</v>
      </c>
      <c r="C172" s="16" t="s">
        <v>105</v>
      </c>
      <c r="D172" s="16" t="s">
        <v>106</v>
      </c>
      <c r="E172" s="6" t="n">
        <v>1000</v>
      </c>
      <c r="F172" s="7" t="n">
        <v>3</v>
      </c>
      <c r="G172" s="6" t="n">
        <v>15.82</v>
      </c>
      <c r="H172" s="6" t="n">
        <v>6</v>
      </c>
      <c r="I172" s="6" t="n">
        <v>47.46</v>
      </c>
      <c r="J172" s="6" t="n">
        <v>41.46</v>
      </c>
    </row>
    <row collapsed="false" customFormat="false" customHeight="false" hidden="false" ht="12.1" outlineLevel="0" r="173">
      <c r="A173" s="27" t="n">
        <v>46224</v>
      </c>
      <c r="B173" s="16" t="s">
        <v>327</v>
      </c>
      <c r="C173" s="16" t="s">
        <v>96</v>
      </c>
      <c r="D173" s="16" t="s">
        <v>97</v>
      </c>
      <c r="E173" s="6" t="n">
        <v>1000</v>
      </c>
      <c r="F173" s="7" t="n">
        <v>3</v>
      </c>
      <c r="G173" s="6" t="n">
        <v>19.73</v>
      </c>
      <c r="H173" s="6" t="n">
        <v>8</v>
      </c>
      <c r="I173" s="6" t="n">
        <v>59.19</v>
      </c>
      <c r="J173" s="6" t="n">
        <v>51.19</v>
      </c>
    </row>
    <row collapsed="false" customFormat="false" customHeight="false" hidden="false" ht="12.1" outlineLevel="0" r="174">
      <c r="A174" s="27" t="n">
        <v>46226</v>
      </c>
      <c r="B174" s="16" t="s">
        <v>327</v>
      </c>
      <c r="C174" s="16" t="s">
        <v>84</v>
      </c>
      <c r="D174" s="16" t="s">
        <v>85</v>
      </c>
      <c r="E174" s="6" t="n">
        <v>1000</v>
      </c>
      <c r="F174" s="7" t="n">
        <v>3</v>
      </c>
      <c r="G174" s="6" t="n">
        <v>18.7</v>
      </c>
      <c r="H174" s="6" t="n">
        <v>7</v>
      </c>
      <c r="I174" s="6" t="n">
        <v>56.1</v>
      </c>
      <c r="J174" s="6" t="n">
        <v>49.1</v>
      </c>
    </row>
    <row collapsed="false" customFormat="false" customHeight="false" hidden="false" ht="12.1" outlineLevel="0" r="175">
      <c r="A175" s="27" t="n">
        <v>46227</v>
      </c>
      <c r="B175" s="16" t="s">
        <v>327</v>
      </c>
      <c r="C175" s="16" t="s">
        <v>129</v>
      </c>
      <c r="D175" s="16" t="s">
        <v>130</v>
      </c>
      <c r="E175" s="6" t="n">
        <v>1000</v>
      </c>
      <c r="F175" s="7" t="n">
        <v>3</v>
      </c>
      <c r="G175" s="6" t="n">
        <v>15.21</v>
      </c>
      <c r="H175" s="6" t="n">
        <v>6</v>
      </c>
      <c r="I175" s="6" t="n">
        <v>45.63</v>
      </c>
      <c r="J175" s="6" t="n">
        <v>39.63</v>
      </c>
    </row>
    <row collapsed="false" customFormat="false" customHeight="false" hidden="false" ht="12.1" outlineLevel="0" r="176">
      <c r="A176" s="27" t="n">
        <v>46229</v>
      </c>
      <c r="B176" s="16" t="s">
        <v>327</v>
      </c>
      <c r="C176" s="16" t="s">
        <v>93</v>
      </c>
      <c r="D176" s="16" t="s">
        <v>94</v>
      </c>
      <c r="E176" s="6" t="n">
        <v>1000</v>
      </c>
      <c r="F176" s="7" t="n">
        <v>3</v>
      </c>
      <c r="G176" s="6" t="n">
        <v>17.67</v>
      </c>
      <c r="H176" s="6" t="n">
        <v>7</v>
      </c>
      <c r="I176" s="6" t="n">
        <v>53.01</v>
      </c>
      <c r="J176" s="6" t="n">
        <v>46.01</v>
      </c>
    </row>
    <row collapsed="false" customFormat="false" customHeight="false" hidden="false" ht="12.1" outlineLevel="0" r="177">
      <c r="A177" s="27" t="n">
        <v>46233</v>
      </c>
      <c r="B177" s="16" t="s">
        <v>327</v>
      </c>
      <c r="C177" s="16" t="s">
        <v>117</v>
      </c>
      <c r="D177" s="16" t="s">
        <v>118</v>
      </c>
      <c r="E177" s="6" t="n">
        <v>1000</v>
      </c>
      <c r="F177" s="7" t="n">
        <v>3</v>
      </c>
      <c r="G177" s="6" t="n">
        <v>20.96</v>
      </c>
      <c r="H177" s="6" t="n">
        <v>8</v>
      </c>
      <c r="I177" s="6" t="n">
        <v>62.88</v>
      </c>
      <c r="J177" s="6" t="n">
        <v>54.88</v>
      </c>
    </row>
    <row collapsed="false" customFormat="false" customHeight="false" hidden="false" ht="12.1" outlineLevel="0" r="178">
      <c r="A178" s="27" t="n">
        <v>46234</v>
      </c>
      <c r="B178" s="16" t="s">
        <v>327</v>
      </c>
      <c r="C178" s="16" t="s">
        <v>80</v>
      </c>
      <c r="D178" s="16" t="s">
        <v>82</v>
      </c>
      <c r="E178" s="6" t="n">
        <v>1000</v>
      </c>
      <c r="F178" s="7" t="n">
        <v>3</v>
      </c>
      <c r="G178" s="6" t="n">
        <v>19.11</v>
      </c>
      <c r="H178" s="6" t="n">
        <v>7</v>
      </c>
      <c r="I178" s="6" t="n">
        <v>57.33</v>
      </c>
      <c r="J178" s="6" t="n">
        <v>50.33</v>
      </c>
    </row>
    <row collapsed="false" customFormat="false" customHeight="false" hidden="false" ht="12.1" outlineLevel="0" r="179">
      <c r="A179" s="27" t="n">
        <v>46235</v>
      </c>
      <c r="B179" s="16" t="s">
        <v>327</v>
      </c>
      <c r="C179" s="16" t="s">
        <v>138</v>
      </c>
      <c r="D179" s="16" t="s">
        <v>139</v>
      </c>
      <c r="E179" s="6" t="n">
        <v>200</v>
      </c>
      <c r="F179" s="7" t="n">
        <v>3</v>
      </c>
      <c r="G179" s="6" t="n">
        <v>2.1</v>
      </c>
      <c r="H179" s="6" t="n">
        <v>1</v>
      </c>
      <c r="I179" s="6" t="n">
        <v>6.3</v>
      </c>
      <c r="J179" s="6" t="n">
        <v>5.3</v>
      </c>
    </row>
    <row collapsed="false" customFormat="false" customHeight="false" hidden="false" ht="12.1" outlineLevel="0" r="180">
      <c r="A180" s="27" t="n">
        <v>46235</v>
      </c>
      <c r="B180" s="16" t="s">
        <v>327</v>
      </c>
      <c r="C180" s="16" t="s">
        <v>99</v>
      </c>
      <c r="D180" s="16" t="s">
        <v>100</v>
      </c>
      <c r="E180" s="6" t="n">
        <v>1000</v>
      </c>
      <c r="F180" s="7" t="n">
        <v>3</v>
      </c>
      <c r="G180" s="6" t="n">
        <v>16.03</v>
      </c>
      <c r="H180" s="6" t="n">
        <v>6</v>
      </c>
      <c r="I180" s="6" t="n">
        <v>48.09</v>
      </c>
      <c r="J180" s="6" t="n">
        <v>42.09</v>
      </c>
    </row>
    <row collapsed="false" customFormat="false" customHeight="false" hidden="false" ht="12.1" outlineLevel="0" r="181">
      <c r="A181" s="27" t="n">
        <v>46241</v>
      </c>
      <c r="B181" s="16" t="s">
        <v>327</v>
      </c>
      <c r="C181" s="16" t="s">
        <v>114</v>
      </c>
      <c r="D181" s="16" t="s">
        <v>115</v>
      </c>
      <c r="E181" s="6" t="n">
        <v>1000</v>
      </c>
      <c r="F181" s="7" t="n">
        <v>3</v>
      </c>
      <c r="G181" s="6" t="n">
        <v>12.25</v>
      </c>
      <c r="H181" s="6" t="n">
        <v>5</v>
      </c>
      <c r="I181" s="6" t="n">
        <v>36.75</v>
      </c>
      <c r="J181" s="6" t="n">
        <v>31.75</v>
      </c>
    </row>
    <row collapsed="false" customFormat="false" customHeight="false" hidden="false" ht="12.1" outlineLevel="0" r="182">
      <c r="A182" s="27" t="n">
        <v>46241</v>
      </c>
      <c r="B182" s="16" t="s">
        <v>327</v>
      </c>
      <c r="C182" s="16" t="s">
        <v>120</v>
      </c>
      <c r="D182" s="16" t="s">
        <v>121</v>
      </c>
      <c r="E182" s="6" t="n">
        <v>1000</v>
      </c>
      <c r="F182" s="7" t="n">
        <v>3</v>
      </c>
      <c r="G182" s="6" t="n">
        <v>13.97</v>
      </c>
      <c r="H182" s="6" t="n">
        <v>5</v>
      </c>
      <c r="I182" s="6" t="n">
        <v>41.91</v>
      </c>
      <c r="J182" s="6" t="n">
        <v>36.91</v>
      </c>
    </row>
    <row collapsed="false" customFormat="false" customHeight="false" hidden="false" ht="12.1" outlineLevel="0" r="183">
      <c r="A183" s="27" t="n">
        <v>46242</v>
      </c>
      <c r="B183" s="16" t="s">
        <v>327</v>
      </c>
      <c r="C183" s="16" t="s">
        <v>90</v>
      </c>
      <c r="D183" s="16" t="s">
        <v>91</v>
      </c>
      <c r="E183" s="6" t="n">
        <v>1000</v>
      </c>
      <c r="F183" s="7" t="n">
        <v>3</v>
      </c>
      <c r="G183" s="6" t="n">
        <v>16.03</v>
      </c>
      <c r="H183" s="6" t="n">
        <v>6</v>
      </c>
      <c r="I183" s="6" t="n">
        <v>48.09</v>
      </c>
      <c r="J183" s="6" t="n">
        <v>42.09</v>
      </c>
    </row>
    <row collapsed="false" customFormat="false" customHeight="false" hidden="false" ht="12.1" outlineLevel="0" r="184">
      <c r="A184" s="27" t="n">
        <v>46245</v>
      </c>
      <c r="B184" s="16" t="s">
        <v>327</v>
      </c>
      <c r="C184" s="16" t="s">
        <v>108</v>
      </c>
      <c r="D184" s="16" t="s">
        <v>109</v>
      </c>
      <c r="E184" s="6" t="n">
        <v>919</v>
      </c>
      <c r="F184" s="7" t="n">
        <v>3</v>
      </c>
      <c r="G184" s="6" t="n">
        <v>17.06</v>
      </c>
      <c r="H184" s="6" t="n">
        <v>7</v>
      </c>
      <c r="I184" s="6" t="n">
        <v>51.18</v>
      </c>
      <c r="J184" s="6" t="n">
        <v>44.18</v>
      </c>
    </row>
    <row collapsed="false" customFormat="false" customHeight="false" hidden="false" ht="12.1" outlineLevel="0" r="185">
      <c r="A185" s="27" t="n">
        <v>46247</v>
      </c>
      <c r="B185" s="16" t="s">
        <v>327</v>
      </c>
      <c r="C185" s="16" t="s">
        <v>135</v>
      </c>
      <c r="D185" s="16" t="s">
        <v>136</v>
      </c>
      <c r="E185" s="6" t="n">
        <v>307.5</v>
      </c>
      <c r="F185" s="7" t="n">
        <v>7</v>
      </c>
      <c r="G185" s="6" t="n">
        <v>3.32</v>
      </c>
      <c r="H185" s="6" t="n">
        <v>3</v>
      </c>
      <c r="I185" s="6" t="n">
        <v>23.24</v>
      </c>
      <c r="J185" s="6" t="n">
        <v>20.24</v>
      </c>
    </row>
    <row collapsed="false" customFormat="false" customHeight="false" hidden="false" ht="12.1" outlineLevel="0" r="186">
      <c r="A186" s="27" t="n">
        <v>46251</v>
      </c>
      <c r="B186" s="16" t="s">
        <v>327</v>
      </c>
      <c r="C186" s="16" t="s">
        <v>102</v>
      </c>
      <c r="D186" s="16" t="s">
        <v>103</v>
      </c>
      <c r="E186" s="6" t="n">
        <v>1000</v>
      </c>
      <c r="F186" s="7" t="n">
        <v>3</v>
      </c>
      <c r="G186" s="6" t="n">
        <v>12.29</v>
      </c>
      <c r="H186" s="6" t="n">
        <v>5</v>
      </c>
      <c r="I186" s="6" t="n">
        <v>36.87</v>
      </c>
      <c r="J186" s="6" t="n">
        <v>31.87</v>
      </c>
    </row>
    <row collapsed="false" customFormat="false" customHeight="false" hidden="false" ht="12.1" outlineLevel="0" r="187">
      <c r="A187" s="27" t="n">
        <v>46254</v>
      </c>
      <c r="B187" s="16" t="s">
        <v>327</v>
      </c>
      <c r="C187" s="16" t="s">
        <v>96</v>
      </c>
      <c r="D187" s="16" t="s">
        <v>97</v>
      </c>
      <c r="E187" s="6" t="n">
        <v>1000</v>
      </c>
      <c r="F187" s="7" t="n">
        <v>3</v>
      </c>
      <c r="G187" s="6" t="n">
        <v>19.73</v>
      </c>
      <c r="H187" s="6" t="n">
        <v>8</v>
      </c>
      <c r="I187" s="6" t="n">
        <v>59.19</v>
      </c>
      <c r="J187" s="6" t="n">
        <v>51.19</v>
      </c>
    </row>
    <row collapsed="false" customFormat="false" customHeight="false" hidden="false" ht="12.1" outlineLevel="0" r="188">
      <c r="A188" s="27" t="n">
        <v>46256</v>
      </c>
      <c r="B188" s="16" t="s">
        <v>327</v>
      </c>
      <c r="C188" s="16" t="s">
        <v>84</v>
      </c>
      <c r="D188" s="16" t="s">
        <v>85</v>
      </c>
      <c r="E188" s="6" t="n">
        <v>1000</v>
      </c>
      <c r="F188" s="7" t="n">
        <v>3</v>
      </c>
      <c r="G188" s="6" t="n">
        <v>18.7</v>
      </c>
      <c r="H188" s="6" t="n">
        <v>7</v>
      </c>
      <c r="I188" s="6" t="n">
        <v>56.1</v>
      </c>
      <c r="J188" s="6" t="n">
        <v>49.1</v>
      </c>
    </row>
    <row collapsed="false" customFormat="false" customHeight="false" hidden="false" ht="12.1" outlineLevel="0" r="189">
      <c r="A189" s="27" t="n">
        <v>46257</v>
      </c>
      <c r="B189" s="16" t="s">
        <v>327</v>
      </c>
      <c r="C189" s="16" t="s">
        <v>129</v>
      </c>
      <c r="D189" s="16" t="s">
        <v>130</v>
      </c>
      <c r="E189" s="6" t="n">
        <v>1000</v>
      </c>
      <c r="F189" s="7" t="n">
        <v>3</v>
      </c>
      <c r="G189" s="6" t="n">
        <v>15.21</v>
      </c>
      <c r="H189" s="6" t="n">
        <v>6</v>
      </c>
      <c r="I189" s="6" t="n">
        <v>45.63</v>
      </c>
      <c r="J189" s="6" t="n">
        <v>39.63</v>
      </c>
    </row>
    <row collapsed="false" customFormat="false" customHeight="false" hidden="false" ht="12.1" outlineLevel="0" r="190">
      <c r="A190" s="27" t="n">
        <v>46259</v>
      </c>
      <c r="B190" s="16" t="s">
        <v>327</v>
      </c>
      <c r="C190" s="16" t="s">
        <v>93</v>
      </c>
      <c r="D190" s="16" t="s">
        <v>94</v>
      </c>
      <c r="E190" s="6" t="n">
        <v>1000</v>
      </c>
      <c r="F190" s="7" t="n">
        <v>3</v>
      </c>
      <c r="G190" s="6" t="n">
        <v>17.67</v>
      </c>
      <c r="H190" s="6" t="n">
        <v>7</v>
      </c>
      <c r="I190" s="6" t="n">
        <v>53.01</v>
      </c>
      <c r="J190" s="6" t="n">
        <v>46.01</v>
      </c>
    </row>
    <row collapsed="false" customFormat="false" customHeight="false" hidden="false" ht="12.1" outlineLevel="0" r="191">
      <c r="A191" s="27" t="n">
        <v>46264</v>
      </c>
      <c r="B191" s="16" t="s">
        <v>327</v>
      </c>
      <c r="C191" s="16" t="s">
        <v>80</v>
      </c>
      <c r="D191" s="16" t="s">
        <v>82</v>
      </c>
      <c r="E191" s="6" t="n">
        <v>1000</v>
      </c>
      <c r="F191" s="7" t="n">
        <v>3</v>
      </c>
      <c r="G191" s="6" t="n">
        <v>19.11</v>
      </c>
      <c r="H191" s="6" t="n">
        <v>7</v>
      </c>
      <c r="I191" s="6" t="n">
        <v>57.33</v>
      </c>
      <c r="J191" s="6" t="n">
        <v>50.33</v>
      </c>
    </row>
    <row collapsed="false" customFormat="false" customHeight="false" hidden="false" ht="12.1" outlineLevel="0" r="192">
      <c r="A192" s="27" t="n">
        <v>46264</v>
      </c>
      <c r="B192" s="16" t="s">
        <v>327</v>
      </c>
      <c r="C192" s="16" t="s">
        <v>132</v>
      </c>
      <c r="D192" s="16" t="s">
        <v>133</v>
      </c>
      <c r="E192" s="6" t="n">
        <v>1000</v>
      </c>
      <c r="F192" s="7" t="n">
        <v>3</v>
      </c>
      <c r="G192" s="6" t="n">
        <v>25.68</v>
      </c>
      <c r="H192" s="6" t="n">
        <v>10</v>
      </c>
      <c r="I192" s="6" t="n">
        <v>77.04</v>
      </c>
      <c r="J192" s="6" t="n">
        <v>67.04</v>
      </c>
    </row>
    <row collapsed="false" customFormat="false" customHeight="false" hidden="false" ht="12.1" outlineLevel="0" r="193">
      <c r="A193" s="27" t="n">
        <v>46265</v>
      </c>
      <c r="B193" s="16" t="s">
        <v>327</v>
      </c>
      <c r="C193" s="16" t="s">
        <v>99</v>
      </c>
      <c r="D193" s="16" t="s">
        <v>100</v>
      </c>
      <c r="E193" s="6" t="n">
        <v>1000</v>
      </c>
      <c r="F193" s="7" t="n">
        <v>3</v>
      </c>
      <c r="G193" s="6" t="n">
        <v>16.03</v>
      </c>
      <c r="H193" s="6" t="n">
        <v>6</v>
      </c>
      <c r="I193" s="6" t="n">
        <v>48.09</v>
      </c>
      <c r="J193" s="6" t="n">
        <v>42.09</v>
      </c>
    </row>
    <row collapsed="false" customFormat="false" customHeight="false" hidden="false" ht="12.1" outlineLevel="0" r="194">
      <c r="A194" s="27" t="n">
        <v>46265</v>
      </c>
      <c r="B194" s="16" t="s">
        <v>327</v>
      </c>
      <c r="C194" s="16" t="s">
        <v>126</v>
      </c>
      <c r="D194" s="16" t="s">
        <v>127</v>
      </c>
      <c r="E194" s="6" t="n">
        <v>1000</v>
      </c>
      <c r="F194" s="7" t="n">
        <v>3</v>
      </c>
      <c r="G194" s="6" t="n">
        <v>29.17</v>
      </c>
      <c r="H194" s="6" t="n">
        <v>11</v>
      </c>
      <c r="I194" s="6" t="n">
        <v>87.51</v>
      </c>
      <c r="J194" s="6" t="n">
        <v>76.51</v>
      </c>
    </row>
    <row collapsed="false" customFormat="false" customHeight="false" hidden="false" ht="12.1" outlineLevel="0" r="195">
      <c r="A195" s="27" t="n">
        <v>46265</v>
      </c>
      <c r="B195" s="16" t="s">
        <v>327</v>
      </c>
      <c r="C195" s="16" t="s">
        <v>138</v>
      </c>
      <c r="D195" s="16" t="s">
        <v>139</v>
      </c>
      <c r="E195" s="6" t="n">
        <v>200</v>
      </c>
      <c r="F195" s="7" t="n">
        <v>3</v>
      </c>
      <c r="G195" s="6" t="n">
        <v>1.58</v>
      </c>
      <c r="H195" s="6" t="n">
        <v>1</v>
      </c>
      <c r="I195" s="6" t="n">
        <v>4.74</v>
      </c>
      <c r="J195" s="6" t="n">
        <v>3.74</v>
      </c>
    </row>
    <row collapsed="false" customFormat="false" customHeight="false" hidden="false" ht="12.1" outlineLevel="0" r="196">
      <c r="A196" s="27" t="n">
        <v>46271</v>
      </c>
      <c r="B196" s="16" t="s">
        <v>327</v>
      </c>
      <c r="C196" s="16" t="s">
        <v>114</v>
      </c>
      <c r="D196" s="16" t="s">
        <v>115</v>
      </c>
      <c r="E196" s="6" t="n">
        <v>1000</v>
      </c>
      <c r="F196" s="7" t="n">
        <v>3</v>
      </c>
      <c r="G196" s="6" t="n">
        <v>12.25</v>
      </c>
      <c r="H196" s="6" t="n">
        <v>5</v>
      </c>
      <c r="I196" s="6" t="n">
        <v>36.75</v>
      </c>
      <c r="J196" s="6" t="n">
        <v>31.75</v>
      </c>
    </row>
    <row collapsed="false" customFormat="false" customHeight="false" hidden="false" ht="12.1" outlineLevel="0" r="197">
      <c r="A197" s="27" t="n">
        <v>46271</v>
      </c>
      <c r="B197" s="16" t="s">
        <v>327</v>
      </c>
      <c r="C197" s="16" t="s">
        <v>120</v>
      </c>
      <c r="D197" s="16" t="s">
        <v>121</v>
      </c>
      <c r="E197" s="6" t="n">
        <v>1000</v>
      </c>
      <c r="F197" s="7" t="n">
        <v>3</v>
      </c>
      <c r="G197" s="6" t="n">
        <v>13.97</v>
      </c>
      <c r="H197" s="6" t="n">
        <v>5</v>
      </c>
      <c r="I197" s="6" t="n">
        <v>41.91</v>
      </c>
      <c r="J197" s="6" t="n">
        <v>36.91</v>
      </c>
    </row>
    <row collapsed="false" customFormat="false" customHeight="false" hidden="false" ht="12.1" outlineLevel="0" r="198">
      <c r="A198" s="27" t="n">
        <v>46272</v>
      </c>
      <c r="B198" s="16" t="s">
        <v>327</v>
      </c>
      <c r="C198" s="16" t="s">
        <v>90</v>
      </c>
      <c r="D198" s="16" t="s">
        <v>91</v>
      </c>
      <c r="E198" s="6" t="n">
        <v>1000</v>
      </c>
      <c r="F198" s="7" t="n">
        <v>3</v>
      </c>
      <c r="G198" s="6" t="n">
        <v>16.03</v>
      </c>
      <c r="H198" s="6" t="n">
        <v>6</v>
      </c>
      <c r="I198" s="6" t="n">
        <v>48.09</v>
      </c>
      <c r="J198" s="6" t="n">
        <v>42.09</v>
      </c>
    </row>
    <row collapsed="false" customFormat="false" customHeight="false" hidden="false" ht="12.1" outlineLevel="0" r="199">
      <c r="A199" s="27" t="n">
        <v>46275</v>
      </c>
      <c r="B199" s="16" t="s">
        <v>327</v>
      </c>
      <c r="C199" s="16" t="s">
        <v>108</v>
      </c>
      <c r="D199" s="16" t="s">
        <v>109</v>
      </c>
      <c r="E199" s="6" t="n">
        <v>919</v>
      </c>
      <c r="F199" s="7" t="n">
        <v>3</v>
      </c>
      <c r="G199" s="6" t="n">
        <v>16.53</v>
      </c>
      <c r="H199" s="6" t="n">
        <v>6</v>
      </c>
      <c r="I199" s="6" t="n">
        <v>49.59</v>
      </c>
      <c r="J199" s="6" t="n">
        <v>43.59</v>
      </c>
    </row>
    <row collapsed="false" customFormat="false" customHeight="false" hidden="false" ht="12.1" outlineLevel="0" r="200">
      <c r="A200" s="27" t="n">
        <v>46277</v>
      </c>
      <c r="B200" s="16" t="s">
        <v>327</v>
      </c>
      <c r="C200" s="16" t="s">
        <v>135</v>
      </c>
      <c r="D200" s="16" t="s">
        <v>136</v>
      </c>
      <c r="E200" s="6" t="n">
        <v>307.5</v>
      </c>
      <c r="F200" s="7" t="n">
        <v>7</v>
      </c>
      <c r="G200" s="6" t="n">
        <v>2.95</v>
      </c>
      <c r="H200" s="6" t="n">
        <v>3</v>
      </c>
      <c r="I200" s="6" t="n">
        <v>20.65</v>
      </c>
      <c r="J200" s="6" t="n">
        <v>17.65</v>
      </c>
    </row>
    <row collapsed="false" customFormat="false" customHeight="false" hidden="false" ht="12.1" outlineLevel="0" r="201">
      <c r="A201" s="27" t="n">
        <v>46281</v>
      </c>
      <c r="B201" s="16" t="s">
        <v>327</v>
      </c>
      <c r="C201" s="16" t="s">
        <v>102</v>
      </c>
      <c r="D201" s="16" t="s">
        <v>103</v>
      </c>
      <c r="E201" s="6" t="n">
        <v>1000</v>
      </c>
      <c r="F201" s="7" t="n">
        <v>3</v>
      </c>
      <c r="G201" s="6" t="n">
        <v>12.29</v>
      </c>
      <c r="H201" s="6" t="n">
        <v>5</v>
      </c>
      <c r="I201" s="6" t="n">
        <v>36.87</v>
      </c>
      <c r="J201" s="6" t="n">
        <v>31.87</v>
      </c>
    </row>
    <row collapsed="false" customFormat="false" customHeight="false" hidden="false" ht="12.1" outlineLevel="0" r="202">
      <c r="A202" s="27" t="n">
        <v>46284</v>
      </c>
      <c r="B202" s="16" t="s">
        <v>327</v>
      </c>
      <c r="C202" s="16" t="s">
        <v>96</v>
      </c>
      <c r="D202" s="16" t="s">
        <v>97</v>
      </c>
      <c r="E202" s="6" t="n">
        <v>1000</v>
      </c>
      <c r="F202" s="7" t="n">
        <v>3</v>
      </c>
      <c r="G202" s="6" t="n">
        <v>19.73</v>
      </c>
      <c r="H202" s="6" t="n">
        <v>8</v>
      </c>
      <c r="I202" s="6" t="n">
        <v>59.19</v>
      </c>
      <c r="J202" s="6" t="n">
        <v>51.19</v>
      </c>
    </row>
    <row collapsed="false" customFormat="false" customHeight="false" hidden="false" ht="12.1" outlineLevel="0" r="203">
      <c r="A203" s="27" t="n">
        <v>46286</v>
      </c>
      <c r="B203" s="16" t="s">
        <v>327</v>
      </c>
      <c r="C203" s="16" t="s">
        <v>84</v>
      </c>
      <c r="D203" s="16" t="s">
        <v>85</v>
      </c>
      <c r="E203" s="6" t="n">
        <v>1000</v>
      </c>
      <c r="F203" s="7" t="n">
        <v>3</v>
      </c>
      <c r="G203" s="6" t="n">
        <v>18.7</v>
      </c>
      <c r="H203" s="6" t="n">
        <v>7</v>
      </c>
      <c r="I203" s="6" t="n">
        <v>56.1</v>
      </c>
      <c r="J203" s="6" t="n">
        <v>49.1</v>
      </c>
    </row>
    <row collapsed="false" customFormat="false" customHeight="false" hidden="false" ht="12.1" outlineLevel="0" r="204">
      <c r="A204" s="27" t="n">
        <v>46287</v>
      </c>
      <c r="B204" s="16" t="s">
        <v>327</v>
      </c>
      <c r="C204" s="16" t="s">
        <v>129</v>
      </c>
      <c r="D204" s="16" t="s">
        <v>130</v>
      </c>
      <c r="E204" s="6" t="n">
        <v>1000</v>
      </c>
      <c r="F204" s="7" t="n">
        <v>3</v>
      </c>
      <c r="G204" s="6" t="n">
        <v>15.21</v>
      </c>
      <c r="H204" s="6" t="n">
        <v>6</v>
      </c>
      <c r="I204" s="6" t="n">
        <v>45.63</v>
      </c>
      <c r="J204" s="6" t="n">
        <v>39.63</v>
      </c>
    </row>
    <row collapsed="false" customFormat="false" customHeight="false" hidden="false" ht="12.1" outlineLevel="0" r="205">
      <c r="A205" s="27" t="n">
        <v>46288</v>
      </c>
      <c r="B205" s="16" t="s">
        <v>327</v>
      </c>
      <c r="C205" s="16" t="s">
        <v>87</v>
      </c>
      <c r="D205" s="16" t="s">
        <v>88</v>
      </c>
      <c r="E205" s="6" t="n">
        <v>1000</v>
      </c>
      <c r="F205" s="7" t="n">
        <v>3</v>
      </c>
      <c r="G205" s="6" t="n">
        <v>97.23</v>
      </c>
      <c r="H205" s="6" t="n">
        <v>38</v>
      </c>
      <c r="I205" s="6" t="n">
        <v>291.69</v>
      </c>
      <c r="J205" s="6" t="n">
        <v>253.69</v>
      </c>
    </row>
    <row collapsed="false" customFormat="false" customHeight="false" hidden="false" ht="12.1" outlineLevel="0" r="206">
      <c r="A206" s="27" t="n">
        <v>46289</v>
      </c>
      <c r="B206" s="16" t="s">
        <v>327</v>
      </c>
      <c r="C206" s="16" t="s">
        <v>93</v>
      </c>
      <c r="D206" s="16" t="s">
        <v>94</v>
      </c>
      <c r="E206" s="6" t="n">
        <v>1000</v>
      </c>
      <c r="F206" s="7" t="n">
        <v>3</v>
      </c>
      <c r="G206" s="6" t="n">
        <v>17.67</v>
      </c>
      <c r="H206" s="6" t="n">
        <v>7</v>
      </c>
      <c r="I206" s="6" t="n">
        <v>53.01</v>
      </c>
      <c r="J206" s="6" t="n">
        <v>46.01</v>
      </c>
    </row>
    <row collapsed="false" customFormat="false" customHeight="false" hidden="false" ht="12.1" outlineLevel="0" r="207">
      <c r="A207" s="27" t="n">
        <v>46294</v>
      </c>
      <c r="B207" s="16" t="s">
        <v>327</v>
      </c>
      <c r="C207" s="16" t="s">
        <v>80</v>
      </c>
      <c r="D207" s="16" t="s">
        <v>82</v>
      </c>
      <c r="E207" s="6" t="n">
        <v>1000</v>
      </c>
      <c r="F207" s="7" t="n">
        <v>3</v>
      </c>
      <c r="G207" s="6" t="n">
        <v>19.11</v>
      </c>
      <c r="H207" s="6" t="n">
        <v>7</v>
      </c>
      <c r="I207" s="6" t="n">
        <v>57.33</v>
      </c>
      <c r="J207" s="6" t="n">
        <v>50.33</v>
      </c>
    </row>
    <row collapsed="false" customFormat="false" customHeight="false" hidden="false" ht="12.1" outlineLevel="0" r="208">
      <c r="A208" s="27" t="n">
        <v>46295</v>
      </c>
      <c r="B208" s="16" t="s">
        <v>327</v>
      </c>
      <c r="C208" s="16" t="s">
        <v>99</v>
      </c>
      <c r="D208" s="16" t="s">
        <v>100</v>
      </c>
      <c r="E208" s="6" t="n">
        <v>1000</v>
      </c>
      <c r="F208" s="7" t="n">
        <v>3</v>
      </c>
      <c r="G208" s="6" t="n">
        <v>16.03</v>
      </c>
      <c r="H208" s="6" t="n">
        <v>6</v>
      </c>
      <c r="I208" s="6" t="n">
        <v>48.09</v>
      </c>
      <c r="J208" s="6" t="n">
        <v>42.09</v>
      </c>
    </row>
    <row collapsed="false" customFormat="false" customHeight="false" hidden="false" ht="12.1" outlineLevel="0" r="209">
      <c r="A209" s="27" t="n">
        <v>46295</v>
      </c>
      <c r="B209" s="16" t="s">
        <v>327</v>
      </c>
      <c r="C209" s="16" t="s">
        <v>138</v>
      </c>
      <c r="D209" s="16" t="s">
        <v>139</v>
      </c>
      <c r="E209" s="6" t="n">
        <v>200</v>
      </c>
      <c r="F209" s="7" t="n">
        <v>3</v>
      </c>
      <c r="G209" s="6" t="n">
        <v>1.05</v>
      </c>
      <c r="H209" s="6" t="n">
        <v>0</v>
      </c>
      <c r="I209" s="6" t="n">
        <v>3.15</v>
      </c>
      <c r="J209" s="6" t="n">
        <v>3.15</v>
      </c>
    </row>
    <row collapsed="false" customFormat="false" customHeight="false" hidden="false" ht="12.1" outlineLevel="0" r="210">
      <c r="A210" s="27" t="n">
        <v>46301</v>
      </c>
      <c r="B210" s="16" t="s">
        <v>327</v>
      </c>
      <c r="C210" s="16" t="s">
        <v>114</v>
      </c>
      <c r="D210" s="16" t="s">
        <v>115</v>
      </c>
      <c r="E210" s="6" t="n">
        <v>1000</v>
      </c>
      <c r="F210" s="7" t="n">
        <v>3</v>
      </c>
      <c r="G210" s="6" t="n">
        <v>12.25</v>
      </c>
      <c r="H210" s="6" t="n">
        <v>5</v>
      </c>
      <c r="I210" s="6" t="n">
        <v>36.75</v>
      </c>
      <c r="J210" s="6" t="n">
        <v>31.75</v>
      </c>
    </row>
    <row collapsed="false" customFormat="false" customHeight="false" hidden="false" ht="12.1" outlineLevel="0" r="211">
      <c r="A211" s="27" t="n">
        <v>46301</v>
      </c>
      <c r="B211" s="16" t="s">
        <v>327</v>
      </c>
      <c r="C211" s="16" t="s">
        <v>120</v>
      </c>
      <c r="D211" s="16" t="s">
        <v>121</v>
      </c>
      <c r="E211" s="6" t="n">
        <v>1000</v>
      </c>
      <c r="F211" s="7" t="n">
        <v>3</v>
      </c>
      <c r="G211" s="6" t="n">
        <v>9.36</v>
      </c>
      <c r="H211" s="6" t="n">
        <v>4</v>
      </c>
      <c r="I211" s="6" t="n">
        <v>28.08</v>
      </c>
      <c r="J211" s="6" t="n">
        <v>24.08</v>
      </c>
    </row>
    <row collapsed="false" customFormat="false" customHeight="false" hidden="false" ht="12.1" outlineLevel="0" r="212">
      <c r="A212" s="27" t="n">
        <v>46302</v>
      </c>
      <c r="B212" s="16" t="s">
        <v>327</v>
      </c>
      <c r="C212" s="16" t="s">
        <v>90</v>
      </c>
      <c r="D212" s="16" t="s">
        <v>91</v>
      </c>
      <c r="E212" s="6" t="n">
        <v>1000</v>
      </c>
      <c r="F212" s="7" t="n">
        <v>3</v>
      </c>
      <c r="G212" s="6" t="n">
        <v>16.03</v>
      </c>
      <c r="H212" s="6" t="n">
        <v>6</v>
      </c>
      <c r="I212" s="6" t="n">
        <v>48.09</v>
      </c>
      <c r="J212" s="6" t="n">
        <v>42.09</v>
      </c>
    </row>
    <row collapsed="false" customFormat="false" customHeight="false" hidden="false" ht="12.1" outlineLevel="0" r="213">
      <c r="A213" s="27" t="n">
        <v>46305</v>
      </c>
      <c r="B213" s="16" t="s">
        <v>327</v>
      </c>
      <c r="C213" s="16" t="s">
        <v>108</v>
      </c>
      <c r="D213" s="16" t="s">
        <v>109</v>
      </c>
      <c r="E213" s="6" t="n">
        <v>919</v>
      </c>
      <c r="F213" s="7" t="n">
        <v>3</v>
      </c>
      <c r="G213" s="6" t="n">
        <v>16</v>
      </c>
      <c r="H213" s="6" t="n">
        <v>6</v>
      </c>
      <c r="I213" s="6" t="n">
        <v>48</v>
      </c>
      <c r="J213" s="6" t="n">
        <v>42</v>
      </c>
    </row>
    <row collapsed="false" customFormat="false" customHeight="false" hidden="false" ht="12.1" outlineLevel="0" r="214">
      <c r="A214" s="27" t="n">
        <v>46307</v>
      </c>
      <c r="B214" s="16" t="s">
        <v>327</v>
      </c>
      <c r="C214" s="16" t="s">
        <v>135</v>
      </c>
      <c r="D214" s="16" t="s">
        <v>136</v>
      </c>
      <c r="E214" s="6" t="n">
        <v>307.5</v>
      </c>
      <c r="F214" s="7" t="n">
        <v>7</v>
      </c>
      <c r="G214" s="6" t="n">
        <v>2.59</v>
      </c>
      <c r="H214" s="6" t="n">
        <v>2</v>
      </c>
      <c r="I214" s="6" t="n">
        <v>18.13</v>
      </c>
      <c r="J214" s="6" t="n">
        <v>16.13</v>
      </c>
    </row>
    <row collapsed="false" customFormat="false" customHeight="false" hidden="false" ht="12.1" outlineLevel="0" r="215">
      <c r="A215" s="27" t="n">
        <v>46311</v>
      </c>
      <c r="B215" s="16" t="s">
        <v>327</v>
      </c>
      <c r="C215" s="16" t="s">
        <v>102</v>
      </c>
      <c r="D215" s="16" t="s">
        <v>103</v>
      </c>
      <c r="E215" s="6" t="n">
        <v>1000</v>
      </c>
      <c r="F215" s="7" t="n">
        <v>3</v>
      </c>
      <c r="G215" s="6" t="n">
        <v>12.29</v>
      </c>
      <c r="H215" s="6" t="n">
        <v>5</v>
      </c>
      <c r="I215" s="6" t="n">
        <v>36.87</v>
      </c>
      <c r="J215" s="6" t="n">
        <v>31.87</v>
      </c>
    </row>
    <row collapsed="false" customFormat="false" customHeight="false" hidden="false" ht="12.1" outlineLevel="0" r="216">
      <c r="A216" s="27" t="n">
        <v>46312</v>
      </c>
      <c r="B216" s="16" t="s">
        <v>327</v>
      </c>
      <c r="C216" s="16" t="s">
        <v>123</v>
      </c>
      <c r="D216" s="16" t="s">
        <v>124</v>
      </c>
      <c r="E216" s="6" t="n">
        <v>1000</v>
      </c>
      <c r="F216" s="7" t="n">
        <v>3</v>
      </c>
      <c r="G216" s="6" t="n">
        <v>50.14</v>
      </c>
      <c r="H216" s="6" t="n">
        <v>20</v>
      </c>
      <c r="I216" s="6" t="n">
        <v>150.42</v>
      </c>
      <c r="J216" s="6" t="n">
        <v>130.42</v>
      </c>
    </row>
    <row collapsed="false" customFormat="false" customHeight="false" hidden="false" ht="12.1" outlineLevel="0" r="217">
      <c r="A217" s="27" t="n">
        <v>46314</v>
      </c>
      <c r="B217" s="16" t="s">
        <v>327</v>
      </c>
      <c r="C217" s="16" t="s">
        <v>96</v>
      </c>
      <c r="D217" s="16" t="s">
        <v>97</v>
      </c>
      <c r="E217" s="6" t="n">
        <v>1000</v>
      </c>
      <c r="F217" s="7" t="n">
        <v>3</v>
      </c>
      <c r="G217" s="6" t="n">
        <v>19.73</v>
      </c>
      <c r="H217" s="6" t="n">
        <v>8</v>
      </c>
      <c r="I217" s="6" t="n">
        <v>59.19</v>
      </c>
      <c r="J217" s="6" t="n">
        <v>51.19</v>
      </c>
    </row>
    <row collapsed="false" customFormat="false" customHeight="false" hidden="false" ht="12.1" outlineLevel="0" r="218">
      <c r="A218" s="27" t="n">
        <v>46316</v>
      </c>
      <c r="B218" s="16" t="s">
        <v>327</v>
      </c>
      <c r="C218" s="16" t="s">
        <v>84</v>
      </c>
      <c r="D218" s="16" t="s">
        <v>85</v>
      </c>
      <c r="E218" s="6" t="n">
        <v>1000</v>
      </c>
      <c r="F218" s="7" t="n">
        <v>3</v>
      </c>
      <c r="G218" s="6" t="n">
        <v>18.7</v>
      </c>
      <c r="H218" s="6" t="n">
        <v>7</v>
      </c>
      <c r="I218" s="6" t="n">
        <v>56.1</v>
      </c>
      <c r="J218" s="6" t="n">
        <v>49.1</v>
      </c>
    </row>
    <row collapsed="false" customFormat="false" customHeight="false" hidden="false" ht="12.1" outlineLevel="0" r="219">
      <c r="A219" s="27" t="n">
        <v>46317</v>
      </c>
      <c r="B219" s="16" t="s">
        <v>327</v>
      </c>
      <c r="C219" s="16" t="s">
        <v>129</v>
      </c>
      <c r="D219" s="16" t="s">
        <v>130</v>
      </c>
      <c r="E219" s="6" t="n">
        <v>1000</v>
      </c>
      <c r="F219" s="7" t="n">
        <v>3</v>
      </c>
      <c r="G219" s="6" t="n">
        <v>15.21</v>
      </c>
      <c r="H219" s="6" t="n">
        <v>6</v>
      </c>
      <c r="I219" s="6" t="n">
        <v>45.63</v>
      </c>
      <c r="J219" s="6" t="n">
        <v>39.63</v>
      </c>
    </row>
    <row collapsed="false" customFormat="false" customHeight="false" hidden="false" ht="12.1" outlineLevel="0" r="220">
      <c r="A220" s="27" t="n">
        <v>46319</v>
      </c>
      <c r="B220" s="16" t="s">
        <v>327</v>
      </c>
      <c r="C220" s="16" t="s">
        <v>93</v>
      </c>
      <c r="D220" s="16" t="s">
        <v>94</v>
      </c>
      <c r="E220" s="6" t="n">
        <v>1000</v>
      </c>
      <c r="F220" s="7" t="n">
        <v>3</v>
      </c>
      <c r="G220" s="6" t="n">
        <v>17.67</v>
      </c>
      <c r="H220" s="6" t="n">
        <v>7</v>
      </c>
      <c r="I220" s="6" t="n">
        <v>53.01</v>
      </c>
      <c r="J220" s="6" t="n">
        <v>46.01</v>
      </c>
    </row>
    <row collapsed="false" customFormat="false" customHeight="false" hidden="false" ht="12.1" outlineLevel="0" r="221">
      <c r="A221" s="27" t="n">
        <v>46324</v>
      </c>
      <c r="B221" s="16" t="s">
        <v>327</v>
      </c>
      <c r="C221" s="16" t="s">
        <v>80</v>
      </c>
      <c r="D221" s="16" t="s">
        <v>82</v>
      </c>
      <c r="E221" s="6" t="n">
        <v>1000</v>
      </c>
      <c r="F221" s="7" t="n">
        <v>3</v>
      </c>
      <c r="G221" s="6" t="n">
        <v>19.11</v>
      </c>
      <c r="H221" s="6" t="n">
        <v>7</v>
      </c>
      <c r="I221" s="6" t="n">
        <v>57.33</v>
      </c>
      <c r="J221" s="6" t="n">
        <v>50.33</v>
      </c>
    </row>
    <row collapsed="false" customFormat="false" customHeight="false" hidden="false" ht="12.1" outlineLevel="0" r="222">
      <c r="A222" s="27" t="n">
        <v>46325</v>
      </c>
      <c r="B222" s="16" t="s">
        <v>327</v>
      </c>
      <c r="C222" s="16" t="s">
        <v>138</v>
      </c>
      <c r="D222" s="16" t="s">
        <v>139</v>
      </c>
      <c r="E222" s="6" t="n">
        <v>200</v>
      </c>
      <c r="F222" s="7" t="n">
        <v>3</v>
      </c>
      <c r="G222" s="6" t="n">
        <v>0.53</v>
      </c>
      <c r="H222" s="6" t="n">
        <v>0</v>
      </c>
      <c r="I222" s="6" t="n">
        <v>1.59</v>
      </c>
      <c r="J222" s="6" t="n">
        <v>1.59</v>
      </c>
    </row>
    <row collapsed="false" customFormat="false" customHeight="false" hidden="false" ht="12.1" outlineLevel="0" r="223">
      <c r="A223" s="27" t="n">
        <v>46325</v>
      </c>
      <c r="B223" s="16" t="s">
        <v>327</v>
      </c>
      <c r="C223" s="16" t="s">
        <v>99</v>
      </c>
      <c r="D223" s="16" t="s">
        <v>100</v>
      </c>
      <c r="E223" s="6" t="n">
        <v>1000</v>
      </c>
      <c r="F223" s="7" t="n">
        <v>3</v>
      </c>
      <c r="G223" s="6" t="n">
        <v>16.03</v>
      </c>
      <c r="H223" s="6" t="n">
        <v>6</v>
      </c>
      <c r="I223" s="6" t="n">
        <v>48.09</v>
      </c>
      <c r="J223" s="6" t="n">
        <v>42.09</v>
      </c>
    </row>
    <row collapsed="false" customFormat="false" customHeight="false" hidden="false" ht="12.1" outlineLevel="0" r="224">
      <c r="A224" s="27" t="n">
        <v>46331</v>
      </c>
      <c r="B224" s="16" t="s">
        <v>327</v>
      </c>
      <c r="C224" s="16" t="s">
        <v>114</v>
      </c>
      <c r="D224" s="16" t="s">
        <v>115</v>
      </c>
      <c r="E224" s="6" t="n">
        <v>1000</v>
      </c>
      <c r="F224" s="7" t="n">
        <v>3</v>
      </c>
      <c r="G224" s="6" t="n">
        <v>12.25</v>
      </c>
      <c r="H224" s="6" t="n">
        <v>5</v>
      </c>
      <c r="I224" s="6" t="n">
        <v>36.75</v>
      </c>
      <c r="J224" s="6" t="n">
        <v>31.75</v>
      </c>
    </row>
    <row collapsed="false" customFormat="false" customHeight="false" hidden="false" ht="12.1" outlineLevel="0" r="225">
      <c r="A225" s="27" t="n">
        <v>46331</v>
      </c>
      <c r="B225" s="16" t="s">
        <v>327</v>
      </c>
      <c r="C225" s="16" t="s">
        <v>120</v>
      </c>
      <c r="D225" s="16" t="s">
        <v>121</v>
      </c>
      <c r="E225" s="6" t="n">
        <v>1000</v>
      </c>
      <c r="F225" s="7" t="n">
        <v>3</v>
      </c>
      <c r="G225" s="6" t="n">
        <v>9.36</v>
      </c>
      <c r="H225" s="6" t="n">
        <v>4</v>
      </c>
      <c r="I225" s="6" t="n">
        <v>28.08</v>
      </c>
      <c r="J225" s="6" t="n">
        <v>24.08</v>
      </c>
    </row>
    <row collapsed="false" customFormat="false" customHeight="false" hidden="false" ht="12.1" outlineLevel="0" r="226">
      <c r="A226" s="27" t="n">
        <v>46332</v>
      </c>
      <c r="B226" s="16" t="s">
        <v>327</v>
      </c>
      <c r="C226" s="16" t="s">
        <v>90</v>
      </c>
      <c r="D226" s="16" t="s">
        <v>91</v>
      </c>
      <c r="E226" s="6" t="n">
        <v>1000</v>
      </c>
      <c r="F226" s="7" t="n">
        <v>3</v>
      </c>
      <c r="G226" s="6" t="n">
        <v>16.03</v>
      </c>
      <c r="H226" s="6" t="n">
        <v>6</v>
      </c>
      <c r="I226" s="6" t="n">
        <v>48.09</v>
      </c>
      <c r="J226" s="6" t="n">
        <v>42.09</v>
      </c>
    </row>
    <row collapsed="false" customFormat="false" customHeight="false" hidden="false" ht="12.1" outlineLevel="0" r="227">
      <c r="A227" s="27" t="n">
        <v>46335</v>
      </c>
      <c r="B227" s="16" t="s">
        <v>327</v>
      </c>
      <c r="C227" s="16" t="s">
        <v>108</v>
      </c>
      <c r="D227" s="16" t="s">
        <v>109</v>
      </c>
      <c r="E227" s="6" t="n">
        <v>919</v>
      </c>
      <c r="F227" s="7" t="n">
        <v>3</v>
      </c>
      <c r="G227" s="6" t="n">
        <v>15.47</v>
      </c>
      <c r="H227" s="6" t="n">
        <v>6</v>
      </c>
      <c r="I227" s="6" t="n">
        <v>46.41</v>
      </c>
      <c r="J227" s="6" t="n">
        <v>40.41</v>
      </c>
    </row>
    <row collapsed="false" customFormat="false" customHeight="false" hidden="false" ht="12.1" outlineLevel="0" r="228">
      <c r="A228" s="27" t="n">
        <v>46337</v>
      </c>
      <c r="B228" s="16" t="s">
        <v>327</v>
      </c>
      <c r="C228" s="16" t="s">
        <v>135</v>
      </c>
      <c r="D228" s="16" t="s">
        <v>136</v>
      </c>
      <c r="E228" s="6" t="n">
        <v>307.5</v>
      </c>
      <c r="F228" s="7" t="n">
        <v>7</v>
      </c>
      <c r="G228" s="6" t="n">
        <v>2.22</v>
      </c>
      <c r="H228" s="6" t="n">
        <v>2</v>
      </c>
      <c r="I228" s="6" t="n">
        <v>15.54</v>
      </c>
      <c r="J228" s="6" t="n">
        <v>13.54</v>
      </c>
    </row>
    <row collapsed="false" customFormat="false" customHeight="false" hidden="false" ht="12.1" outlineLevel="0" r="229">
      <c r="A229" s="27" t="n">
        <v>46341</v>
      </c>
      <c r="B229" s="16" t="s">
        <v>327</v>
      </c>
      <c r="C229" s="16" t="s">
        <v>102</v>
      </c>
      <c r="D229" s="16" t="s">
        <v>103</v>
      </c>
      <c r="E229" s="6" t="n">
        <v>1000</v>
      </c>
      <c r="F229" s="7" t="n">
        <v>3</v>
      </c>
      <c r="G229" s="6" t="n">
        <v>12.29</v>
      </c>
      <c r="H229" s="6" t="n">
        <v>5</v>
      </c>
      <c r="I229" s="6" t="n">
        <v>36.87</v>
      </c>
      <c r="J229" s="6" t="n">
        <v>31.87</v>
      </c>
    </row>
    <row collapsed="false" customFormat="false" customHeight="false" hidden="false" ht="12.1" outlineLevel="0" r="230">
      <c r="A230" s="27" t="n">
        <v>46344</v>
      </c>
      <c r="B230" s="16" t="s">
        <v>327</v>
      </c>
      <c r="C230" s="16" t="s">
        <v>96</v>
      </c>
      <c r="D230" s="16" t="s">
        <v>97</v>
      </c>
      <c r="E230" s="6" t="n">
        <v>1000</v>
      </c>
      <c r="F230" s="7" t="n">
        <v>3</v>
      </c>
      <c r="G230" s="6" t="n">
        <v>19.73</v>
      </c>
      <c r="H230" s="6" t="n">
        <v>8</v>
      </c>
      <c r="I230" s="6" t="n">
        <v>59.19</v>
      </c>
      <c r="J230" s="6" t="n">
        <v>51.19</v>
      </c>
    </row>
    <row collapsed="false" customFormat="false" customHeight="false" hidden="false" ht="12.1" outlineLevel="0" r="231">
      <c r="A231" s="27" t="n">
        <v>46346</v>
      </c>
      <c r="B231" s="16" t="s">
        <v>327</v>
      </c>
      <c r="C231" s="16" t="s">
        <v>84</v>
      </c>
      <c r="D231" s="16" t="s">
        <v>85</v>
      </c>
      <c r="E231" s="6" t="n">
        <v>1000</v>
      </c>
      <c r="F231" s="7" t="n">
        <v>3</v>
      </c>
      <c r="G231" s="6" t="n">
        <v>18.7</v>
      </c>
      <c r="H231" s="6" t="n">
        <v>7</v>
      </c>
      <c r="I231" s="6" t="n">
        <v>56.1</v>
      </c>
      <c r="J231" s="6" t="n">
        <v>49.1</v>
      </c>
    </row>
    <row collapsed="false" customFormat="false" customHeight="false" hidden="false" ht="12.1" outlineLevel="0" r="232">
      <c r="A232" s="27" t="n">
        <v>46347</v>
      </c>
      <c r="B232" s="16" t="s">
        <v>327</v>
      </c>
      <c r="C232" s="16" t="s">
        <v>129</v>
      </c>
      <c r="D232" s="16" t="s">
        <v>130</v>
      </c>
      <c r="E232" s="6" t="n">
        <v>1000</v>
      </c>
      <c r="F232" s="7" t="n">
        <v>3</v>
      </c>
      <c r="G232" s="6" t="n">
        <v>15.21</v>
      </c>
      <c r="H232" s="6" t="n">
        <v>6</v>
      </c>
      <c r="I232" s="6" t="n">
        <v>45.63</v>
      </c>
      <c r="J232" s="6" t="n">
        <v>39.63</v>
      </c>
    </row>
    <row collapsed="false" customFormat="false" customHeight="false" hidden="false" ht="12.1" outlineLevel="0" r="233">
      <c r="A233" s="27" t="n">
        <v>46349</v>
      </c>
      <c r="B233" s="16" t="s">
        <v>327</v>
      </c>
      <c r="C233" s="16" t="s">
        <v>93</v>
      </c>
      <c r="D233" s="16" t="s">
        <v>94</v>
      </c>
      <c r="E233" s="6" t="n">
        <v>1000</v>
      </c>
      <c r="F233" s="7" t="n">
        <v>3</v>
      </c>
      <c r="G233" s="6" t="n">
        <v>17.67</v>
      </c>
      <c r="H233" s="6" t="n">
        <v>7</v>
      </c>
      <c r="I233" s="6" t="n">
        <v>53.01</v>
      </c>
      <c r="J233" s="6" t="n">
        <v>46.01</v>
      </c>
    </row>
    <row collapsed="false" customFormat="false" customHeight="false" hidden="false" ht="12.1" outlineLevel="0" r="234">
      <c r="A234" s="27" t="n">
        <v>46354</v>
      </c>
      <c r="B234" s="16" t="s">
        <v>327</v>
      </c>
      <c r="C234" s="16" t="s">
        <v>80</v>
      </c>
      <c r="D234" s="16" t="s">
        <v>82</v>
      </c>
      <c r="E234" s="6" t="n">
        <v>1000</v>
      </c>
      <c r="F234" s="7" t="n">
        <v>3</v>
      </c>
      <c r="G234" s="6" t="n">
        <v>19.11</v>
      </c>
      <c r="H234" s="6" t="n">
        <v>7</v>
      </c>
      <c r="I234" s="6" t="n">
        <v>57.33</v>
      </c>
      <c r="J234" s="6" t="n">
        <v>50.33</v>
      </c>
    </row>
    <row collapsed="false" customFormat="false" customHeight="false" hidden="false" ht="12.1" outlineLevel="0" r="235">
      <c r="A235" s="27" t="n">
        <v>46355</v>
      </c>
      <c r="B235" s="16" t="s">
        <v>327</v>
      </c>
      <c r="C235" s="16" t="s">
        <v>132</v>
      </c>
      <c r="D235" s="16" t="s">
        <v>133</v>
      </c>
      <c r="E235" s="6" t="n">
        <v>1000</v>
      </c>
      <c r="F235" s="7" t="n">
        <v>3</v>
      </c>
      <c r="G235" s="6" t="n">
        <v>25.68</v>
      </c>
      <c r="H235" s="6" t="n">
        <v>10</v>
      </c>
      <c r="I235" s="6" t="n">
        <v>77.04</v>
      </c>
      <c r="J235" s="6" t="n">
        <v>67.04</v>
      </c>
    </row>
    <row collapsed="false" customFormat="false" customHeight="false" hidden="false" ht="12.1" outlineLevel="0" r="236">
      <c r="A236" s="27" t="n">
        <v>46355</v>
      </c>
      <c r="B236" s="16" t="s">
        <v>327</v>
      </c>
      <c r="C236" s="16" t="s">
        <v>99</v>
      </c>
      <c r="D236" s="16" t="s">
        <v>100</v>
      </c>
      <c r="E236" s="6" t="n">
        <v>1000</v>
      </c>
      <c r="F236" s="7" t="n">
        <v>3</v>
      </c>
      <c r="G236" s="6" t="n">
        <v>16.03</v>
      </c>
      <c r="H236" s="6" t="n">
        <v>6</v>
      </c>
      <c r="I236" s="6" t="n">
        <v>48.09</v>
      </c>
      <c r="J236" s="6" t="n">
        <v>42.09</v>
      </c>
    </row>
    <row collapsed="false" customFormat="false" customHeight="false" hidden="false" ht="12.1" outlineLevel="0" r="237">
      <c r="A237" s="27" t="n">
        <v>46356</v>
      </c>
      <c r="B237" s="16" t="s">
        <v>327</v>
      </c>
      <c r="C237" s="16" t="s">
        <v>126</v>
      </c>
      <c r="D237" s="16" t="s">
        <v>127</v>
      </c>
      <c r="E237" s="6" t="n">
        <v>1000</v>
      </c>
      <c r="F237" s="7" t="n">
        <v>3</v>
      </c>
      <c r="G237" s="6" t="n">
        <v>29.17</v>
      </c>
      <c r="H237" s="6" t="n">
        <v>11</v>
      </c>
      <c r="I237" s="6" t="n">
        <v>87.51</v>
      </c>
      <c r="J237" s="6" t="n">
        <v>76.51</v>
      </c>
    </row>
    <row collapsed="false" customFormat="false" customHeight="false" hidden="false" ht="12.1" outlineLevel="0" r="238">
      <c r="A238" s="27" t="n">
        <v>46361</v>
      </c>
      <c r="B238" s="16" t="s">
        <v>327</v>
      </c>
      <c r="C238" s="16" t="s">
        <v>120</v>
      </c>
      <c r="D238" s="16" t="s">
        <v>121</v>
      </c>
      <c r="E238" s="6" t="n">
        <v>1000</v>
      </c>
      <c r="F238" s="7" t="n">
        <v>3</v>
      </c>
      <c r="G238" s="6" t="n">
        <v>9.36</v>
      </c>
      <c r="H238" s="6" t="n">
        <v>4</v>
      </c>
      <c r="I238" s="6" t="n">
        <v>28.08</v>
      </c>
      <c r="J238" s="6" t="n">
        <v>24.08</v>
      </c>
    </row>
    <row collapsed="false" customFormat="false" customHeight="false" hidden="false" ht="12.1" outlineLevel="0" r="239">
      <c r="A239" s="27" t="n">
        <v>46361</v>
      </c>
      <c r="B239" s="16" t="s">
        <v>327</v>
      </c>
      <c r="C239" s="16" t="s">
        <v>114</v>
      </c>
      <c r="D239" s="16" t="s">
        <v>115</v>
      </c>
      <c r="E239" s="6" t="n">
        <v>1000</v>
      </c>
      <c r="F239" s="7" t="n">
        <v>3</v>
      </c>
      <c r="G239" s="6" t="n">
        <v>12.25</v>
      </c>
      <c r="H239" s="6" t="n">
        <v>5</v>
      </c>
      <c r="I239" s="6" t="n">
        <v>36.75</v>
      </c>
      <c r="J239" s="6" t="n">
        <v>31.75</v>
      </c>
    </row>
    <row collapsed="false" customFormat="false" customHeight="false" hidden="false" ht="12.1" outlineLevel="0" r="240">
      <c r="A240" s="27" t="n">
        <v>46362</v>
      </c>
      <c r="B240" s="16" t="s">
        <v>327</v>
      </c>
      <c r="C240" s="16" t="s">
        <v>90</v>
      </c>
      <c r="D240" s="16" t="s">
        <v>91</v>
      </c>
      <c r="E240" s="6" t="n">
        <v>1000</v>
      </c>
      <c r="F240" s="7" t="n">
        <v>3</v>
      </c>
      <c r="G240" s="6" t="n">
        <v>16.03</v>
      </c>
      <c r="H240" s="6" t="n">
        <v>6</v>
      </c>
      <c r="I240" s="6" t="n">
        <v>48.09</v>
      </c>
      <c r="J240" s="6" t="n">
        <v>42.09</v>
      </c>
    </row>
    <row collapsed="false" customFormat="false" customHeight="false" hidden="false" ht="12.1" outlineLevel="0" r="241">
      <c r="A241" s="27" t="n">
        <v>46365</v>
      </c>
      <c r="B241" s="16" t="s">
        <v>327</v>
      </c>
      <c r="C241" s="16" t="s">
        <v>108</v>
      </c>
      <c r="D241" s="16" t="s">
        <v>109</v>
      </c>
      <c r="E241" s="6" t="n">
        <v>919</v>
      </c>
      <c r="F241" s="7" t="n">
        <v>3</v>
      </c>
      <c r="G241" s="6" t="n">
        <v>14.93</v>
      </c>
      <c r="H241" s="6" t="n">
        <v>6</v>
      </c>
      <c r="I241" s="6" t="n">
        <v>44.79</v>
      </c>
      <c r="J241" s="6" t="n">
        <v>38.79</v>
      </c>
    </row>
    <row collapsed="false" customFormat="false" customHeight="false" hidden="false" ht="12.1" outlineLevel="0" r="242">
      <c r="A242" s="27" t="n">
        <v>46367</v>
      </c>
      <c r="B242" s="16" t="s">
        <v>327</v>
      </c>
      <c r="C242" s="16" t="s">
        <v>135</v>
      </c>
      <c r="D242" s="16" t="s">
        <v>136</v>
      </c>
      <c r="E242" s="6" t="n">
        <v>307.5</v>
      </c>
      <c r="F242" s="7" t="n">
        <v>7</v>
      </c>
      <c r="G242" s="6" t="n">
        <v>1.86</v>
      </c>
      <c r="H242" s="6" t="n">
        <v>2</v>
      </c>
      <c r="I242" s="6" t="n">
        <v>13.02</v>
      </c>
      <c r="J242" s="6" t="n">
        <v>11.02</v>
      </c>
    </row>
    <row collapsed="false" customFormat="false" customHeight="false" hidden="false" ht="12.1" outlineLevel="0" r="243">
      <c r="A243" s="27" t="n">
        <v>46371</v>
      </c>
      <c r="B243" s="16" t="s">
        <v>327</v>
      </c>
      <c r="C243" s="16" t="s">
        <v>102</v>
      </c>
      <c r="D243" s="16" t="s">
        <v>103</v>
      </c>
      <c r="E243" s="6" t="n">
        <v>1000</v>
      </c>
      <c r="F243" s="7" t="n">
        <v>3</v>
      </c>
      <c r="G243" s="6" t="n">
        <v>12.29</v>
      </c>
      <c r="H243" s="6" t="n">
        <v>5</v>
      </c>
      <c r="I243" s="6" t="n">
        <v>36.87</v>
      </c>
      <c r="J243" s="6" t="n">
        <v>31.87</v>
      </c>
    </row>
    <row collapsed="false" customFormat="false" customHeight="false" hidden="false" ht="12.1" outlineLevel="0" r="244">
      <c r="A244" s="27" t="n">
        <v>46374</v>
      </c>
      <c r="B244" s="16" t="s">
        <v>327</v>
      </c>
      <c r="C244" s="16" t="s">
        <v>96</v>
      </c>
      <c r="D244" s="16" t="s">
        <v>97</v>
      </c>
      <c r="E244" s="6" t="n">
        <v>1000</v>
      </c>
      <c r="F244" s="7" t="n">
        <v>3</v>
      </c>
      <c r="G244" s="6" t="n">
        <v>19.73</v>
      </c>
      <c r="H244" s="6" t="n">
        <v>8</v>
      </c>
      <c r="I244" s="6" t="n">
        <v>59.19</v>
      </c>
      <c r="J244" s="6" t="n">
        <v>51.19</v>
      </c>
    </row>
    <row collapsed="false" customFormat="false" customHeight="false" hidden="false" ht="12.1" outlineLevel="0" r="245">
      <c r="A245" s="27" t="n">
        <v>46376</v>
      </c>
      <c r="B245" s="16" t="s">
        <v>327</v>
      </c>
      <c r="C245" s="16" t="s">
        <v>84</v>
      </c>
      <c r="D245" s="16" t="s">
        <v>85</v>
      </c>
      <c r="E245" s="6" t="n">
        <v>1000</v>
      </c>
      <c r="F245" s="7" t="n">
        <v>3</v>
      </c>
      <c r="G245" s="6" t="n">
        <v>18.7</v>
      </c>
      <c r="H245" s="6" t="n">
        <v>7</v>
      </c>
      <c r="I245" s="6" t="n">
        <v>56.1</v>
      </c>
      <c r="J245" s="6" t="n">
        <v>49.1</v>
      </c>
    </row>
    <row collapsed="false" customFormat="false" customHeight="false" hidden="false" ht="12.1" outlineLevel="0" r="246">
      <c r="A246" s="27" t="n">
        <v>46377</v>
      </c>
      <c r="B246" s="16" t="s">
        <v>327</v>
      </c>
      <c r="C246" s="16" t="s">
        <v>129</v>
      </c>
      <c r="D246" s="16" t="s">
        <v>130</v>
      </c>
      <c r="E246" s="6" t="n">
        <v>1000</v>
      </c>
      <c r="F246" s="7" t="n">
        <v>3</v>
      </c>
      <c r="G246" s="6" t="n">
        <v>15.21</v>
      </c>
      <c r="H246" s="6" t="n">
        <v>6</v>
      </c>
      <c r="I246" s="6" t="n">
        <v>45.63</v>
      </c>
      <c r="J246" s="6" t="n">
        <v>39.63</v>
      </c>
    </row>
    <row collapsed="false" customFormat="false" customHeight="false" hidden="false" ht="12.1" outlineLevel="0" r="247">
      <c r="A247" s="27" t="n">
        <v>46379</v>
      </c>
      <c r="B247" s="16" t="s">
        <v>327</v>
      </c>
      <c r="C247" s="16" t="s">
        <v>93</v>
      </c>
      <c r="D247" s="16" t="s">
        <v>94</v>
      </c>
      <c r="E247" s="6" t="n">
        <v>1000</v>
      </c>
      <c r="F247" s="7" t="n">
        <v>3</v>
      </c>
      <c r="G247" s="6" t="n">
        <v>17.67</v>
      </c>
      <c r="H247" s="6" t="n">
        <v>7</v>
      </c>
      <c r="I247" s="6" t="n">
        <v>53.01</v>
      </c>
      <c r="J247" s="6" t="n">
        <v>46.01</v>
      </c>
    </row>
    <row collapsed="false" customFormat="false" customHeight="false" hidden="false" ht="12.1" outlineLevel="0" r="248">
      <c r="A248" s="27" t="n">
        <v>46384</v>
      </c>
      <c r="B248" s="16" t="s">
        <v>327</v>
      </c>
      <c r="C248" s="16" t="s">
        <v>80</v>
      </c>
      <c r="D248" s="16" t="s">
        <v>82</v>
      </c>
      <c r="E248" s="6" t="n">
        <v>1000</v>
      </c>
      <c r="F248" s="7" t="n">
        <v>3</v>
      </c>
      <c r="G248" s="6" t="n">
        <v>19.11</v>
      </c>
      <c r="H248" s="6" t="n">
        <v>7</v>
      </c>
      <c r="I248" s="6" t="n">
        <v>57.33</v>
      </c>
      <c r="J248" s="6" t="n">
        <v>50.33</v>
      </c>
    </row>
    <row collapsed="false" customFormat="false" customHeight="false" hidden="false" ht="12.1" outlineLevel="0" r="249">
      <c r="A249" s="27" t="n">
        <v>46385</v>
      </c>
      <c r="B249" s="16" t="s">
        <v>327</v>
      </c>
      <c r="C249" s="16" t="s">
        <v>99</v>
      </c>
      <c r="D249" s="16" t="s">
        <v>100</v>
      </c>
      <c r="E249" s="6" t="n">
        <v>1000</v>
      </c>
      <c r="F249" s="7" t="n">
        <v>3</v>
      </c>
      <c r="G249" s="6" t="n">
        <v>16.03</v>
      </c>
      <c r="H249" s="6" t="n">
        <v>6</v>
      </c>
      <c r="I249" s="6" t="n">
        <v>48.09</v>
      </c>
      <c r="J249" s="6" t="n">
        <v>42.09</v>
      </c>
    </row>
    <row collapsed="false" customFormat="false" customHeight="false" hidden="false" ht="12.1" outlineLevel="0" r="250">
      <c r="A250" s="27" t="n">
        <v>46391</v>
      </c>
      <c r="B250" s="16" t="s">
        <v>327</v>
      </c>
      <c r="C250" s="16" t="s">
        <v>120</v>
      </c>
      <c r="D250" s="16" t="s">
        <v>121</v>
      </c>
      <c r="E250" s="6" t="n">
        <v>1000</v>
      </c>
      <c r="F250" s="7" t="n">
        <v>3</v>
      </c>
      <c r="G250" s="6" t="n">
        <v>9.36</v>
      </c>
      <c r="H250" s="6" t="n">
        <v>4</v>
      </c>
      <c r="I250" s="6" t="n">
        <v>28.08</v>
      </c>
      <c r="J250" s="6" t="n">
        <v>24.08</v>
      </c>
    </row>
    <row collapsed="false" customFormat="false" customHeight="false" hidden="false" ht="12.1" outlineLevel="0" r="251">
      <c r="A251" s="27" t="n">
        <v>46391</v>
      </c>
      <c r="B251" s="16" t="s">
        <v>327</v>
      </c>
      <c r="C251" s="16" t="s">
        <v>114</v>
      </c>
      <c r="D251" s="16" t="s">
        <v>115</v>
      </c>
      <c r="E251" s="6" t="n">
        <v>1000</v>
      </c>
      <c r="F251" s="7" t="n">
        <v>3</v>
      </c>
      <c r="G251" s="6" t="n">
        <v>12.25</v>
      </c>
      <c r="H251" s="6" t="n">
        <v>5</v>
      </c>
      <c r="I251" s="6" t="n">
        <v>36.75</v>
      </c>
      <c r="J251" s="6" t="n">
        <v>31.75</v>
      </c>
    </row>
    <row collapsed="false" customFormat="false" customHeight="false" hidden="false" ht="12.1" outlineLevel="0" r="252">
      <c r="A252" s="27" t="n">
        <v>46392</v>
      </c>
      <c r="B252" s="16" t="s">
        <v>327</v>
      </c>
      <c r="C252" s="16" t="s">
        <v>90</v>
      </c>
      <c r="D252" s="16" t="s">
        <v>91</v>
      </c>
      <c r="E252" s="6" t="n">
        <v>1000</v>
      </c>
      <c r="F252" s="7" t="n">
        <v>3</v>
      </c>
      <c r="G252" s="6" t="n">
        <v>16.03</v>
      </c>
      <c r="H252" s="6" t="n">
        <v>6</v>
      </c>
      <c r="I252" s="6" t="n">
        <v>48.09</v>
      </c>
      <c r="J252" s="6" t="n">
        <v>42.09</v>
      </c>
    </row>
    <row collapsed="false" customFormat="false" customHeight="false" hidden="false" ht="12.1" outlineLevel="0" r="253">
      <c r="A253" s="27" t="n">
        <v>46395</v>
      </c>
      <c r="B253" s="16" t="s">
        <v>327</v>
      </c>
      <c r="C253" s="16" t="s">
        <v>108</v>
      </c>
      <c r="D253" s="16" t="s">
        <v>109</v>
      </c>
      <c r="E253" s="6" t="n">
        <v>919</v>
      </c>
      <c r="F253" s="7" t="n">
        <v>3</v>
      </c>
      <c r="G253" s="6" t="n">
        <v>14.4</v>
      </c>
      <c r="H253" s="6" t="n">
        <v>6</v>
      </c>
      <c r="I253" s="6" t="n">
        <v>43.2</v>
      </c>
      <c r="J253" s="6" t="n">
        <v>37.2</v>
      </c>
    </row>
    <row collapsed="false" customFormat="false" customHeight="false" hidden="false" ht="12.1" outlineLevel="0" r="254">
      <c r="A254" s="27" t="n">
        <v>46397</v>
      </c>
      <c r="B254" s="16" t="s">
        <v>327</v>
      </c>
      <c r="C254" s="16" t="s">
        <v>135</v>
      </c>
      <c r="D254" s="16" t="s">
        <v>136</v>
      </c>
      <c r="E254" s="6" t="n">
        <v>307.5</v>
      </c>
      <c r="F254" s="7" t="n">
        <v>7</v>
      </c>
      <c r="G254" s="6" t="n">
        <v>1.49</v>
      </c>
      <c r="H254" s="6" t="n">
        <v>1</v>
      </c>
      <c r="I254" s="6" t="n">
        <v>10.43</v>
      </c>
      <c r="J254" s="6" t="n">
        <v>9.43</v>
      </c>
    </row>
    <row collapsed="false" customFormat="false" customHeight="false" hidden="false" ht="12.1" outlineLevel="0" r="255">
      <c r="A255" s="27" t="n">
        <v>46401</v>
      </c>
      <c r="B255" s="16" t="s">
        <v>327</v>
      </c>
      <c r="C255" s="16" t="s">
        <v>102</v>
      </c>
      <c r="D255" s="16" t="s">
        <v>103</v>
      </c>
      <c r="E255" s="6" t="n">
        <v>1000</v>
      </c>
      <c r="F255" s="7" t="n">
        <v>3</v>
      </c>
      <c r="G255" s="6" t="n">
        <v>12.29</v>
      </c>
      <c r="H255" s="6" t="n">
        <v>5</v>
      </c>
      <c r="I255" s="6" t="n">
        <v>36.87</v>
      </c>
      <c r="J255" s="6" t="n">
        <v>31.87</v>
      </c>
    </row>
    <row collapsed="false" customFormat="false" customHeight="false" hidden="false" ht="12.1" outlineLevel="0" r="256">
      <c r="A256" s="27" t="n">
        <v>46404</v>
      </c>
      <c r="B256" s="16" t="s">
        <v>327</v>
      </c>
      <c r="C256" s="16" t="s">
        <v>96</v>
      </c>
      <c r="D256" s="16" t="s">
        <v>97</v>
      </c>
      <c r="E256" s="6" t="n">
        <v>1000</v>
      </c>
      <c r="F256" s="7" t="n">
        <v>3</v>
      </c>
      <c r="G256" s="6" t="n">
        <v>19.73</v>
      </c>
      <c r="H256" s="6" t="n">
        <v>8</v>
      </c>
      <c r="I256" s="6" t="n">
        <v>59.19</v>
      </c>
      <c r="J256" s="6" t="n">
        <v>51.19</v>
      </c>
    </row>
    <row collapsed="false" customFormat="false" customHeight="false" hidden="false" ht="12.1" outlineLevel="0" r="257">
      <c r="A257" s="27" t="n">
        <v>46406</v>
      </c>
      <c r="B257" s="16" t="s">
        <v>327</v>
      </c>
      <c r="C257" s="16" t="s">
        <v>84</v>
      </c>
      <c r="D257" s="16" t="s">
        <v>85</v>
      </c>
      <c r="E257" s="6" t="n">
        <v>1000</v>
      </c>
      <c r="F257" s="7" t="n">
        <v>3</v>
      </c>
      <c r="G257" s="6" t="n">
        <v>18.7</v>
      </c>
      <c r="H257" s="6" t="n">
        <v>7</v>
      </c>
      <c r="I257" s="6" t="n">
        <v>56.1</v>
      </c>
      <c r="J257" s="6" t="n">
        <v>49.1</v>
      </c>
    </row>
    <row collapsed="false" customFormat="false" customHeight="false" hidden="false" ht="12.1" outlineLevel="0" r="258">
      <c r="A258" s="27" t="n">
        <v>46407</v>
      </c>
      <c r="B258" s="16" t="s">
        <v>327</v>
      </c>
      <c r="C258" s="16" t="s">
        <v>129</v>
      </c>
      <c r="D258" s="16" t="s">
        <v>130</v>
      </c>
      <c r="E258" s="6" t="n">
        <v>1000</v>
      </c>
      <c r="F258" s="7" t="n">
        <v>3</v>
      </c>
      <c r="G258" s="6" t="n">
        <v>15.21</v>
      </c>
      <c r="H258" s="6" t="n">
        <v>6</v>
      </c>
      <c r="I258" s="6" t="n">
        <v>45.63</v>
      </c>
      <c r="J258" s="6" t="n">
        <v>39.63</v>
      </c>
    </row>
    <row collapsed="false" customFormat="false" customHeight="false" hidden="false" ht="12.1" outlineLevel="0" r="259">
      <c r="A259" s="27" t="n">
        <v>46409</v>
      </c>
      <c r="B259" s="16" t="s">
        <v>327</v>
      </c>
      <c r="C259" s="16" t="s">
        <v>93</v>
      </c>
      <c r="D259" s="16" t="s">
        <v>94</v>
      </c>
      <c r="E259" s="6" t="n">
        <v>1000</v>
      </c>
      <c r="F259" s="7" t="n">
        <v>3</v>
      </c>
      <c r="G259" s="6" t="n">
        <v>17.67</v>
      </c>
      <c r="H259" s="6" t="n">
        <v>7</v>
      </c>
      <c r="I259" s="6" t="n">
        <v>53.01</v>
      </c>
      <c r="J259" s="6" t="n">
        <v>46.01</v>
      </c>
    </row>
    <row collapsed="false" customFormat="false" customHeight="false" hidden="false" ht="12.1" outlineLevel="0" r="260">
      <c r="A260" s="27" t="n">
        <v>46414</v>
      </c>
      <c r="B260" s="16" t="s">
        <v>327</v>
      </c>
      <c r="C260" s="16" t="s">
        <v>80</v>
      </c>
      <c r="D260" s="16" t="s">
        <v>82</v>
      </c>
      <c r="E260" s="6" t="n">
        <v>1000</v>
      </c>
      <c r="F260" s="7" t="n">
        <v>3</v>
      </c>
      <c r="G260" s="6" t="n">
        <v>19.11</v>
      </c>
      <c r="H260" s="6" t="n">
        <v>7</v>
      </c>
      <c r="I260" s="6" t="n">
        <v>57.33</v>
      </c>
      <c r="J260" s="6" t="n">
        <v>50.33</v>
      </c>
    </row>
    <row collapsed="false" customFormat="false" customHeight="false" hidden="false" ht="12.1" outlineLevel="0" r="261">
      <c r="A261" s="27" t="n">
        <v>46421</v>
      </c>
      <c r="B261" s="16" t="s">
        <v>327</v>
      </c>
      <c r="C261" s="16" t="s">
        <v>120</v>
      </c>
      <c r="D261" s="16" t="s">
        <v>121</v>
      </c>
      <c r="E261" s="6" t="n">
        <v>1000</v>
      </c>
      <c r="F261" s="7" t="n">
        <v>3</v>
      </c>
      <c r="G261" s="6" t="n">
        <v>9.36</v>
      </c>
      <c r="H261" s="6" t="n">
        <v>4</v>
      </c>
      <c r="I261" s="6" t="n">
        <v>28.08</v>
      </c>
      <c r="J261" s="6" t="n">
        <v>24.08</v>
      </c>
    </row>
    <row collapsed="false" customFormat="false" customHeight="false" hidden="false" ht="12.1" outlineLevel="0" r="262">
      <c r="A262" s="27" t="n">
        <v>46421</v>
      </c>
      <c r="B262" s="16" t="s">
        <v>327</v>
      </c>
      <c r="C262" s="16" t="s">
        <v>114</v>
      </c>
      <c r="D262" s="16" t="s">
        <v>115</v>
      </c>
      <c r="E262" s="6" t="n">
        <v>1000</v>
      </c>
      <c r="F262" s="7" t="n">
        <v>3</v>
      </c>
      <c r="G262" s="6" t="n">
        <v>12.25</v>
      </c>
      <c r="H262" s="6" t="n">
        <v>5</v>
      </c>
      <c r="I262" s="6" t="n">
        <v>36.75</v>
      </c>
      <c r="J262" s="6" t="n">
        <v>31.75</v>
      </c>
    </row>
    <row collapsed="false" customFormat="false" customHeight="false" hidden="false" ht="12.1" outlineLevel="0" r="263">
      <c r="A263" s="27" t="n">
        <v>46422</v>
      </c>
      <c r="B263" s="16" t="s">
        <v>327</v>
      </c>
      <c r="C263" s="16" t="s">
        <v>90</v>
      </c>
      <c r="D263" s="16" t="s">
        <v>91</v>
      </c>
      <c r="E263" s="6" t="n">
        <v>1000</v>
      </c>
      <c r="F263" s="7" t="n">
        <v>3</v>
      </c>
      <c r="G263" s="6" t="n">
        <v>16.03</v>
      </c>
      <c r="H263" s="6" t="n">
        <v>6</v>
      </c>
      <c r="I263" s="6" t="n">
        <v>48.09</v>
      </c>
      <c r="J263" s="6" t="n">
        <v>42.09</v>
      </c>
    </row>
    <row collapsed="false" customFormat="false" customHeight="false" hidden="false" ht="12.1" outlineLevel="0" r="264">
      <c r="A264" s="27" t="n">
        <v>46425</v>
      </c>
      <c r="B264" s="16" t="s">
        <v>327</v>
      </c>
      <c r="C264" s="16" t="s">
        <v>108</v>
      </c>
      <c r="D264" s="16" t="s">
        <v>109</v>
      </c>
      <c r="E264" s="6" t="n">
        <v>919</v>
      </c>
      <c r="F264" s="7" t="n">
        <v>3</v>
      </c>
      <c r="G264" s="6" t="n">
        <v>13.87</v>
      </c>
      <c r="H264" s="6" t="n">
        <v>5</v>
      </c>
      <c r="I264" s="6" t="n">
        <v>41.61</v>
      </c>
      <c r="J264" s="6" t="n">
        <v>36.61</v>
      </c>
    </row>
    <row collapsed="false" customFormat="false" customHeight="false" hidden="false" ht="12.1" outlineLevel="0" r="265">
      <c r="A265" s="27" t="n">
        <v>46427</v>
      </c>
      <c r="B265" s="16" t="s">
        <v>327</v>
      </c>
      <c r="C265" s="16" t="s">
        <v>135</v>
      </c>
      <c r="D265" s="16" t="s">
        <v>136</v>
      </c>
      <c r="E265" s="6" t="n">
        <v>307.5</v>
      </c>
      <c r="F265" s="7" t="n">
        <v>7</v>
      </c>
      <c r="G265" s="6" t="n">
        <v>1.13</v>
      </c>
      <c r="H265" s="6" t="n">
        <v>1</v>
      </c>
      <c r="I265" s="6" t="n">
        <v>7.91</v>
      </c>
      <c r="J265" s="6" t="n">
        <v>6.91</v>
      </c>
    </row>
    <row collapsed="false" customFormat="false" customHeight="false" hidden="false" ht="12.1" outlineLevel="0" r="266">
      <c r="A266" s="27" t="n">
        <v>46431</v>
      </c>
      <c r="B266" s="16" t="s">
        <v>327</v>
      </c>
      <c r="C266" s="16" t="s">
        <v>102</v>
      </c>
      <c r="D266" s="16" t="s">
        <v>103</v>
      </c>
      <c r="E266" s="6" t="n">
        <v>1000</v>
      </c>
      <c r="F266" s="7" t="n">
        <v>3</v>
      </c>
      <c r="G266" s="6" t="n">
        <v>12.29</v>
      </c>
      <c r="H266" s="6" t="n">
        <v>5</v>
      </c>
      <c r="I266" s="6" t="n">
        <v>36.87</v>
      </c>
      <c r="J266" s="6" t="n">
        <v>31.87</v>
      </c>
    </row>
    <row collapsed="false" customFormat="false" customHeight="false" hidden="false" ht="12.1" outlineLevel="0" r="267">
      <c r="A267" s="27" t="n">
        <v>46434</v>
      </c>
      <c r="B267" s="16" t="s">
        <v>327</v>
      </c>
      <c r="C267" s="16" t="s">
        <v>96</v>
      </c>
      <c r="D267" s="16" t="s">
        <v>97</v>
      </c>
      <c r="E267" s="6" t="n">
        <v>1000</v>
      </c>
      <c r="F267" s="7" t="n">
        <v>3</v>
      </c>
      <c r="G267" s="6" t="n">
        <v>19.73</v>
      </c>
      <c r="H267" s="6" t="n">
        <v>8</v>
      </c>
      <c r="I267" s="6" t="n">
        <v>59.19</v>
      </c>
      <c r="J267" s="6" t="n">
        <v>51.19</v>
      </c>
    </row>
    <row collapsed="false" customFormat="false" customHeight="false" hidden="false" ht="12.1" outlineLevel="0" r="268">
      <c r="A268" s="27" t="n">
        <v>46436</v>
      </c>
      <c r="B268" s="16" t="s">
        <v>327</v>
      </c>
      <c r="C268" s="16" t="s">
        <v>84</v>
      </c>
      <c r="D268" s="16" t="s">
        <v>85</v>
      </c>
      <c r="E268" s="6" t="n">
        <v>1000</v>
      </c>
      <c r="F268" s="7" t="n">
        <v>3</v>
      </c>
      <c r="G268" s="6" t="n">
        <v>18.7</v>
      </c>
      <c r="H268" s="6" t="n">
        <v>7</v>
      </c>
      <c r="I268" s="6" t="n">
        <v>56.1</v>
      </c>
      <c r="J268" s="6" t="n">
        <v>49.1</v>
      </c>
    </row>
    <row collapsed="false" customFormat="false" customHeight="false" hidden="false" ht="12.1" outlineLevel="0" r="269">
      <c r="A269" s="27" t="n">
        <v>46437</v>
      </c>
      <c r="B269" s="16" t="s">
        <v>327</v>
      </c>
      <c r="C269" s="16" t="s">
        <v>129</v>
      </c>
      <c r="D269" s="16" t="s">
        <v>130</v>
      </c>
      <c r="E269" s="6" t="n">
        <v>1000</v>
      </c>
      <c r="F269" s="7" t="n">
        <v>3</v>
      </c>
      <c r="G269" s="6" t="n">
        <v>15.21</v>
      </c>
      <c r="H269" s="6" t="n">
        <v>6</v>
      </c>
      <c r="I269" s="6" t="n">
        <v>45.63</v>
      </c>
      <c r="J269" s="6" t="n">
        <v>39.63</v>
      </c>
    </row>
    <row collapsed="false" customFormat="false" customHeight="false" hidden="false" ht="12.1" outlineLevel="0" r="270">
      <c r="A270" s="27" t="n">
        <v>46439</v>
      </c>
      <c r="B270" s="16" t="s">
        <v>327</v>
      </c>
      <c r="C270" s="16" t="s">
        <v>93</v>
      </c>
      <c r="D270" s="16" t="s">
        <v>94</v>
      </c>
      <c r="E270" s="6" t="n">
        <v>1000</v>
      </c>
      <c r="F270" s="7" t="n">
        <v>3</v>
      </c>
      <c r="G270" s="6" t="n">
        <v>17.67</v>
      </c>
      <c r="H270" s="6" t="n">
        <v>7</v>
      </c>
      <c r="I270" s="6" t="n">
        <v>53.01</v>
      </c>
      <c r="J270" s="6" t="n">
        <v>46.01</v>
      </c>
    </row>
    <row collapsed="false" customFormat="false" customHeight="false" hidden="false" ht="12.1" outlineLevel="0" r="271">
      <c r="A271" s="27" t="n">
        <v>46444</v>
      </c>
      <c r="B271" s="16" t="s">
        <v>327</v>
      </c>
      <c r="C271" s="16" t="s">
        <v>80</v>
      </c>
      <c r="D271" s="16" t="s">
        <v>82</v>
      </c>
      <c r="E271" s="6" t="n">
        <v>1000</v>
      </c>
      <c r="F271" s="7" t="n">
        <v>3</v>
      </c>
      <c r="G271" s="6" t="n">
        <v>19.11</v>
      </c>
      <c r="H271" s="6" t="n">
        <v>7</v>
      </c>
      <c r="I271" s="6" t="n">
        <v>57.33</v>
      </c>
      <c r="J271" s="6" t="n">
        <v>50.33</v>
      </c>
    </row>
    <row collapsed="false" customFormat="false" customHeight="false" hidden="false" ht="12.1" outlineLevel="0" r="272">
      <c r="A272" s="27" t="n">
        <v>46446</v>
      </c>
      <c r="B272" s="16" t="s">
        <v>327</v>
      </c>
      <c r="C272" s="16" t="s">
        <v>132</v>
      </c>
      <c r="D272" s="16" t="s">
        <v>133</v>
      </c>
      <c r="E272" s="6" t="n">
        <v>1000</v>
      </c>
      <c r="F272" s="7" t="n">
        <v>3</v>
      </c>
      <c r="G272" s="6" t="n">
        <v>25.68</v>
      </c>
      <c r="H272" s="6" t="n">
        <v>10</v>
      </c>
      <c r="I272" s="6" t="n">
        <v>77.04</v>
      </c>
      <c r="J272" s="6" t="n">
        <v>67.04</v>
      </c>
    </row>
    <row collapsed="false" customFormat="false" customHeight="false" hidden="false" ht="12.1" outlineLevel="0" r="273">
      <c r="A273" s="27" t="n">
        <v>46451</v>
      </c>
      <c r="B273" s="16" t="s">
        <v>327</v>
      </c>
      <c r="C273" s="16" t="s">
        <v>120</v>
      </c>
      <c r="D273" s="16" t="s">
        <v>121</v>
      </c>
      <c r="E273" s="6" t="n">
        <v>1000</v>
      </c>
      <c r="F273" s="7" t="n">
        <v>3</v>
      </c>
      <c r="G273" s="6" t="n">
        <v>9.36</v>
      </c>
      <c r="H273" s="6" t="n">
        <v>4</v>
      </c>
      <c r="I273" s="6" t="n">
        <v>28.08</v>
      </c>
      <c r="J273" s="6" t="n">
        <v>24.08</v>
      </c>
    </row>
    <row collapsed="false" customFormat="false" customHeight="false" hidden="false" ht="12.1" outlineLevel="0" r="274">
      <c r="A274" s="27" t="n">
        <v>46451</v>
      </c>
      <c r="B274" s="16" t="s">
        <v>327</v>
      </c>
      <c r="C274" s="16" t="s">
        <v>114</v>
      </c>
      <c r="D274" s="16" t="s">
        <v>115</v>
      </c>
      <c r="E274" s="6" t="n">
        <v>1000</v>
      </c>
      <c r="F274" s="7" t="n">
        <v>3</v>
      </c>
      <c r="G274" s="6" t="n">
        <v>12.25</v>
      </c>
      <c r="H274" s="6" t="n">
        <v>5</v>
      </c>
      <c r="I274" s="6" t="n">
        <v>36.75</v>
      </c>
      <c r="J274" s="6" t="n">
        <v>31.75</v>
      </c>
    </row>
    <row collapsed="false" customFormat="false" customHeight="false" hidden="false" ht="12.1" outlineLevel="0" r="275">
      <c r="A275" s="27" t="n">
        <v>46455</v>
      </c>
      <c r="B275" s="16" t="s">
        <v>327</v>
      </c>
      <c r="C275" s="16" t="s">
        <v>108</v>
      </c>
      <c r="D275" s="16" t="s">
        <v>109</v>
      </c>
      <c r="E275" s="6" t="n">
        <v>919</v>
      </c>
      <c r="F275" s="7" t="n">
        <v>3</v>
      </c>
      <c r="G275" s="6" t="n">
        <v>13.33</v>
      </c>
      <c r="H275" s="6" t="n">
        <v>5</v>
      </c>
      <c r="I275" s="6" t="n">
        <v>39.99</v>
      </c>
      <c r="J275" s="6" t="n">
        <v>34.99</v>
      </c>
    </row>
    <row collapsed="false" customFormat="false" customHeight="false" hidden="false" ht="12.1" outlineLevel="0" r="276">
      <c r="A276" s="27" t="n">
        <v>46457</v>
      </c>
      <c r="B276" s="16" t="s">
        <v>327</v>
      </c>
      <c r="C276" s="16" t="s">
        <v>135</v>
      </c>
      <c r="D276" s="16" t="s">
        <v>136</v>
      </c>
      <c r="E276" s="6" t="n">
        <v>307.5</v>
      </c>
      <c r="F276" s="7" t="n">
        <v>7</v>
      </c>
      <c r="G276" s="6" t="n">
        <v>0.77</v>
      </c>
      <c r="H276" s="6" t="n">
        <v>1</v>
      </c>
      <c r="I276" s="6" t="n">
        <v>5.39</v>
      </c>
      <c r="J276" s="6" t="n">
        <v>4.39</v>
      </c>
    </row>
    <row collapsed="false" customFormat="false" customHeight="false" hidden="false" ht="12.1" outlineLevel="0" r="277">
      <c r="A277" s="27" t="n">
        <v>46461</v>
      </c>
      <c r="B277" s="16" t="s">
        <v>327</v>
      </c>
      <c r="C277" s="16" t="s">
        <v>102</v>
      </c>
      <c r="D277" s="16" t="s">
        <v>103</v>
      </c>
      <c r="E277" s="6" t="n">
        <v>1000</v>
      </c>
      <c r="F277" s="7" t="n">
        <v>3</v>
      </c>
      <c r="G277" s="6" t="n">
        <v>12.29</v>
      </c>
      <c r="H277" s="6" t="n">
        <v>5</v>
      </c>
      <c r="I277" s="6" t="n">
        <v>36.87</v>
      </c>
      <c r="J277" s="6" t="n">
        <v>31.87</v>
      </c>
    </row>
    <row collapsed="false" customFormat="false" customHeight="false" hidden="false" ht="12.1" outlineLevel="0" r="278">
      <c r="A278" s="27" t="n">
        <v>46464</v>
      </c>
      <c r="B278" s="16" t="s">
        <v>327</v>
      </c>
      <c r="C278" s="16" t="s">
        <v>96</v>
      </c>
      <c r="D278" s="16" t="s">
        <v>97</v>
      </c>
      <c r="E278" s="6" t="n">
        <v>1000</v>
      </c>
      <c r="F278" s="7" t="n">
        <v>3</v>
      </c>
      <c r="G278" s="6" t="n">
        <v>19.73</v>
      </c>
      <c r="H278" s="6" t="n">
        <v>8</v>
      </c>
      <c r="I278" s="6" t="n">
        <v>59.19</v>
      </c>
      <c r="J278" s="6" t="n">
        <v>51.19</v>
      </c>
    </row>
    <row collapsed="false" customFormat="false" customHeight="false" hidden="false" ht="12.1" outlineLevel="0" r="279">
      <c r="A279" s="27" t="n">
        <v>46466</v>
      </c>
      <c r="B279" s="16" t="s">
        <v>327</v>
      </c>
      <c r="C279" s="16" t="s">
        <v>84</v>
      </c>
      <c r="D279" s="16" t="s">
        <v>85</v>
      </c>
      <c r="E279" s="6" t="n">
        <v>1000</v>
      </c>
      <c r="F279" s="7" t="n">
        <v>3</v>
      </c>
      <c r="G279" s="6" t="n">
        <v>18.7</v>
      </c>
      <c r="H279" s="6" t="n">
        <v>7</v>
      </c>
      <c r="I279" s="6" t="n">
        <v>56.1</v>
      </c>
      <c r="J279" s="6" t="n">
        <v>49.1</v>
      </c>
    </row>
    <row collapsed="false" customFormat="false" customHeight="false" hidden="false" ht="12.1" outlineLevel="0" r="280">
      <c r="A280" s="27" t="n">
        <v>46467</v>
      </c>
      <c r="B280" s="16" t="s">
        <v>327</v>
      </c>
      <c r="C280" s="16" t="s">
        <v>129</v>
      </c>
      <c r="D280" s="16" t="s">
        <v>130</v>
      </c>
      <c r="E280" s="6" t="n">
        <v>1000</v>
      </c>
      <c r="F280" s="7" t="n">
        <v>3</v>
      </c>
      <c r="G280" s="6" t="n">
        <v>15.21</v>
      </c>
      <c r="H280" s="6" t="n">
        <v>6</v>
      </c>
      <c r="I280" s="6" t="n">
        <v>45.63</v>
      </c>
      <c r="J280" s="6" t="n">
        <v>39.63</v>
      </c>
    </row>
    <row collapsed="false" customFormat="false" customHeight="false" hidden="false" ht="12.1" outlineLevel="0" r="281">
      <c r="A281" s="27" t="n">
        <v>46469</v>
      </c>
      <c r="B281" s="16" t="s">
        <v>327</v>
      </c>
      <c r="C281" s="16" t="s">
        <v>93</v>
      </c>
      <c r="D281" s="16" t="s">
        <v>94</v>
      </c>
      <c r="E281" s="6" t="n">
        <v>1000</v>
      </c>
      <c r="F281" s="7" t="n">
        <v>3</v>
      </c>
      <c r="G281" s="6" t="n">
        <v>17.67</v>
      </c>
      <c r="H281" s="6" t="n">
        <v>7</v>
      </c>
      <c r="I281" s="6" t="n">
        <v>53.01</v>
      </c>
      <c r="J281" s="6" t="n">
        <v>46.01</v>
      </c>
    </row>
    <row collapsed="false" customFormat="false" customHeight="false" hidden="false" ht="12.1" outlineLevel="0" r="282">
      <c r="A282" s="27" t="n">
        <v>46470</v>
      </c>
      <c r="B282" s="16" t="s">
        <v>327</v>
      </c>
      <c r="C282" s="16" t="s">
        <v>87</v>
      </c>
      <c r="D282" s="16" t="s">
        <v>88</v>
      </c>
      <c r="E282" s="6" t="n">
        <v>1000</v>
      </c>
      <c r="F282" s="7" t="n">
        <v>3</v>
      </c>
      <c r="G282" s="6" t="n">
        <v>97.23</v>
      </c>
      <c r="H282" s="6" t="n">
        <v>38</v>
      </c>
      <c r="I282" s="6" t="n">
        <v>291.69</v>
      </c>
      <c r="J282" s="6" t="n">
        <v>253.69</v>
      </c>
    </row>
    <row collapsed="false" customFormat="false" customHeight="false" hidden="false" ht="12.1" outlineLevel="0" r="283">
      <c r="A283" s="27" t="n">
        <v>46474</v>
      </c>
      <c r="B283" s="16" t="s">
        <v>327</v>
      </c>
      <c r="C283" s="16" t="s">
        <v>80</v>
      </c>
      <c r="D283" s="16" t="s">
        <v>82</v>
      </c>
      <c r="E283" s="6" t="n">
        <v>1000</v>
      </c>
      <c r="F283" s="7" t="n">
        <v>3</v>
      </c>
      <c r="G283" s="6" t="n">
        <v>19.11</v>
      </c>
      <c r="H283" s="6" t="n">
        <v>7</v>
      </c>
      <c r="I283" s="6" t="n">
        <v>57.33</v>
      </c>
      <c r="J283" s="6" t="n">
        <v>50.33</v>
      </c>
    </row>
    <row collapsed="false" customFormat="false" customHeight="false" hidden="false" ht="12.1" outlineLevel="0" r="284">
      <c r="A284" s="27" t="n">
        <v>46481</v>
      </c>
      <c r="B284" s="16" t="s">
        <v>327</v>
      </c>
      <c r="C284" s="16" t="s">
        <v>114</v>
      </c>
      <c r="D284" s="16" t="s">
        <v>115</v>
      </c>
      <c r="E284" s="6" t="n">
        <v>1000</v>
      </c>
      <c r="F284" s="7" t="n">
        <v>3</v>
      </c>
      <c r="G284" s="6" t="n">
        <v>12.25</v>
      </c>
      <c r="H284" s="6" t="n">
        <v>5</v>
      </c>
      <c r="I284" s="6" t="n">
        <v>36.75</v>
      </c>
      <c r="J284" s="6" t="n">
        <v>31.75</v>
      </c>
    </row>
    <row collapsed="false" customFormat="false" customHeight="false" hidden="false" ht="12.1" outlineLevel="0" r="285">
      <c r="A285" s="27" t="n">
        <v>46481</v>
      </c>
      <c r="B285" s="16" t="s">
        <v>327</v>
      </c>
      <c r="C285" s="16" t="s">
        <v>120</v>
      </c>
      <c r="D285" s="16" t="s">
        <v>121</v>
      </c>
      <c r="E285" s="6" t="n">
        <v>1000</v>
      </c>
      <c r="F285" s="7" t="n">
        <v>3</v>
      </c>
      <c r="G285" s="6" t="n">
        <v>9.36</v>
      </c>
      <c r="H285" s="6" t="n">
        <v>4</v>
      </c>
      <c r="I285" s="6" t="n">
        <v>28.08</v>
      </c>
      <c r="J285" s="6" t="n">
        <v>24.08</v>
      </c>
    </row>
    <row collapsed="false" customFormat="false" customHeight="false" hidden="false" ht="12.1" outlineLevel="0" r="286">
      <c r="A286" s="27" t="n">
        <v>46485</v>
      </c>
      <c r="B286" s="16" t="s">
        <v>327</v>
      </c>
      <c r="C286" s="16" t="s">
        <v>108</v>
      </c>
      <c r="D286" s="16" t="s">
        <v>109</v>
      </c>
      <c r="E286" s="6" t="n">
        <v>919</v>
      </c>
      <c r="F286" s="7" t="n">
        <v>3</v>
      </c>
      <c r="G286" s="6" t="n">
        <v>12.8</v>
      </c>
      <c r="H286" s="6" t="n">
        <v>5</v>
      </c>
      <c r="I286" s="6" t="n">
        <v>38.4</v>
      </c>
      <c r="J286" s="6" t="n">
        <v>33.4</v>
      </c>
    </row>
    <row collapsed="false" customFormat="false" customHeight="false" hidden="false" ht="12.1" outlineLevel="0" r="287">
      <c r="A287" s="27" t="n">
        <v>46487</v>
      </c>
      <c r="B287" s="16" t="s">
        <v>327</v>
      </c>
      <c r="C287" s="16" t="s">
        <v>135</v>
      </c>
      <c r="D287" s="16" t="s">
        <v>136</v>
      </c>
      <c r="E287" s="6" t="n">
        <v>307.5</v>
      </c>
      <c r="F287" s="7" t="n">
        <v>7</v>
      </c>
      <c r="G287" s="6" t="n">
        <v>0.4</v>
      </c>
      <c r="H287" s="6" t="n">
        <v>0</v>
      </c>
      <c r="I287" s="6" t="n">
        <v>2.8</v>
      </c>
      <c r="J287" s="6" t="n">
        <v>2.8</v>
      </c>
    </row>
    <row collapsed="false" customFormat="false" customHeight="false" hidden="false" ht="12.1" outlineLevel="0" r="288">
      <c r="A288" s="27" t="n">
        <v>46491</v>
      </c>
      <c r="B288" s="16" t="s">
        <v>327</v>
      </c>
      <c r="C288" s="16" t="s">
        <v>102</v>
      </c>
      <c r="D288" s="16" t="s">
        <v>103</v>
      </c>
      <c r="E288" s="6" t="n">
        <v>1000</v>
      </c>
      <c r="F288" s="7" t="n">
        <v>3</v>
      </c>
      <c r="G288" s="6" t="n">
        <v>12.29</v>
      </c>
      <c r="H288" s="6" t="n">
        <v>5</v>
      </c>
      <c r="I288" s="6" t="n">
        <v>36.87</v>
      </c>
      <c r="J288" s="6" t="n">
        <v>31.87</v>
      </c>
    </row>
    <row collapsed="false" customFormat="false" customHeight="false" hidden="false" ht="12.1" outlineLevel="0" r="289">
      <c r="A289" s="27" t="n">
        <v>46494</v>
      </c>
      <c r="B289" s="16" t="s">
        <v>327</v>
      </c>
      <c r="C289" s="16" t="s">
        <v>96</v>
      </c>
      <c r="D289" s="16" t="s">
        <v>97</v>
      </c>
      <c r="E289" s="6" t="n">
        <v>1000</v>
      </c>
      <c r="F289" s="7" t="n">
        <v>3</v>
      </c>
      <c r="G289" s="6" t="n">
        <v>19.73</v>
      </c>
      <c r="H289" s="6" t="n">
        <v>8</v>
      </c>
      <c r="I289" s="6" t="n">
        <v>59.19</v>
      </c>
      <c r="J289" s="6" t="n">
        <v>51.19</v>
      </c>
    </row>
    <row collapsed="false" customFormat="false" customHeight="false" hidden="false" ht="12.1" outlineLevel="0" r="290">
      <c r="A290" s="27" t="n">
        <v>46496</v>
      </c>
      <c r="B290" s="16" t="s">
        <v>327</v>
      </c>
      <c r="C290" s="16" t="s">
        <v>84</v>
      </c>
      <c r="D290" s="16" t="s">
        <v>85</v>
      </c>
      <c r="E290" s="6" t="n">
        <v>1000</v>
      </c>
      <c r="F290" s="7" t="n">
        <v>3</v>
      </c>
      <c r="G290" s="6" t="n">
        <v>18.7</v>
      </c>
      <c r="H290" s="6" t="n">
        <v>7</v>
      </c>
      <c r="I290" s="6" t="n">
        <v>56.1</v>
      </c>
      <c r="J290" s="6" t="n">
        <v>49.1</v>
      </c>
    </row>
    <row collapsed="false" customFormat="false" customHeight="false" hidden="false" ht="12.1" outlineLevel="0" r="291">
      <c r="A291" s="27" t="n">
        <v>46497</v>
      </c>
      <c r="B291" s="16" t="s">
        <v>327</v>
      </c>
      <c r="C291" s="16" t="s">
        <v>129</v>
      </c>
      <c r="D291" s="16" t="s">
        <v>130</v>
      </c>
      <c r="E291" s="6" t="n">
        <v>1000</v>
      </c>
      <c r="F291" s="7" t="n">
        <v>3</v>
      </c>
      <c r="G291" s="6" t="n">
        <v>15.21</v>
      </c>
      <c r="H291" s="6" t="n">
        <v>6</v>
      </c>
      <c r="I291" s="6" t="n">
        <v>45.63</v>
      </c>
      <c r="J291" s="6" t="n">
        <v>39.63</v>
      </c>
    </row>
    <row collapsed="false" customFormat="false" customHeight="false" hidden="false" ht="12.1" outlineLevel="0" r="292">
      <c r="A292" s="27" t="n">
        <v>46504</v>
      </c>
      <c r="B292" s="16" t="s">
        <v>327</v>
      </c>
      <c r="C292" s="16" t="s">
        <v>80</v>
      </c>
      <c r="D292" s="16" t="s">
        <v>82</v>
      </c>
      <c r="E292" s="6" t="n">
        <v>1000</v>
      </c>
      <c r="F292" s="7" t="n">
        <v>3</v>
      </c>
      <c r="G292" s="6" t="n">
        <v>19.11</v>
      </c>
      <c r="H292" s="6" t="n">
        <v>7</v>
      </c>
      <c r="I292" s="6" t="n">
        <v>57.33</v>
      </c>
      <c r="J292" s="6" t="n">
        <v>50.33</v>
      </c>
    </row>
    <row collapsed="false" customFormat="false" customHeight="false" hidden="false" ht="12.1" outlineLevel="0" r="293">
      <c r="A293" s="27" t="n">
        <v>46511</v>
      </c>
      <c r="B293" s="16" t="s">
        <v>327</v>
      </c>
      <c r="C293" s="16" t="s">
        <v>120</v>
      </c>
      <c r="D293" s="16" t="s">
        <v>121</v>
      </c>
      <c r="E293" s="6" t="n">
        <v>1000</v>
      </c>
      <c r="F293" s="7" t="n">
        <v>3</v>
      </c>
      <c r="G293" s="6" t="n">
        <v>9.36</v>
      </c>
      <c r="H293" s="6" t="n">
        <v>4</v>
      </c>
      <c r="I293" s="6" t="n">
        <v>28.08</v>
      </c>
      <c r="J293" s="6" t="n">
        <v>24.08</v>
      </c>
    </row>
    <row collapsed="false" customFormat="false" customHeight="false" hidden="false" ht="12.1" outlineLevel="0" r="294">
      <c r="A294" s="27" t="n">
        <v>46511</v>
      </c>
      <c r="B294" s="16" t="s">
        <v>327</v>
      </c>
      <c r="C294" s="16" t="s">
        <v>114</v>
      </c>
      <c r="D294" s="16" t="s">
        <v>115</v>
      </c>
      <c r="E294" s="6" t="n">
        <v>1000</v>
      </c>
      <c r="F294" s="7" t="n">
        <v>3</v>
      </c>
      <c r="G294" s="6" t="n">
        <v>12.25</v>
      </c>
      <c r="H294" s="6" t="n">
        <v>5</v>
      </c>
      <c r="I294" s="6" t="n">
        <v>36.75</v>
      </c>
      <c r="J294" s="6" t="n">
        <v>31.75</v>
      </c>
    </row>
    <row collapsed="false" customFormat="false" customHeight="false" hidden="false" ht="12.1" outlineLevel="0" r="295">
      <c r="A295" s="27" t="n">
        <v>46515</v>
      </c>
      <c r="B295" s="16" t="s">
        <v>327</v>
      </c>
      <c r="C295" s="16" t="s">
        <v>108</v>
      </c>
      <c r="D295" s="16" t="s">
        <v>109</v>
      </c>
      <c r="E295" s="6" t="n">
        <v>919</v>
      </c>
      <c r="F295" s="7" t="n">
        <v>3</v>
      </c>
      <c r="G295" s="6" t="n">
        <v>12.27</v>
      </c>
      <c r="H295" s="6" t="n">
        <v>5</v>
      </c>
      <c r="I295" s="6" t="n">
        <v>36.81</v>
      </c>
      <c r="J295" s="6" t="n">
        <v>31.81</v>
      </c>
    </row>
    <row collapsed="false" customFormat="false" customHeight="false" hidden="false" ht="12.1" outlineLevel="0" r="296">
      <c r="A296" s="27" t="n">
        <v>46521</v>
      </c>
      <c r="B296" s="16" t="s">
        <v>327</v>
      </c>
      <c r="C296" s="16" t="s">
        <v>102</v>
      </c>
      <c r="D296" s="16" t="s">
        <v>103</v>
      </c>
      <c r="E296" s="6" t="n">
        <v>1000</v>
      </c>
      <c r="F296" s="7" t="n">
        <v>3</v>
      </c>
      <c r="G296" s="6" t="n">
        <v>12.29</v>
      </c>
      <c r="H296" s="6" t="n">
        <v>5</v>
      </c>
      <c r="I296" s="6" t="n">
        <v>36.87</v>
      </c>
      <c r="J296" s="6" t="n">
        <v>31.87</v>
      </c>
    </row>
    <row collapsed="false" customFormat="false" customHeight="false" hidden="false" ht="12.1" outlineLevel="0" r="297">
      <c r="A297" s="27" t="n">
        <v>46524</v>
      </c>
      <c r="B297" s="16" t="s">
        <v>327</v>
      </c>
      <c r="C297" s="16" t="s">
        <v>96</v>
      </c>
      <c r="D297" s="16" t="s">
        <v>97</v>
      </c>
      <c r="E297" s="6" t="n">
        <v>1000</v>
      </c>
      <c r="F297" s="7" t="n">
        <v>3</v>
      </c>
      <c r="G297" s="6" t="n">
        <v>19.73</v>
      </c>
      <c r="H297" s="6" t="n">
        <v>8</v>
      </c>
      <c r="I297" s="6" t="n">
        <v>59.19</v>
      </c>
      <c r="J297" s="6" t="n">
        <v>51.19</v>
      </c>
    </row>
    <row collapsed="false" customFormat="false" customHeight="false" hidden="false" ht="12.1" outlineLevel="0" r="298">
      <c r="A298" s="27" t="n">
        <v>46526</v>
      </c>
      <c r="B298" s="16" t="s">
        <v>327</v>
      </c>
      <c r="C298" s="16" t="s">
        <v>84</v>
      </c>
      <c r="D298" s="16" t="s">
        <v>85</v>
      </c>
      <c r="E298" s="6" t="n">
        <v>1000</v>
      </c>
      <c r="F298" s="7" t="n">
        <v>3</v>
      </c>
      <c r="G298" s="6" t="n">
        <v>18.7</v>
      </c>
      <c r="H298" s="6" t="n">
        <v>7</v>
      </c>
      <c r="I298" s="6" t="n">
        <v>56.1</v>
      </c>
      <c r="J298" s="6" t="n">
        <v>49.1</v>
      </c>
    </row>
    <row collapsed="false" customFormat="false" customHeight="false" hidden="false" ht="12.1" outlineLevel="0" r="299">
      <c r="A299" s="27" t="n">
        <v>46527</v>
      </c>
      <c r="B299" s="16" t="s">
        <v>327</v>
      </c>
      <c r="C299" s="16" t="s">
        <v>129</v>
      </c>
      <c r="D299" s="16" t="s">
        <v>130</v>
      </c>
      <c r="E299" s="6" t="n">
        <v>1000</v>
      </c>
      <c r="F299" s="7" t="n">
        <v>3</v>
      </c>
      <c r="G299" s="6" t="n">
        <v>15.21</v>
      </c>
      <c r="H299" s="6" t="n">
        <v>6</v>
      </c>
      <c r="I299" s="6" t="n">
        <v>45.63</v>
      </c>
      <c r="J299" s="6" t="n">
        <v>39.63</v>
      </c>
    </row>
    <row collapsed="false" customFormat="false" customHeight="false" hidden="false" ht="12.1" outlineLevel="0" r="300">
      <c r="A300" s="27" t="n">
        <v>46534</v>
      </c>
      <c r="B300" s="16" t="s">
        <v>327</v>
      </c>
      <c r="C300" s="16" t="s">
        <v>80</v>
      </c>
      <c r="D300" s="16" t="s">
        <v>82</v>
      </c>
      <c r="E300" s="6" t="n">
        <v>1000</v>
      </c>
      <c r="F300" s="7" t="n">
        <v>3</v>
      </c>
      <c r="G300" s="6" t="n">
        <v>19.11</v>
      </c>
      <c r="H300" s="6" t="n">
        <v>7</v>
      </c>
      <c r="I300" s="6" t="n">
        <v>57.33</v>
      </c>
      <c r="J300" s="6" t="n">
        <v>50.33</v>
      </c>
    </row>
    <row collapsed="false" customFormat="false" customHeight="false" hidden="false" ht="12.1" outlineLevel="0" r="301">
      <c r="A301" s="27" t="n">
        <v>46537</v>
      </c>
      <c r="B301" s="16" t="s">
        <v>327</v>
      </c>
      <c r="C301" s="16" t="s">
        <v>132</v>
      </c>
      <c r="D301" s="16" t="s">
        <v>133</v>
      </c>
      <c r="E301" s="6" t="n">
        <v>1000</v>
      </c>
      <c r="F301" s="7" t="n">
        <v>3</v>
      </c>
      <c r="G301" s="6" t="n">
        <v>25.68</v>
      </c>
      <c r="H301" s="6" t="n">
        <v>10</v>
      </c>
      <c r="I301" s="6" t="n">
        <v>77.04</v>
      </c>
      <c r="J301" s="6" t="n">
        <v>67.04</v>
      </c>
    </row>
    <row collapsed="false" customFormat="false" customHeight="false" hidden="false" ht="12.1" outlineLevel="0" r="302">
      <c r="A302" s="27" t="n">
        <v>46541</v>
      </c>
      <c r="B302" s="16" t="s">
        <v>327</v>
      </c>
      <c r="C302" s="16" t="s">
        <v>120</v>
      </c>
      <c r="D302" s="16" t="s">
        <v>121</v>
      </c>
      <c r="E302" s="6" t="n">
        <v>1000</v>
      </c>
      <c r="F302" s="7" t="n">
        <v>3</v>
      </c>
      <c r="G302" s="6" t="n">
        <v>9.36</v>
      </c>
      <c r="H302" s="6" t="n">
        <v>4</v>
      </c>
      <c r="I302" s="6" t="n">
        <v>28.08</v>
      </c>
      <c r="J302" s="6" t="n">
        <v>24.08</v>
      </c>
    </row>
    <row collapsed="false" customFormat="false" customHeight="false" hidden="false" ht="12.1" outlineLevel="0" r="303">
      <c r="A303" s="27" t="n">
        <v>46541</v>
      </c>
      <c r="B303" s="16" t="s">
        <v>327</v>
      </c>
      <c r="C303" s="16" t="s">
        <v>114</v>
      </c>
      <c r="D303" s="16" t="s">
        <v>115</v>
      </c>
      <c r="E303" s="6" t="n">
        <v>1000</v>
      </c>
      <c r="F303" s="7" t="n">
        <v>3</v>
      </c>
      <c r="G303" s="6" t="n">
        <v>12.25</v>
      </c>
      <c r="H303" s="6" t="n">
        <v>5</v>
      </c>
      <c r="I303" s="6" t="n">
        <v>36.75</v>
      </c>
      <c r="J303" s="6" t="n">
        <v>31.75</v>
      </c>
    </row>
    <row collapsed="false" customFormat="false" customHeight="false" hidden="false" ht="12.1" outlineLevel="0" r="304">
      <c r="A304" s="27" t="n">
        <v>46545</v>
      </c>
      <c r="B304" s="16" t="s">
        <v>327</v>
      </c>
      <c r="C304" s="16" t="s">
        <v>108</v>
      </c>
      <c r="D304" s="16" t="s">
        <v>109</v>
      </c>
      <c r="E304" s="6" t="n">
        <v>919</v>
      </c>
      <c r="F304" s="7" t="n">
        <v>3</v>
      </c>
      <c r="G304" s="6" t="n">
        <v>11.74</v>
      </c>
      <c r="H304" s="6" t="n">
        <v>5</v>
      </c>
      <c r="I304" s="6" t="n">
        <v>35.22</v>
      </c>
      <c r="J304" s="6" t="n">
        <v>30.22</v>
      </c>
    </row>
    <row collapsed="false" customFormat="false" customHeight="false" hidden="false" ht="12.1" outlineLevel="0" r="305">
      <c r="A305" s="27" t="n">
        <v>46551</v>
      </c>
      <c r="B305" s="16" t="s">
        <v>327</v>
      </c>
      <c r="C305" s="16" t="s">
        <v>102</v>
      </c>
      <c r="D305" s="16" t="s">
        <v>103</v>
      </c>
      <c r="E305" s="6" t="n">
        <v>1000</v>
      </c>
      <c r="F305" s="7" t="n">
        <v>3</v>
      </c>
      <c r="G305" s="6" t="n">
        <v>12.29</v>
      </c>
      <c r="H305" s="6" t="n">
        <v>5</v>
      </c>
      <c r="I305" s="6" t="n">
        <v>36.87</v>
      </c>
      <c r="J305" s="6" t="n">
        <v>31.87</v>
      </c>
    </row>
    <row collapsed="false" customFormat="false" customHeight="false" hidden="false" ht="12.1" outlineLevel="0" r="306">
      <c r="A306" s="27" t="n">
        <v>46554</v>
      </c>
      <c r="B306" s="16" t="s">
        <v>327</v>
      </c>
      <c r="C306" s="16" t="s">
        <v>96</v>
      </c>
      <c r="D306" s="16" t="s">
        <v>97</v>
      </c>
      <c r="E306" s="6" t="n">
        <v>1000</v>
      </c>
      <c r="F306" s="7" t="n">
        <v>3</v>
      </c>
      <c r="G306" s="6" t="n">
        <v>19.73</v>
      </c>
      <c r="H306" s="6" t="n">
        <v>8</v>
      </c>
      <c r="I306" s="6" t="n">
        <v>59.19</v>
      </c>
      <c r="J306" s="6" t="n">
        <v>51.19</v>
      </c>
    </row>
    <row collapsed="false" customFormat="false" customHeight="false" hidden="false" ht="12.1" outlineLevel="0" r="307">
      <c r="A307" s="27" t="n">
        <v>46557</v>
      </c>
      <c r="B307" s="16" t="s">
        <v>327</v>
      </c>
      <c r="C307" s="16" t="s">
        <v>129</v>
      </c>
      <c r="D307" s="16" t="s">
        <v>130</v>
      </c>
      <c r="E307" s="6" t="n">
        <v>1000</v>
      </c>
      <c r="F307" s="7" t="n">
        <v>3</v>
      </c>
      <c r="G307" s="6" t="n">
        <v>15.21</v>
      </c>
      <c r="H307" s="6" t="n">
        <v>6</v>
      </c>
      <c r="I307" s="6" t="n">
        <v>45.63</v>
      </c>
      <c r="J307" s="6" t="n">
        <v>39.63</v>
      </c>
    </row>
    <row collapsed="false" customFormat="false" customHeight="false" hidden="false" ht="12.1" outlineLevel="0" r="308">
      <c r="A308" s="27" t="n">
        <v>46564</v>
      </c>
      <c r="B308" s="16" t="s">
        <v>327</v>
      </c>
      <c r="C308" s="16" t="s">
        <v>80</v>
      </c>
      <c r="D308" s="16" t="s">
        <v>82</v>
      </c>
      <c r="E308" s="6" t="n">
        <v>1000</v>
      </c>
      <c r="F308" s="7" t="n">
        <v>3</v>
      </c>
      <c r="G308" s="6" t="n">
        <v>19.11</v>
      </c>
      <c r="H308" s="6" t="n">
        <v>7</v>
      </c>
      <c r="I308" s="6" t="n">
        <v>57.33</v>
      </c>
      <c r="J308" s="6" t="n">
        <v>50.33</v>
      </c>
    </row>
    <row collapsed="false" customFormat="false" customHeight="false" hidden="false" ht="12.1" outlineLevel="0" r="309">
      <c r="A309" s="27" t="n">
        <v>46571</v>
      </c>
      <c r="B309" s="16" t="s">
        <v>327</v>
      </c>
      <c r="C309" s="16" t="s">
        <v>120</v>
      </c>
      <c r="D309" s="16" t="s">
        <v>121</v>
      </c>
      <c r="E309" s="6" t="n">
        <v>1000</v>
      </c>
      <c r="F309" s="7" t="n">
        <v>3</v>
      </c>
      <c r="G309" s="6" t="n">
        <v>9.36</v>
      </c>
      <c r="H309" s="6" t="n">
        <v>4</v>
      </c>
      <c r="I309" s="6" t="n">
        <v>28.08</v>
      </c>
      <c r="J309" s="6" t="n">
        <v>24.08</v>
      </c>
    </row>
    <row collapsed="false" customFormat="false" customHeight="false" hidden="false" ht="12.1" outlineLevel="0" r="310">
      <c r="A310" s="27" t="n">
        <v>46571</v>
      </c>
      <c r="B310" s="16" t="s">
        <v>327</v>
      </c>
      <c r="C310" s="16" t="s">
        <v>114</v>
      </c>
      <c r="D310" s="16" t="s">
        <v>115</v>
      </c>
      <c r="E310" s="6" t="n">
        <v>1000</v>
      </c>
      <c r="F310" s="7" t="n">
        <v>3</v>
      </c>
      <c r="G310" s="6" t="n">
        <v>12.25</v>
      </c>
      <c r="H310" s="6" t="n">
        <v>5</v>
      </c>
      <c r="I310" s="6" t="n">
        <v>36.75</v>
      </c>
      <c r="J310" s="6" t="n">
        <v>31.75</v>
      </c>
    </row>
    <row collapsed="false" customFormat="false" customHeight="false" hidden="false" ht="12.1" outlineLevel="0" r="311">
      <c r="A311" s="27" t="n">
        <v>46575</v>
      </c>
      <c r="B311" s="16" t="s">
        <v>327</v>
      </c>
      <c r="C311" s="16" t="s">
        <v>108</v>
      </c>
      <c r="D311" s="16" t="s">
        <v>109</v>
      </c>
      <c r="E311" s="6" t="n">
        <v>919</v>
      </c>
      <c r="F311" s="7" t="n">
        <v>3</v>
      </c>
      <c r="G311" s="6" t="n">
        <v>11.2</v>
      </c>
      <c r="H311" s="6" t="n">
        <v>4</v>
      </c>
      <c r="I311" s="6" t="n">
        <v>33.6</v>
      </c>
      <c r="J311" s="6" t="n">
        <v>29.6</v>
      </c>
    </row>
    <row collapsed="false" customFormat="false" customHeight="false" hidden="false" ht="12.1" outlineLevel="0" r="312">
      <c r="A312" s="27" t="n">
        <v>46581</v>
      </c>
      <c r="B312" s="16" t="s">
        <v>327</v>
      </c>
      <c r="C312" s="16" t="s">
        <v>102</v>
      </c>
      <c r="D312" s="16" t="s">
        <v>103</v>
      </c>
      <c r="E312" s="6" t="n">
        <v>1000</v>
      </c>
      <c r="F312" s="7" t="n">
        <v>3</v>
      </c>
      <c r="G312" s="6" t="n">
        <v>12.29</v>
      </c>
      <c r="H312" s="6" t="n">
        <v>5</v>
      </c>
      <c r="I312" s="6" t="n">
        <v>36.87</v>
      </c>
      <c r="J312" s="6" t="n">
        <v>31.87</v>
      </c>
    </row>
    <row collapsed="false" customFormat="false" customHeight="false" hidden="false" ht="12.1" outlineLevel="0" r="313">
      <c r="A313" s="27" t="n">
        <v>46584</v>
      </c>
      <c r="B313" s="16" t="s">
        <v>327</v>
      </c>
      <c r="C313" s="16" t="s">
        <v>96</v>
      </c>
      <c r="D313" s="16" t="s">
        <v>97</v>
      </c>
      <c r="E313" s="6" t="n">
        <v>1000</v>
      </c>
      <c r="F313" s="7" t="n">
        <v>3</v>
      </c>
      <c r="G313" s="6" t="n">
        <v>19.73</v>
      </c>
      <c r="H313" s="6" t="n">
        <v>8</v>
      </c>
      <c r="I313" s="6" t="n">
        <v>59.19</v>
      </c>
      <c r="J313" s="6" t="n">
        <v>51.19</v>
      </c>
    </row>
    <row collapsed="false" customFormat="false" customHeight="false" hidden="false" ht="12.1" outlineLevel="0" r="314">
      <c r="A314" s="27" t="n">
        <v>46587</v>
      </c>
      <c r="B314" s="16" t="s">
        <v>327</v>
      </c>
      <c r="C314" s="16" t="s">
        <v>129</v>
      </c>
      <c r="D314" s="16" t="s">
        <v>130</v>
      </c>
      <c r="E314" s="6" t="n">
        <v>1000</v>
      </c>
      <c r="F314" s="7" t="n">
        <v>3</v>
      </c>
      <c r="G314" s="6" t="n">
        <v>15.21</v>
      </c>
      <c r="H314" s="6" t="n">
        <v>6</v>
      </c>
      <c r="I314" s="6" t="n">
        <v>45.63</v>
      </c>
      <c r="J314" s="6" t="n">
        <v>39.63</v>
      </c>
    </row>
    <row collapsed="false" customFormat="false" customHeight="false" hidden="false" ht="12.1" outlineLevel="0" r="315">
      <c r="A315" s="27" t="n">
        <v>46594</v>
      </c>
      <c r="B315" s="16" t="s">
        <v>327</v>
      </c>
      <c r="C315" s="16" t="s">
        <v>80</v>
      </c>
      <c r="D315" s="16" t="s">
        <v>82</v>
      </c>
      <c r="E315" s="6" t="n">
        <v>1000</v>
      </c>
      <c r="F315" s="7" t="n">
        <v>3</v>
      </c>
      <c r="G315" s="6" t="n">
        <v>19.11</v>
      </c>
      <c r="H315" s="6" t="n">
        <v>7</v>
      </c>
      <c r="I315" s="6" t="n">
        <v>57.33</v>
      </c>
      <c r="J315" s="6" t="n">
        <v>50.33</v>
      </c>
    </row>
    <row collapsed="false" customFormat="false" customHeight="false" hidden="false" ht="12.1" outlineLevel="0" r="316">
      <c r="A316" s="27" t="n">
        <v>46601</v>
      </c>
      <c r="B316" s="16" t="s">
        <v>327</v>
      </c>
      <c r="C316" s="16" t="s">
        <v>120</v>
      </c>
      <c r="D316" s="16" t="s">
        <v>121</v>
      </c>
      <c r="E316" s="6" t="n">
        <v>1000</v>
      </c>
      <c r="F316" s="7" t="n">
        <v>3</v>
      </c>
      <c r="G316" s="6" t="n">
        <v>9.36</v>
      </c>
      <c r="H316" s="6" t="n">
        <v>4</v>
      </c>
      <c r="I316" s="6" t="n">
        <v>28.08</v>
      </c>
      <c r="J316" s="6" t="n">
        <v>24.08</v>
      </c>
    </row>
    <row collapsed="false" customFormat="false" customHeight="false" hidden="false" ht="12.1" outlineLevel="0" r="317">
      <c r="A317" s="27" t="n">
        <v>46601</v>
      </c>
      <c r="B317" s="16" t="s">
        <v>327</v>
      </c>
      <c r="C317" s="16" t="s">
        <v>114</v>
      </c>
      <c r="D317" s="16" t="s">
        <v>115</v>
      </c>
      <c r="E317" s="6" t="n">
        <v>1000</v>
      </c>
      <c r="F317" s="7" t="n">
        <v>3</v>
      </c>
      <c r="G317" s="6" t="n">
        <v>12.25</v>
      </c>
      <c r="H317" s="6" t="n">
        <v>5</v>
      </c>
      <c r="I317" s="6" t="n">
        <v>36.75</v>
      </c>
      <c r="J317" s="6" t="n">
        <v>31.75</v>
      </c>
    </row>
    <row collapsed="false" customFormat="false" customHeight="false" hidden="false" ht="12.1" outlineLevel="0" r="318">
      <c r="A318" s="27" t="n">
        <v>46605</v>
      </c>
      <c r="B318" s="16" t="s">
        <v>327</v>
      </c>
      <c r="C318" s="16" t="s">
        <v>108</v>
      </c>
      <c r="D318" s="16" t="s">
        <v>109</v>
      </c>
      <c r="E318" s="6" t="n">
        <v>919</v>
      </c>
      <c r="F318" s="7" t="n">
        <v>3</v>
      </c>
      <c r="G318" s="6" t="n">
        <v>10.67</v>
      </c>
      <c r="H318" s="6" t="n">
        <v>4</v>
      </c>
      <c r="I318" s="6" t="n">
        <v>32.01</v>
      </c>
      <c r="J318" s="6" t="n">
        <v>28.01</v>
      </c>
    </row>
    <row collapsed="false" customFormat="false" customHeight="false" hidden="false" ht="12.1" outlineLevel="0" r="319">
      <c r="A319" s="27" t="n">
        <v>46611</v>
      </c>
      <c r="B319" s="16" t="s">
        <v>327</v>
      </c>
      <c r="C319" s="16" t="s">
        <v>102</v>
      </c>
      <c r="D319" s="16" t="s">
        <v>103</v>
      </c>
      <c r="E319" s="6" t="n">
        <v>1000</v>
      </c>
      <c r="F319" s="7" t="n">
        <v>3</v>
      </c>
      <c r="G319" s="6" t="n">
        <v>12.29</v>
      </c>
      <c r="H319" s="6" t="n">
        <v>5</v>
      </c>
      <c r="I319" s="6" t="n">
        <v>36.87</v>
      </c>
      <c r="J319" s="6" t="n">
        <v>31.87</v>
      </c>
    </row>
    <row collapsed="false" customFormat="false" customHeight="false" hidden="false" ht="12.1" outlineLevel="0" r="320">
      <c r="A320" s="27" t="n">
        <v>46614</v>
      </c>
      <c r="B320" s="16" t="s">
        <v>327</v>
      </c>
      <c r="C320" s="16" t="s">
        <v>96</v>
      </c>
      <c r="D320" s="16" t="s">
        <v>97</v>
      </c>
      <c r="E320" s="6" t="n">
        <v>1000</v>
      </c>
      <c r="F320" s="7" t="n">
        <v>3</v>
      </c>
      <c r="G320" s="6" t="n">
        <v>19.73</v>
      </c>
      <c r="H320" s="6" t="n">
        <v>8</v>
      </c>
      <c r="I320" s="6" t="n">
        <v>59.19</v>
      </c>
      <c r="J320" s="6" t="n">
        <v>51.19</v>
      </c>
    </row>
    <row collapsed="false" customFormat="false" customHeight="false" hidden="false" ht="12.1" outlineLevel="0" r="321">
      <c r="A321" s="27" t="n">
        <v>46617</v>
      </c>
      <c r="B321" s="16" t="s">
        <v>327</v>
      </c>
      <c r="C321" s="16" t="s">
        <v>129</v>
      </c>
      <c r="D321" s="16" t="s">
        <v>130</v>
      </c>
      <c r="E321" s="6" t="n">
        <v>1000</v>
      </c>
      <c r="F321" s="7" t="n">
        <v>3</v>
      </c>
      <c r="G321" s="6" t="n">
        <v>15.21</v>
      </c>
      <c r="H321" s="6" t="n">
        <v>6</v>
      </c>
      <c r="I321" s="6" t="n">
        <v>45.63</v>
      </c>
      <c r="J321" s="6" t="n">
        <v>39.63</v>
      </c>
    </row>
    <row collapsed="false" customFormat="false" customHeight="false" hidden="false" ht="12.1" outlineLevel="0" r="322">
      <c r="A322" s="27" t="n">
        <v>46624</v>
      </c>
      <c r="B322" s="16" t="s">
        <v>327</v>
      </c>
      <c r="C322" s="16" t="s">
        <v>80</v>
      </c>
      <c r="D322" s="16" t="s">
        <v>82</v>
      </c>
      <c r="E322" s="6" t="n">
        <v>1000</v>
      </c>
      <c r="F322" s="7" t="n">
        <v>3</v>
      </c>
      <c r="G322" s="6" t="n">
        <v>19.11</v>
      </c>
      <c r="H322" s="6" t="n">
        <v>7</v>
      </c>
      <c r="I322" s="6" t="n">
        <v>57.33</v>
      </c>
      <c r="J322" s="6" t="n">
        <v>50.33</v>
      </c>
    </row>
    <row collapsed="false" customFormat="false" customHeight="false" hidden="false" ht="12.1" outlineLevel="0" r="323">
      <c r="A323" s="27" t="n">
        <v>46631</v>
      </c>
      <c r="B323" s="16" t="s">
        <v>327</v>
      </c>
      <c r="C323" s="16" t="s">
        <v>114</v>
      </c>
      <c r="D323" s="16" t="s">
        <v>115</v>
      </c>
      <c r="E323" s="6" t="n">
        <v>1000</v>
      </c>
      <c r="F323" s="7" t="n">
        <v>3</v>
      </c>
      <c r="G323" s="6" t="n">
        <v>12.25</v>
      </c>
      <c r="H323" s="6" t="n">
        <v>5</v>
      </c>
      <c r="I323" s="6" t="n">
        <v>36.75</v>
      </c>
      <c r="J323" s="6" t="n">
        <v>31.75</v>
      </c>
    </row>
    <row collapsed="false" customFormat="false" customHeight="false" hidden="false" ht="12.1" outlineLevel="0" r="324">
      <c r="A324" s="27" t="n">
        <v>46631</v>
      </c>
      <c r="B324" s="16" t="s">
        <v>327</v>
      </c>
      <c r="C324" s="16" t="s">
        <v>120</v>
      </c>
      <c r="D324" s="16" t="s">
        <v>121</v>
      </c>
      <c r="E324" s="6" t="n">
        <v>1000</v>
      </c>
      <c r="F324" s="7" t="n">
        <v>3</v>
      </c>
      <c r="G324" s="6" t="n">
        <v>9.36</v>
      </c>
      <c r="H324" s="6" t="n">
        <v>4</v>
      </c>
      <c r="I324" s="6" t="n">
        <v>28.08</v>
      </c>
      <c r="J324" s="6" t="n">
        <v>24.08</v>
      </c>
    </row>
    <row collapsed="false" customFormat="false" customHeight="false" hidden="false" ht="12.1" outlineLevel="0" r="325">
      <c r="A325" s="27" t="n">
        <v>46635</v>
      </c>
      <c r="B325" s="16" t="s">
        <v>327</v>
      </c>
      <c r="C325" s="16" t="s">
        <v>108</v>
      </c>
      <c r="D325" s="16" t="s">
        <v>109</v>
      </c>
      <c r="E325" s="6" t="n">
        <v>919</v>
      </c>
      <c r="F325" s="7" t="n">
        <v>3</v>
      </c>
      <c r="G325" s="6" t="n">
        <v>10.14</v>
      </c>
      <c r="H325" s="6" t="n">
        <v>4</v>
      </c>
      <c r="I325" s="6" t="n">
        <v>30.42</v>
      </c>
      <c r="J325" s="6" t="n">
        <v>26.42</v>
      </c>
    </row>
    <row collapsed="false" customFormat="false" customHeight="false" hidden="false" ht="12.1" outlineLevel="0" r="326">
      <c r="A326" s="27" t="n">
        <v>46641</v>
      </c>
      <c r="B326" s="16" t="s">
        <v>327</v>
      </c>
      <c r="C326" s="16" t="s">
        <v>102</v>
      </c>
      <c r="D326" s="16" t="s">
        <v>103</v>
      </c>
      <c r="E326" s="6" t="n">
        <v>1000</v>
      </c>
      <c r="F326" s="7" t="n">
        <v>3</v>
      </c>
      <c r="G326" s="6" t="n">
        <v>12.29</v>
      </c>
      <c r="H326" s="6" t="n">
        <v>5</v>
      </c>
      <c r="I326" s="6" t="n">
        <v>36.87</v>
      </c>
      <c r="J326" s="6" t="n">
        <v>31.87</v>
      </c>
    </row>
    <row collapsed="false" customFormat="false" customHeight="false" hidden="false" ht="12.1" outlineLevel="0" r="327">
      <c r="A327" s="27" t="n">
        <v>46644</v>
      </c>
      <c r="B327" s="16" t="s">
        <v>327</v>
      </c>
      <c r="C327" s="16" t="s">
        <v>96</v>
      </c>
      <c r="D327" s="16" t="s">
        <v>97</v>
      </c>
      <c r="E327" s="6" t="n">
        <v>1000</v>
      </c>
      <c r="F327" s="7" t="n">
        <v>3</v>
      </c>
      <c r="G327" s="6" t="n">
        <v>19.73</v>
      </c>
      <c r="H327" s="6" t="n">
        <v>8</v>
      </c>
      <c r="I327" s="6" t="n">
        <v>59.19</v>
      </c>
      <c r="J327" s="6" t="n">
        <v>51.19</v>
      </c>
    </row>
    <row collapsed="false" customFormat="false" customHeight="false" hidden="false" ht="12.1" outlineLevel="0" r="328">
      <c r="A328" s="27" t="n">
        <v>46647</v>
      </c>
      <c r="B328" s="16" t="s">
        <v>327</v>
      </c>
      <c r="C328" s="16" t="s">
        <v>129</v>
      </c>
      <c r="D328" s="16" t="s">
        <v>130</v>
      </c>
      <c r="E328" s="6" t="n">
        <v>1000</v>
      </c>
      <c r="F328" s="7" t="n">
        <v>3</v>
      </c>
      <c r="G328" s="6" t="n">
        <v>15.21</v>
      </c>
      <c r="H328" s="6" t="n">
        <v>6</v>
      </c>
      <c r="I328" s="6" t="n">
        <v>45.63</v>
      </c>
      <c r="J328" s="6" t="n">
        <v>39.63</v>
      </c>
    </row>
    <row collapsed="false" customFormat="false" customHeight="false" hidden="false" ht="12.1" outlineLevel="0" r="329">
      <c r="A329" s="27" t="n">
        <v>46654</v>
      </c>
      <c r="B329" s="16" t="s">
        <v>327</v>
      </c>
      <c r="C329" s="16" t="s">
        <v>80</v>
      </c>
      <c r="D329" s="16" t="s">
        <v>82</v>
      </c>
      <c r="E329" s="6" t="n">
        <v>1000</v>
      </c>
      <c r="F329" s="7" t="n">
        <v>3</v>
      </c>
      <c r="G329" s="6" t="n">
        <v>19.11</v>
      </c>
      <c r="H329" s="6" t="n">
        <v>7</v>
      </c>
      <c r="I329" s="6" t="n">
        <v>57.33</v>
      </c>
      <c r="J329" s="6" t="n">
        <v>50.33</v>
      </c>
    </row>
    <row collapsed="false" customFormat="false" customHeight="false" hidden="false" ht="12.1" outlineLevel="0" r="330">
      <c r="A330" s="27" t="n">
        <v>46661</v>
      </c>
      <c r="B330" s="16" t="s">
        <v>327</v>
      </c>
      <c r="C330" s="16" t="s">
        <v>120</v>
      </c>
      <c r="D330" s="16" t="s">
        <v>121</v>
      </c>
      <c r="E330" s="6" t="n">
        <v>1000</v>
      </c>
      <c r="F330" s="7" t="n">
        <v>3</v>
      </c>
      <c r="G330" s="6" t="n">
        <v>4.75</v>
      </c>
      <c r="H330" s="6" t="n">
        <v>2</v>
      </c>
      <c r="I330" s="6" t="n">
        <v>14.25</v>
      </c>
      <c r="J330" s="6" t="n">
        <v>12.25</v>
      </c>
    </row>
    <row collapsed="false" customFormat="false" customHeight="false" hidden="false" ht="12.1" outlineLevel="0" r="331">
      <c r="A331" s="27" t="n">
        <v>46665</v>
      </c>
      <c r="B331" s="16" t="s">
        <v>327</v>
      </c>
      <c r="C331" s="16" t="s">
        <v>108</v>
      </c>
      <c r="D331" s="16" t="s">
        <v>109</v>
      </c>
      <c r="E331" s="6" t="n">
        <v>919</v>
      </c>
      <c r="F331" s="7" t="n">
        <v>3</v>
      </c>
      <c r="G331" s="6" t="n">
        <v>9.61</v>
      </c>
      <c r="H331" s="6" t="n">
        <v>4</v>
      </c>
      <c r="I331" s="6" t="n">
        <v>28.83</v>
      </c>
      <c r="J331" s="6" t="n">
        <v>24.83</v>
      </c>
    </row>
    <row collapsed="false" customFormat="false" customHeight="false" hidden="false" ht="12.1" outlineLevel="0" r="332">
      <c r="A332" s="27" t="n">
        <v>46674</v>
      </c>
      <c r="B332" s="16" t="s">
        <v>327</v>
      </c>
      <c r="C332" s="16" t="s">
        <v>96</v>
      </c>
      <c r="D332" s="16" t="s">
        <v>97</v>
      </c>
      <c r="E332" s="6" t="n">
        <v>1000</v>
      </c>
      <c r="F332" s="7" t="n">
        <v>3</v>
      </c>
      <c r="G332" s="6" t="n">
        <v>19.73</v>
      </c>
      <c r="H332" s="6" t="n">
        <v>8</v>
      </c>
      <c r="I332" s="6" t="n">
        <v>59.19</v>
      </c>
      <c r="J332" s="6" t="n">
        <v>51.19</v>
      </c>
    </row>
    <row collapsed="false" customFormat="false" customHeight="false" hidden="false" ht="12.1" outlineLevel="0" r="333">
      <c r="A333" s="27" t="n">
        <v>46677</v>
      </c>
      <c r="B333" s="16" t="s">
        <v>327</v>
      </c>
      <c r="C333" s="16" t="s">
        <v>129</v>
      </c>
      <c r="D333" s="16" t="s">
        <v>130</v>
      </c>
      <c r="E333" s="6" t="n">
        <v>1000</v>
      </c>
      <c r="F333" s="7" t="n">
        <v>3</v>
      </c>
      <c r="G333" s="6" t="n">
        <v>15.21</v>
      </c>
      <c r="H333" s="6" t="n">
        <v>6</v>
      </c>
      <c r="I333" s="6" t="n">
        <v>45.63</v>
      </c>
      <c r="J333" s="6" t="n">
        <v>39.63</v>
      </c>
    </row>
    <row collapsed="false" customFormat="false" customHeight="false" hidden="false" ht="12.1" outlineLevel="0" r="334">
      <c r="A334" s="27" t="n">
        <v>46691</v>
      </c>
      <c r="B334" s="16" t="s">
        <v>327</v>
      </c>
      <c r="C334" s="16" t="s">
        <v>120</v>
      </c>
      <c r="D334" s="16" t="s">
        <v>121</v>
      </c>
      <c r="E334" s="6" t="n">
        <v>1000</v>
      </c>
      <c r="F334" s="7" t="n">
        <v>3</v>
      </c>
      <c r="G334" s="6" t="n">
        <v>4.75</v>
      </c>
      <c r="H334" s="6" t="n">
        <v>2</v>
      </c>
      <c r="I334" s="6" t="n">
        <v>14.25</v>
      </c>
      <c r="J334" s="6" t="n">
        <v>12.25</v>
      </c>
    </row>
    <row collapsed="false" customFormat="false" customHeight="false" hidden="false" ht="12.1" outlineLevel="0" r="335">
      <c r="A335" s="27" t="n">
        <v>46695</v>
      </c>
      <c r="B335" s="16" t="s">
        <v>327</v>
      </c>
      <c r="C335" s="16" t="s">
        <v>108</v>
      </c>
      <c r="D335" s="16" t="s">
        <v>109</v>
      </c>
      <c r="E335" s="6" t="n">
        <v>919</v>
      </c>
      <c r="F335" s="7" t="n">
        <v>3</v>
      </c>
      <c r="G335" s="6" t="n">
        <v>9.07</v>
      </c>
      <c r="H335" s="6" t="n">
        <v>4</v>
      </c>
      <c r="I335" s="6" t="n">
        <v>27.21</v>
      </c>
      <c r="J335" s="6" t="n">
        <v>23.21</v>
      </c>
    </row>
    <row collapsed="false" customFormat="false" customHeight="false" hidden="false" ht="12.1" outlineLevel="0" r="336">
      <c r="A336" s="27" t="n">
        <v>46704</v>
      </c>
      <c r="B336" s="16" t="s">
        <v>327</v>
      </c>
      <c r="C336" s="16" t="s">
        <v>96</v>
      </c>
      <c r="D336" s="16" t="s">
        <v>97</v>
      </c>
      <c r="E336" s="6" t="n">
        <v>1000</v>
      </c>
      <c r="F336" s="7" t="n">
        <v>3</v>
      </c>
      <c r="G336" s="6" t="n">
        <v>19.73</v>
      </c>
      <c r="H336" s="6" t="n">
        <v>8</v>
      </c>
      <c r="I336" s="6" t="n">
        <v>59.19</v>
      </c>
      <c r="J336" s="6" t="n">
        <v>51.19</v>
      </c>
    </row>
    <row collapsed="false" customFormat="false" customHeight="false" hidden="false" ht="12.1" outlineLevel="0" r="337">
      <c r="A337" s="27" t="n">
        <v>46707</v>
      </c>
      <c r="B337" s="16" t="s">
        <v>327</v>
      </c>
      <c r="C337" s="16" t="s">
        <v>129</v>
      </c>
      <c r="D337" s="16" t="s">
        <v>130</v>
      </c>
      <c r="E337" s="6" t="n">
        <v>1000</v>
      </c>
      <c r="F337" s="7" t="n">
        <v>3</v>
      </c>
      <c r="G337" s="6" t="n">
        <v>15.21</v>
      </c>
      <c r="H337" s="6" t="n">
        <v>6</v>
      </c>
      <c r="I337" s="6" t="n">
        <v>45.63</v>
      </c>
      <c r="J337" s="6" t="n">
        <v>39.63</v>
      </c>
    </row>
    <row collapsed="false" customFormat="false" customHeight="false" hidden="false" ht="12.1" outlineLevel="0" r="338">
      <c r="A338" s="27" t="n">
        <v>46721</v>
      </c>
      <c r="B338" s="16" t="s">
        <v>327</v>
      </c>
      <c r="C338" s="16" t="s">
        <v>120</v>
      </c>
      <c r="D338" s="16" t="s">
        <v>121</v>
      </c>
      <c r="E338" s="6" t="n">
        <v>1000</v>
      </c>
      <c r="F338" s="7" t="n">
        <v>3</v>
      </c>
      <c r="G338" s="6" t="n">
        <v>4.75</v>
      </c>
      <c r="H338" s="6" t="n">
        <v>2</v>
      </c>
      <c r="I338" s="6" t="n">
        <v>14.25</v>
      </c>
      <c r="J338" s="6" t="n">
        <v>12.25</v>
      </c>
    </row>
    <row collapsed="false" customFormat="false" customHeight="false" hidden="false" ht="12.1" outlineLevel="0" r="339">
      <c r="A339" s="27" t="n">
        <v>46725</v>
      </c>
      <c r="B339" s="16" t="s">
        <v>327</v>
      </c>
      <c r="C339" s="16" t="s">
        <v>108</v>
      </c>
      <c r="D339" s="16" t="s">
        <v>109</v>
      </c>
      <c r="E339" s="6" t="n">
        <v>919</v>
      </c>
      <c r="F339" s="7" t="n">
        <v>3</v>
      </c>
      <c r="G339" s="6" t="n">
        <v>8.54</v>
      </c>
      <c r="H339" s="6" t="n">
        <v>3</v>
      </c>
      <c r="I339" s="6" t="n">
        <v>25.62</v>
      </c>
      <c r="J339" s="6" t="n">
        <v>22.62</v>
      </c>
    </row>
    <row collapsed="false" customFormat="false" customHeight="false" hidden="false" ht="12.1" outlineLevel="0" r="340">
      <c r="A340" s="27" t="n">
        <v>46734</v>
      </c>
      <c r="B340" s="16" t="s">
        <v>327</v>
      </c>
      <c r="C340" s="16" t="s">
        <v>96</v>
      </c>
      <c r="D340" s="16" t="s">
        <v>97</v>
      </c>
      <c r="E340" s="6" t="n">
        <v>1000</v>
      </c>
      <c r="F340" s="7" t="n">
        <v>3</v>
      </c>
      <c r="G340" s="6" t="n">
        <v>19.73</v>
      </c>
      <c r="H340" s="6" t="n">
        <v>8</v>
      </c>
      <c r="I340" s="6" t="n">
        <v>59.19</v>
      </c>
      <c r="J340" s="6" t="n">
        <v>51.19</v>
      </c>
    </row>
    <row collapsed="false" customFormat="false" customHeight="false" hidden="false" ht="12.1" outlineLevel="0" r="341">
      <c r="A341" s="27" t="n">
        <v>46737</v>
      </c>
      <c r="B341" s="16" t="s">
        <v>327</v>
      </c>
      <c r="C341" s="16" t="s">
        <v>129</v>
      </c>
      <c r="D341" s="16" t="s">
        <v>130</v>
      </c>
      <c r="E341" s="6" t="n">
        <v>1000</v>
      </c>
      <c r="F341" s="7" t="n">
        <v>3</v>
      </c>
      <c r="G341" s="6" t="n">
        <v>15.21</v>
      </c>
      <c r="H341" s="6" t="n">
        <v>6</v>
      </c>
      <c r="I341" s="6" t="n">
        <v>45.63</v>
      </c>
      <c r="J341" s="6" t="n">
        <v>39.63</v>
      </c>
    </row>
    <row collapsed="false" customFormat="false" customHeight="false" hidden="false" ht="12.1" outlineLevel="0" r="342">
      <c r="A342" s="27" t="n">
        <v>46751</v>
      </c>
      <c r="B342" s="16" t="s">
        <v>327</v>
      </c>
      <c r="C342" s="16" t="s">
        <v>120</v>
      </c>
      <c r="D342" s="16" t="s">
        <v>121</v>
      </c>
      <c r="E342" s="6" t="n">
        <v>1000</v>
      </c>
      <c r="F342" s="7" t="n">
        <v>3</v>
      </c>
      <c r="G342" s="6" t="n">
        <v>4.75</v>
      </c>
      <c r="H342" s="6" t="n">
        <v>2</v>
      </c>
      <c r="I342" s="6" t="n">
        <v>14.25</v>
      </c>
      <c r="J342" s="6" t="n">
        <v>12.25</v>
      </c>
    </row>
    <row collapsed="false" customFormat="false" customHeight="false" hidden="false" ht="12.1" outlineLevel="0" r="343">
      <c r="A343" s="27" t="n">
        <v>46755</v>
      </c>
      <c r="B343" s="16" t="s">
        <v>327</v>
      </c>
      <c r="C343" s="16" t="s">
        <v>108</v>
      </c>
      <c r="D343" s="16" t="s">
        <v>109</v>
      </c>
      <c r="E343" s="6" t="n">
        <v>919</v>
      </c>
      <c r="F343" s="7" t="n">
        <v>3</v>
      </c>
      <c r="G343" s="6" t="n">
        <v>8.01</v>
      </c>
      <c r="H343" s="6" t="n">
        <v>3</v>
      </c>
      <c r="I343" s="6" t="n">
        <v>24.03</v>
      </c>
      <c r="J343" s="6" t="n">
        <v>21.03</v>
      </c>
    </row>
    <row collapsed="false" customFormat="false" customHeight="false" hidden="false" ht="12.1" outlineLevel="0" r="344">
      <c r="A344" s="27" t="n">
        <v>46764</v>
      </c>
      <c r="B344" s="16" t="s">
        <v>327</v>
      </c>
      <c r="C344" s="16" t="s">
        <v>96</v>
      </c>
      <c r="D344" s="16" t="s">
        <v>97</v>
      </c>
      <c r="E344" s="6" t="n">
        <v>1000</v>
      </c>
      <c r="F344" s="7" t="n">
        <v>3</v>
      </c>
      <c r="G344" s="6" t="n">
        <v>19.73</v>
      </c>
      <c r="H344" s="6" t="n">
        <v>8</v>
      </c>
      <c r="I344" s="6" t="n">
        <v>59.19</v>
      </c>
      <c r="J344" s="6" t="n">
        <v>51.19</v>
      </c>
    </row>
    <row collapsed="false" customFormat="false" customHeight="false" hidden="false" ht="12.1" outlineLevel="0" r="345">
      <c r="A345" s="27" t="n">
        <v>46767</v>
      </c>
      <c r="B345" s="16" t="s">
        <v>327</v>
      </c>
      <c r="C345" s="16" t="s">
        <v>129</v>
      </c>
      <c r="D345" s="16" t="s">
        <v>130</v>
      </c>
      <c r="E345" s="6" t="n">
        <v>1000</v>
      </c>
      <c r="F345" s="7" t="n">
        <v>3</v>
      </c>
      <c r="G345" s="6" t="n">
        <v>15.21</v>
      </c>
      <c r="H345" s="6" t="n">
        <v>6</v>
      </c>
      <c r="I345" s="6" t="n">
        <v>45.63</v>
      </c>
      <c r="J345" s="6" t="n">
        <v>39.63</v>
      </c>
    </row>
    <row collapsed="false" customFormat="false" customHeight="false" hidden="false" ht="12.1" outlineLevel="0" r="346">
      <c r="A346" s="27" t="n">
        <v>46781</v>
      </c>
      <c r="B346" s="16" t="s">
        <v>327</v>
      </c>
      <c r="C346" s="16" t="s">
        <v>120</v>
      </c>
      <c r="D346" s="16" t="s">
        <v>121</v>
      </c>
      <c r="E346" s="6" t="n">
        <v>1000</v>
      </c>
      <c r="F346" s="7" t="n">
        <v>3</v>
      </c>
      <c r="G346" s="6" t="n">
        <v>4.75</v>
      </c>
      <c r="H346" s="6" t="n">
        <v>2</v>
      </c>
      <c r="I346" s="6" t="n">
        <v>14.25</v>
      </c>
      <c r="J346" s="6" t="n">
        <v>12.25</v>
      </c>
    </row>
    <row collapsed="false" customFormat="false" customHeight="false" hidden="false" ht="12.1" outlineLevel="0" r="347">
      <c r="A347" s="27" t="n">
        <v>46785</v>
      </c>
      <c r="B347" s="16" t="s">
        <v>327</v>
      </c>
      <c r="C347" s="16" t="s">
        <v>108</v>
      </c>
      <c r="D347" s="16" t="s">
        <v>109</v>
      </c>
      <c r="E347" s="6" t="n">
        <v>919</v>
      </c>
      <c r="F347" s="7" t="n">
        <v>3</v>
      </c>
      <c r="G347" s="6" t="n">
        <v>7.48</v>
      </c>
      <c r="H347" s="6" t="n">
        <v>3</v>
      </c>
      <c r="I347" s="6" t="n">
        <v>22.44</v>
      </c>
      <c r="J347" s="6" t="n">
        <v>19.44</v>
      </c>
    </row>
    <row collapsed="false" customFormat="false" customHeight="false" hidden="false" ht="12.1" outlineLevel="0" r="348">
      <c r="A348" s="27" t="n">
        <v>46794</v>
      </c>
      <c r="B348" s="16" t="s">
        <v>327</v>
      </c>
      <c r="C348" s="16" t="s">
        <v>96</v>
      </c>
      <c r="D348" s="16" t="s">
        <v>97</v>
      </c>
      <c r="E348" s="6" t="n">
        <v>1000</v>
      </c>
      <c r="F348" s="7" t="n">
        <v>3</v>
      </c>
      <c r="G348" s="6" t="n">
        <v>19.73</v>
      </c>
      <c r="H348" s="6" t="n">
        <v>8</v>
      </c>
      <c r="I348" s="6" t="n">
        <v>59.19</v>
      </c>
      <c r="J348" s="6" t="n">
        <v>51.19</v>
      </c>
    </row>
    <row collapsed="false" customFormat="false" customHeight="false" hidden="false" ht="12.1" outlineLevel="0" r="349">
      <c r="A349" s="27" t="n">
        <v>46797</v>
      </c>
      <c r="B349" s="16" t="s">
        <v>327</v>
      </c>
      <c r="C349" s="16" t="s">
        <v>129</v>
      </c>
      <c r="D349" s="16" t="s">
        <v>130</v>
      </c>
      <c r="E349" s="6" t="n">
        <v>1000</v>
      </c>
      <c r="F349" s="7" t="n">
        <v>3</v>
      </c>
      <c r="G349" s="6" t="n">
        <v>15.21</v>
      </c>
      <c r="H349" s="6" t="n">
        <v>6</v>
      </c>
      <c r="I349" s="6" t="n">
        <v>45.63</v>
      </c>
      <c r="J349" s="6" t="n">
        <v>39.63</v>
      </c>
    </row>
    <row collapsed="false" customFormat="false" customHeight="false" hidden="false" ht="12.1" outlineLevel="0" r="350">
      <c r="A350" s="27" t="n">
        <v>46811</v>
      </c>
      <c r="B350" s="16" t="s">
        <v>327</v>
      </c>
      <c r="C350" s="16" t="s">
        <v>120</v>
      </c>
      <c r="D350" s="16" t="s">
        <v>121</v>
      </c>
      <c r="E350" s="6" t="n">
        <v>1000</v>
      </c>
      <c r="F350" s="7" t="n">
        <v>3</v>
      </c>
      <c r="G350" s="6" t="n">
        <v>4.75</v>
      </c>
      <c r="H350" s="6" t="n">
        <v>2</v>
      </c>
      <c r="I350" s="6" t="n">
        <v>14.25</v>
      </c>
      <c r="J350" s="6" t="n">
        <v>12.25</v>
      </c>
    </row>
    <row collapsed="false" customFormat="false" customHeight="false" hidden="false" ht="12.1" outlineLevel="0" r="351">
      <c r="A351" s="27" t="n">
        <v>46815</v>
      </c>
      <c r="B351" s="16" t="s">
        <v>327</v>
      </c>
      <c r="C351" s="16" t="s">
        <v>108</v>
      </c>
      <c r="D351" s="16" t="s">
        <v>109</v>
      </c>
      <c r="E351" s="6" t="n">
        <v>919</v>
      </c>
      <c r="F351" s="7" t="n">
        <v>3</v>
      </c>
      <c r="G351" s="6" t="n">
        <v>6.94</v>
      </c>
      <c r="H351" s="6" t="n">
        <v>3</v>
      </c>
      <c r="I351" s="6" t="n">
        <v>20.82</v>
      </c>
      <c r="J351" s="6" t="n">
        <v>17.82</v>
      </c>
    </row>
    <row collapsed="false" customFormat="false" customHeight="false" hidden="false" ht="12.1" outlineLevel="0" r="352">
      <c r="A352" s="27" t="n">
        <v>46824</v>
      </c>
      <c r="B352" s="16" t="s">
        <v>327</v>
      </c>
      <c r="C352" s="16" t="s">
        <v>96</v>
      </c>
      <c r="D352" s="16" t="s">
        <v>97</v>
      </c>
      <c r="E352" s="6" t="n">
        <v>1000</v>
      </c>
      <c r="F352" s="7" t="n">
        <v>3</v>
      </c>
      <c r="G352" s="6" t="n">
        <v>19.73</v>
      </c>
      <c r="H352" s="6" t="n">
        <v>8</v>
      </c>
      <c r="I352" s="6" t="n">
        <v>59.19</v>
      </c>
      <c r="J352" s="6" t="n">
        <v>51.19</v>
      </c>
    </row>
    <row collapsed="false" customFormat="false" customHeight="false" hidden="false" ht="12.1" outlineLevel="0" r="353">
      <c r="A353" s="27" t="n">
        <v>46841</v>
      </c>
      <c r="B353" s="16" t="s">
        <v>327</v>
      </c>
      <c r="C353" s="16" t="s">
        <v>120</v>
      </c>
      <c r="D353" s="16" t="s">
        <v>121</v>
      </c>
      <c r="E353" s="6" t="n">
        <v>1000</v>
      </c>
      <c r="F353" s="7" t="n">
        <v>3</v>
      </c>
      <c r="G353" s="6" t="n">
        <v>4.75</v>
      </c>
      <c r="H353" s="6" t="n">
        <v>2</v>
      </c>
      <c r="I353" s="6" t="n">
        <v>14.25</v>
      </c>
      <c r="J353" s="6" t="n">
        <v>12.25</v>
      </c>
    </row>
    <row collapsed="false" customFormat="false" customHeight="false" hidden="false" ht="12.1" outlineLevel="0" r="354">
      <c r="A354" s="27" t="n">
        <v>46845</v>
      </c>
      <c r="B354" s="16" t="s">
        <v>327</v>
      </c>
      <c r="C354" s="16" t="s">
        <v>108</v>
      </c>
      <c r="D354" s="16" t="s">
        <v>109</v>
      </c>
      <c r="E354" s="6" t="n">
        <v>919</v>
      </c>
      <c r="F354" s="7" t="n">
        <v>3</v>
      </c>
      <c r="G354" s="6" t="n">
        <v>6.41</v>
      </c>
      <c r="H354" s="6" t="n">
        <v>2</v>
      </c>
      <c r="I354" s="6" t="n">
        <v>19.23</v>
      </c>
      <c r="J354" s="6" t="n">
        <v>17.23</v>
      </c>
    </row>
    <row collapsed="false" customFormat="false" customHeight="false" hidden="false" ht="12.1" outlineLevel="0" r="355">
      <c r="A355" s="27" t="n">
        <v>46854</v>
      </c>
      <c r="B355" s="16" t="s">
        <v>327</v>
      </c>
      <c r="C355" s="16" t="s">
        <v>96</v>
      </c>
      <c r="D355" s="16" t="s">
        <v>97</v>
      </c>
      <c r="E355" s="6" t="n">
        <v>1000</v>
      </c>
      <c r="F355" s="7" t="n">
        <v>3</v>
      </c>
      <c r="G355" s="6" t="n">
        <v>19.73</v>
      </c>
      <c r="H355" s="6" t="n">
        <v>8</v>
      </c>
      <c r="I355" s="6" t="n">
        <v>59.19</v>
      </c>
      <c r="J355" s="6" t="n">
        <v>51.19</v>
      </c>
    </row>
    <row collapsed="false" customFormat="false" customHeight="false" hidden="false" ht="12.1" outlineLevel="0" r="356">
      <c r="A356" s="27" t="n">
        <v>46871</v>
      </c>
      <c r="B356" s="16" t="s">
        <v>327</v>
      </c>
      <c r="C356" s="16" t="s">
        <v>120</v>
      </c>
      <c r="D356" s="16" t="s">
        <v>121</v>
      </c>
      <c r="E356" s="6" t="n">
        <v>1000</v>
      </c>
      <c r="F356" s="7" t="n">
        <v>3</v>
      </c>
      <c r="G356" s="6" t="n">
        <v>4.75</v>
      </c>
      <c r="H356" s="6" t="n">
        <v>2</v>
      </c>
      <c r="I356" s="6" t="n">
        <v>14.25</v>
      </c>
      <c r="J356" s="6" t="n">
        <v>12.25</v>
      </c>
    </row>
    <row collapsed="false" customFormat="false" customHeight="false" hidden="false" ht="12.1" outlineLevel="0" r="357">
      <c r="A357" s="27" t="n">
        <v>46875</v>
      </c>
      <c r="B357" s="16" t="s">
        <v>327</v>
      </c>
      <c r="C357" s="16" t="s">
        <v>108</v>
      </c>
      <c r="D357" s="16" t="s">
        <v>109</v>
      </c>
      <c r="E357" s="6" t="n">
        <v>919</v>
      </c>
      <c r="F357" s="7" t="n">
        <v>3</v>
      </c>
      <c r="G357" s="6" t="n">
        <v>5.88</v>
      </c>
      <c r="H357" s="6" t="n">
        <v>2</v>
      </c>
      <c r="I357" s="6" t="n">
        <v>17.64</v>
      </c>
      <c r="J357" s="6" t="n">
        <v>15.64</v>
      </c>
    </row>
    <row collapsed="false" customFormat="false" customHeight="false" hidden="false" ht="12.1" outlineLevel="0" r="358">
      <c r="A358" s="27" t="n">
        <v>46884</v>
      </c>
      <c r="B358" s="16" t="s">
        <v>327</v>
      </c>
      <c r="C358" s="16" t="s">
        <v>96</v>
      </c>
      <c r="D358" s="16" t="s">
        <v>97</v>
      </c>
      <c r="E358" s="6" t="n">
        <v>1000</v>
      </c>
      <c r="F358" s="7" t="n">
        <v>3</v>
      </c>
      <c r="G358" s="6" t="n">
        <v>19.73</v>
      </c>
      <c r="H358" s="6" t="n">
        <v>8</v>
      </c>
      <c r="I358" s="6" t="n">
        <v>59.19</v>
      </c>
      <c r="J358" s="6" t="n">
        <v>51.19</v>
      </c>
    </row>
    <row collapsed="false" customFormat="false" customHeight="false" hidden="false" ht="12.1" outlineLevel="0" r="359">
      <c r="A359" s="27" t="n">
        <v>46901</v>
      </c>
      <c r="B359" s="16" t="s">
        <v>327</v>
      </c>
      <c r="C359" s="16" t="s">
        <v>120</v>
      </c>
      <c r="D359" s="16" t="s">
        <v>121</v>
      </c>
      <c r="E359" s="6" t="n">
        <v>1000</v>
      </c>
      <c r="F359" s="7" t="n">
        <v>3</v>
      </c>
      <c r="G359" s="6" t="n">
        <v>4.75</v>
      </c>
      <c r="H359" s="6" t="n">
        <v>2</v>
      </c>
      <c r="I359" s="6" t="n">
        <v>14.25</v>
      </c>
      <c r="J359" s="6" t="n">
        <v>12.25</v>
      </c>
    </row>
    <row collapsed="false" customFormat="false" customHeight="false" hidden="false" ht="12.1" outlineLevel="0" r="360">
      <c r="A360" s="27" t="n">
        <v>46905</v>
      </c>
      <c r="B360" s="16" t="s">
        <v>327</v>
      </c>
      <c r="C360" s="16" t="s">
        <v>108</v>
      </c>
      <c r="D360" s="16" t="s">
        <v>109</v>
      </c>
      <c r="E360" s="6" t="n">
        <v>919</v>
      </c>
      <c r="F360" s="7" t="n">
        <v>3</v>
      </c>
      <c r="G360" s="6" t="n">
        <v>5.35</v>
      </c>
      <c r="H360" s="6" t="n">
        <v>2</v>
      </c>
      <c r="I360" s="6" t="n">
        <v>16.05</v>
      </c>
      <c r="J360" s="6" t="n">
        <v>14.05</v>
      </c>
    </row>
    <row collapsed="false" customFormat="false" customHeight="false" hidden="false" ht="12.1" outlineLevel="0" r="361">
      <c r="A361" s="27" t="n">
        <v>46914</v>
      </c>
      <c r="B361" s="16" t="s">
        <v>327</v>
      </c>
      <c r="C361" s="16" t="s">
        <v>96</v>
      </c>
      <c r="D361" s="16" t="s">
        <v>97</v>
      </c>
      <c r="E361" s="6" t="n">
        <v>1000</v>
      </c>
      <c r="F361" s="7" t="n">
        <v>3</v>
      </c>
      <c r="G361" s="6" t="n">
        <v>19.73</v>
      </c>
      <c r="H361" s="6" t="n">
        <v>8</v>
      </c>
      <c r="I361" s="6" t="n">
        <v>59.19</v>
      </c>
      <c r="J361" s="6" t="n">
        <v>51.19</v>
      </c>
    </row>
    <row collapsed="false" customFormat="false" customHeight="false" hidden="false" ht="12.1" outlineLevel="0" r="362">
      <c r="A362" s="27" t="n">
        <v>46931</v>
      </c>
      <c r="B362" s="16" t="s">
        <v>327</v>
      </c>
      <c r="C362" s="16" t="s">
        <v>120</v>
      </c>
      <c r="D362" s="16" t="s">
        <v>121</v>
      </c>
      <c r="E362" s="6" t="n">
        <v>1000</v>
      </c>
      <c r="F362" s="7" t="n">
        <v>3</v>
      </c>
      <c r="G362" s="6" t="n">
        <v>4.75</v>
      </c>
      <c r="H362" s="6" t="n">
        <v>2</v>
      </c>
      <c r="I362" s="6" t="n">
        <v>14.25</v>
      </c>
      <c r="J362" s="6" t="n">
        <v>12.25</v>
      </c>
    </row>
    <row collapsed="false" customFormat="false" customHeight="false" hidden="false" ht="12.1" outlineLevel="0" r="363">
      <c r="A363" s="27" t="n">
        <v>46935</v>
      </c>
      <c r="B363" s="16" t="s">
        <v>327</v>
      </c>
      <c r="C363" s="16" t="s">
        <v>108</v>
      </c>
      <c r="D363" s="16" t="s">
        <v>109</v>
      </c>
      <c r="E363" s="6" t="n">
        <v>919</v>
      </c>
      <c r="F363" s="7" t="n">
        <v>3</v>
      </c>
      <c r="G363" s="6" t="n">
        <v>4.81</v>
      </c>
      <c r="H363" s="6" t="n">
        <v>2</v>
      </c>
      <c r="I363" s="6" t="n">
        <v>14.43</v>
      </c>
      <c r="J363" s="6" t="n">
        <v>12.43</v>
      </c>
    </row>
    <row collapsed="false" customFormat="false" customHeight="false" hidden="false" ht="12.1" outlineLevel="0" r="364">
      <c r="A364" s="27" t="n">
        <v>46944</v>
      </c>
      <c r="B364" s="16" t="s">
        <v>327</v>
      </c>
      <c r="C364" s="16" t="s">
        <v>96</v>
      </c>
      <c r="D364" s="16" t="s">
        <v>97</v>
      </c>
      <c r="E364" s="6" t="n">
        <v>1000</v>
      </c>
      <c r="F364" s="7" t="n">
        <v>3</v>
      </c>
      <c r="G364" s="6" t="n">
        <v>19.73</v>
      </c>
      <c r="H364" s="6" t="n">
        <v>8</v>
      </c>
      <c r="I364" s="6" t="n">
        <v>59.19</v>
      </c>
      <c r="J364" s="6" t="n">
        <v>51.19</v>
      </c>
    </row>
    <row collapsed="false" customFormat="false" customHeight="false" hidden="false" ht="12.1" outlineLevel="0" r="365">
      <c r="A365" s="27" t="n">
        <v>46961</v>
      </c>
      <c r="B365" s="16" t="s">
        <v>327</v>
      </c>
      <c r="C365" s="16" t="s">
        <v>120</v>
      </c>
      <c r="D365" s="16" t="s">
        <v>121</v>
      </c>
      <c r="E365" s="6" t="n">
        <v>1000</v>
      </c>
      <c r="F365" s="7" t="n">
        <v>3</v>
      </c>
      <c r="G365" s="6" t="n">
        <v>4.75</v>
      </c>
      <c r="H365" s="6" t="n">
        <v>2</v>
      </c>
      <c r="I365" s="6" t="n">
        <v>14.25</v>
      </c>
      <c r="J365" s="6" t="n">
        <v>12.25</v>
      </c>
    </row>
    <row collapsed="false" customFormat="false" customHeight="false" hidden="false" ht="12.1" outlineLevel="0" r="366">
      <c r="A366" s="27" t="n">
        <v>46965</v>
      </c>
      <c r="B366" s="16" t="s">
        <v>327</v>
      </c>
      <c r="C366" s="16" t="s">
        <v>108</v>
      </c>
      <c r="D366" s="16" t="s">
        <v>109</v>
      </c>
      <c r="E366" s="6" t="n">
        <v>919</v>
      </c>
      <c r="F366" s="7" t="n">
        <v>3</v>
      </c>
      <c r="G366" s="6" t="n">
        <v>4.28</v>
      </c>
      <c r="H366" s="6" t="n">
        <v>2</v>
      </c>
      <c r="I366" s="6" t="n">
        <v>12.84</v>
      </c>
      <c r="J366" s="6" t="n">
        <v>10.84</v>
      </c>
    </row>
    <row collapsed="false" customFormat="false" customHeight="false" hidden="false" ht="12.1" outlineLevel="0" r="367">
      <c r="A367" s="27" t="n">
        <v>46974</v>
      </c>
      <c r="B367" s="16" t="s">
        <v>327</v>
      </c>
      <c r="C367" s="16" t="s">
        <v>96</v>
      </c>
      <c r="D367" s="16" t="s">
        <v>97</v>
      </c>
      <c r="E367" s="6" t="n">
        <v>1000</v>
      </c>
      <c r="F367" s="7" t="n">
        <v>3</v>
      </c>
      <c r="G367" s="6" t="n">
        <v>19.73</v>
      </c>
      <c r="H367" s="6" t="n">
        <v>8</v>
      </c>
      <c r="I367" s="6" t="n">
        <v>59.19</v>
      </c>
      <c r="J367" s="6" t="n">
        <v>51.19</v>
      </c>
    </row>
    <row collapsed="false" customFormat="false" customHeight="false" hidden="false" ht="12.1" outlineLevel="0" r="368">
      <c r="A368" s="27" t="n">
        <v>46991</v>
      </c>
      <c r="B368" s="16" t="s">
        <v>327</v>
      </c>
      <c r="C368" s="16" t="s">
        <v>120</v>
      </c>
      <c r="D368" s="16" t="s">
        <v>121</v>
      </c>
      <c r="E368" s="6" t="n">
        <v>1000</v>
      </c>
      <c r="F368" s="7" t="n">
        <v>3</v>
      </c>
      <c r="G368" s="6" t="n">
        <v>4.75</v>
      </c>
      <c r="H368" s="6" t="n">
        <v>2</v>
      </c>
      <c r="I368" s="6" t="n">
        <v>14.25</v>
      </c>
      <c r="J368" s="6" t="n">
        <v>12.25</v>
      </c>
    </row>
    <row collapsed="false" customFormat="false" customHeight="false" hidden="false" ht="12.1" outlineLevel="0" r="369">
      <c r="A369" s="27" t="n">
        <v>46995</v>
      </c>
      <c r="B369" s="16" t="s">
        <v>327</v>
      </c>
      <c r="C369" s="16" t="s">
        <v>108</v>
      </c>
      <c r="D369" s="16" t="s">
        <v>109</v>
      </c>
      <c r="E369" s="6" t="n">
        <v>919</v>
      </c>
      <c r="F369" s="7" t="n">
        <v>3</v>
      </c>
      <c r="G369" s="6" t="n">
        <v>3.75</v>
      </c>
      <c r="H369" s="6" t="n">
        <v>1</v>
      </c>
      <c r="I369" s="6" t="n">
        <v>11.25</v>
      </c>
      <c r="J369" s="6" t="n">
        <v>10.25</v>
      </c>
    </row>
    <row collapsed="false" customFormat="false" customHeight="false" hidden="false" ht="12.1" outlineLevel="0" r="370">
      <c r="A370" s="27" t="n">
        <v>47004</v>
      </c>
      <c r="B370" s="16" t="s">
        <v>327</v>
      </c>
      <c r="C370" s="16" t="s">
        <v>96</v>
      </c>
      <c r="D370" s="16" t="s">
        <v>97</v>
      </c>
      <c r="E370" s="6" t="n">
        <v>1000</v>
      </c>
      <c r="F370" s="7" t="n">
        <v>3</v>
      </c>
      <c r="G370" s="6" t="n">
        <v>19.73</v>
      </c>
      <c r="H370" s="6" t="n">
        <v>8</v>
      </c>
      <c r="I370" s="6" t="n">
        <v>59.19</v>
      </c>
      <c r="J370" s="6" t="n">
        <v>51.19</v>
      </c>
    </row>
    <row collapsed="false" customFormat="false" customHeight="false" hidden="false" ht="12.1" outlineLevel="0" r="371">
      <c r="A371" s="27" t="n">
        <v>47025</v>
      </c>
      <c r="B371" s="16" t="s">
        <v>327</v>
      </c>
      <c r="C371" s="16" t="s">
        <v>108</v>
      </c>
      <c r="D371" s="16" t="s">
        <v>109</v>
      </c>
      <c r="E371" s="6" t="n">
        <v>919</v>
      </c>
      <c r="F371" s="7" t="n">
        <v>3</v>
      </c>
      <c r="G371" s="6" t="n">
        <v>3.22</v>
      </c>
      <c r="H371" s="6" t="n">
        <v>1</v>
      </c>
      <c r="I371" s="6" t="n">
        <v>9.66</v>
      </c>
      <c r="J371" s="6" t="n">
        <v>8.66</v>
      </c>
    </row>
    <row collapsed="false" customFormat="false" customHeight="false" hidden="false" ht="12.1" outlineLevel="0" r="372">
      <c r="A372" s="27" t="n">
        <v>47034</v>
      </c>
      <c r="B372" s="16" t="s">
        <v>327</v>
      </c>
      <c r="C372" s="16" t="s">
        <v>96</v>
      </c>
      <c r="D372" s="16" t="s">
        <v>97</v>
      </c>
      <c r="E372" s="6" t="n">
        <v>1000</v>
      </c>
      <c r="F372" s="7" t="n">
        <v>3</v>
      </c>
      <c r="G372" s="6" t="n">
        <v>19.73</v>
      </c>
      <c r="H372" s="6" t="n">
        <v>8</v>
      </c>
      <c r="I372" s="6" t="n">
        <v>59.19</v>
      </c>
      <c r="J372" s="6" t="n">
        <v>51.19</v>
      </c>
    </row>
    <row collapsed="false" customFormat="false" customHeight="false" hidden="false" ht="12.1" outlineLevel="0" r="373">
      <c r="A373" s="27" t="n">
        <v>47055</v>
      </c>
      <c r="B373" s="16" t="s">
        <v>327</v>
      </c>
      <c r="C373" s="16" t="s">
        <v>108</v>
      </c>
      <c r="D373" s="16" t="s">
        <v>109</v>
      </c>
      <c r="E373" s="6" t="n">
        <v>919</v>
      </c>
      <c r="F373" s="7" t="n">
        <v>3</v>
      </c>
      <c r="G373" s="6" t="n">
        <v>2.68</v>
      </c>
      <c r="H373" s="6" t="n">
        <v>1</v>
      </c>
      <c r="I373" s="6" t="n">
        <v>8.04</v>
      </c>
      <c r="J373" s="6" t="n">
        <v>7.04</v>
      </c>
    </row>
    <row collapsed="false" customFormat="false" customHeight="false" hidden="false" ht="12.1" outlineLevel="0" r="374">
      <c r="A374" s="27" t="n">
        <v>47064</v>
      </c>
      <c r="B374" s="16" t="s">
        <v>327</v>
      </c>
      <c r="C374" s="16" t="s">
        <v>96</v>
      </c>
      <c r="D374" s="16" t="s">
        <v>97</v>
      </c>
      <c r="E374" s="6" t="n">
        <v>1000</v>
      </c>
      <c r="F374" s="7" t="n">
        <v>3</v>
      </c>
      <c r="G374" s="6" t="n">
        <v>19.73</v>
      </c>
      <c r="H374" s="6" t="n">
        <v>8</v>
      </c>
      <c r="I374" s="6" t="n">
        <v>59.19</v>
      </c>
      <c r="J374" s="6" t="n">
        <v>51.19</v>
      </c>
    </row>
    <row collapsed="false" customFormat="false" customHeight="false" hidden="false" ht="12.1" outlineLevel="0" r="375">
      <c r="A375" s="27" t="n">
        <v>47085</v>
      </c>
      <c r="B375" s="16" t="s">
        <v>327</v>
      </c>
      <c r="C375" s="16" t="s">
        <v>108</v>
      </c>
      <c r="D375" s="16" t="s">
        <v>109</v>
      </c>
      <c r="E375" s="6" t="n">
        <v>919</v>
      </c>
      <c r="F375" s="7" t="n">
        <v>3</v>
      </c>
      <c r="G375" s="6" t="n">
        <v>2.15</v>
      </c>
      <c r="H375" s="6" t="n">
        <v>1</v>
      </c>
      <c r="I375" s="6" t="n">
        <v>6.45</v>
      </c>
      <c r="J375" s="6" t="n">
        <v>5.45</v>
      </c>
    </row>
    <row collapsed="false" customFormat="false" customHeight="false" hidden="false" ht="12.1" outlineLevel="0" r="376">
      <c r="A376" s="27" t="n">
        <v>47094</v>
      </c>
      <c r="B376" s="16" t="s">
        <v>327</v>
      </c>
      <c r="C376" s="16" t="s">
        <v>96</v>
      </c>
      <c r="D376" s="16" t="s">
        <v>97</v>
      </c>
      <c r="E376" s="6" t="n">
        <v>1000</v>
      </c>
      <c r="F376" s="7" t="n">
        <v>3</v>
      </c>
      <c r="G376" s="6" t="n">
        <v>19.73</v>
      </c>
      <c r="H376" s="6" t="n">
        <v>8</v>
      </c>
      <c r="I376" s="6" t="n">
        <v>59.19</v>
      </c>
      <c r="J376" s="6" t="n">
        <v>51.19</v>
      </c>
    </row>
    <row collapsed="false" customFormat="false" customHeight="false" hidden="false" ht="12.1" outlineLevel="0" r="377">
      <c r="A377" s="27" t="n">
        <v>47115</v>
      </c>
      <c r="B377" s="16" t="s">
        <v>327</v>
      </c>
      <c r="C377" s="16" t="s">
        <v>108</v>
      </c>
      <c r="D377" s="16" t="s">
        <v>109</v>
      </c>
      <c r="E377" s="6" t="n">
        <v>919</v>
      </c>
      <c r="F377" s="7" t="n">
        <v>3</v>
      </c>
      <c r="G377" s="6" t="n">
        <v>1.62</v>
      </c>
      <c r="H377" s="6" t="n">
        <v>1</v>
      </c>
      <c r="I377" s="6" t="n">
        <v>4.86</v>
      </c>
      <c r="J377" s="6" t="n">
        <v>3.86</v>
      </c>
    </row>
    <row collapsed="false" customFormat="false" customHeight="false" hidden="false" ht="12.1" outlineLevel="0" r="378">
      <c r="A378" s="27" t="n">
        <v>47124</v>
      </c>
      <c r="B378" s="16" t="s">
        <v>327</v>
      </c>
      <c r="C378" s="16" t="s">
        <v>96</v>
      </c>
      <c r="D378" s="16" t="s">
        <v>97</v>
      </c>
      <c r="E378" s="6" t="n">
        <v>1000</v>
      </c>
      <c r="F378" s="7" t="n">
        <v>3</v>
      </c>
      <c r="G378" s="6" t="n">
        <v>19.73</v>
      </c>
      <c r="H378" s="6" t="n">
        <v>8</v>
      </c>
      <c r="I378" s="6" t="n">
        <v>59.19</v>
      </c>
      <c r="J378" s="6" t="n">
        <v>51.19</v>
      </c>
    </row>
    <row collapsed="false" customFormat="false" customHeight="false" hidden="false" ht="12.1" outlineLevel="0" r="379">
      <c r="A379" s="27" t="n">
        <v>47145</v>
      </c>
      <c r="B379" s="16" t="s">
        <v>327</v>
      </c>
      <c r="C379" s="16" t="s">
        <v>108</v>
      </c>
      <c r="D379" s="16" t="s">
        <v>109</v>
      </c>
      <c r="E379" s="6" t="n">
        <v>919</v>
      </c>
      <c r="F379" s="7" t="n">
        <v>3</v>
      </c>
      <c r="G379" s="6" t="n">
        <v>1.08</v>
      </c>
      <c r="H379" s="6" t="n">
        <v>0</v>
      </c>
      <c r="I379" s="6" t="n">
        <v>3.24</v>
      </c>
      <c r="J379" s="6" t="n">
        <v>3.24</v>
      </c>
    </row>
    <row collapsed="false" customFormat="false" customHeight="false" hidden="false" ht="12.1" outlineLevel="0" r="380">
      <c r="A380" s="27" t="n">
        <v>47154</v>
      </c>
      <c r="B380" s="16" t="s">
        <v>327</v>
      </c>
      <c r="C380" s="16" t="s">
        <v>96</v>
      </c>
      <c r="D380" s="16" t="s">
        <v>97</v>
      </c>
      <c r="E380" s="6" t="n">
        <v>1000</v>
      </c>
      <c r="F380" s="7" t="n">
        <v>3</v>
      </c>
      <c r="G380" s="6" t="n">
        <v>19.73</v>
      </c>
      <c r="H380" s="6" t="n">
        <v>8</v>
      </c>
      <c r="I380" s="6" t="n">
        <v>59.19</v>
      </c>
      <c r="J380" s="6" t="n">
        <v>51.19</v>
      </c>
    </row>
    <row collapsed="false" customFormat="false" customHeight="false" hidden="false" ht="12.1" outlineLevel="0" r="381">
      <c r="A381" s="27" t="n">
        <v>47175</v>
      </c>
      <c r="B381" s="16" t="s">
        <v>327</v>
      </c>
      <c r="C381" s="16" t="s">
        <v>108</v>
      </c>
      <c r="D381" s="16" t="s">
        <v>109</v>
      </c>
      <c r="E381" s="6" t="n">
        <v>919</v>
      </c>
      <c r="F381" s="7" t="n">
        <v>3</v>
      </c>
      <c r="G381" s="6" t="n">
        <v>0.55</v>
      </c>
      <c r="H381" s="6" t="n">
        <v>0</v>
      </c>
      <c r="I381" s="6" t="n">
        <v>1.65</v>
      </c>
      <c r="J381" s="6" t="n">
        <v>1.65</v>
      </c>
    </row>
    <row collapsed="false" customFormat="false" customHeight="false" hidden="false" ht="12.1" outlineLevel="0" r="382">
      <c r="A382" s="27" t="n">
        <v>47184</v>
      </c>
      <c r="B382" s="16" t="s">
        <v>327</v>
      </c>
      <c r="C382" s="16" t="s">
        <v>96</v>
      </c>
      <c r="D382" s="16" t="s">
        <v>97</v>
      </c>
      <c r="E382" s="6" t="n">
        <v>1000</v>
      </c>
      <c r="F382" s="7" t="n">
        <v>3</v>
      </c>
      <c r="G382" s="6" t="n">
        <v>19.73</v>
      </c>
      <c r="H382" s="6" t="n">
        <v>8</v>
      </c>
      <c r="I382" s="6" t="n">
        <v>59.19</v>
      </c>
      <c r="J382" s="6" t="n">
        <v>51.19</v>
      </c>
    </row>
    <row collapsed="false" customFormat="false" customHeight="false" hidden="false" ht="12.1" outlineLevel="0" r="383">
      <c r="A383" s="27" t="n">
        <v>47214</v>
      </c>
      <c r="B383" s="16" t="s">
        <v>327</v>
      </c>
      <c r="C383" s="16" t="s">
        <v>96</v>
      </c>
      <c r="D383" s="16" t="s">
        <v>97</v>
      </c>
      <c r="E383" s="6" t="n">
        <v>1000</v>
      </c>
      <c r="F383" s="7" t="n">
        <v>3</v>
      </c>
      <c r="G383" s="6" t="n">
        <v>19.73</v>
      </c>
      <c r="H383" s="6" t="n">
        <v>8</v>
      </c>
      <c r="I383" s="6" t="n">
        <v>59.19</v>
      </c>
      <c r="J383" s="6" t="n">
        <v>51.19</v>
      </c>
    </row>
    <row collapsed="false" customFormat="false" customHeight="false" hidden="false" ht="12.1" outlineLevel="0" r="384">
      <c r="A384" s="27" t="n">
        <v>47244</v>
      </c>
      <c r="B384" s="16" t="s">
        <v>327</v>
      </c>
      <c r="C384" s="16" t="s">
        <v>96</v>
      </c>
      <c r="D384" s="16" t="s">
        <v>97</v>
      </c>
      <c r="E384" s="6" t="n">
        <v>1000</v>
      </c>
      <c r="F384" s="7" t="n">
        <v>3</v>
      </c>
      <c r="G384" s="6" t="n">
        <v>19.73</v>
      </c>
      <c r="H384" s="6" t="n">
        <v>8</v>
      </c>
      <c r="I384" s="6" t="n">
        <v>59.19</v>
      </c>
      <c r="J384" s="6" t="n">
        <v>51.19</v>
      </c>
    </row>
    <row collapsed="false" customFormat="false" customHeight="false" hidden="false" ht="12.1" outlineLevel="0" r="385">
      <c r="A385" s="27" t="n">
        <v>47274</v>
      </c>
      <c r="B385" s="16" t="s">
        <v>327</v>
      </c>
      <c r="C385" s="16" t="s">
        <v>96</v>
      </c>
      <c r="D385" s="16" t="s">
        <v>97</v>
      </c>
      <c r="E385" s="6" t="n">
        <v>1000</v>
      </c>
      <c r="F385" s="7" t="n">
        <v>3</v>
      </c>
      <c r="G385" s="6" t="n">
        <v>19.73</v>
      </c>
      <c r="H385" s="6" t="n">
        <v>8</v>
      </c>
      <c r="I385" s="6" t="n">
        <v>59.19</v>
      </c>
      <c r="J385" s="6" t="n">
        <v>51.19</v>
      </c>
    </row>
  </sheetData>
  <autoFilter ref="A1:J38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145</v>
      </c>
      <c r="B1" s="26" t="s">
        <v>317</v>
      </c>
      <c r="C1" s="26" t="s">
        <v>0</v>
      </c>
      <c r="D1" s="26" t="s">
        <v>2</v>
      </c>
      <c r="E1" s="26" t="s">
        <v>318</v>
      </c>
      <c r="F1" s="26" t="s">
        <v>332</v>
      </c>
      <c r="G1" s="26" t="s">
        <v>333</v>
      </c>
      <c r="H1" s="26" t="s">
        <v>149</v>
      </c>
      <c r="I1" s="26" t="s">
        <v>334</v>
      </c>
      <c r="J1" s="26" t="s">
        <v>335</v>
      </c>
      <c r="K1" s="26" t="s">
        <v>336</v>
      </c>
      <c r="L1" s="26" t="s">
        <v>337</v>
      </c>
      <c r="M1" s="26" t="s">
        <v>338</v>
      </c>
      <c r="N1" s="26" t="s">
        <v>339</v>
      </c>
      <c r="O1" s="26" t="s">
        <v>340</v>
      </c>
    </row>
    <row collapsed="false" customFormat="false" customHeight="false" hidden="false" ht="12.1" outlineLevel="0" r="2">
      <c r="A2" s="28" t="n">
        <v>45953</v>
      </c>
      <c r="B2" s="16" t="s">
        <v>327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227</v>
      </c>
      <c r="J2" s="17" t="n">
        <v>283.4303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45953</v>
      </c>
      <c r="B3" s="16" t="s">
        <v>327</v>
      </c>
      <c r="C3" s="16" t="s">
        <v>21</v>
      </c>
      <c r="D3" s="16" t="s">
        <v>22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227</v>
      </c>
      <c r="J3" s="17" t="n">
        <v>5758.5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45953</v>
      </c>
      <c r="B4" s="16" t="s">
        <v>327</v>
      </c>
      <c r="C4" s="16" t="s">
        <v>24</v>
      </c>
      <c r="D4" s="16" t="s">
        <v>25</v>
      </c>
      <c r="E4" s="17" t="n">
        <v>15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227</v>
      </c>
      <c r="J4" s="17" t="n">
        <v>1247.4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45953</v>
      </c>
      <c r="B5" s="16" t="s">
        <v>327</v>
      </c>
      <c r="C5" s="16" t="s">
        <v>27</v>
      </c>
      <c r="D5" s="16" t="s">
        <v>28</v>
      </c>
      <c r="E5" s="17" t="n">
        <v>8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227</v>
      </c>
      <c r="J5" s="17" t="n">
        <v>2520.5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45953</v>
      </c>
      <c r="B6" s="16" t="s">
        <v>327</v>
      </c>
      <c r="C6" s="16" t="s">
        <v>30</v>
      </c>
      <c r="D6" s="16" t="s">
        <v>31</v>
      </c>
      <c r="E6" s="17" t="n">
        <v>350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227</v>
      </c>
      <c r="J6" s="17" t="n">
        <v>54.450085714286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45953</v>
      </c>
      <c r="B7" s="16" t="s">
        <v>327</v>
      </c>
      <c r="C7" s="16" t="s">
        <v>33</v>
      </c>
      <c r="D7" s="16" t="s">
        <v>34</v>
      </c>
      <c r="E7" s="17" t="n">
        <v>5000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227</v>
      </c>
      <c r="J7" s="17" t="n">
        <v>2.71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45953</v>
      </c>
      <c r="B8" s="16" t="s">
        <v>327</v>
      </c>
      <c r="C8" s="16" t="s">
        <v>36</v>
      </c>
      <c r="D8" s="16" t="s">
        <v>37</v>
      </c>
      <c r="E8" s="17" t="n">
        <v>65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227</v>
      </c>
      <c r="J8" s="17" t="n">
        <v>203.6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45953</v>
      </c>
      <c r="B9" s="16" t="s">
        <v>327</v>
      </c>
      <c r="C9" s="16" t="s">
        <v>39</v>
      </c>
      <c r="D9" s="16" t="s">
        <v>40</v>
      </c>
      <c r="E9" s="17" t="n">
        <v>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227</v>
      </c>
      <c r="J9" s="17" t="n">
        <v>2943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45953</v>
      </c>
      <c r="B10" s="16" t="s">
        <v>327</v>
      </c>
      <c r="C10" s="16" t="s">
        <v>42</v>
      </c>
      <c r="D10" s="16" t="s">
        <v>43</v>
      </c>
      <c r="E10" s="17" t="n">
        <v>20000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227</v>
      </c>
      <c r="J10" s="17" t="n">
        <v>0.5137015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45953</v>
      </c>
      <c r="B11" s="16" t="s">
        <v>327</v>
      </c>
      <c r="C11" s="16" t="s">
        <v>45</v>
      </c>
      <c r="D11" s="16" t="s">
        <v>46</v>
      </c>
      <c r="E11" s="17" t="n">
        <v>150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227</v>
      </c>
      <c r="J11" s="17" t="n">
        <v>66.59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45953</v>
      </c>
      <c r="B12" s="16" t="s">
        <v>327</v>
      </c>
      <c r="C12" s="16" t="s">
        <v>48</v>
      </c>
      <c r="D12" s="16" t="s">
        <v>49</v>
      </c>
      <c r="E12" s="17" t="n">
        <v>15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227</v>
      </c>
      <c r="J12" s="17" t="n">
        <v>529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45953</v>
      </c>
      <c r="B13" s="16" t="s">
        <v>327</v>
      </c>
      <c r="C13" s="16" t="s">
        <v>51</v>
      </c>
      <c r="D13" s="16" t="s">
        <v>52</v>
      </c>
      <c r="E13" s="17" t="n">
        <v>25000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227</v>
      </c>
      <c r="J13" s="17" t="n">
        <v>0.3821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45953</v>
      </c>
      <c r="B14" s="16" t="s">
        <v>327</v>
      </c>
      <c r="C14" s="16" t="s">
        <v>53</v>
      </c>
      <c r="D14" s="16" t="s">
        <v>54</v>
      </c>
      <c r="E14" s="17" t="n">
        <v>150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227</v>
      </c>
      <c r="J14" s="17" t="n">
        <v>124.8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45953</v>
      </c>
      <c r="B15" s="16" t="s">
        <v>327</v>
      </c>
      <c r="C15" s="16" t="s">
        <v>56</v>
      </c>
      <c r="D15" s="16" t="s">
        <v>57</v>
      </c>
      <c r="E15" s="17" t="n">
        <v>200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227</v>
      </c>
      <c r="J15" s="17" t="n">
        <v>38.44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45953</v>
      </c>
      <c r="B16" s="16" t="s">
        <v>327</v>
      </c>
      <c r="C16" s="16" t="s">
        <v>59</v>
      </c>
      <c r="D16" s="16" t="s">
        <v>60</v>
      </c>
      <c r="E16" s="17" t="n">
        <v>6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227</v>
      </c>
      <c r="J16" s="17" t="n">
        <v>1059.4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45953</v>
      </c>
      <c r="B17" s="16" t="s">
        <v>327</v>
      </c>
      <c r="C17" s="16" t="s">
        <v>62</v>
      </c>
      <c r="D17" s="16" t="s">
        <v>63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227</v>
      </c>
      <c r="J17" s="17" t="n">
        <v>667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45953</v>
      </c>
      <c r="B18" s="16" t="s">
        <v>327</v>
      </c>
      <c r="C18" s="16" t="s">
        <v>65</v>
      </c>
      <c r="D18" s="16" t="s">
        <v>66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227</v>
      </c>
      <c r="J18" s="17" t="n">
        <v>527.5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45953</v>
      </c>
      <c r="B19" s="16" t="s">
        <v>327</v>
      </c>
      <c r="C19" s="16" t="s">
        <v>67</v>
      </c>
      <c r="D19" s="16" t="s">
        <v>68</v>
      </c>
      <c r="E19" s="17" t="n">
        <v>7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227</v>
      </c>
      <c r="J19" s="17" t="n">
        <v>1064.2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45953</v>
      </c>
      <c r="B20" s="16" t="s">
        <v>327</v>
      </c>
      <c r="C20" s="16" t="s">
        <v>69</v>
      </c>
      <c r="D20" s="16" t="s">
        <v>70</v>
      </c>
      <c r="E20" s="17" t="n">
        <v>25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227</v>
      </c>
      <c r="J20" s="17" t="n">
        <v>163.86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45953</v>
      </c>
      <c r="B21" s="16" t="s">
        <v>327</v>
      </c>
      <c r="C21" s="16" t="s">
        <v>71</v>
      </c>
      <c r="D21" s="16" t="s">
        <v>72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227</v>
      </c>
      <c r="J21" s="17" t="n">
        <v>245.95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45953</v>
      </c>
      <c r="B22" s="16" t="s">
        <v>327</v>
      </c>
      <c r="C22" s="16" t="s">
        <v>74</v>
      </c>
      <c r="D22" s="16" t="s">
        <v>76</v>
      </c>
      <c r="E22" s="17" t="n">
        <v>10000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227</v>
      </c>
      <c r="J22" s="17" t="n">
        <v>1.83</v>
      </c>
      <c r="K22" s="6" t="s">
        <f>=Портфель!F23*Портфель!$Q$13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45953</v>
      </c>
      <c r="B23" s="16" t="s">
        <v>327</v>
      </c>
      <c r="C23" s="16" t="s">
        <v>77</v>
      </c>
      <c r="D23" s="16" t="s">
        <v>78</v>
      </c>
      <c r="E23" s="17" t="n">
        <v>5000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227</v>
      </c>
      <c r="J23" s="17" t="n">
        <v>1.793606</v>
      </c>
      <c r="K23" s="6" t="s">
        <f>=Портфель!F24*Портфель!$Q$13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45953</v>
      </c>
      <c r="B24" s="16" t="s">
        <v>327</v>
      </c>
      <c r="C24" s="16" t="s">
        <v>80</v>
      </c>
      <c r="D24" s="16" t="s">
        <v>82</v>
      </c>
      <c r="E24" s="17" t="n">
        <v>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227</v>
      </c>
      <c r="J24" s="17" t="n">
        <v>1090.87</v>
      </c>
      <c r="K24" s="6" t="s">
        <f>=Портфель!F26*Портфель!G26/100*Портфель!$Q$13+Портфель!H26*Портфель!$Q$13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45953</v>
      </c>
      <c r="B25" s="16" t="s">
        <v>327</v>
      </c>
      <c r="C25" s="16" t="s">
        <v>84</v>
      </c>
      <c r="D25" s="16" t="s">
        <v>85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227</v>
      </c>
      <c r="J25" s="17" t="n">
        <v>1084.61</v>
      </c>
      <c r="K25" s="6" t="s">
        <f>=Портфель!F27*Портфель!G27/100*Портфель!$Q$13+Портфель!H27*Портфель!$Q$13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45953</v>
      </c>
      <c r="B26" s="16" t="s">
        <v>327</v>
      </c>
      <c r="C26" s="16" t="s">
        <v>87</v>
      </c>
      <c r="D26" s="16" t="s">
        <v>88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227</v>
      </c>
      <c r="J26" s="17" t="n">
        <v>1048.6</v>
      </c>
      <c r="K26" s="6" t="s">
        <f>=Портфель!F28*Портфель!G28/100*Портфель!$Q$13+Портфель!H28*Портфель!$Q$13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45953</v>
      </c>
      <c r="B27" s="16" t="s">
        <v>327</v>
      </c>
      <c r="C27" s="16" t="s">
        <v>90</v>
      </c>
      <c r="D27" s="16" t="s">
        <v>91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227</v>
      </c>
      <c r="J27" s="17" t="n">
        <v>1030.8933333333</v>
      </c>
      <c r="K27" s="6" t="s">
        <f>=Портфель!F29*Портфель!G29/100*Портфель!$Q$13+Портфель!H29*Портфель!$Q$13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45953</v>
      </c>
      <c r="B28" s="16" t="s">
        <v>327</v>
      </c>
      <c r="C28" s="16" t="s">
        <v>93</v>
      </c>
      <c r="D28" s="16" t="s">
        <v>94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227</v>
      </c>
      <c r="J28" s="17" t="n">
        <v>1064.9</v>
      </c>
      <c r="K28" s="6" t="s">
        <f>=Портфель!F30*Портфель!G30/100*Портфель!$Q$13+Портфель!H30*Портфель!$Q$13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45953</v>
      </c>
      <c r="B29" s="16" t="s">
        <v>327</v>
      </c>
      <c r="C29" s="16" t="s">
        <v>96</v>
      </c>
      <c r="D29" s="16" t="s">
        <v>97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227</v>
      </c>
      <c r="J29" s="17" t="n">
        <v>1122.84</v>
      </c>
      <c r="K29" s="6" t="s">
        <f>=Портфель!F31*Портфель!G31/100*Портфель!$Q$13+Портфель!H31*Портфель!$Q$13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45953</v>
      </c>
      <c r="B30" s="16" t="s">
        <v>327</v>
      </c>
      <c r="C30" s="16" t="s">
        <v>99</v>
      </c>
      <c r="D30" s="16" t="s">
        <v>100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227</v>
      </c>
      <c r="J30" s="17" t="n">
        <v>1018.74</v>
      </c>
      <c r="K30" s="6" t="s">
        <f>=Портфель!F32*Портфель!G32/100*Портфель!$Q$13+Портфель!H32*Портфель!$Q$13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45953</v>
      </c>
      <c r="B31" s="16" t="s">
        <v>327</v>
      </c>
      <c r="C31" s="16" t="s">
        <v>102</v>
      </c>
      <c r="D31" s="16" t="s">
        <v>103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227</v>
      </c>
      <c r="J31" s="17" t="n">
        <v>1007.5833333333</v>
      </c>
      <c r="K31" s="6" t="s">
        <f>=Портфель!F33*Портфель!G33/100*Портфель!$Q$13+Портфель!H33*Портфель!$Q$13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45953</v>
      </c>
      <c r="B32" s="16" t="s">
        <v>327</v>
      </c>
      <c r="C32" s="16" t="s">
        <v>105</v>
      </c>
      <c r="D32" s="16" t="s">
        <v>106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227</v>
      </c>
      <c r="J32" s="17" t="n">
        <v>1026.08</v>
      </c>
      <c r="K32" s="6" t="s">
        <f>=Портфель!F34*Портфель!G34/100*Портфель!$Q$13+Портфель!H34*Портфель!$Q$13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45953</v>
      </c>
      <c r="B33" s="16" t="s">
        <v>327</v>
      </c>
      <c r="C33" s="16" t="s">
        <v>108</v>
      </c>
      <c r="D33" s="16" t="s">
        <v>109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227</v>
      </c>
      <c r="J33" s="17" t="n">
        <v>1070.41</v>
      </c>
      <c r="K33" s="6" t="s">
        <f>=Портфель!F35*Портфель!G35/100*Портфель!$Q$13+Портфель!H35*Портфель!$Q$13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45953</v>
      </c>
      <c r="B34" s="16" t="s">
        <v>327</v>
      </c>
      <c r="C34" s="16" t="s">
        <v>111</v>
      </c>
      <c r="D34" s="16" t="s">
        <v>112</v>
      </c>
      <c r="E34" s="17" t="n">
        <v>3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227</v>
      </c>
      <c r="J34" s="17" t="n">
        <v>1037.88</v>
      </c>
      <c r="K34" s="6" t="s">
        <f>=Портфель!F36*Портфель!G36/100*Портфель!$Q$13+Портфель!H36*Портфель!$Q$13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45953</v>
      </c>
      <c r="B35" s="16" t="s">
        <v>327</v>
      </c>
      <c r="C35" s="16" t="s">
        <v>114</v>
      </c>
      <c r="D35" s="16" t="s">
        <v>115</v>
      </c>
      <c r="E35" s="17" t="n">
        <v>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227</v>
      </c>
      <c r="J35" s="17" t="n">
        <v>986.14</v>
      </c>
      <c r="K35" s="6" t="s">
        <f>=Портфель!F37*Портфель!G37/100*Портфель!$Q$13+Портфель!H37*Портфель!$Q$13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45953</v>
      </c>
      <c r="B36" s="16" t="s">
        <v>327</v>
      </c>
      <c r="C36" s="16" t="s">
        <v>117</v>
      </c>
      <c r="D36" s="16" t="s">
        <v>118</v>
      </c>
      <c r="E36" s="17" t="n">
        <v>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227</v>
      </c>
      <c r="J36" s="17" t="n">
        <v>1060.2566666667</v>
      </c>
      <c r="K36" s="6" t="s">
        <f>=Портфель!F38*Портфель!G38/100*Портфель!$Q$13+Портфель!H38*Портфель!$Q$13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45953</v>
      </c>
      <c r="B37" s="16" t="s">
        <v>327</v>
      </c>
      <c r="C37" s="16" t="s">
        <v>120</v>
      </c>
      <c r="D37" s="16" t="s">
        <v>121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227</v>
      </c>
      <c r="J37" s="17" t="n">
        <v>949.43</v>
      </c>
      <c r="K37" s="6" t="s">
        <f>=Портфель!F39*Портфель!G39/100*Портфель!$Q$13+Портфель!H39*Портфель!$Q$13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45953</v>
      </c>
      <c r="B38" s="16" t="s">
        <v>327</v>
      </c>
      <c r="C38" s="16" t="s">
        <v>123</v>
      </c>
      <c r="D38" s="16" t="s">
        <v>124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227</v>
      </c>
      <c r="J38" s="17" t="n">
        <v>951.02333333333</v>
      </c>
      <c r="K38" s="6" t="s">
        <f>=Портфель!F40*Портфель!G40/100*Портфель!$Q$13+Портфель!H40*Портфель!$Q$13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45953</v>
      </c>
      <c r="B39" s="16" t="s">
        <v>327</v>
      </c>
      <c r="C39" s="16" t="s">
        <v>126</v>
      </c>
      <c r="D39" s="16" t="s">
        <v>127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227</v>
      </c>
      <c r="J39" s="17" t="n">
        <v>940.87666666667</v>
      </c>
      <c r="K39" s="6" t="s">
        <f>=Портфель!F41*Портфель!G41/100*Портфель!$Q$13+Портфель!H41*Портфель!$Q$13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45953</v>
      </c>
      <c r="B40" s="16" t="s">
        <v>327</v>
      </c>
      <c r="C40" s="16" t="s">
        <v>129</v>
      </c>
      <c r="D40" s="16" t="s">
        <v>130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227</v>
      </c>
      <c r="J40" s="17" t="n">
        <v>983.4</v>
      </c>
      <c r="K40" s="6" t="s">
        <f>=Портфель!F42*Портфель!G42/100*Портфель!$Q$13+Портфель!H42*Портфель!$Q$13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45953</v>
      </c>
      <c r="B41" s="16" t="s">
        <v>327</v>
      </c>
      <c r="C41" s="16" t="s">
        <v>132</v>
      </c>
      <c r="D41" s="16" t="s">
        <v>133</v>
      </c>
      <c r="E41" s="17" t="n">
        <v>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227</v>
      </c>
      <c r="J41" s="17" t="n">
        <v>917.36666666667</v>
      </c>
      <c r="K41" s="6" t="s">
        <f>=Портфель!F43*Портфель!G43/100*Портфель!$Q$13+Портфель!H43*Портфель!$Q$13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45953</v>
      </c>
      <c r="B42" s="16" t="s">
        <v>327</v>
      </c>
      <c r="C42" s="16" t="s">
        <v>135</v>
      </c>
      <c r="D42" s="16" t="s">
        <v>136</v>
      </c>
      <c r="E42" s="17" t="n">
        <v>7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227</v>
      </c>
      <c r="J42" s="17" t="n">
        <v>495.16428571429</v>
      </c>
      <c r="K42" s="6" t="s">
        <f>=Портфель!F44*Портфель!G44/100*Портфель!$Q$13+Портфель!H44*Портфель!$Q$13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45953</v>
      </c>
      <c r="B43" s="16" t="s">
        <v>327</v>
      </c>
      <c r="C43" s="16" t="s">
        <v>138</v>
      </c>
      <c r="D43" s="16" t="s">
        <v>139</v>
      </c>
      <c r="E43" s="17" t="n">
        <v>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227</v>
      </c>
      <c r="J43" s="17" t="n">
        <v>508.39</v>
      </c>
      <c r="K43" s="6" t="s">
        <f>=Портфель!F45*Портфель!G45/100*Портфель!$Q$13+Портфель!H45*Портфель!$Q$13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/>
      <c r="B44" s="16"/>
      <c r="C44" s="16"/>
      <c r="D44" s="16"/>
      <c r="E44" s="17"/>
      <c r="F44" s="7"/>
      <c r="G44" s="17"/>
      <c r="H44" s="16"/>
      <c r="I44" s="7"/>
      <c r="J44" s="17"/>
      <c r="K44" s="4" t="s">
        <v>144</v>
      </c>
      <c r="L44" s="8" t="s">
        <f>=SUBTOTAL(109,L2:L43)</f>
      </c>
      <c r="M44" s="8" t="s">
        <f>=SUBTOTAL(109,M2:M43)</f>
      </c>
      <c r="N44" s="8" t="s">
        <f>=MAX(0,M44*0.13)</f>
      </c>
    </row>
  </sheetData>
  <autoFilter ref="A1:O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2026-06-06T16:38:08.00Z</dcterms:created>
  <dc:creator>izi-invest.ru</dc:creator>
  <cp:revision>0</cp:revision>
</cp:coreProperties>
</file>