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Дивиденды" sheetId="7" state="visible" r:id="rId8"/>
    <sheet name="Купоны" sheetId="8" state="visible" r:id="rId9"/>
    <sheet name="Возраст" sheetId="9" state="visible" r:id="rId10"/>
    <sheet name="FIFO" sheetId="10" state="visible" r:id="rId11"/>
  </sheets>
  <calcPr iterateCount="100" refMode="A1" iterate="false" iterateDelta="0.001"/>
</workbook>
</file>

<file path=xl/sharedStrings.xml><?xml version="1.0" encoding="utf-8"?>
<sst xmlns="http://schemas.openxmlformats.org/spreadsheetml/2006/main" count="21140" uniqueCount="1268">
  <si>
    <t>Тикер</t>
  </si>
  <si>
    <t>Тип</t>
  </si>
  <si>
    <t>Название</t>
  </si>
  <si>
    <t>Валюта</t>
  </si>
  <si>
    <t>В портфелях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</si>
  <si>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</si>
  <si>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</si>
  <si>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</si>
  <si>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</si>
  <si>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</si>
  <si>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</si>
  <si>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</si>
  <si>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</si>
  <si>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</si>
  <si>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</si>
  <si>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</si>
  <si>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</si>
  <si>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RU000A0HGNG6</t>
  </si>
  <si>
    <t>share</t>
  </si>
  <si>
    <t>АрсагераФА</t>
  </si>
  <si>
    <t>RUR</t>
  </si>
  <si>
    <t>Арса: 21.7333819 шт.</t>
  </si>
  <si>
    <t>AMD</t>
  </si>
  <si>
    <t>SBER</t>
  </si>
  <si>
    <t>Сбербанк</t>
  </si>
  <si>
    <t>psbr23: 230 шт.</t>
  </si>
  <si>
    <t>BYN</t>
  </si>
  <si>
    <t>LKOH</t>
  </si>
  <si>
    <t>ЛУКОЙЛ</t>
  </si>
  <si>
    <t>psbr23: 12 шт.</t>
  </si>
  <si>
    <t>CAD</t>
  </si>
  <si>
    <t>SIBN</t>
  </si>
  <si>
    <t>Газпрнефть</t>
  </si>
  <si>
    <t>psbr23: 70 шт.</t>
  </si>
  <si>
    <t>CHF</t>
  </si>
  <si>
    <t>ROSN</t>
  </si>
  <si>
    <t>Роснефть</t>
  </si>
  <si>
    <t>psbr23: 100 шт.</t>
  </si>
  <si>
    <t>CNY</t>
  </si>
  <si>
    <t>X5</t>
  </si>
  <si>
    <t>КЦ ИКС 5</t>
  </si>
  <si>
    <t>psbr23: 17 шт.</t>
  </si>
  <si>
    <t>EUR</t>
  </si>
  <si>
    <t>TRNFP</t>
  </si>
  <si>
    <t>Транснф ап</t>
  </si>
  <si>
    <t>psbr23: 26 шт.</t>
  </si>
  <si>
    <t>GBP</t>
  </si>
  <si>
    <t>T</t>
  </si>
  <si>
    <t>Т-Техно ао</t>
  </si>
  <si>
    <t>GLD</t>
  </si>
  <si>
    <t>NLMK</t>
  </si>
  <si>
    <t>НЛМК ао</t>
  </si>
  <si>
    <t>psbr23: 350 шт.</t>
  </si>
  <si>
    <t>HKD</t>
  </si>
  <si>
    <t>SNGSP</t>
  </si>
  <si>
    <t>Сургнфгз-п</t>
  </si>
  <si>
    <t>psbr23: 560 шт.</t>
  </si>
  <si>
    <t>JPY</t>
  </si>
  <si>
    <t>IRAO</t>
  </si>
  <si>
    <t>ИнтерРАОао</t>
  </si>
  <si>
    <t>psbr23: 8500 шт.</t>
  </si>
  <si>
    <t>KZT</t>
  </si>
  <si>
    <t>NVTK</t>
  </si>
  <si>
    <t>Новатэк ао</t>
  </si>
  <si>
    <t>LSNGP</t>
  </si>
  <si>
    <t>РСетиЛЭ-п</t>
  </si>
  <si>
    <t>psbr23: 50 шт.</t>
  </si>
  <si>
    <t>SLV</t>
  </si>
  <si>
    <t>CHMF</t>
  </si>
  <si>
    <t>СевСт-ао</t>
  </si>
  <si>
    <t>psbr23: 23 шт.</t>
  </si>
  <si>
    <t>TRY</t>
  </si>
  <si>
    <t>GMKN</t>
  </si>
  <si>
    <t>ГМКНорНик</t>
  </si>
  <si>
    <t>UAH</t>
  </si>
  <si>
    <t>PLZL</t>
  </si>
  <si>
    <t>Полюс</t>
  </si>
  <si>
    <t>psbr23: 10 шт.</t>
  </si>
  <si>
    <t>USD</t>
  </si>
  <si>
    <t>AVAN</t>
  </si>
  <si>
    <t>Авангрд-ао</t>
  </si>
  <si>
    <t>sbbr: 10 шт.</t>
  </si>
  <si>
    <t>ARSA</t>
  </si>
  <si>
    <t>Арсагера</t>
  </si>
  <si>
    <t>sbbr: 100 шт.</t>
  </si>
  <si>
    <t>Сумма по акциям:</t>
  </si>
  <si>
    <t>SBCB</t>
  </si>
  <si>
    <t>etf</t>
  </si>
  <si>
    <t>SBCB ETF</t>
  </si>
  <si>
    <t>sbbr_iis: 42 шт.</t>
  </si>
  <si>
    <t>RU000A0JPMD2</t>
  </si>
  <si>
    <t>ПИФАрс6.4</t>
  </si>
  <si>
    <t>sbbr_iis: 4 шт.</t>
  </si>
  <si>
    <t>BOND</t>
  </si>
  <si>
    <t>BOND ETF</t>
  </si>
  <si>
    <t>sbbr_obl: 10 шт.</t>
  </si>
  <si>
    <t>GOLD</t>
  </si>
  <si>
    <t>GOLD ETF</t>
  </si>
  <si>
    <t>sbbr_obl: 4464 шт.</t>
  </si>
  <si>
    <t>SPRN</t>
  </si>
  <si>
    <t>SPRN ETF</t>
  </si>
  <si>
    <t>sbbr_obl: 1347 шт.</t>
  </si>
  <si>
    <t>EQMX</t>
  </si>
  <si>
    <t>EQMX ETF</t>
  </si>
  <si>
    <t>psbr23: 67 шт.</t>
  </si>
  <si>
    <t>SBMM</t>
  </si>
  <si>
    <t>SBMM ETF</t>
  </si>
  <si>
    <t>sbbr_iis: 133 шт.</t>
  </si>
  <si>
    <t>SBSP</t>
  </si>
  <si>
    <t>SBSP ETF</t>
  </si>
  <si>
    <t>psbr23: 0.28447 шт.</t>
  </si>
  <si>
    <t>Сумма по фондам:</t>
  </si>
  <si>
    <t>RU000A108G70</t>
  </si>
  <si>
    <t>bond</t>
  </si>
  <si>
    <t>НОВАТЭК1Р2</t>
  </si>
  <si>
    <t>sbbr_obl: 5 шт.</t>
  </si>
  <si>
    <t>2029-05-16</t>
  </si>
  <si>
    <t>RU000A108L81</t>
  </si>
  <si>
    <t>Полюс Б1P4</t>
  </si>
  <si>
    <t>sbbr_obl: 3 шт.</t>
  </si>
  <si>
    <t>2029-05-09</t>
  </si>
  <si>
    <t>RU000A10CRC4</t>
  </si>
  <si>
    <t>НорНик1P14</t>
  </si>
  <si>
    <t>2029-08-26</t>
  </si>
  <si>
    <t>RU000A10CMR3</t>
  </si>
  <si>
    <t>СибурХ1Р08</t>
  </si>
  <si>
    <t>2030-08-08</t>
  </si>
  <si>
    <t>RU000A1017J5</t>
  </si>
  <si>
    <t>Газпнф3P2R</t>
  </si>
  <si>
    <t>2029-12-07</t>
  </si>
  <si>
    <t>RU000A10DS74</t>
  </si>
  <si>
    <t>Сбер Sb51R</t>
  </si>
  <si>
    <t>sbbr_obl: 8 шт.</t>
  </si>
  <si>
    <t>2028-06-03</t>
  </si>
  <si>
    <t>RU000A109B33</t>
  </si>
  <si>
    <t>Газпн3P13R</t>
  </si>
  <si>
    <t>sbbr_obl: 6 шт.</t>
  </si>
  <si>
    <t>2028-02-09</t>
  </si>
  <si>
    <t>SU26252RMFS5</t>
  </si>
  <si>
    <t>ОФЗ 26252</t>
  </si>
  <si>
    <t>2033-10-12</t>
  </si>
  <si>
    <t>RU000A10C8T4</t>
  </si>
  <si>
    <t>СибурХ1Р07</t>
  </si>
  <si>
    <t>2029-02-11</t>
  </si>
  <si>
    <t>RU000A105VC5</t>
  </si>
  <si>
    <t>Полюс Б1P3</t>
  </si>
  <si>
    <t>sbbr_obl: 4 шт.</t>
  </si>
  <si>
    <t>2028-02-11</t>
  </si>
  <si>
    <t>RU000A10CT33</t>
  </si>
  <si>
    <t>Атомэнпр08</t>
  </si>
  <si>
    <t>2030-09-17</t>
  </si>
  <si>
    <t>SU26244RMFS2</t>
  </si>
  <si>
    <t>ОФЗ 26244</t>
  </si>
  <si>
    <t>sbbr_obl: 2 шт.</t>
  </si>
  <si>
    <t>2034-03-15</t>
  </si>
  <si>
    <t>SU26242RMFS6</t>
  </si>
  <si>
    <t>ОФЗ 26242</t>
  </si>
  <si>
    <t>sbbr_obl: 1 шт.</t>
  </si>
  <si>
    <t>2029-08-29</t>
  </si>
  <si>
    <t>SU26251RMFS7</t>
  </si>
  <si>
    <t>ОФЗ 26251</t>
  </si>
  <si>
    <t>2030-08-28</t>
  </si>
  <si>
    <t>Сумма по облигациям:</t>
  </si>
  <si>
    <t>Доллар</t>
  </si>
  <si>
    <t>Рубль</t>
  </si>
  <si>
    <t>Сумма по валютам:</t>
  </si>
  <si>
    <t>Сумма:</t>
  </si>
  <si>
    <t>Дата</t>
  </si>
  <si>
    <t>Без other</t>
  </si>
  <si>
    <t>Примечание</t>
  </si>
  <si>
    <t>.</t>
  </si>
  <si>
    <t>..</t>
  </si>
  <si>
    <t>d</t>
  </si>
  <si>
    <t>s</t>
  </si>
  <si>
    <t>ds</t>
  </si>
  <si>
    <t>Ввод ДС</t>
  </si>
  <si>
    <t>Амортизация (данные из сделок)</t>
  </si>
  <si>
    <t>Купон по RU000A0ZZZP3 - ВЭБ 1P-12 3шт. по 22.79 RUR - налог 0 RUR (данные из БД)</t>
  </si>
  <si>
    <t>Погашение купона Обл. ВЭБ.РФ, ВЭБ, серия ПБО-001Р-12 ISIN RU000A0ZZZP3 (данные из сделок)</t>
  </si>
  <si>
    <t>Дивиденд по NLMK - НЛМК ао 10шт. по 5.8 RUR - налог 8 RUR (данные из БД)</t>
  </si>
  <si>
    <t>Дивиденды АО НЛМК ПАО, выпуск 01 ISIN RU0009046452 (данные из сделок)</t>
  </si>
  <si>
    <t>Купон по RU000A0JWSQ7 - Мордовия03 1шт. по 29.17 RUR - налог 0 RUR (данные из БД)</t>
  </si>
  <si>
    <t>Погашение купона Обл. Республики Мордовия, выпуск 34003 ISIN RU000A0JWSQ7 (данные из сделок)</t>
  </si>
  <si>
    <t>Дивиденд по NLMK - НЛМК ао 20шт. по 7.34 RUR - налог 19 RUR (данные из БД)</t>
  </si>
  <si>
    <t>Дивиденд по BANEP - Башнефт ап 2шт. по 158.95 RUR - налог 41 RUR (данные из БД)</t>
  </si>
  <si>
    <t>Купон по RU000A0ZZZP3 - ВЭБ 1P-12 4шт. по 22.79 RUR - налог 0 RUR (данные из БД)</t>
  </si>
  <si>
    <t>Дивиденды АП АНК Башнефть ПАО, выпуск 01 ISIN RU0007976965 (данные из сделок)</t>
  </si>
  <si>
    <t>Дивиденд по ALRS - АЛРОСА ао 40шт. по 4.11 RUR - налог 21 RUR (данные из БД)</t>
  </si>
  <si>
    <t>Дивиденд по FEES - Россети 10000шт. по 0.02 RUR - налог 21 RUR (данные из БД)</t>
  </si>
  <si>
    <t>Дивиденд по GAZP - ГАЗПРОМ ао 20шт. по 16.61 RUR - налог 43 RUR (данные из БД)</t>
  </si>
  <si>
    <t>Дивиденды АО АЛРОСА ПАО, выпуск 03 ISIN RU0007252813 (данные из сделок)</t>
  </si>
  <si>
    <t>Дивиденды АО ФСК ЕЭС ПАО, выпуск 01 ISIN RU000A0JPNN9 (данные из сделок)</t>
  </si>
  <si>
    <t>Погашение купона ОФЗ-29011-ПК ISIN RU000A0JV7J9 (данные из сделок)</t>
  </si>
  <si>
    <t>Купон по SU29011RMFS2 - ОФЗ 29011 4шт. по 41.09 RUR - налог 0 RUR (данные из БД)</t>
  </si>
  <si>
    <t>Дивиденды АО Газпром ПАО, выпуск 02 ISIN RU0007661625 (данные из сделок)</t>
  </si>
  <si>
    <t>Купон по RU000A0JWSQ7 - Мордовия03 2шт. по 29.17 RUR - налог 0 RUR (данные из БД)</t>
  </si>
  <si>
    <t>Амортизация Мордовия03: 2 шт. по 300 RUR.  (данные из БД)</t>
  </si>
  <si>
    <t>Амортизация Обл. Республики Мордовия, выпуск 34003 ISIN RU000A0JWSQ7 (данные из сделок)</t>
  </si>
  <si>
    <t>Купон по RU000A0ZZZP3 - ВЭБ 1P-12 5шт. по 22.79 RUR - налог 0 RUR (данные из БД)</t>
  </si>
  <si>
    <t>Дивиденд по NLMK - НЛМК ао 20шт. по 3.68 RUR - налог 10 RUR (данные из БД)</t>
  </si>
  <si>
    <t>Дивиденд по ALRS - АЛРОСА ао 50шт. по 3.84 RUR - налог 25 RUR (данные из БД)</t>
  </si>
  <si>
    <t>Купон по RU000A0JWSQ7 - Мордовия03 3шт. по 20.42 RUR - налог 0 RUR (данные из БД)</t>
  </si>
  <si>
    <t>Купон по RU000A0ZZZP3 - ВЭБ 1P-12 7шт. по 22.79 RUR - налог 0 RUR (данные из БД)</t>
  </si>
  <si>
    <t>Дивиденд по NLMK - НЛМК ао 30шт. по 3.22 RUR - налог 13 RUR (данные из БД)</t>
  </si>
  <si>
    <t>Дивиденд по FEES - Россети 20000шт. по 0.01 RUR - налог 23 RUR (данные из БД)</t>
  </si>
  <si>
    <t>Амортизация ОФЗ 29011: 7 шт. по 1000 RUR.  (данные из БД)</t>
  </si>
  <si>
    <t>Купон по SU29011RMFS2 - ОФЗ 29011 7шт. по 42.48 RUR - налог 0 RUR (данные из БД)</t>
  </si>
  <si>
    <t>Погашение бумаг ОФЗ-29011-ПК ISIN RU000A0JV7J9 (данные из сделок)</t>
  </si>
  <si>
    <t>Купон по SU29006RMFS2 - ОФЗ 29006 7шт. по 43.53 RUR - налог 0 RUR (данные из БД)</t>
  </si>
  <si>
    <t>Погашение купона ОФЗ-29006-ПК ISIN RU000A0JV4L2 (данные из сделок)</t>
  </si>
  <si>
    <t>Прочий доход</t>
  </si>
  <si>
    <t>Дивиденд по FEES - Россети 30000шт. по 0.01 RUR - налог 37 RUR (данные из БД)</t>
  </si>
  <si>
    <t>Дивиденд по NLMK - НЛМК ао 40шт. по 3.12 RUR - налог 16 RUR (данные из БД)</t>
  </si>
  <si>
    <t>Дивиденд по CHMF - СевСт-ао 5шт. по 26.26 RUR - налог 17 RUR (данные из БД)</t>
  </si>
  <si>
    <t>Дивиденд по CHMF - СевСт-ао 5шт. по 27.35 RUR - налог 18 RUR (данные из БД)</t>
  </si>
  <si>
    <t>Дивиденды АО Северсталь ПАО, выпуск 02 ISIN RU0009046510 (данные из сделок)</t>
  </si>
  <si>
    <t>Дивиденд по SELG - Селигдар 100шт. по 1.42 RUR - налог 18 RUR (данные из БД)</t>
  </si>
  <si>
    <t>Дивиденды АО Селигдар ПАО, выпуск 01 ISIN RU000A0JPR50 (данные из сделок)</t>
  </si>
  <si>
    <t>Дивиденд по TATNP - Татнфт 3ап 4шт. по 1 RUR - налог 1 RUR (данные из БД)</t>
  </si>
  <si>
    <t>Дивиденд по BANEP - Башнефт ап 4шт. по 107.81 RUR - налог 56 RUR (данные из БД)</t>
  </si>
  <si>
    <t>Дивиденд по NLMK - НЛМК ао 50шт. по 3.21 RUR - налог 21 RUR (данные из БД)</t>
  </si>
  <si>
    <t>Дивиденд по ALRS - АЛРОСА ао 80шт. по 2.63 RUR - налог 27 RUR (данные из БД)</t>
  </si>
  <si>
    <t>Дивиденды АП Татнефть им. В.Д. Шашина ПАО, выпуск 03 ISIN RU0006944147 (данные из сделок)</t>
  </si>
  <si>
    <t>Дивиденд по GAZP - ГАЗПРОМ ао 20шт. по 15.24 RUR - налог 40 RUR (данные из БД)</t>
  </si>
  <si>
    <t>Дивиденд по MTLRP - Мечел ап 20шт. по 3.48 RUR - налог 9 RUR (данные из БД)</t>
  </si>
  <si>
    <t>Вывод ДС</t>
  </si>
  <si>
    <t>Купон по SU29006RMFS2 - ОФЗ 29006 8шт. по 38.64 RUR - налог 0 RUR (данные из БД)</t>
  </si>
  <si>
    <t>Амортизация Мордовия03: 5 шт. по 300 RUR.  (данные из БД)</t>
  </si>
  <si>
    <t>Купон по RU000A0JWSQ7 - Мордовия03 5шт. по 20.42 RUR - налог 0 RUR (данные из БД)</t>
  </si>
  <si>
    <t>Дивиденд по CHMF - СевСт-ао 5шт. по 15.44 RUR - налог 10 RUR (данные из БД)</t>
  </si>
  <si>
    <t>Дивиденд по SBERP - Сбербанк-п 20шт. по 18.7 RUR - налог 49 RUR (данные из БД)</t>
  </si>
  <si>
    <t>Дивиденды АП Мечел ПАО, выпуск 01 ISIN RU000A0JPV70 (данные из сделок)</t>
  </si>
  <si>
    <t>Дивиденд по HYDR - РусГидро 5000шт. по 0.04 RUR - налог 23 RUR (данные из БД)</t>
  </si>
  <si>
    <t>Дивиденд по NLMK - НЛМК ао 50шт. по 4.75 RUR - налог 31 RUR (данные из БД)</t>
  </si>
  <si>
    <t>Дивиденд по TATNP - Татнфт 3ап 9шт. по 9.94 RUR - налог 12 RUR (данные из БД)</t>
  </si>
  <si>
    <t>Дивиденд по MTSS - МТС-ао 10шт. по 8.93 RUR - налог 12 RUR (данные из БД)</t>
  </si>
  <si>
    <t>Дивиденды АО РусГидро ПАО, выпуск 01 ISIN RU000A0JPKH7 (данные из сделок)</t>
  </si>
  <si>
    <t>Дивиденды АП СБЕРБАНК ПАО ISIN RU0009029557 (данные из сделок)</t>
  </si>
  <si>
    <t>Дивиденды АО МТС ПАО, выпуск 01 ISIN RU0007775219 (данные из сделок)</t>
  </si>
  <si>
    <t>Дивиденд по SELG - Селигдар 100шт. по 2.55 RUR - налог 33 RUR (данные из БД)</t>
  </si>
  <si>
    <t>Зачисление денежных средств</t>
  </si>
  <si>
    <t>Купон по RU000A0JWSQ7 - Мордовия03 10шт. по 11.67 RUR - налог 0 RUR (данные из БД)</t>
  </si>
  <si>
    <t>Дивиденд по CHMF - СевСт-ао 5шт. по 37.34 RUR - налог 24 RUR (данные из БД)</t>
  </si>
  <si>
    <t>Купон по RU000A0ZZZP3 - ВЭБ 1P-12 8шт. по 22.79 RUR - налог 0 RUR (данные из БД)</t>
  </si>
  <si>
    <t>Дивиденд по NLMK - НЛМК ао 50шт. по 6.43 RUR - налог 42 RUR (данные из БД)</t>
  </si>
  <si>
    <t>Купон по SU29006RMFS2 - ОФЗ 29006 10шт. по 32.66 RUR - налог 42 RUR (данные из БД)</t>
  </si>
  <si>
    <t>Купон по RU000A0JWSQ7 - Мордовия03 10шт. по 11.67 RUR - налог 15 RUR (данные из БД)</t>
  </si>
  <si>
    <t>Купон по RU000A0ZZZP3 - ВЭБ 1P-12 8шт. по 22.79 RUR - налог 24 RUR (данные из БД)</t>
  </si>
  <si>
    <t>Дивиденд по AVAN - Авангрд-ао 1шт. по 18.59 RUR - налог 2 RUR (данные из БД)</t>
  </si>
  <si>
    <t>Дивиденды АО Авангард АКБ ПАО ISIN RU000A0DM7B3 (данные из сделок)</t>
  </si>
  <si>
    <t>Дивиденд по NLMK - НЛМК ао 50шт. по 7.25 RUR - налог 47 RUR (данные из БД)</t>
  </si>
  <si>
    <t>Дивиденд по LSRG - ЛСР ао 2шт. по 39 RUR - налог 10 RUR (данные из БД)</t>
  </si>
  <si>
    <t>Дивиденды АО Группа ЛСР ПАО, выпуск 01 ISIN RU000A0JPFP0 (данные из сделок)</t>
  </si>
  <si>
    <t>Дивиденд по CHMF - СевСт-ао 5шт. по 36.27 RUR - налог 24 RUR (данные из БД)</t>
  </si>
  <si>
    <t>Дивиденд по CHMF - СевСт-ао 5шт. по 46.77 RUR - налог 30 RUR (данные из БД)</t>
  </si>
  <si>
    <t>Купон по RU000A0ZZZP3 - ВЭБ 1P-12 10шт. по 22.79 RUR - налог 30 RUR (данные из БД)</t>
  </si>
  <si>
    <t>Дивиденд по NLMK - НЛМК ао 50шт. по 7.71 RUR - налог 50 RUR (данные из БД)</t>
  </si>
  <si>
    <t>Дивиденд по SELG - Селигдар 100шт. по 1.95 RUR - налог 25 RUR (данные из БД)</t>
  </si>
  <si>
    <t>Дивиденд по SIBN - Газпрнефть 10шт. по 10 RUR - налог 13 RUR (данные из БД)</t>
  </si>
  <si>
    <t>Купон по RU000A0ZZEM5 - ЯрОбл35016 4шт. по 19.82 RUR - налог 10 RUR (данные из БД)</t>
  </si>
  <si>
    <t>Погашение купона Обл. Ярославской области, выпуск 35016 ISIN RU000A0ZZEM5 (данные из сделок)</t>
  </si>
  <si>
    <t>Дивиденд по ALRS - АЛРОСА ао 80шт. по 9.54 RUR - налог 99 RUR (данные из БД)</t>
  </si>
  <si>
    <t>Дивиденд по LKOH - ЛУКОЙЛ 1шт. по 213 RUR - налог 28 RUR (данные из БД)</t>
  </si>
  <si>
    <t>Дивиденд по MTSS - МТС-ао 10шт. по 26.51 RUR - налог 34 RUR (данные из БД)</t>
  </si>
  <si>
    <t>Дивиденд по TATNP - Татнфт 3ап 14шт. по 12.3 RUR - налог 22 RUR (данные из БД)</t>
  </si>
  <si>
    <t>Дивиденд по HYDR - РусГидро 7000шт. по 0.05 RUR - налог 48 RUR (данные из БД)</t>
  </si>
  <si>
    <t>Дивиденды АО Газпром нефть  ПАО, выпуск 01 ISIN RU0009062467 (данные из сделок)</t>
  </si>
  <si>
    <t>Дивиденд по GAZP - ГАЗПРОМ ао 30шт. по 12.55 RUR - налог 49 RUR (данные из БД)</t>
  </si>
  <si>
    <t>Дивиденд по FEES - Россети 40000шт. по 0.02 RUR - налог 84 RUR (данные из БД)</t>
  </si>
  <si>
    <t>Дивиденды АО ЛУКОЙЛ ПАО, выпуск 01 ISIN RU0009024277 (данные из сделок)</t>
  </si>
  <si>
    <t>Купон по SU29006RMFS2 - ОФЗ 29006 10шт. по 26.78 RUR - налог 35 RUR (данные из БД)</t>
  </si>
  <si>
    <t>Дивиденд по CHMF - СевСт-ао 5шт. по 84.45 RUR - налог 55 RUR (данные из БД)</t>
  </si>
  <si>
    <t>Дивиденд по AVAN - Авангрд-ао 1шт. по 24.78 RUR - налог 3 RUR (данные из БД)</t>
  </si>
  <si>
    <t>Дивиденд по NLMK - НЛМК ао 50шт. по 13.62 RUR - налог 89 RUR (данные из БД)</t>
  </si>
  <si>
    <t>Купон по RU000A0ZZEM5 - ЯрОбл35016 5шт. по 19.82 RUR - налог 13 RUR (данные из БД)</t>
  </si>
  <si>
    <t>Дивиденд по NVTK - Новатэк ао 2шт. по 27.67 RUR - налог 7 RUR (данные из БД)</t>
  </si>
  <si>
    <t>Дивиденд по TATNP - Татнфт 3ап 1шт. по 16.52 RUR - налог 2 RUR (данные из БД)</t>
  </si>
  <si>
    <t>Дивиденд по MTSS - МТС-ао 10шт. по 10.55 RUR - налог 14 RUR (данные из БД)</t>
  </si>
  <si>
    <t>Дивиденд по ALRS - АЛРОСА ао 80шт. по 8.79 RUR - налог 91 RUR (данные из БД)</t>
  </si>
  <si>
    <t>Дивиденды АО НОВАТЭК ПАО, выпуск 02 ISIN RU000A0DKVS5 (данные из сделок)</t>
  </si>
  <si>
    <t>Дивиденд по NLMK - НЛМК ао 50шт. по 13.33 RUR - налог 87 RUR (данные из БД)</t>
  </si>
  <si>
    <t>Дивиденд по AVAN - Авангрд-ао 3шт. по 18.59 RUR - налог 7 RUR (данные из БД)</t>
  </si>
  <si>
    <t>Дивиденд по CHMF - СевСт-ао 6шт. по 85.93 RUR - налог 67 RUR (данные из БД)</t>
  </si>
  <si>
    <t>Дивиденд по LKOH - ЛУКОЙЛ 2шт. по 340 RUR - налог 88 RUR (данные из БД)</t>
  </si>
  <si>
    <t>Дивиденд по SIBN - Газпрнефть 10шт. по 40 RUR - налог 52 RUR (данные из БД)</t>
  </si>
  <si>
    <t>Дивиденд по RU000A1013V9 - ЗПИФ ПНК 5шт. по 45.73 RUR - налог 30 RUR (данные из БД)</t>
  </si>
  <si>
    <t>Дивиденд по TATNP - Татнфт 3ап 2шт. по 9.98 RUR - налог 3 RUR (данные из БД)</t>
  </si>
  <si>
    <t>Выплата дохода  Паи ЗПИФ недвижимости ПНК-Рентал ISIN RU000A1013V9</t>
  </si>
  <si>
    <t>Дивиденд по RU000A1013V9 - ЗПИФ ПНК 7шт. по 48.02 RUR - налог 44 RUR (данные из БД)</t>
  </si>
  <si>
    <t>Дивиденд по NVTK - Новатэк ао 4шт. по 43.77 RUR - налог 23 RUR (данные из БД)</t>
  </si>
  <si>
    <t>Купон по SU26220RMFS2 - ОФЗ 26220 2шт. по 36.9 RUR - налог 10 RUR (данные из БД)</t>
  </si>
  <si>
    <t>Погашение купона ОФЗ 26220-ПД ISIN RU000A0JXB41 (данные из сделок)</t>
  </si>
  <si>
    <t>Дивиденд по SELG - Селигдар 100шт. по 4.5 RUR - налог 59 RUR (данные из БД)</t>
  </si>
  <si>
    <t>Дивиденд по RU000A1013V9 - ЗПИФ ПНК 7шт. по 52.13 RUR - налог 47 RUR (данные из БД)</t>
  </si>
  <si>
    <t>Дивиденд по TATNP - Татнфт 3ап 4шт. по 16.14 RUR - налог 8 RUR (данные из БД)</t>
  </si>
  <si>
    <t>Дивиденд по SIBN - Газпрнефть 12шт. по 16 RUR - налог 25 RUR (данные из БД)</t>
  </si>
  <si>
    <t>Дивиденд по HYDR - РусГидро 10000шт. по 0.05 RUR - налог 69 RUR (данные из БД)</t>
  </si>
  <si>
    <t>Дивиденд по OGKB - ОГК-2 ао 6000шт. по 0.1 RUR - налог 75 RUR (данные из БД)</t>
  </si>
  <si>
    <t>Дивиденд по ROSN - Роснефть 2шт. по 23.63 RUR - налог 6 RUR (данные из БД)</t>
  </si>
  <si>
    <t>Дивиденд по MTSS - МТС-ао 10шт. по 33.85 RUR - налог 44 RUR (данные из БД)</t>
  </si>
  <si>
    <t>Дивиденды АО ОГК-2 ПАО, выпуск 02 ISIN RU000A0JNG55 (данные из сделок)</t>
  </si>
  <si>
    <t>Дивиденды АО НК Роснефть ПАО, выпуск 02 ISIN RU000A0J2Q06 (данные из сделок)</t>
  </si>
  <si>
    <t>Купон по SU52002RMFS1 - ОФЗ 52002 1шт. по 17.04 RUR - налог 2 RUR (данные из БД)</t>
  </si>
  <si>
    <t>Погашение купона ОФЗ 52002-ИН ISIN RU000A0ZYZ26 (данные из сделок)</t>
  </si>
  <si>
    <t>Дивиденд по RU000A1013V9 - ЗПИФ ПНК 10шт. по 52.86 RUR - налог 69 RUR (данные из БД)</t>
  </si>
  <si>
    <t>Дивиденд по NVTK - Новатэк ао 7шт. по 45 RUR - налог 41 RUR (данные из БД)</t>
  </si>
  <si>
    <t>Дивиденд по GAZP - ГАЗПРОМ ао 30шт. по 51.03 RUR - налог 199 RUR (данные из БД)</t>
  </si>
  <si>
    <t>Дивиденд по TATNP - Татнфт 3ап 5шт. по 32.71 RUR - налог 21 RUR (данные из БД)</t>
  </si>
  <si>
    <t>Дивиденд по RU000A1013V9 - ЗПИФ ПНК 10шт. по 19.44 RUR - налог 25 RUR (данные из БД)</t>
  </si>
  <si>
    <t>Дивиденд по AVAN - Авангрд-ао 1шт. по 17.34 RUR - налог 2 RUR (данные из БД)</t>
  </si>
  <si>
    <t>Дивиденд по RU000A1013V9 - ЗПИФ ПНК 10шт. по 18.05 RUR - налог 23 RUR (данные из БД)</t>
  </si>
  <si>
    <t>Дивиденд по LKOH - ЛУКОЙЛ 6шт. по 256 RUR - налог 200 RUR (данные из БД)</t>
  </si>
  <si>
    <t>Дивиденд по LKOH - ЛУКОЙЛ 6шт. по 537 RUR - налог 419 RUR (данные из БД)</t>
  </si>
  <si>
    <t>Дивиденд по SIBN - Газпрнефть 12шт. по 69.78 RUR - налог 109 RUR (данные из БД)</t>
  </si>
  <si>
    <t>Дивиденд по RU000A1013V9 - ЗПИФ ПНК 10шт. по 17.92 RUR - налог 23 RUR (данные из БД)</t>
  </si>
  <si>
    <t>Дивиденд по TATNP - Татнфт 3ап 16шт. по 6.86 RUR - налог 14 RUR (данные из БД)</t>
  </si>
  <si>
    <t>Дивиденд по ROSN - Роснефть 29шт. по 20.39 RUR - налог 77 RUR (данные из БД)</t>
  </si>
  <si>
    <t>Дивиденд по RU000A1013V9 - ЗПИФ ПНК 10шт. по 18.2 RUR - налог 24 RUR (данные из БД)</t>
  </si>
  <si>
    <t>Купон по SU52002RMFS1 - ОФЗ 52002 1шт. по 16.89 RUR - налог 2 RUR (данные из БД)</t>
  </si>
  <si>
    <t>Дивиденд по AVAN - Авангрд-ао 1шт. по 31.66 RUR - налог 4 RUR (данные из БД)</t>
  </si>
  <si>
    <t>Дивиденд по RU000A1013V9 - ЗПИФ ПНК 10шт. по 18.09 RUR - налог 24 RUR (данные из БД)</t>
  </si>
  <si>
    <t>Купон по RU000A1054W1 - Полюс Б1P2 1шт. по 204.52 RUR - налог 27 RUR (данные из БД)</t>
  </si>
  <si>
    <t>Дивиденд по RU000A1013V9 - ЗПИФ ПНК 10шт. по 16.09 RUR - налог 21 RUR (данные из БД)</t>
  </si>
  <si>
    <t>Дивиденд по PHOR - ФосАгро ао 1шт. по 465 RUR - налог 60 RUR (данные из БД)</t>
  </si>
  <si>
    <t>Получение дивидендов по операции ФО_306-1721-18.04.23 от 18.04.2023 (данные из сделок)</t>
  </si>
  <si>
    <t>Дивиденд по RU000A1013V9 - ЗПИФ ПНК 10шт. по 14.15 RUR - налог 18 RUR (данные из БД)</t>
  </si>
  <si>
    <t>Дивиденд по NVTK - Новатэк ао 10шт. по 60.58 RUR - налог 79 RUR (данные из БД)</t>
  </si>
  <si>
    <t>Дивиденд по SBERP - Сбербанк-п 100шт. по 25 RUR - налог 325 RUR (данные из БД)</t>
  </si>
  <si>
    <t>Дивиденд по SBER - Сбербанк 30шт. по 25 RUR - налог 98 RUR (данные из БД)</t>
  </si>
  <si>
    <t>Дивиденд по AVAN - Авангрд-ао 1шт. по 26.02 RUR - налог 3 RUR (данные из БД)</t>
  </si>
  <si>
    <t>Иные выплаты по ЦБRU000A1013V9, ISIN RU000A1013V9 (данные из сделок)</t>
  </si>
  <si>
    <t>Зачисление дивидендов  по бумаге Авангрд-ао 1 шт. (данные из сделок)</t>
  </si>
  <si>
    <t>Дивиденды АО СБЕРБАНК ПАО ISIN RU0009029540 (данные из сделок)</t>
  </si>
  <si>
    <t>Дивиденд по LKOH - ЛУКОЙЛ 8шт. по 438 RUR - налог 456 RUR (данные из БД)</t>
  </si>
  <si>
    <t>Купон по RU000A105KP0 - Газпнф3P5R 1шт. по 22.44 RUR - налог 3 RUR (данные из БД)</t>
  </si>
  <si>
    <t>Дивиденды ЦБ ISIN RU0009024277, кол-во ЦБ 8, шт. (данные из сделок)</t>
  </si>
  <si>
    <t>Дивиденд по MTSS - МТС-ао 20шт. по 34.29 RUR - налог 89 RUR (данные из БД)</t>
  </si>
  <si>
    <t>Дивиденд по SIBN - Газпрнефть 42шт. по 12.16 RUR - налог 66 RUR (данные из БД)</t>
  </si>
  <si>
    <t>Дивиденд по OGKB - ОГК-2 ао 10000шт. по 0.06 RUR - налог 75 RUR (данные из БД)</t>
  </si>
  <si>
    <t>Дивиденд по HYDR - РусГидро 10000шт. по 0.05 RUR - налог 65 RUR (данные из БД)</t>
  </si>
  <si>
    <t>Дивиденд по ROSN - Роснефть 38шт. по 17.97 RUR - налог 89 RUR (данные из БД)</t>
  </si>
  <si>
    <t>Дивиденд по TATN - Татнфт 3ао 30шт. по 27.71 RUR - налог 108 RUR (данные из БД)</t>
  </si>
  <si>
    <t>Дивиденд по PHOR - ФосАгро ао 1шт. по 264 RUR - налог 34 RUR (данные из БД)</t>
  </si>
  <si>
    <t>Дивиденды МТС RU0007775219 (данные из сделок)</t>
  </si>
  <si>
    <t>Дивиденды Газпрнефть RU0009062467 (данные из сделок)</t>
  </si>
  <si>
    <t>Дивиденды огк-2 RU000A0JNG55 (данные из сделок)</t>
  </si>
  <si>
    <t>Дивиденды русгидро RU000A0JPKH7 (данные из сделок)</t>
  </si>
  <si>
    <t>Дивиденды татнефть RU0009033591 (данные из сделок)</t>
  </si>
  <si>
    <t>Дивиденды ФосАгро (данные из сделок)</t>
  </si>
  <si>
    <t>Дивиденды ЦБ ISIN RU000A0J2Q06, кол-во ЦБ 38, шт. (данные из сделок)</t>
  </si>
  <si>
    <t>Купон по RU000A1054W1 - Полюс Б1P2 2шт. по 247.39 RUR - налог 64 RUR (данные из БД)</t>
  </si>
  <si>
    <t>Вывод денежных средств</t>
  </si>
  <si>
    <t>Зачисление купона №2 по бумаге Полюс Б1P2 (данные из сделок)</t>
  </si>
  <si>
    <t>Купон по RU000A105KP0 - Газпнф3P5R 10шт. по 22.44 RUR - налог 29 RUR (данные из БД)</t>
  </si>
  <si>
    <t>Зачисление купона №3 по бумаге Газпнф3P5R (данные из сделок)</t>
  </si>
  <si>
    <t>Купон по RU000A106G56 - ФосАЗО28-Д 1шт. по 1256.24 RUR - налог 163 RUR (данные из БД)</t>
  </si>
  <si>
    <t>Погашение купона ЦБ ISIN RU000A106G56, кол-во ЦБ 1, шт. (данные из сделок)</t>
  </si>
  <si>
    <t>Дивиденд по AVAN - Авангрд-ао 1шт. по 47.08 RUR - налог 6 RUR (данные из БД)</t>
  </si>
  <si>
    <t>Дивиденд по AVAN - Авангрд-ао 1шт. по 57 RUR - налог 7 RUR (данные из БД)</t>
  </si>
  <si>
    <t>Купон по SU26241RMFS8 - ОФЗ 26241 1шт. по 47.37 RUR - налог 6 RUR (данные из БД)</t>
  </si>
  <si>
    <t>Зачисление купона №2 по бумаге ОФЗ 26241 (данные из сделок)</t>
  </si>
  <si>
    <t>Дивиденд по LKOH - ЛУКОЙЛ 11шт. по 447 RUR - налог 639 RUR (данные из БД)</t>
  </si>
  <si>
    <t>Дивиденды ЦБ ISIN RU0009024277, кол-во ЦБ 11, шт. (данные из сделок)</t>
  </si>
  <si>
    <t>Дивиденд по SIBN - Газпрнефть 50шт. по 82.94 RUR - налог 539 RUR (данные из БД)</t>
  </si>
  <si>
    <t>Дивиденд по RU000A1034U7 - СФНАрБиз7 1шт. по 2322.29 RUR - налог 302 RUR (данные из БД)</t>
  </si>
  <si>
    <t>Дивиденды Газпромнефть RU0009062467 (данные из сделок)</t>
  </si>
  <si>
    <t>Дивиденды RU000A1034U7 (данные из сделок)</t>
  </si>
  <si>
    <t>Купон по RU000A105X64 - СэтлГрБ2P2 11шт. по 30.42 RUR - налог 44 RUR (данные из БД)</t>
  </si>
  <si>
    <t>Купоны СэтлГрБ2P2 (данные из сделок)</t>
  </si>
  <si>
    <t>Дивиденд по RU000A1034U7 - СФНАрБиз7 1шт. по 2394.19 RUR - налог 311 RUR (данные из БД)</t>
  </si>
  <si>
    <t>Дивиденд по LKOH - ЛУКОЙЛ 12шт. по 498 RUR - налог 777 RUR (данные из БД)</t>
  </si>
  <si>
    <t>Дивиденды ЦБ ISIN RU0009024277, кол-во ЦБ 12, шт. (данные из сделок)</t>
  </si>
  <si>
    <t>Дивиденд по NLMK - НЛМК ао 120шт. по 25.43 RUR - налог 397 RUR (данные из БД)</t>
  </si>
  <si>
    <t>Купон по SU26241RMFS8 - ОФЗ 26241 20шт. по 47.37 RUR - налог 123 RUR (данные из БД)</t>
  </si>
  <si>
    <t>Купон по RU000A1069P3 - Сбер Sb44R 11шт. по 46.62 RUR - налог 67 RUR (данные из БД)</t>
  </si>
  <si>
    <t>Дивиденд по AVAN - Авангрд-ао 1шт. по 33.46 RUR - налог 4 RUR (данные из БД)</t>
  </si>
  <si>
    <t>Погашение купона ЦБ ISIN RU000A105FZ9, кол-во ЦБ 20, шт. (данные из сделок)</t>
  </si>
  <si>
    <t>Погашение купона ЦБ ISIN RU000A1069P3, кол-во ЦБ 11, шт. (данные из сделок)</t>
  </si>
  <si>
    <t>Дивиденд по IRAO - ИнтерРАОао 200шт. по 0.33 RUR - налог 8 RUR (данные из БД)</t>
  </si>
  <si>
    <t>Купон по SU26238RMFS4 - ОФЗ 26238 50шт. по 35.4 RUR - налог 230 RUR (данные из БД)</t>
  </si>
  <si>
    <t>Погашение купона ЦБ ISIN RU000A1038V6, кол-во ЦБ 50, шт. (данные из сделок)</t>
  </si>
  <si>
    <t>Погашение купона ЦБ ISIN RU000A105X64, кол-во ЦБ 11, шт. (данные из сделок)</t>
  </si>
  <si>
    <t>Дивиденды ЦБ ISIN RU0009046452, кол-во ЦБ 120, шт. (данные из сделок)</t>
  </si>
  <si>
    <t>Дивиденд по CHMF - СевСт-ао 10шт. по 38.3 RUR - налог 50 RUR (данные из БД)</t>
  </si>
  <si>
    <t>Дивиденд по CHMF - СевСт-ао 10шт. по 191.51 RUR - налог 249 RUR (данные из БД)</t>
  </si>
  <si>
    <t>Дивиденд по RU000A1034U7 - СФНАрБиз7 1шт. по 2515.86 RUR - налог 327 RUR (данные из БД)</t>
  </si>
  <si>
    <t>Дивиденды ЦБ ISIN RU0009046510, кол-во ЦБ 10, шт. (данные из сделок)</t>
  </si>
  <si>
    <t>Дивиденд по SIBN - Газпрнефть 50шт. по 19.49 RUR - налог 127 RUR (данные из БД)</t>
  </si>
  <si>
    <t>Дивиденд по ARSA - Арсагера 100шт. по 0.5 RUR - налог 7 RUR (данные из БД)</t>
  </si>
  <si>
    <t>Дивиденд по ROSN - Роснефть 20шт. по 29.01 RUR - налог 75 RUR (данные из БД)</t>
  </si>
  <si>
    <t>Дивиденд по SBER - Сбербанк 130шт. по 33.3 RUR - налог 563 RUR (данные из БД)</t>
  </si>
  <si>
    <t>Дивиденды ЦБ ISIN RU0009062467, кол-во ЦБ 50, шт. (данные из сделок)</t>
  </si>
  <si>
    <t>Дивиденды ЦБ ISIN RU000A0J2Q06, кол-во ЦБ 20, шт. (данные из сделок)</t>
  </si>
  <si>
    <t>Дивиденды ЦБ ISIN RU0009029540, кол-во ЦБ 130, шт. (данные из сделок)</t>
  </si>
  <si>
    <t>Вывод SBOG ETF</t>
  </si>
  <si>
    <t>Вывод SBBE ETF</t>
  </si>
  <si>
    <t>Вывод RSHE ETF</t>
  </si>
  <si>
    <t>Вывод FXRL ETF</t>
  </si>
  <si>
    <t>Вывод FXRU ETF</t>
  </si>
  <si>
    <t>Купон по RU000A108G70 - НОВАТЭК1Р2 1шт. по 141.48 RUR - налог 18 RUR (данные из БД)</t>
  </si>
  <si>
    <t>НОВАТЭК1Р2 купоны (данные из сделок)</t>
  </si>
  <si>
    <t>Дивиденд по CHMF - СевСт-ао 10шт. по 31.06 RUR - налог 40 RUR (данные из БД)</t>
  </si>
  <si>
    <t>Дивиденд по RU000A1034U7 - СФНАрБиз7 1шт. по 2754.72 RUR - налог 358 RUR (данные из БД)</t>
  </si>
  <si>
    <t>Дивиденд по AVAN - Авангрд-ао 2шт. по 34.7 RUR - налог 9 RUR (данные из БД)</t>
  </si>
  <si>
    <t>Дивиденд по NVTK - Новатэк ао 11шт. по 35.5 RUR - налог 51 RUR (данные из БД)</t>
  </si>
  <si>
    <t>Дивиденд по SIBN - Газпрнефть 50шт. по 51.96 RUR - налог 338 RUR (данные из БД)</t>
  </si>
  <si>
    <t>Дивиденды АКБ АВАНГАРД (данные из сделок)</t>
  </si>
  <si>
    <t>Дивиденды ЦБ ISIN RU000A0DKVS5, кол-во ЦБ 11, шт. (данные из сделок)</t>
  </si>
  <si>
    <t>Купон по RU000A108G70 - НОВАТЭК1Р2 4шт. по 156.05 RUR - налог 81 RUR (данные из БД)</t>
  </si>
  <si>
    <t>купоны НОВАТЭК 001P-02 (данные из сделок)</t>
  </si>
  <si>
    <t>Дивиденд по T - Т-Техно ао 1шт. по 92.5 RUR - налог 12 RUR (данные из БД)</t>
  </si>
  <si>
    <t>Купон по RU000A108L81 - Полюс Б1P4 3шт. по 54.95 RUR - налог 21 RUR (данные из БД)</t>
  </si>
  <si>
    <t>Дивиденд по AVAN - Авангрд-ао 2шт. по 49.57 RUR - налог 13 RUR (данные из БД)</t>
  </si>
  <si>
    <t>Погашение купона ЦБ ISIN RU000A108L81, кол-во ЦБ 3, шт. (данные из сделок)</t>
  </si>
  <si>
    <t>Купон по SU26238RMFS4 - ОФЗ 26238 56шт. по 35.4 RUR - налог 258 RUR (данные из БД)</t>
  </si>
  <si>
    <t>Погашение купона ЦБ ISIN RU000A1038V6, кол-во ЦБ 56, шт. (данные из сделок)</t>
  </si>
  <si>
    <t>Дивиденд по PLZL - Полюс 1шт. по 1301.75 RUR - налог 169 RUR (данные из БД)</t>
  </si>
  <si>
    <t>Дивиденд по CHMF - СевСт-ао 11шт. по 49.06 RUR - налог 70 RUR (данные из БД)</t>
  </si>
  <si>
    <t>Дивиденд по LKOH - ЛУКОЙЛ 22шт. по 514 RUR - налог 1470 RUR (данные из БД)</t>
  </si>
  <si>
    <t>Дивиденды ЦБ ISIN RU000A0JNAA8, кол-во ЦБ 1, шт. (данные из сделок)</t>
  </si>
  <si>
    <t>Дивиденды ЦБ ISIN RU0009024277, кол-во ЦБ 22, шт. (данные из сделок)</t>
  </si>
  <si>
    <t>Дивиденды ЦБ ISIN RU0009046510, кол-во ЦБ 11, шт. (данные из сделок)</t>
  </si>
  <si>
    <t>Дивиденд по ROSN - Роснефть 100шт. по 36.47 RUR - налог 474 RUR (данные из БД)</t>
  </si>
  <si>
    <t>Дивиденд по ROSN - Роснефть 144шт. по 36.47 RUR - налог 683 RUR (данные из БД)</t>
  </si>
  <si>
    <t>Налоговый вычет</t>
  </si>
  <si>
    <t>Дивиденды ЦБ ISIN RU000A0J2Q06, кол-во ЦБ 100, шт. (данные из сделок)</t>
  </si>
  <si>
    <t>Купон по RU000A108G70 - НОВАТЭК1Р2 5шт. по 142.49 RUR - налог 93 RUR (данные из БД)</t>
  </si>
  <si>
    <t>Дивиденды и купоны НОВАТЭК1Р2 (данные из сделок)</t>
  </si>
  <si>
    <t>Дивиденд по PLZL - Полюс 10шт. по 73 RUR - налог 95 RUR (данные из БД)</t>
  </si>
  <si>
    <t>Дивиденд по AVAN - Авангрд-ао 4шт. по 28.5 RUR - налог 15 RUR (данные из БД)</t>
  </si>
  <si>
    <t>Дивиденд по NVTK - Новатэк ао 13шт. по 46.65 RUR - налог 79 RUR (данные из БД)</t>
  </si>
  <si>
    <t>Дивиденды ISIN RU000A0JNAA8, кол-во ЦБ 10, шт. (данные из сделок)</t>
  </si>
  <si>
    <t>Дивиденд по T - Т-Техно ао 1шт. по 32 RUR - налог 4 RUR (данные из БД)</t>
  </si>
  <si>
    <t>Дивиденды ISIN RU000A0DKVS5, кол-во ЦБ 13, шт. (данные из сделок)</t>
  </si>
  <si>
    <t>Дивиденды avan (данные из сделок)</t>
  </si>
  <si>
    <t>Купон по RU000A108G70 - НОВАТЭК1Р2 5шт. по 125.28 RUR - налог 81 RUR (данные из БД)</t>
  </si>
  <si>
    <t>Дивиденды и купоны (данные из сделок)</t>
  </si>
  <si>
    <t>Дивиденд по LKOH - ЛУКОЙЛ 23шт. по 541 RUR - налог 1618 RUR (данные из БД)</t>
  </si>
  <si>
    <t>Дивиденд по IRAO - ИнтерРАОао 500шт. по 0.35 RUR - налог 23 RUR (данные из БД)</t>
  </si>
  <si>
    <t>Дивиденды ISIN RU0009024277, кол-во ЦБ 23, шт. (данные из сделок)</t>
  </si>
  <si>
    <t>Дивиденд по ARSA - Арсагера 100шт. по 0.15 RUR - налог 2 RUR (данные из БД)</t>
  </si>
  <si>
    <t>Дивиденд по SIBN - Газпрнефть 56шт. по 27.21 RUR - налог 198 RUR (данные из БД)</t>
  </si>
  <si>
    <t>Дивиденд по SVCB - Совкомбанк 200шт. по 0.35 RUR - налог 9 RUR (данные из БД)</t>
  </si>
  <si>
    <t>Дивиденды и купоны AVAN (данные из сделок)</t>
  </si>
  <si>
    <t>Дивиденд по T - Т-Техно ао 1шт. по 33 RUR - налог 4 RUR (данные из БД)</t>
  </si>
  <si>
    <t>Дивиденд по TRNFP - Транснф ап 2шт. по 198.25 RUR - налог 52 RUR (данные из БД)</t>
  </si>
  <si>
    <t>Дивиденд по SBER - Сбербанк 200шт. по 34.84 RUR - налог 906 RUR (данные из БД)</t>
  </si>
  <si>
    <t>Дивиденд по ROSN - Роснефть 100шт. по 14.68 RUR - налог 191 RUR (данные из БД)</t>
  </si>
  <si>
    <t>Дивиденды и купоны SVCB (данные из сделок)</t>
  </si>
  <si>
    <t>Дивиденды ISIN RU0009062467, кол-во ЦБ 56, шт. (данные из сделок)</t>
  </si>
  <si>
    <t>Дивиденды и купоны TECH (данные из сделок)</t>
  </si>
  <si>
    <t>Дивиденды ЦБ ISIN RU0009029540, кол-во ЦБ 200, шт. (данные из сделок)</t>
  </si>
  <si>
    <t>Купон по RU000A108G70 - НОВАТЭК1Р2 5шт. по 125.34 RUR - налог 81 RUR (данные из БД)</t>
  </si>
  <si>
    <t>Купон по RU000A109B33 - Газпн3P13R 3шт. по 15.84 RUR - налог 6 RUR (данные из БД)</t>
  </si>
  <si>
    <t>Зачисление д/с (купон 13 по Газпн3P13R) (данные из сделок)</t>
  </si>
  <si>
    <t>Купон по RU000A108L81 - Полюс Б1P4 2шт. по 42.64 RUR - налог 11 RUR (данные из БД)</t>
  </si>
  <si>
    <t>Зачисление д/с (купон 16 по Полюс Б1P4) (данные из сделок)</t>
  </si>
  <si>
    <t>Дивиденд по NVTK - Новатэк ао 13шт. по 35.5 RUR - налог 60 RUR (данные из БД)</t>
  </si>
  <si>
    <t>Дивиденд по T - Т-Техно ао 3шт. по 35 RUR - налог 14 RUR (данные из БД)</t>
  </si>
  <si>
    <t>Дивиденд по AVAN - Авангрд-ао 4шт. по 24.79 RUR - налог 13 RUR (данные из БД)</t>
  </si>
  <si>
    <t>Дивиденд по SIBN - Газпрнефть 60шт. по 17.3 RUR - налог 135 RUR (данные из БД)</t>
  </si>
  <si>
    <t>Дивиденд по PLZL - Полюс 10шт. по 70.85 RUR - налог 92 RUR (данные из БД)</t>
  </si>
  <si>
    <t>Дивиденды по АО МКПАО Т-Технологии, выпуск 01 ISIN RU000A107UL4, кол-во ЦБ 3, шт. (данные из сделок)</t>
  </si>
  <si>
    <t>Дивиденды по АО Полюс ПАО, выпуск 01 ISIN RU000A0JNAA8, кол-во ЦБ 10, шт. (данные из сделок)</t>
  </si>
  <si>
    <t>Дивиденды по АО НОВАТЭК ПАО, выпуск 02 ISIN RU000A0DKVS5, кол-во ЦБ 13, шт. (данные из сделок)</t>
  </si>
  <si>
    <t>Купон по RU000A109B33 - Газпн3P13R 4шт. по 15.04 RUR - налог 8 RUR (данные из БД)</t>
  </si>
  <si>
    <t>Зачисление д/с (купон 14 по Газпн3P13R) (данные из сделок)</t>
  </si>
  <si>
    <t>Купон по RU000A108L81 - Полюс Б1P4 2шт. по 41.3 RUR - налог 11 RUR (данные из БД)</t>
  </si>
  <si>
    <t>Дивиденды по АО Газпром нефть ПАО, выпуск 01 ISIN RU0009062467, кол-во ЦБ 60, шт. (данные из сделок)</t>
  </si>
  <si>
    <t>Зачисление д/с (купон 17 по Полюс Б1P4) (данные из сделок)</t>
  </si>
  <si>
    <t>Купон по RU000A108G70 - НОВАТЭК1Р2 5шт. по 126.45 RUR - налог 82 RUR (данные из БД)</t>
  </si>
  <si>
    <t>Купон по RU000A1061K1 - ЕвроТранс3 1шт. по 11.18 RUR - налог 1 RUR (данные из БД)</t>
  </si>
  <si>
    <t>Зачисление д/с (купон 6 по НОВАТЭК1Р2) (данные из сделок)</t>
  </si>
  <si>
    <t>Зачисление д/с (купон 32 по ЕвроТранс-001P-03) (данные из сделок)</t>
  </si>
  <si>
    <t>Купон по RU000A109B33 - Газпн3P13R 4шт. по 14.78 RUR - налог 8 RUR (данные из БД)</t>
  </si>
  <si>
    <t>Зачисление д/с (купон 15 по Газпн3P13R) (данные из сделок)</t>
  </si>
  <si>
    <t>Купон по RU000A1069P3 - Сбер Sb44R 1шт. по 46.62 RUR - налог 6 RUR (данные из БД)</t>
  </si>
  <si>
    <t>Купон по RU000A108L81 - Полюс Б1P4 2шт. по 40.27 RUR - налог 10 RUR (данные из БД)</t>
  </si>
  <si>
    <t>Зачисление д/с (купон 5 по Сбер Sb44R) (данные из сделок)</t>
  </si>
  <si>
    <t>Зачисление д/с (купон 18 по Полюс Б1P4) (данные из сделок)</t>
  </si>
  <si>
    <t>Купон по RU000A10C8C0 - РЖД 1Р-44R 1шт. по 11.47 RUR - налог 1 RUR (данные из БД)</t>
  </si>
  <si>
    <t>Зачисление д/с (купон 4 по РЖД 1Р-44R) (данные из сделок)</t>
  </si>
  <si>
    <t>Купон по SU26238RMFS4 - ОФЗ 26238 1шт. по 35.4 RUR - налог 5 RUR (данные из БД)</t>
  </si>
  <si>
    <t>Зачисление д/с (купон 9 по ОФЗ 26238) (данные из сделок)</t>
  </si>
  <si>
    <t>Купон по RU000A10CC32 - БалтЛизП19 2шт. по 13.97 RUR - налог 4 RUR (данные из БД)</t>
  </si>
  <si>
    <t>Зачисление д/с (купон 3 по БалтЛизП19) (данные из сделок)</t>
  </si>
  <si>
    <t>Купон по RU000A1017J5 - Газпнф3P2R 9шт. по 17.83 RUR - налог 21 RUR (данные из БД)</t>
  </si>
  <si>
    <t>Купон по RU000A10D2Y6 - УралСт1Р06 2шт. по 16.85 RUR - налог 4 RUR (данные из БД)</t>
  </si>
  <si>
    <t>Выплата купонов Газпром Нефть-003P-02R, номер купона 24 (данные из сделок)</t>
  </si>
  <si>
    <t>Выплата купонов УралСт1Р06, номер купона 2 (данные из сделок)</t>
  </si>
  <si>
    <t>Купон по RU000A1061K1 - ЕвроТранс3 2шт. по 11.18 RUR - налог 3 RUR (данные из БД)</t>
  </si>
  <si>
    <t>Выплата купонов ЕвроТранс-001Р-03, номер купона 33 (данные из сделок)</t>
  </si>
  <si>
    <t>Купон по RU000A109B33 - Газпн3P13R 4шт. по 14.63 RUR - налог 8 RUR (данные из БД)</t>
  </si>
  <si>
    <t>Дивиденд по PLZL - Полюс 10шт. по 36 RUR - налог 47 RUR (данные из БД)</t>
  </si>
  <si>
    <t>Выплата купонов Газпн3P13R, номер купона 16 (данные из сделок)</t>
  </si>
  <si>
    <t>Дивиденд по AVAN - Авангрд-ао 4шт. по 16.1 RUR - налог 8 RUR (данные из БД)</t>
  </si>
  <si>
    <t>Купон по RU000A108L81 - Полюс Б1P4 2шт. по 39.72 RUR - налог 10 RUR (данные из БД)</t>
  </si>
  <si>
    <t>Выплата купонов Полюс Б1P4, номер купона 19 (данные из сделок)</t>
  </si>
  <si>
    <t>Купон по RU000A10C8C0 - РЖД 1Р-44R 2шт. по 11.47 RUR - налог 3 RUR (данные из БД)</t>
  </si>
  <si>
    <t>Выплата купонов РЖД 1Р-44R, номер купона 5 (данные из сделок)</t>
  </si>
  <si>
    <t>Выплата дивидендов Авангрд-ао. Налог удержан. (данные из сделок)</t>
  </si>
  <si>
    <t>Дивиденд по X5 - КЦ ИКС 5 10шт. по 368 RUR - налог 478 RUR (данные из БД)</t>
  </si>
  <si>
    <t>Дивиденд по T - Т-Техно ао 10шт. по 36 RUR - налог 47 RUR (данные из БД)</t>
  </si>
  <si>
    <t>Дивиденд по LKOH - ЛУКОЙЛ 12шт. по 397 RUR - налог 619 RUR (данные из БД)</t>
  </si>
  <si>
    <t>Дивиденд по ROSN - Роснефть 100шт. по 11.56 RUR - налог 150 RUR (данные из БД)</t>
  </si>
  <si>
    <t>Выплата купонов УралСт1Р06, номер купона 3 (данные из сделок)</t>
  </si>
  <si>
    <t>Выплата купонов БалтЛизП19, номер купона 4 (данные из сделок)</t>
  </si>
  <si>
    <t>Купон по RU000A10DS74 - Сбер Sb51R 7шт. по 12.21 RUR - налог 11 RUR (данные из БД)</t>
  </si>
  <si>
    <t>Выплата купонов Сбер Sb51R, номер купона 1 (данные из сделок)</t>
  </si>
  <si>
    <t>Дивиденды по АО МКПАО Т-Технологии, выпуск 01 ISIN RU000A107UL4, кол-во ЦБ 10, шт. (данные из сделок)</t>
  </si>
  <si>
    <t>Купон по RU000A109B33 - Газпн3P13R 6шт. по 14.32 RUR - налог 11 RUR (данные из БД)</t>
  </si>
  <si>
    <t>Выплата купонов Газпн3P13R, номер купона 17 (данные из сделок)</t>
  </si>
  <si>
    <t>Выплата купонов ЕвроТранс3, номер купона 34 (данные из сделок)</t>
  </si>
  <si>
    <t>Дивиденды по АО ЛУКОЙЛ ПАО, выпуск 01 ISIN RU0009024277, кол-во ЦБ 12, шт. (данные из сделок)</t>
  </si>
  <si>
    <t>Дивиденды по АО ПАО Корпоративный центр ИКС 5, выпуск 1 ISIN RU000A108X38, кол-во ЦБ 10, шт. (данные из сделок)</t>
  </si>
  <si>
    <t>Купон по RU000A108L81 - Полюс Б1P4 2шт. по 38.68 RUR - налог 10 RUR (данные из БД)</t>
  </si>
  <si>
    <t>Выплата купонов РЖД 1Р-44R, номер купона 6 (данные из сделок)</t>
  </si>
  <si>
    <t>Выплата купонов Полюс Б1P4, номер купона 20 (данные из сделок)</t>
  </si>
  <si>
    <t>Дивиденды по АО НК Роснефть ПАО, выпуск 02 ISIN RU000A0J2Q06, кол-во ЦБ 100, шт. (данные из сделок)</t>
  </si>
  <si>
    <t>Купон по RU000A10C8T4 - СибурХ1Р07 2шт. по 11.47 RUR - налог 3 RUR (данные из БД)</t>
  </si>
  <si>
    <t>Выплата купонов БалтЛизП19, номер купона 5 (данные из сделок)</t>
  </si>
  <si>
    <t>Выплата купонов УралСт1Р06, номер купона 4 (данные из сделок)</t>
  </si>
  <si>
    <t>Купон по RU000A105VC5 - Полюс Б1P3 4шт. по 51.86 RUR - налог 27 RUR (данные из БД)</t>
  </si>
  <si>
    <t>Купон по RU000A10CRC4 - НорНик1P14 1шт. по 41.06 RUR - налог 5 RUR (данные из БД)</t>
  </si>
  <si>
    <t>Выплата купонов НорНик1P14, номер купона 5 (данные из сделок)</t>
  </si>
  <si>
    <t>Купон по RU000A10DS74 - Сбер Sb51R 8шт. по 12.21 RUR - налог 13 RUR (данные из БД)</t>
  </si>
  <si>
    <t>Выплата купонов Сбер Sb51R, номер купона 2 (данные из сделок)</t>
  </si>
  <si>
    <t>Выплата купонов Полюс Б1P3, номер купона 6 (данные из сделок)</t>
  </si>
  <si>
    <t>Купон по RU000A108G70 - НОВАТЭК1Р2 5шт. по 119.71 RUR - налог 78 RUR (данные из БД)</t>
  </si>
  <si>
    <t>Выплата купонов НОВАТЭК1Р2, номер купона 7 (данные из сделок)</t>
  </si>
  <si>
    <t>Выплата купонов ЕвроТранс3, номер купона 35 (данные из сделок)</t>
  </si>
  <si>
    <t>Купон по RU000A109B33 - Газпн3P13R 6шт. по 14.22 RUR - налог 11 RUR (данные из БД)</t>
  </si>
  <si>
    <t>Выплата купонов Газпн3P13R, номер купона 18 (данные из сделок)</t>
  </si>
  <si>
    <t>Купон по RU000A108L81 - Полюс Б1P4 3шт. по 39.2 RUR - налог 15 RUR (данные из БД)</t>
  </si>
  <si>
    <t>Выплата купонов Полюс Б1P4, номер купона 21 (данные из сделок)</t>
  </si>
  <si>
    <t>Выплата купонов РЖД 1Р-44R, номер купона 7 (данные из сделок)</t>
  </si>
  <si>
    <t>Купон по RU000A10C8T4 - СибурХ1Р07 5шт. по 11.47 RUR - налог 7 RUR (данные из БД)</t>
  </si>
  <si>
    <t>Выплата купонов СибурХ1Р07, номер купона 7 (данные из сделок)</t>
  </si>
  <si>
    <t>Купон по SU26242RMFS6 - ОФЗ 26242 1шт. по 44.88 RUR - налог 6 RUR (данные из БД)</t>
  </si>
  <si>
    <t>Купон по SU26251RMFS7 - ОФЗ 26251 1шт. по 49.19 RUR - налог 6 RUR (данные из БД)</t>
  </si>
  <si>
    <t>Выплата купонов ОФЗ 26242, номер купона 6 (данные из сделок)</t>
  </si>
  <si>
    <t>Выплата купонов ОФЗ 26251, номер купона 1 (данные из сделок)</t>
  </si>
  <si>
    <t>Выплата купонов БалтЛизП19, номер купона 6 (данные из сделок)</t>
  </si>
  <si>
    <t>Купон по RU000A1017J5 - Газпнф3P2R 10шт. по 17.83 RUR - налог 23 RUR (данные из БД)</t>
  </si>
  <si>
    <t>Выплата купонов Газпнф3P2R, номер купона 25 (данные из сделок)</t>
  </si>
  <si>
    <t>Выплата купонов УралСт1Р06, номер купона 5 (данные из сделок)</t>
  </si>
  <si>
    <t>Купон по RU000A10CRC4 - НорНик1P14 2шт. по 41.91 RUR - налог 11 RUR (данные из БД)</t>
  </si>
  <si>
    <t>Выплата купонов Сбер Sb51R, номер купона 3 (данные из сделок)</t>
  </si>
  <si>
    <t>Выплата купонов НорНик1P14, номер купона 6 (данные из сделок)</t>
  </si>
  <si>
    <t>Выплата купонов ЕвроТранс3, номер купона 36 (данные из сделок)</t>
  </si>
  <si>
    <t>Купон по RU000A109B33 - Газпн3P13R 6шт. по 13.85 RUR - налог 11 RUR (данные из БД)</t>
  </si>
  <si>
    <t>Выплата купонов Газпн3P13R, номер купона 19 (данные из сделок)</t>
  </si>
  <si>
    <t>Купон по RU000A10CT33 - Атомэнпр08 3шт. по 36.65 RUR - налог 14 RUR (данные из БД)</t>
  </si>
  <si>
    <t>Купон по SU26244RMFS2 - ОФЗ 26244 1шт. по 56.1 RUR - налог 7 RUR (данные из БД)</t>
  </si>
  <si>
    <t>Выплата купонов ОФЗ 26244, номер купона 5 (данные из сделок)</t>
  </si>
  <si>
    <t>Выплата купонов Атомэнпр08, номер купона 2 (данные из сделок)</t>
  </si>
  <si>
    <t>Купон по RU000A108L81 - Полюс Б1P4 3шт. по 40.46 RUR - налог 16 RUR (данные из БД)</t>
  </si>
  <si>
    <t>Выплата купонов Полюс Б1P4, номер купона 22 (данные из сделок)</t>
  </si>
  <si>
    <t>Выплата купонов РЖД 1Р-44R, номер купона 8 (данные из сделок)</t>
  </si>
  <si>
    <t>Выплата купонов СибурХ1Р07, номер купона 8 (данные из сделок)</t>
  </si>
  <si>
    <t>Выплата купонов БалтЛизП19, номер купона 7 (данные из сделок)</t>
  </si>
  <si>
    <t>Дивиденд по NVTK - Новатэк ао 15шт. по 47.23 RUR - налог 92 RUR (данные из БД)</t>
  </si>
  <si>
    <t>Купон по RU000A10CRC4 - НорНик1P14 2шт. по 40.8 RUR - налог 11 RUR (данные из БД)</t>
  </si>
  <si>
    <t>Выплата купонов УралСт1Р06, номер купона 6 (данные из сделок)</t>
  </si>
  <si>
    <t>Выплата купонов НорНик1P14, номер купона 7 (данные из сделок)</t>
  </si>
  <si>
    <t>Выплата купонов Сбер Sb51R, номер купона 4 (данные из сделок)</t>
  </si>
  <si>
    <t>Купон по RU000A109B33 - Газпн3P13R 6шт. по 13.51 RUR - налог 11 RUR (данные из БД)</t>
  </si>
  <si>
    <t>Выплата купонов Газпн3P13R, номер купона 20 (данные из сделок)</t>
  </si>
  <si>
    <t>Выплата купонов ЕвроТранс-001Р-03, номер купона 37 (данные из сделок)</t>
  </si>
  <si>
    <t>Купон по SU26252RMFS5 - ОФЗ 26252 6шт. по 62.33 RUR - налог 49 RUR (данные из БД)</t>
  </si>
  <si>
    <t>Выплата купонов ОФЗ 26252, номер купона 1 (данные из сделок)</t>
  </si>
  <si>
    <t>Купон по RU000A108L81 - Полюс Б1P4 3шт. по 38.89 RUR - налог 15 RUR (данные из БД)</t>
  </si>
  <si>
    <t>Выплата купонов РЖД 1Р-44R, номер купона 9 (данные из сделок)</t>
  </si>
  <si>
    <t>Дивиденд по AVAN - Авангрд-ао 6шт. по 22.31 RUR - налог 17 RUR (данные из БД)</t>
  </si>
  <si>
    <t>Перевод д/с с договора 400VCSK, ТП Основной рынок на договор 42036SS, ТП Основной рынок</t>
  </si>
  <si>
    <t>Выплата купонов Полюс Б1P4, номер купона 23 (данные из сделок)</t>
  </si>
  <si>
    <t>Выплата купонов СибурХ1Р07, номер купона 9 (данные из сделок)</t>
  </si>
  <si>
    <t>Дивиденды по АО НОВАТЭК ПАО, выпуск 02 ISIN RU000A0DKVS5, кол-во ЦБ 15, шт. (данные из сделок)</t>
  </si>
  <si>
    <t>Выплата дивидендов Авангард АКБ. Налог удержан. (данные из сделок)</t>
  </si>
  <si>
    <t>Купон по RU000A10CMR3 - СибурХ1Р08 2шт. по 41.18 RUR - налог 11 RUR (данные из БД)</t>
  </si>
  <si>
    <t>Дивиденд по LKOH - ЛУКОЙЛ 12шт. по 278 RUR - налог 434 RUR (данные из БД)</t>
  </si>
  <si>
    <t>Выплата купонов СибурХ1Р08, номер купона 8 (данные из сделок)</t>
  </si>
  <si>
    <t>Купон по RU000A10CRC4 - НорНик1P14 2шт. по 39.11 RUR - налог 10 RUR (данные из БД)</t>
  </si>
  <si>
    <t>Выплата купонов НорНик1P14, номер купона 8 (данные из сделок)</t>
  </si>
  <si>
    <t>Выплата купонов Сбер Sb51R, номер купона 5 (данные из сделок)</t>
  </si>
  <si>
    <t>Дивиденд по PLZL - Полюс 10шт. по 56.8 RUR - налог 74 RUR (данные из БД)</t>
  </si>
  <si>
    <t>Купон по RU000A108G70 - НОВАТЭК1Р2 5шт. по 111.22 RUR - налог 72 RUR (данные из БД)</t>
  </si>
  <si>
    <t>Купон по RU000A109B33 - Газпн3P13R 6шт. по 13.16 RUR - налог 10 RUR (данные из БД)</t>
  </si>
  <si>
    <t>Выплата купонов Газпн3P13R, номер купона 21 (данные из сделок)</t>
  </si>
  <si>
    <t>Выплата купонов НОВАТЭК1Р2, номер купона 8 (данные из сделок)</t>
  </si>
  <si>
    <t>Дивиденд по T - Т-Техно ао 100шт. по 4.5 RUR - налог 59 RUR (данные из БД)</t>
  </si>
  <si>
    <t>Купон по RU000A108L81 - Полюс Б1P4 3шт. по 36.15 RUR - налог 14 RUR (данные из БД)</t>
  </si>
  <si>
    <t>Выплата купонов Полюс Б1P4, номер купона 24 (данные из сделок)</t>
  </si>
  <si>
    <t>Выплата купонов СибурХ1Р07, номер купона 10 (данные из сделок)</t>
  </si>
  <si>
    <t>Купон по RU000A10CMR3 - СибурХ1Р08 2шт. по 39.06 RUR - налог 10 RUR (данные из БД)</t>
  </si>
  <si>
    <t>Выплата купонов СибурХ1Р08, номер купона 9 (данные из сделок)</t>
  </si>
  <si>
    <t>Дивиденды по АО МКПАО Т-Технологии, выпуск 01 ISIN RU000A107UL4, кол-во ЦБ 100, шт. (данные из сделок)</t>
  </si>
  <si>
    <t>Дивиденд по IRAO - ИнтерРАОао 8000шт. по 0.32 RUR - налог 334 RUR (данные из БД)</t>
  </si>
  <si>
    <t>Купон по RU000A10CRC4 - НорНик1P14 2шт. по 38.05 RUR - налог 10 RUR (данные из БД)</t>
  </si>
  <si>
    <t>Выплата купонов Сбер Sb51R, номер купона 6 (данные из сделок)</t>
  </si>
  <si>
    <t>Выплата купонов НорНик1P14, номер купона 9 (данные из сделок)</t>
  </si>
  <si>
    <t>Выплата купонов Газпнф3P2R, номер купона 26 (данные из сделок)</t>
  </si>
  <si>
    <t>Дивиденд по LSNGP - РСетиЛЭ-п 50шт. по 36.72 RUR - налог 239 RUR (данные из БД)</t>
  </si>
  <si>
    <t>Купон по RU000A109B33 - Газпн3P13R 6шт. по 12.99 RUR - налог 10 RUR (данные из БД)</t>
  </si>
  <si>
    <t>Купон по RU000A108L81 - Полюс Б1P4 3шт. по 38.06 RUR - налог 15 RUR (данные из БД)</t>
  </si>
  <si>
    <t>Дивиденды по АО ИНТЕР РАО ПАО, выпуск 04 ISIN RU000A0JPNM1, кол-во ЦБ 8000, шт. (данные из сделок)</t>
  </si>
  <si>
    <t>Выплата купонов Атомэнпр08, номер купона 3 (данные из сделок)</t>
  </si>
  <si>
    <t>Выплата купонов Полюс Б1P4, номер купона 25 (данные из сделок)</t>
  </si>
  <si>
    <t>Выплата купонов СибурХ1Р07, номер купона 11 (данные из сделок)</t>
  </si>
  <si>
    <t>Купон по RU000A10CMR3 - СибурХ1Р08 2шт. по 42.76 RUR - налог 11 RUR (данные из БД)</t>
  </si>
  <si>
    <t>Выплата купонов СибурХ1Р08, номер купона 10 (данные из сделок)</t>
  </si>
  <si>
    <t>Дивиденды по АП Россети Ленэнерго ПАО, выпуск 01 ISIN RU0009092134, кол-во ЦБ 50, шт. (данные из сделок)</t>
  </si>
  <si>
    <t>Дивиденд по SIBN - Газпрнефть 66шт. по 28.11 RUR - налог 241 RUR (данные из БД)</t>
  </si>
  <si>
    <t>Дивиденд по X5 - КЦ ИКС 5 15шт. по 245 RUR - налог 478 RUR (данные из БД)</t>
  </si>
  <si>
    <t>Дивиденд по ROSN - Роснефть 100шт. по 2.27 RUR - налог 30 RUR (данные из БД)</t>
  </si>
  <si>
    <t>Дивиденд по PLZL - Полюс 10шт. по 29.05 RUR - налог 38 RUR (данные из БД)</t>
  </si>
  <si>
    <t>Купон по RU000A10CRC4 - НорНик1P14 3шт. по 40.63 RUR - налог 16 RUR (данные из БД)</t>
  </si>
  <si>
    <t>Выплата купонов НорНик1P14, номер купона 10 (данные из сделок)</t>
  </si>
  <si>
    <t>Выплата купонов Сбер Sb51R, номер купона 7 (данные из сделок)</t>
  </si>
  <si>
    <t>Дивиденд по SNGSP - Сургнфгз-п 550шт. по 0.85 RUR - налог 61 RUR (данные из БД)</t>
  </si>
  <si>
    <t>Купон по RU000A109B33 - Газпн3P13R 6шт. по 12.84 RUR - налог 10 RUR (данные из БД)</t>
  </si>
  <si>
    <t>Дивиденд по SBER - Сбербанк 220шт. по 37.64 RUR - налог 1077 RUR (данные из БД)</t>
  </si>
  <si>
    <t>Дивиденд по TRNFP - Транснф ап 23шт. по 204.17 RUR - налог 610 RUR (данные из БД)</t>
  </si>
  <si>
    <t>Выплата купонов Газпн3P13R, номер купона 23 (данные из сделок)</t>
  </si>
  <si>
    <t>Дивиденды по АО Газпром нефть ПАО, выпуск 01 ISIN RU0009062467, кол-во ЦБ 66, шт. (данные из сделок)</t>
  </si>
  <si>
    <t>Дивиденды по АО ПАО Корпоративный центр ИКС 5, выпуск 1 ISIN RU000A108X38, кол-во ЦБ 15, шт. (данные из сделок)</t>
  </si>
  <si>
    <t>Купон по RU000A108L81 - Полюс Б1P4 3шт. по 39.99 RUR - налог 16 RUR (данные из БД)</t>
  </si>
  <si>
    <t>Выплата купонов Полюс Б1P4, номер купона 26 (данные из сделок)</t>
  </si>
  <si>
    <t>Выплата купонов СибурХ1Р07, номер купона 12 (данные из сделок)</t>
  </si>
  <si>
    <t>Купон по RU000A10CMR3 - СибурХ1Р08 3шт. по 43.65 RUR - налог 17 RUR (данные из БД)</t>
  </si>
  <si>
    <t>Выплата купонов СибурХ1Р08, номер купона 11 (данные из сделок)</t>
  </si>
  <si>
    <t>Дивиденды по АП Сургутнефтегаз ПАО, выпуск 01 ISIN RU0009029524, кол-во ЦБ 550, шт. (данные из сделок)</t>
  </si>
  <si>
    <t>Дивиденды по АО Сбербанк ПАО, выпуск 03 ISIN RU0009029540, кол-во ЦБ 220, шт. (данные из сделок)</t>
  </si>
  <si>
    <t>Дивиденды по АП Транснефть ПАО, выпуск 01 ISIN RU0009091573, кол-во ЦБ 23, шт. (данные из сделок)</t>
  </si>
  <si>
    <t>Дивиденд по T - Т-Техно ао 100шт. по 4.6 RUR - налог 60 RUR (данные из БД)</t>
  </si>
  <si>
    <t>Купон по RU000A10CRC4 - НорНик1P14 3шт. по 43.66 RUR - налог 17 RUR (данные из БД)</t>
  </si>
  <si>
    <t>Выплата купонов НорНик1P14, номер купона 11 (данные из сделок)</t>
  </si>
  <si>
    <t>Выплата купонов Сбер Sb51R, номер купона 8 (данные из сделок)</t>
  </si>
  <si>
    <t>Выплата купонов Полюс Б1P3, номер купона 7 (данные из сделок)</t>
  </si>
  <si>
    <t>Купон по RU000A109B33 - Газпн3P13R 6шт. по 12.67 RUR - налог 10 RUR (данные из БД)</t>
  </si>
  <si>
    <t>Выплата купонов Газпн3P13R, номер купона 24 (данные из сделок)</t>
  </si>
  <si>
    <t>Купон по RU000A108G70 - НОВАТЭК1Р2 5шт. по 132.86 RUR - налог 86 RUR (данные из БД)</t>
  </si>
  <si>
    <t>Выплата купонов НОВАТЭК1Р2, номер купона 9 (данные из сделок)</t>
  </si>
  <si>
    <t>Купон по RU000A108L81 - Полюс Б1P4 3шт. по 42.29 RUR - налог 16 RUR (данные из БД)</t>
  </si>
  <si>
    <t>Выплата купонов Полюс Б1P4, номер купона 27 (данные из сделок)</t>
  </si>
  <si>
    <t>Выплата купонов СибурХ1Р07, номер купона 13 (данные из сделок)</t>
  </si>
  <si>
    <t>Купон по RU000A10CMR3 - СибурХ1Р08 3шт. по 47.08 RUR - налог 18 RUR (данные из БД)</t>
  </si>
  <si>
    <t>Выплата купонов СибурХ1Р08, номер купона 12 (данные из сделок)</t>
  </si>
  <si>
    <t>Купон по SU26251RMFS7 - ОФЗ 26251 1шт. по 47.37 RUR - налог 6 RUR (данные из БД)</t>
  </si>
  <si>
    <t>Выплата купонов ОФЗ 26251, номер купона 2 (данные из сделок)</t>
  </si>
  <si>
    <t>Выплата купонов ОФЗ 26242, номер купона 7 (данные из сделок)</t>
  </si>
  <si>
    <t>Баланс сейчас</t>
  </si>
  <si>
    <t>XIRR</t>
  </si>
  <si>
    <t>Сред.взвеш.сумм.</t>
  </si>
  <si>
    <t>Полный доход, RUR</t>
  </si>
  <si>
    <t>Сред.год.дох.</t>
  </si>
  <si>
    <t>buy</t>
  </si>
  <si>
    <t>sell</t>
  </si>
  <si>
    <t>Стоимость сейчас</t>
  </si>
  <si>
    <t>Полный доход</t>
  </si>
  <si>
    <t>GAZP</t>
  </si>
  <si>
    <t>SU29011RMFS2</t>
  </si>
  <si>
    <t>FEES</t>
  </si>
  <si>
    <t>RU000A0ZZZP3</t>
  </si>
  <si>
    <t>BANEP</t>
  </si>
  <si>
    <t>ALRS</t>
  </si>
  <si>
    <t>SBMX</t>
  </si>
  <si>
    <t>RU000A0JWSQ7</t>
  </si>
  <si>
    <t>TATNP</t>
  </si>
  <si>
    <t>HYDR</t>
  </si>
  <si>
    <t>SU29006RMFS2</t>
  </si>
  <si>
    <t>SELG</t>
  </si>
  <si>
    <t>MTLRP</t>
  </si>
  <si>
    <t>BSPB</t>
  </si>
  <si>
    <t>SBERP</t>
  </si>
  <si>
    <t>FXGD</t>
  </si>
  <si>
    <t>LQDT</t>
  </si>
  <si>
    <t>MTSS</t>
  </si>
  <si>
    <t>FXRU</t>
  </si>
  <si>
    <t>SBRI</t>
  </si>
  <si>
    <t>FXIM</t>
  </si>
  <si>
    <t>TRUR</t>
  </si>
  <si>
    <t>LSRG</t>
  </si>
  <si>
    <t>RSHU</t>
  </si>
  <si>
    <t>FXDM</t>
  </si>
  <si>
    <t>RU000A0ZZEM5</t>
  </si>
  <si>
    <t>RSHE</t>
  </si>
  <si>
    <t>FXIP</t>
  </si>
  <si>
    <t>RSHA</t>
  </si>
  <si>
    <t>FXFA</t>
  </si>
  <si>
    <t>OGKB</t>
  </si>
  <si>
    <t>VTBH</t>
  </si>
  <si>
    <t>SU26211RMFS1</t>
  </si>
  <si>
    <t>RU000A100GY1</t>
  </si>
  <si>
    <t>FXRL</t>
  </si>
  <si>
    <t>FXUS</t>
  </si>
  <si>
    <t>RU000A1013V9</t>
  </si>
  <si>
    <t>RU000A0ZZBN9</t>
  </si>
  <si>
    <t>RU000A0JXPM0</t>
  </si>
  <si>
    <t>RU000A1002U4</t>
  </si>
  <si>
    <t>SPBE</t>
  </si>
  <si>
    <t>MGNT</t>
  </si>
  <si>
    <t>FXEM</t>
  </si>
  <si>
    <t>SBBE</t>
  </si>
  <si>
    <t>MAGN</t>
  </si>
  <si>
    <t>TSST</t>
  </si>
  <si>
    <t>TEUS</t>
  </si>
  <si>
    <t>SBOG</t>
  </si>
  <si>
    <t>FXWO</t>
  </si>
  <si>
    <t>TPAS</t>
  </si>
  <si>
    <t>RCMM</t>
  </si>
  <si>
    <t>SU26220RMFS2</t>
  </si>
  <si>
    <t>VTBR</t>
  </si>
  <si>
    <t>RQIU</t>
  </si>
  <si>
    <t>RCUS</t>
  </si>
  <si>
    <t>TGLD</t>
  </si>
  <si>
    <t>SU52002RMFS1</t>
  </si>
  <si>
    <t>RTKM</t>
  </si>
  <si>
    <t>SBRB</t>
  </si>
  <si>
    <t>SBGD</t>
  </si>
  <si>
    <t>TEMS</t>
  </si>
  <si>
    <t>TSPX</t>
  </si>
  <si>
    <t>TMOS</t>
  </si>
  <si>
    <t>TUSD</t>
  </si>
  <si>
    <t>TATN</t>
  </si>
  <si>
    <t>RU000A1054W1</t>
  </si>
  <si>
    <t>SBCN</t>
  </si>
  <si>
    <t>INFL</t>
  </si>
  <si>
    <t>INGO</t>
  </si>
  <si>
    <t>RCHY</t>
  </si>
  <si>
    <t>PHOR</t>
  </si>
  <si>
    <t>RU000A105KP0</t>
  </si>
  <si>
    <t>WUSH</t>
  </si>
  <si>
    <t>SBBY</t>
  </si>
  <si>
    <t>RU000A1062M5</t>
  </si>
  <si>
    <t>RU000A105R62</t>
  </si>
  <si>
    <t>RU000A106G56</t>
  </si>
  <si>
    <t>SU26241RMFS8</t>
  </si>
  <si>
    <t>SU26221RMFS0</t>
  </si>
  <si>
    <t>SU26238RMFS4</t>
  </si>
  <si>
    <t>SU26223RMFS6</t>
  </si>
  <si>
    <t>RU000A1034U7</t>
  </si>
  <si>
    <t>RU000A105X64</t>
  </si>
  <si>
    <t>RU000A1069P3</t>
  </si>
  <si>
    <t>RU000A0JXWF0</t>
  </si>
  <si>
    <t>SVCB</t>
  </si>
  <si>
    <t>CNYM</t>
  </si>
  <si>
    <t>ESGE</t>
  </si>
  <si>
    <t>YUAN</t>
  </si>
  <si>
    <t>RU000A0HGNH4</t>
  </si>
  <si>
    <t>RU000A10CC32</t>
  </si>
  <si>
    <t>RU000A1061K1</t>
  </si>
  <si>
    <t>RU000A10C8C0</t>
  </si>
  <si>
    <t>RU000A10D2Y6</t>
  </si>
  <si>
    <t>Вывод бумаги</t>
  </si>
  <si>
    <t>RU000A0HGNG6
АрсагераФА</t>
  </si>
  <si>
    <t>SBER
Сбербанк</t>
  </si>
  <si>
    <t>LKOH
ЛУКОЙЛ</t>
  </si>
  <si>
    <t>SIBN
Газпрнефть</t>
  </si>
  <si>
    <t>ROSN
Роснефть</t>
  </si>
  <si>
    <t>X5
КЦ ИКС 5</t>
  </si>
  <si>
    <t>TRNFP
Транснф ап</t>
  </si>
  <si>
    <t>T
Т-Техно ао</t>
  </si>
  <si>
    <t>NLMK
НЛМК ао</t>
  </si>
  <si>
    <t>SNGSP
Сургнфгз-п</t>
  </si>
  <si>
    <t>IRAO
ИнтерРАОао</t>
  </si>
  <si>
    <t>NVTK
Новатэк ао</t>
  </si>
  <si>
    <t>LSNGP
РСетиЛЭ-п</t>
  </si>
  <si>
    <t>CHMF
СевСт-ао</t>
  </si>
  <si>
    <t>GMKN
ГМКНорНик</t>
  </si>
  <si>
    <t>PLZL
Полюс</t>
  </si>
  <si>
    <t>AVAN
Авангрд-ао</t>
  </si>
  <si>
    <t>ARSA
Арсагера</t>
  </si>
  <si>
    <t>SBCB
SBCB ETF</t>
  </si>
  <si>
    <t>RU000A0JPMD2
ПИФАрс6.4</t>
  </si>
  <si>
    <t>BOND
BOND ETF</t>
  </si>
  <si>
    <t>GOLD
GOLD ETF</t>
  </si>
  <si>
    <t>SPRN
SPRN ETF</t>
  </si>
  <si>
    <t>EQMX
EQMX ETF</t>
  </si>
  <si>
    <t>SBMM
SBMM ETF</t>
  </si>
  <si>
    <t>SBSP
SBSP ETF</t>
  </si>
  <si>
    <t>RU000A108G70
НОВАТЭК1Р2</t>
  </si>
  <si>
    <t>RU000A108L81
Полюс Б1P4</t>
  </si>
  <si>
    <t>RU000A10CRC4
НорНик1P14</t>
  </si>
  <si>
    <t>RU000A10CMR3
СибурХ1Р08</t>
  </si>
  <si>
    <t>RU000A1017J5
Газпнф3P2R</t>
  </si>
  <si>
    <t>RU000A10DS74
Сбер Sb51R</t>
  </si>
  <si>
    <t>RU000A109B33
Газпн3P13R</t>
  </si>
  <si>
    <t>SU26252RMFS5
ОФЗ 26252</t>
  </si>
  <si>
    <t>RU000A10C8T4
СибурХ1Р07</t>
  </si>
  <si>
    <t>RU000A105VC5
Полюс Б1P3</t>
  </si>
  <si>
    <t>RU000A10CT33
Атомэнпр08</t>
  </si>
  <si>
    <t>SU26244RMFS2
ОФЗ 26244</t>
  </si>
  <si>
    <t>SU26242RMFS6
ОФЗ 26242</t>
  </si>
  <si>
    <t>SU26251RMFS7
ОФЗ 26251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</si>
  <si>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</si>
  <si>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</si>
  <si>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</si>
  <si>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</si>
  <si>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</si>
  <si>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</si>
  <si>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</si>
  <si>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Портфель</t>
  </si>
  <si>
    <t>input</t>
  </si>
  <si>
    <t>usd</t>
  </si>
  <si>
    <t>amort</t>
  </si>
  <si>
    <t>Амортизация</t>
  </si>
  <si>
    <t>psbr23</t>
  </si>
  <si>
    <t>"Газпром" (ПАО) ао</t>
  </si>
  <si>
    <t>ОФЗ-ПК 29011 29/01/20</t>
  </si>
  <si>
    <t>"ФСК - Россети" ПАО</t>
  </si>
  <si>
    <t>ВЭБ.РФ ПБО-001Р-12</t>
  </si>
  <si>
    <t>ПАО "НЛМК" ао</t>
  </si>
  <si>
    <t>dohod</t>
  </si>
  <si>
    <t>Погашение купона Обл. ВЭБ.РФ, ВЭБ, серия ПБО-001Р-12 ISIN RU000A0ZZZP3</t>
  </si>
  <si>
    <t>Башнефть АНК ап</t>
  </si>
  <si>
    <t>АЛРОСА ПАО ао</t>
  </si>
  <si>
    <t>БПИФ Первая Топ Рос. акций</t>
  </si>
  <si>
    <t>БПИФ Сбер - Эс энд Пи 500</t>
  </si>
  <si>
    <t>Мордовия 34003 обл.</t>
  </si>
  <si>
    <t>Дивиденды АО НЛМК ПАО, выпуск 01 ISIN RU0009046452</t>
  </si>
  <si>
    <t>Погашение купона Обл. Республики Мордовия, выпуск 34003 ISIN RU000A0JWSQ7</t>
  </si>
  <si>
    <t>Дивиденды АП АНК Башнефть ПАО, выпуск 01 ISIN RU0007976965</t>
  </si>
  <si>
    <t>Дивиденды АО АЛРОСА ПАО, выпуск 03 ISIN RU0007252813</t>
  </si>
  <si>
    <t>Дивиденды АО ФСК ЕЭС ПАО, выпуск 01 ISIN RU000A0JPNN9</t>
  </si>
  <si>
    <t>Погашение купона ОФЗ-29011-ПК ISIN RU000A0JV7J9</t>
  </si>
  <si>
    <t>Дивиденды АО Газпром ПАО, выпуск 02 ISIN RU0007661625</t>
  </si>
  <si>
    <t>Амортизация Обл. Республики Мордовия, выпуск 34003 ISIN RU000A0JWSQ7</t>
  </si>
  <si>
    <t>ПАО "Татнефть" ап 3 вып.</t>
  </si>
  <si>
    <t>Северсталь (ПАО)ао</t>
  </si>
  <si>
    <t>ПАО "РусГидро"</t>
  </si>
  <si>
    <t>Погашение бумаг ОФЗ-29011-ПК ISIN RU000A0JV7J9</t>
  </si>
  <si>
    <t>ОФЗ-ПК 29006 29/01/25</t>
  </si>
  <si>
    <t>Погашение купона ОФЗ-29006-ПК ISIN RU000A0JV4L2</t>
  </si>
  <si>
    <t>ПАО "Селигдар"  ао</t>
  </si>
  <si>
    <t>Мечел ПАО ап</t>
  </si>
  <si>
    <t>ПАО "Банк "Санкт-Петербург" ао</t>
  </si>
  <si>
    <t>Сбербанк России ПАО ап</t>
  </si>
  <si>
    <t>Дивиденды АО Северсталь ПАО, выпуск 02 ISIN RU0009046510</t>
  </si>
  <si>
    <t>Дивиденды АО Селигдар ПАО, выпуск 01 ISIN RU000A0JPR50</t>
  </si>
  <si>
    <t>Дивиденды АП Татнефть им. В.Д. Шашина ПАО, выпуск 03 ISIN RU0006944147</t>
  </si>
  <si>
    <t>sbbr</t>
  </si>
  <si>
    <t>FinEx Gold ETF USD</t>
  </si>
  <si>
    <t>output</t>
  </si>
  <si>
    <t>БПИФ Ликвидность УК ВИМ</t>
  </si>
  <si>
    <t>БПИФ Индекс МосБиржи УК ВИМ</t>
  </si>
  <si>
    <t>Мобильные ТелеСистемы ПАО ао</t>
  </si>
  <si>
    <t>БПИФ Золото.Биржевой УК ВИМ</t>
  </si>
  <si>
    <t>Дивиденды АП Мечел ПАО, выпуск 01 ISIN RU000A0JPV70</t>
  </si>
  <si>
    <t>Дивиденды АО РусГидро ПАО, выпуск 01 ISIN RU000A0JPKH7</t>
  </si>
  <si>
    <t>Дивиденды АП СБЕРБАНК ПАО ISIN RU0009029557</t>
  </si>
  <si>
    <t>Дивиденды АО МТС ПАО, выпуск 01 ISIN RU0007775219</t>
  </si>
  <si>
    <t>FinEx Rus Eurobonds ETF (USD)</t>
  </si>
  <si>
    <t>БПИФ Первая Ответствен инвест</t>
  </si>
  <si>
    <t>FINEX USA INF TECH UCITS ETF</t>
  </si>
  <si>
    <t>БПИФ ТИНЬКОФФ ВЕЧНЫЙ ПОРТФ РУБ</t>
  </si>
  <si>
    <t>Газпром нефть ПАО ао</t>
  </si>
  <si>
    <t>АКБ "АВАНГАРД" ПАО ао</t>
  </si>
  <si>
    <t>Группа ЛСР ПАО ао</t>
  </si>
  <si>
    <t>БПИФ ВТБ Корп рос еврооблигац</t>
  </si>
  <si>
    <t>НК ЛУКОЙЛ (ПАО) - ао</t>
  </si>
  <si>
    <t>Дивиденды АО Авангард АКБ ПАО ISIN RU000A0DM7B3</t>
  </si>
  <si>
    <t>FinEx Ex-USA ETF USD</t>
  </si>
  <si>
    <t>Ярославская область 35016 обл.</t>
  </si>
  <si>
    <t>БПИФ ВТБ Акции разв-ся рынков</t>
  </si>
  <si>
    <t>Дивиденды АО Группа ЛСР ПАО, выпуск 01 ISIN RU000A0JPFP0</t>
  </si>
  <si>
    <t>FinEx RUB US TIPS UCITS ETF</t>
  </si>
  <si>
    <t>БПИФ ВТБ Акции компаний США</t>
  </si>
  <si>
    <t>Погашение купона Обл. Ярославской области, выпуск 35016 ISIN RU000A0ZZEM5</t>
  </si>
  <si>
    <t>FinEx Fallen Angels UCITS ETF</t>
  </si>
  <si>
    <t>Дивиденды АО Газпром нефть  ПАО, выпуск 01 ISIN RU0009062467</t>
  </si>
  <si>
    <t>Дивиденды АО ЛУКОЙЛ ПАО, выпуск 01 ISIN RU0009024277</t>
  </si>
  <si>
    <t>ПАО "НОВАТЭК" ао</t>
  </si>
  <si>
    <t>ОГК-2 ПАО ао</t>
  </si>
  <si>
    <t>БПИФ ВТБ Корп облигации США</t>
  </si>
  <si>
    <t>ОФЗ-ПД 26211 25/01/23</t>
  </si>
  <si>
    <t>ВЭБ.РФ ПБО-001Р-17</t>
  </si>
  <si>
    <t>FinEx RTS UCITS ETF USD</t>
  </si>
  <si>
    <t>FinEx USA UCITS ETF</t>
  </si>
  <si>
    <t>ЗПИФ Фонд ПНК-Рентал</t>
  </si>
  <si>
    <t>Сбербанк ПАО БО 001P-12R</t>
  </si>
  <si>
    <t>Группа ЛСР ПАО БО 001Р-02</t>
  </si>
  <si>
    <t>БПИФ Сбер Сберегательный</t>
  </si>
  <si>
    <t>Дивиденды АО НОВАТЭК ПАО, выпуск 02 ISIN RU000A0DKVS5</t>
  </si>
  <si>
    <t>Магнит ПАО БО-003Р-01</t>
  </si>
  <si>
    <t>СПБ Биржа ао</t>
  </si>
  <si>
    <t>Полюс ПАО ао</t>
  </si>
  <si>
    <t>"Магнит" ПАО ао</t>
  </si>
  <si>
    <t>nalog</t>
  </si>
  <si>
    <t>Удержание налога за 2021 г.</t>
  </si>
  <si>
    <t>FINEX EM EX-CHINDIA UCITS ETF</t>
  </si>
  <si>
    <t>БПИФ Сбер Блокчейн Экономика</t>
  </si>
  <si>
    <t>"Магнитогорск.мет.комб" ПАО ао</t>
  </si>
  <si>
    <t>ТИНЬКОФФ ЛИДЕРЫ ESG</t>
  </si>
  <si>
    <t>ТИНЬКОФФ ИНДЕКС ЕВРОЗОНЫ 50</t>
  </si>
  <si>
    <t>FinEx USD GLOBAL EQUITY UC ETF</t>
  </si>
  <si>
    <t>ТИНЬКОФФ ИНДЕКС ПАН АЗИИ</t>
  </si>
  <si>
    <t>Сбербанк России ПАО ао</t>
  </si>
  <si>
    <t>ПАО НК Роснефть</t>
  </si>
  <si>
    <t>БПИФ Райф Денежный рынок</t>
  </si>
  <si>
    <t>ОФЗ-ПД 26220 07/12/22</t>
  </si>
  <si>
    <t>УК Арсагера ПАО-ао</t>
  </si>
  <si>
    <t>ао ПАО Банк ВТБ</t>
  </si>
  <si>
    <t>БПИФ Райф QIS Сбалансированный</t>
  </si>
  <si>
    <t>БПИФ Райф Американские акции</t>
  </si>
  <si>
    <t>Погашение купона ОФЗ 26220-ПД ISIN RU000A0JXB41</t>
  </si>
  <si>
    <t>БПИФ ТИНЬКОФФ ЗОЛОТО</t>
  </si>
  <si>
    <t>Дивиденды АО ОГК-2 ПАО, выпуск 02 ISIN RU000A0JNG55</t>
  </si>
  <si>
    <t>Дивиденды АО НК Роснефть ПАО, выпуск 02 ISIN RU000A0J2Q06</t>
  </si>
  <si>
    <t>ОФЗ-ИН 52002 02/02/28</t>
  </si>
  <si>
    <t>Погашение купона ОФЗ 52002-ИН ISIN RU000A0ZYZ26</t>
  </si>
  <si>
    <t>Ростелеком (ПАО) ао.</t>
  </si>
  <si>
    <t>БПИФ  Первая Корп облигации</t>
  </si>
  <si>
    <t>БПИФ Первая Сберегательный</t>
  </si>
  <si>
    <t>БПИФ Первая Доступное золото</t>
  </si>
  <si>
    <t>ТИНЬКОФФ РАЗВИВАЮЩИЕСЯ РЫНКИ</t>
  </si>
  <si>
    <t>БПИФ Тинькофф США 500</t>
  </si>
  <si>
    <t>БПИФ ТИНЬКОФФ ИНДЕКС МОСБИРЖИ</t>
  </si>
  <si>
    <t>БПИФ ТИНЬКОФФ ВЕЧНЫЙ ПОРТФ США</t>
  </si>
  <si>
    <t>ПАО "Татнефть" ао</t>
  </si>
  <si>
    <t>Полюс ПБО-02</t>
  </si>
  <si>
    <t>БПИФ Первая Сберегат. в юанях</t>
  </si>
  <si>
    <t>БПИФ Ингосстрах Инфляционный</t>
  </si>
  <si>
    <t>БПИФ Ингосстрах Корп облигации</t>
  </si>
  <si>
    <t>БПИФ Райф Высокодох. облигации</t>
  </si>
  <si>
    <t>ФосАгро ПАО ао</t>
  </si>
  <si>
    <t>Удержание налога за 2023 г.</t>
  </si>
  <si>
    <t>Арса</t>
  </si>
  <si>
    <t>ОПИФ Арсагера - фонд акций</t>
  </si>
  <si>
    <t>Газпром нефть БО 003P-05R</t>
  </si>
  <si>
    <t>ВУШ Холдинг ао</t>
  </si>
  <si>
    <t>Получение дивидендов по операции ФО_306-1721-18.04.23 от 18.04.2023</t>
  </si>
  <si>
    <t>Иные выплаты по ЦБRU000A1013V9, ISIN RU000A1013V9</t>
  </si>
  <si>
    <t>Зачисление дивидендов  по бумаге Авангрд-ао 1 шт.</t>
  </si>
  <si>
    <t>Дивиденды АО СБЕРБАНК ПАО ISIN RU0009029540</t>
  </si>
  <si>
    <t>ДОХОДЪ Сбондс Корп. обл. РФ</t>
  </si>
  <si>
    <t>Дивиденды ЦБ ISIN RU0009024277, кол-во ЦБ 8, шт.</t>
  </si>
  <si>
    <t>Дивиденды МТС RU0007775219</t>
  </si>
  <si>
    <t>Дивиденды Газпрнефть RU0009062467</t>
  </si>
  <si>
    <t>Дивиденды огк-2 RU000A0JNG55</t>
  </si>
  <si>
    <t>Дивиденды русгидро RU000A0JPKH7</t>
  </si>
  <si>
    <t>Дивиденды татнефть RU0009033591</t>
  </si>
  <si>
    <t>Дивиденды ФосАгро</t>
  </si>
  <si>
    <t>Дивиденды ЦБ ISIN RU000A0J2Q06, кол-во ЦБ 38, шт.</t>
  </si>
  <si>
    <t>БПИФ Фонд Облигации в юанях</t>
  </si>
  <si>
    <t>Селигдар GOLD01</t>
  </si>
  <si>
    <t>ОФЗ-ПД 26242 29/08/29</t>
  </si>
  <si>
    <t>Газпром капитал ООО ЗО28-1-Д</t>
  </si>
  <si>
    <t>ФосАгро ЗО28-Д</t>
  </si>
  <si>
    <t>Списание налога при выводе денежных средств</t>
  </si>
  <si>
    <t>Зачисление купона №2 по бумаге Полюс Б1P2</t>
  </si>
  <si>
    <t>ОФЗ-ПД 26241 17/11/32</t>
  </si>
  <si>
    <t>Зачисление купона №3 по бумаге Газпнф3P5R</t>
  </si>
  <si>
    <t>Погашение купона ЦБ ISIN RU000A106G56, кол-во ЦБ 1, шт.</t>
  </si>
  <si>
    <t>ОФЗ-ПД 26221 23/03/33</t>
  </si>
  <si>
    <t>Зачисление купона №2 по бумаге ОФЗ 26241</t>
  </si>
  <si>
    <t>ОФЗ-ПД 26238 15/05/2041</t>
  </si>
  <si>
    <t>ОФЗ-ПД 26223 28/02/24</t>
  </si>
  <si>
    <t>ПИФ СФН Арендный бизнес 7</t>
  </si>
  <si>
    <t>Дивиденды ЦБ ISIN RU0009024277, кол-во ЦБ 11, шт.</t>
  </si>
  <si>
    <t>Списание налогов</t>
  </si>
  <si>
    <t>"Интер РАО" ПАО ао</t>
  </si>
  <si>
    <t>Дивиденды Газпромнефть RU0009062467</t>
  </si>
  <si>
    <t>"Сэтл-Групп" ООО БО 002P-02</t>
  </si>
  <si>
    <t>Сбербанк ПАО 002Р-SBER44</t>
  </si>
  <si>
    <t>Дивиденды RU000A1034U7</t>
  </si>
  <si>
    <t>Купоны СэтлГрБ2P2</t>
  </si>
  <si>
    <t>ТКС Холдинг МКПАО ао</t>
  </si>
  <si>
    <t>Дивиденды ЦБ ISIN RU0009024277, кол-во ЦБ 12, шт.</t>
  </si>
  <si>
    <t>Погашение купона ЦБ ISIN RU000A105FZ9, кол-во ЦБ 20, шт.</t>
  </si>
  <si>
    <t>Погашение купона ЦБ ISIN RU000A1069P3, кол-во ЦБ 11, шт.</t>
  </si>
  <si>
    <t>БПИФ Первая Фонд валютн. облиг</t>
  </si>
  <si>
    <t>Погашение купона ЦБ ISIN RU000A1038V6, кол-во ЦБ 50, шт.</t>
  </si>
  <si>
    <t>ОФЗ-ПД 26244 15/03/34</t>
  </si>
  <si>
    <t>Погашение купона ЦБ ISIN RU000A105X64, кол-во ЦБ 11, шт.</t>
  </si>
  <si>
    <t>Дивиденды ЦБ ISIN RU0009046452, кол-во ЦБ 120, шт.</t>
  </si>
  <si>
    <t>Дивиденды ЦБ ISIN RU0009046510, кол-во ЦБ 10, шт.</t>
  </si>
  <si>
    <t>Дивиденды ЦБ ISIN RU0009062467, кол-во ЦБ 50, шт.</t>
  </si>
  <si>
    <t>Дивиденды ЦБ ISIN RU000A0J2Q06, кол-во ЦБ 20, шт.</t>
  </si>
  <si>
    <t>Дивиденды ЦБ ISIN RU0009029540, кол-во ЦБ 130, шт.</t>
  </si>
  <si>
    <t>НОВАТЭК 001P-02</t>
  </si>
  <si>
    <t>paper_out</t>
  </si>
  <si>
    <t>НОВАТЭК1Р2 купоны</t>
  </si>
  <si>
    <t>Арсагера фонд обл КР 1.55</t>
  </si>
  <si>
    <t>Транснефть ПАО акц.пр.</t>
  </si>
  <si>
    <t>Дивиденды АКБ АВАНГАРД</t>
  </si>
  <si>
    <t>Совкомбанк ао</t>
  </si>
  <si>
    <t>Дивиденды ЦБ ISIN RU000A0DKVS5, кол-во ЦБ 11, шт.</t>
  </si>
  <si>
    <t>Полюс ПБО-04</t>
  </si>
  <si>
    <t>купоны НОВАТЭК 001P-02</t>
  </si>
  <si>
    <t>Погашение купона ЦБ ISIN RU000A108L81, кол-во ЦБ 3, шт.</t>
  </si>
  <si>
    <t>ГМК "Нор.Никель" ПАО ао</t>
  </si>
  <si>
    <t>Погашение купона ЦБ ISIN RU000A1038V6, кол-во ЦБ 56, шт.</t>
  </si>
  <si>
    <t>sbbr_iis</t>
  </si>
  <si>
    <t>Дивиденды ЦБ ISIN RU000A0JNAA8, кол-во ЦБ 1, шт.</t>
  </si>
  <si>
    <t>Дивиденды ЦБ ISIN RU0009024277, кол-во ЦБ 22, шт.</t>
  </si>
  <si>
    <t>Дивиденды ЦБ ISIN RU0009046510, кол-во ЦБ 11, шт.</t>
  </si>
  <si>
    <t>Дивиденды ЦБ ISIN RU000A0J2Q06, кол-во ЦБ 100, шт.</t>
  </si>
  <si>
    <t>Дивиденды и купоны НОВАТЭК1Р2</t>
  </si>
  <si>
    <t>sbbr_obl</t>
  </si>
  <si>
    <t>Ликвидность. Юань</t>
  </si>
  <si>
    <t>БПИФ УстойчРазвРоссКомп УК ВИМ</t>
  </si>
  <si>
    <t>БПИФ Облигации в юанях</t>
  </si>
  <si>
    <t>Дивиденды ISIN RU000A0JNAA8, кол-во ЦБ 10, шт.</t>
  </si>
  <si>
    <t>Дивиденды ISIN RU000A0DKVS5, кол-во ЦБ 13, шт.</t>
  </si>
  <si>
    <t>Дивиденды avan</t>
  </si>
  <si>
    <t>yield</t>
  </si>
  <si>
    <t>Дивиденды и купоны</t>
  </si>
  <si>
    <t>Дивиденды ISIN RU0009024277, кол-во ЦБ 23, шт.</t>
  </si>
  <si>
    <t>Арсагера-акции 6.4 ПИФ</t>
  </si>
  <si>
    <t>Арсагера фонд смеш. инвестиц.</t>
  </si>
  <si>
    <t>Дивиденды и купоны AVAN</t>
  </si>
  <si>
    <t>Дивиденды и купоны SVCB</t>
  </si>
  <si>
    <t>Дивиденды ISIN RU0009062467, кол-во ЦБ 56, шт.</t>
  </si>
  <si>
    <t>Дивиденды и купоны TECH</t>
  </si>
  <si>
    <t>Дивиденды ЦБ ISIN RU0009029540, кол-во ЦБ 200, шт.</t>
  </si>
  <si>
    <t>Корпоративный центр ИКС 5</t>
  </si>
  <si>
    <t>Газпром нефть БО 003P-13R</t>
  </si>
  <si>
    <t>Зачисление д/с (купон 13 по Газпн3P13R)</t>
  </si>
  <si>
    <t>Т-Технологии МКПАО ао</t>
  </si>
  <si>
    <t>Зачисление д/с (купон 16 по Полюс Б1P4)</t>
  </si>
  <si>
    <t>Дивиденды по АО МКПАО Т-Технологии, выпуск 01 ISIN RU000A107UL4, кол-во ЦБ 3, шт.</t>
  </si>
  <si>
    <t>Дивиденды по АО Полюс ПАО, выпуск 01 ISIN RU000A0JNAA8, кол-во ЦБ 10, шт.</t>
  </si>
  <si>
    <t>Газпром нефть БО 003Р-02R</t>
  </si>
  <si>
    <t>Дивиденды по АО НОВАТЭК ПАО, выпуск 02 ISIN RU000A0DKVS5, кол-во ЦБ 13, шт.</t>
  </si>
  <si>
    <t>Зачисление д/с (купон 14 по Газпн3P13R)</t>
  </si>
  <si>
    <t>Дивиденды по АО Газпром нефть ПАО, выпуск 01 ISIN RU0009062467, кол-во ЦБ 60, шт.</t>
  </si>
  <si>
    <t>Зачисление д/с (купон 17 по Полюс Б1P4)</t>
  </si>
  <si>
    <t>Балтийский лизинг ООО БО-П19</t>
  </si>
  <si>
    <t>ЕвроТранс БО-001Р-03</t>
  </si>
  <si>
    <t>Зачисление д/с (купон 6 по НОВАТЭК1Р2)</t>
  </si>
  <si>
    <t>Зачисление д/с (купон 32 по ЕвроТранс-001P-03)</t>
  </si>
  <si>
    <t>Зачисление д/с (купон 15 по Газпн3P13R)</t>
  </si>
  <si>
    <t>РЖД БО 001P-44R</t>
  </si>
  <si>
    <t>Уральская Сталь БО-001Р-06</t>
  </si>
  <si>
    <t>Зачисление д/с (купон 5 по Сбер Sb44R)</t>
  </si>
  <si>
    <t>Зачисление д/с (купон 18 по Полюс Б1P4)</t>
  </si>
  <si>
    <t>Полюс ПБО-03</t>
  </si>
  <si>
    <t>Зачисление д/с (купон 4 по РЖД 1Р-44R)</t>
  </si>
  <si>
    <t>Россети Ленэнерго ПАО-ап</t>
  </si>
  <si>
    <t>Сургутнефтегаз ПАО ап</t>
  </si>
  <si>
    <t>Зачисление д/с (купон 9 по ОФЗ 26238)</t>
  </si>
  <si>
    <t>ОФЗ-ПД 26252 12/10/2033</t>
  </si>
  <si>
    <t>Зачисление д/с (купон 3 по БалтЛизП19)</t>
  </si>
  <si>
    <t>Выплата купонов Газпром Нефть-003P-02R, номер купона 24</t>
  </si>
  <si>
    <t>Выплата купонов УралСт1Р06, номер купона 2</t>
  </si>
  <si>
    <t>Сбербанк ПАО 001Р-SBER51</t>
  </si>
  <si>
    <t>Выплата купонов ЕвроТранс-001Р-03, номер купона 33</t>
  </si>
  <si>
    <t>Выплата купонов Газпн3P13R, номер купона 16</t>
  </si>
  <si>
    <t>Выплата купонов Полюс Б1P4, номер купона 19</t>
  </si>
  <si>
    <t>Выплата купонов РЖД 1Р-44R, номер купона 5</t>
  </si>
  <si>
    <t>Выплата дивидендов Авангрд-ао. Налог удержан.</t>
  </si>
  <si>
    <t>Списание д/с. Налог на доходы физ. лиц. по итогам года</t>
  </si>
  <si>
    <t>БПИФ РСХБ Корп обл смарт бета</t>
  </si>
  <si>
    <t>СИБУР Холдинг 001Р-07</t>
  </si>
  <si>
    <t>Атомэнергопром АО 001Р-08</t>
  </si>
  <si>
    <t>ОФЗ-ПД 26251 28/08/2030</t>
  </si>
  <si>
    <t>Выплата купонов УралСт1Р06, номер купона 3</t>
  </si>
  <si>
    <t>Выплата купонов БалтЛизП19, номер купона 4</t>
  </si>
  <si>
    <t>Выплата купонов Сбер Sb51R, номер купона 1</t>
  </si>
  <si>
    <t>Дивиденды по АО МКПАО Т-Технологии, выпуск 01 ISIN RU000A107UL4, кол-во ЦБ 10, шт.</t>
  </si>
  <si>
    <t>Выплата купонов Газпн3P13R, номер купона 17</t>
  </si>
  <si>
    <t>Выплата купонов ЕвроТранс3, номер купона 34</t>
  </si>
  <si>
    <t>Дивиденды по АО ЛУКОЙЛ ПАО, выпуск 01 ISIN RU0009024277, кол-во ЦБ 12, шт.</t>
  </si>
  <si>
    <t>Дивиденды по АО ПАО Корпоративный центр ИКС 5, выпуск 1 ISIN RU000A108X38, кол-во ЦБ 10, шт.</t>
  </si>
  <si>
    <t>Выплата купонов РЖД 1Р-44R, номер купона 6</t>
  </si>
  <si>
    <t>Выплата купонов Полюс Б1P4, номер купона 20</t>
  </si>
  <si>
    <t>Дивиденды по АО НК Роснефть ПАО, выпуск 02 ISIN RU000A0J2Q06, кол-во ЦБ 100, шт.</t>
  </si>
  <si>
    <t>Выплата купонов БалтЛизП19, номер купона 5</t>
  </si>
  <si>
    <t>ГМК Нор.никель БО-001Р-14</t>
  </si>
  <si>
    <t>Выплата купонов УралСт1Р06, номер купона 4</t>
  </si>
  <si>
    <t>Выплата купонов НорНик1P14, номер купона 5</t>
  </si>
  <si>
    <t>Выплата купонов Сбер Sb51R, номер купона 2</t>
  </si>
  <si>
    <t>Выплата купонов Полюс Б1P3, номер купона 6</t>
  </si>
  <si>
    <t>Выплата купонов НОВАТЭК1Р2, номер купона 7</t>
  </si>
  <si>
    <t>Выплата купонов ЕвроТранс3, номер купона 35</t>
  </si>
  <si>
    <t>Выплата купонов Газпн3P13R, номер купона 18</t>
  </si>
  <si>
    <t>Выплата купонов Полюс Б1P4, номер купона 21</t>
  </si>
  <si>
    <t>Выплата купонов РЖД 1Р-44R, номер купона 7</t>
  </si>
  <si>
    <t>Выплата купонов СибурХ1Р07, номер купона 7</t>
  </si>
  <si>
    <t>Выплата купонов ОФЗ 26242, номер купона 6</t>
  </si>
  <si>
    <t>Выплата купонов ОФЗ 26251, номер купона 1</t>
  </si>
  <si>
    <t>Выплата купонов БалтЛизП19, номер купона 6</t>
  </si>
  <si>
    <t>Выплата купонов Газпнф3P2R, номер купона 25</t>
  </si>
  <si>
    <t>Выплата купонов УралСт1Р06, номер купона 5</t>
  </si>
  <si>
    <t>Выплата купонов Сбер Sb51R, номер купона 3</t>
  </si>
  <si>
    <t>Выплата купонов НорНик1P14, номер купона 6</t>
  </si>
  <si>
    <t>Выплата купонов ЕвроТранс3, номер купона 36</t>
  </si>
  <si>
    <t>Выплата купонов Газпн3P13R, номер купона 19</t>
  </si>
  <si>
    <t>Выплата купонов ОФЗ 26244, номер купона 5</t>
  </si>
  <si>
    <t>Выплата купонов Атомэнпр08, номер купона 2</t>
  </si>
  <si>
    <t>Выплата купонов Полюс Б1P4, номер купона 22</t>
  </si>
  <si>
    <t>Выплата купонов РЖД 1Р-44R, номер купона 8</t>
  </si>
  <si>
    <t>Выплата купонов СибурХ1Р07, номер купона 8</t>
  </si>
  <si>
    <t>Выплата купонов БалтЛизП19, номер купона 7</t>
  </si>
  <si>
    <t>Выплата купонов УралСт1Р06, номер купона 6</t>
  </si>
  <si>
    <t>Выплата купонов НорНик1P14, номер купона 7</t>
  </si>
  <si>
    <t>Выплата купонов Сбер Sb51R, номер купона 4</t>
  </si>
  <si>
    <t>Выплата купонов Газпн3P13R, номер купона 20</t>
  </si>
  <si>
    <t>Выплата купонов ЕвроТранс-001Р-03, номер купона 37</t>
  </si>
  <si>
    <t>Выплата купонов ОФЗ 26252, номер купона 1</t>
  </si>
  <si>
    <t>СИБУР Холдинг 001Р-08</t>
  </si>
  <si>
    <t>Выплата купонов РЖД 1Р-44R, номер купона 9</t>
  </si>
  <si>
    <t>Выплата купонов Полюс Б1P4, номер купона 23</t>
  </si>
  <si>
    <t>Выплата купонов СибурХ1Р07, номер купона 9</t>
  </si>
  <si>
    <t>БПИФ Первая Портфель Лежебоки</t>
  </si>
  <si>
    <t>Дивиденды по АО НОВАТЭК ПАО, выпуск 02 ISIN RU000A0DKVS5, кол-во ЦБ 15, шт.</t>
  </si>
  <si>
    <t>Выплата дивидендов Авангард АКБ. Налог удержан.</t>
  </si>
  <si>
    <t>Выплата купонов СибурХ1Р08, номер купона 8</t>
  </si>
  <si>
    <t>Выплата купонов НорНик1P14, номер купона 8</t>
  </si>
  <si>
    <t>Выплата купонов Сбер Sb51R, номер купона 5</t>
  </si>
  <si>
    <t>Выплата купонов Газпн3P13R, номер купона 21</t>
  </si>
  <si>
    <t>Выплата купонов НОВАТЭК1Р2, номер купона 8</t>
  </si>
  <si>
    <t>Выплата купонов Полюс Б1P4, номер купона 24</t>
  </si>
  <si>
    <t>Выплата купонов СибурХ1Р07, номер купона 10</t>
  </si>
  <si>
    <t>Выплата купонов СибурХ1Р08, номер купона 9</t>
  </si>
  <si>
    <t>Дивиденды по АО МКПАО Т-Технологии, выпуск 01 ISIN RU000A107UL4, кол-во ЦБ 100, шт.</t>
  </si>
  <si>
    <t>Выплата купонов Сбер Sb51R, номер купона 6</t>
  </si>
  <si>
    <t>Выплата купонов НорНик1P14, номер купона 9</t>
  </si>
  <si>
    <t>Выплата купонов Газпнф3P2R, номер купона 26</t>
  </si>
  <si>
    <t>Дивиденды по АО ИНТЕР РАО ПАО, выпуск 04 ISIN RU000A0JPNM1, кол-во ЦБ 8000, шт.</t>
  </si>
  <si>
    <t>Выплата купонов Атомэнпр08, номер купона 3</t>
  </si>
  <si>
    <t>Выплата купонов Полюс Б1P4, номер купона 25</t>
  </si>
  <si>
    <t>Выплата купонов СибурХ1Р07, номер купона 11</t>
  </si>
  <si>
    <t>Выплата купонов СибурХ1Р08, номер купона 10</t>
  </si>
  <si>
    <t>Дивиденды по АП Россети Ленэнерго ПАО, выпуск 01 ISIN RU0009092134, кол-во ЦБ 50, шт.</t>
  </si>
  <si>
    <t>Выплата купонов НорНик1P14, номер купона 10</t>
  </si>
  <si>
    <t>Выплата купонов Сбер Sb51R, номер купона 7</t>
  </si>
  <si>
    <t>Выплата купонов Газпн3P13R, номер купона 23</t>
  </si>
  <si>
    <t>Дивиденды по АО Газпром нефть ПАО, выпуск 01 ISIN RU0009062467, кол-во ЦБ 66, шт.</t>
  </si>
  <si>
    <t>Дивиденды по АО ПАО Корпоративный центр ИКС 5, выпуск 1 ISIN RU000A108X38, кол-во ЦБ 15, шт.</t>
  </si>
  <si>
    <t>Выплата купонов Полюс Б1P4, номер купона 26</t>
  </si>
  <si>
    <t>Выплата купонов СибурХ1Р07, номер купона 12</t>
  </si>
  <si>
    <t>Выплата купонов СибурХ1Р08, номер купона 11</t>
  </si>
  <si>
    <t>Дивиденды по АП Сургутнефтегаз ПАО, выпуск 01 ISIN RU0009029524, кол-во ЦБ 550, шт.</t>
  </si>
  <si>
    <t>Дивиденды по АО Сбербанк ПАО, выпуск 03 ISIN RU0009029540, кол-во ЦБ 220, шт.</t>
  </si>
  <si>
    <t>Дивиденды по АП Транснефть ПАО, выпуск 01 ISIN RU0009091573, кол-во ЦБ 23, шт.</t>
  </si>
  <si>
    <t>Выплата купонов НорНик1P14, номер купона 11</t>
  </si>
  <si>
    <t>Выплата купонов Сбер Sb51R, номер купона 8</t>
  </si>
  <si>
    <t>Выплата купонов Полюс Б1P3, номер купона 7</t>
  </si>
  <si>
    <t>Выплата купонов Газпн3P13R, номер купона 24</t>
  </si>
  <si>
    <t>Выплата купонов НОВАТЭК1Р2, номер купона 9</t>
  </si>
  <si>
    <t>Выплата купонов Полюс Б1P4, номер купона 27</t>
  </si>
  <si>
    <t>Выплата купонов СибурХ1Р07, номер купона 13</t>
  </si>
  <si>
    <t>Выплата купонов СибурХ1Р08, номер купона 12</t>
  </si>
  <si>
    <t>Выплата купонов ОФЗ 26251, номер купона 2</t>
  </si>
  <si>
    <t>Выплата купонов ОФЗ 26242, номер купона 7</t>
  </si>
  <si>
    <t>Остаток:</t>
  </si>
  <si>
    <t>Кол.</t>
  </si>
  <si>
    <t>Дивиденд</t>
  </si>
  <si>
    <t>Цена отсечки</t>
  </si>
  <si>
    <t>Цена покупки</t>
  </si>
  <si>
    <t>Налог</t>
  </si>
  <si>
    <t>Сумма 
до налога</t>
  </si>
  <si>
    <t>Сумма 
после налога</t>
  </si>
  <si>
    <t>Доходность к 
цене отсечки</t>
  </si>
  <si>
    <t>Доходность к 
цене покупки</t>
  </si>
  <si>
    <t>Башнефт ап</t>
  </si>
  <si>
    <t>АЛРОСА ао</t>
  </si>
  <si>
    <t>Россети</t>
  </si>
  <si>
    <t>ГАЗПРОМ ао</t>
  </si>
  <si>
    <t>Селигдар</t>
  </si>
  <si>
    <t>Татнфт 3ап</t>
  </si>
  <si>
    <t>Мечел ап</t>
  </si>
  <si>
    <t>Сбербанк-п</t>
  </si>
  <si>
    <t>РусГидро</t>
  </si>
  <si>
    <t>МТС-ао</t>
  </si>
  <si>
    <t>ЛСР ао</t>
  </si>
  <si>
    <t>ЗПИФ ПНК</t>
  </si>
  <si>
    <t>ОГК-2 ао</t>
  </si>
  <si>
    <t>ФосАгро ао</t>
  </si>
  <si>
    <t>Татнфт 3ао</t>
  </si>
  <si>
    <t>СФНАрБиз7</t>
  </si>
  <si>
    <t>Совкомбанк</t>
  </si>
  <si>
    <t>Купон</t>
  </si>
  <si>
    <t>ВЭБ 1P-12</t>
  </si>
  <si>
    <t>Мордовия03</t>
  </si>
  <si>
    <t>ОФЗ 29011</t>
  </si>
  <si>
    <t>ОФЗ 29006</t>
  </si>
  <si>
    <t>ЯрОбл35016</t>
  </si>
  <si>
    <t>ОФЗ 26220</t>
  </si>
  <si>
    <t>ОФЗ 52002</t>
  </si>
  <si>
    <t>Полюс Б1P2</t>
  </si>
  <si>
    <t>Газпнф3P5R</t>
  </si>
  <si>
    <t>ФосАЗО28-Д</t>
  </si>
  <si>
    <t>ОФЗ 26241</t>
  </si>
  <si>
    <t>СэтлГрБ2P2</t>
  </si>
  <si>
    <t>Сбер Sb44R</t>
  </si>
  <si>
    <t>ОФЗ 26238</t>
  </si>
  <si>
    <t>ЕвроТранс3</t>
  </si>
  <si>
    <t>РЖД 1Р-44R</t>
  </si>
  <si>
    <t>БалтЛизП19</t>
  </si>
  <si>
    <t>УралСт1Р06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</si>
  <si>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</si>
  <si>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</si>
  <si>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</si>
  <si>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</si>
  <si>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</si>
  <si>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</si>
  <si>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</si>
  <si>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</si>
  <si>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</si>
  <si>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Покупка</t>
  </si>
  <si>
    <t>Продажа</t>
  </si>
  <si>
    <t>Цена продажи</t>
  </si>
  <si>
    <t>Результат</t>
  </si>
  <si>
    <t>Доходность сделки</t>
  </si>
  <si>
    <t>Срок</t>
  </si>
  <si>
    <t>Доходность годовых</t>
  </si>
  <si>
    <t>FXGD ETF</t>
  </si>
  <si>
    <t>FXRU ETF</t>
  </si>
  <si>
    <t>FXIM ETF</t>
  </si>
  <si>
    <t>TRUR ETF</t>
  </si>
  <si>
    <t>FXDM ETF</t>
  </si>
  <si>
    <t>FXIP ETF</t>
  </si>
  <si>
    <t>FXFA ETF</t>
  </si>
  <si>
    <t>FXRL ETF</t>
  </si>
  <si>
    <t>FXUS ETF</t>
  </si>
  <si>
    <t>FXEM ETF</t>
  </si>
  <si>
    <t>SBBE ETF</t>
  </si>
  <si>
    <t>TSST ETF</t>
  </si>
  <si>
    <t>TEUS ETF</t>
  </si>
  <si>
    <t>SBOG ETF</t>
  </si>
  <si>
    <t>FXWO ETF</t>
  </si>
  <si>
    <t>RSHE ETF</t>
  </si>
  <si>
    <t>TPAS ETF</t>
  </si>
  <si>
    <t>TGLD ETF</t>
  </si>
  <si>
    <t>SBRB ETF</t>
  </si>
  <si>
    <t>SBGD ETF</t>
  </si>
  <si>
    <t>TEMS ETF</t>
  </si>
  <si>
    <t>TSPX ETF</t>
  </si>
  <si>
    <t>TUSD ETF</t>
  </si>
  <si>
    <t>SBCN ETF</t>
  </si>
  <si>
    <t>INFL ETF</t>
  </si>
  <si>
    <t>INGO ETF</t>
  </si>
  <si>
    <t>RCHY ETF</t>
  </si>
  <si>
    <t>SBMX ETF</t>
  </si>
  <si>
    <t>iВУШХолднг</t>
  </si>
  <si>
    <t>SBBY ETF</t>
  </si>
  <si>
    <t>SELGOLD001</t>
  </si>
  <si>
    <t>ОФЗ 26221</t>
  </si>
  <si>
    <t>АрсКР1.55</t>
  </si>
  <si>
    <t>БСП ао</t>
  </si>
  <si>
    <t>LQDT ETF</t>
  </si>
  <si>
    <t>SBRI ETF</t>
  </si>
  <si>
    <t>RSHU ETF</t>
  </si>
  <si>
    <t>VTBA ETF</t>
  </si>
  <si>
    <t>VTBH ETF</t>
  </si>
  <si>
    <t>ОФЗ 26211</t>
  </si>
  <si>
    <t>ВЭБ 1P-17</t>
  </si>
  <si>
    <t>СберБ Б12R</t>
  </si>
  <si>
    <t>ЛСР БО 1Р2</t>
  </si>
  <si>
    <t>Магнит3Р01</t>
  </si>
  <si>
    <t>СПБ Биржа</t>
  </si>
  <si>
    <t>Магнит ао</t>
  </si>
  <si>
    <t>ММК</t>
  </si>
  <si>
    <t>RCMM ETF</t>
  </si>
  <si>
    <t>ВТБ ао</t>
  </si>
  <si>
    <t>RQIU ETF</t>
  </si>
  <si>
    <t>RCUS ETF</t>
  </si>
  <si>
    <t>Ростел -ао</t>
  </si>
  <si>
    <t>TMOS ETF</t>
  </si>
  <si>
    <t>ГазКЗ-28Д</t>
  </si>
  <si>
    <t>ОФЗ 26223</t>
  </si>
  <si>
    <t>ПИФАрсСИ</t>
  </si>
  <si>
    <t>CNYM ETF</t>
  </si>
  <si>
    <t>ESGE ETF</t>
  </si>
  <si>
    <t>YUAN ETF</t>
  </si>
</sst>
</file>

<file path=xl/styles.xml><?xml version="1.0" encoding="utf-8"?>
<styleSheet xmlns="http://schemas.openxmlformats.org/spreadsheetml/2006/main">
  <numFmts count="14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  <numFmt numFmtId="176" formatCode="YYYY\-MM\-DD"/>
    <numFmt numFmtId="177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9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FEDD3"/>
      </patternFill>
    </fill>
    <fill>
      <patternFill patternType="solid">
        <fgColor rgb="FFFFF0F8"/>
      </patternFill>
    </fill>
    <fill>
      <patternFill patternType="solid">
        <fgColor rgb="FFFCE7FF"/>
      </patternFill>
    </fill>
    <fill>
      <patternFill patternType="solid">
        <fgColor rgb="FFFFAA73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7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8" fontId="0" numFmtId="172"/>
    <xf applyAlignment="false" applyBorder="false" applyFont="true" applyProtection="false" borderId="1" fillId="8" fontId="0" numFmtId="164"/>
    <xf applyAlignment="false" applyBorder="false" applyFont="true" applyProtection="false" borderId="1" fillId="8" fontId="0" numFmtId="166"/>
    <xf applyAlignment="false" applyBorder="false" applyFont="true" applyProtection="false" borderId="1" fillId="8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  <xf applyAlignment="false" applyBorder="false" applyFont="true" applyProtection="false" borderId="1" fillId="0" fontId="0" numFmtId="176"/>
    <xf applyAlignment="false" applyBorder="false" applyFont="true" applyProtection="false" borderId="1" fillId="0" fontId="0" numFmtId="177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worksheet" Target="worksheets/sheet9.xml"/><Relationship Id="rId11" 
            Type="http://schemas.openxmlformats.org/officeDocument/2006/relationships/worksheet" Target="worksheets/sheet10.xml"/><Relationship Id="rId12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20" customWidth="1"/>
    <col min="6" max="6" width="10" customWidth="1"/>
    <col min="7" max="7" width="10" customWidth="1"/>
    <col min="8" max="8" width="10" customWidth="1"/>
    <col min="9" max="9" width="10" customWidth="1"/>
    <col min="10" max="10" width="15" customWidth="1"/>
    <col min="11" max="11" width="15" customWidth="1"/>
    <col min="12" max="12" width="10" customWidth="1"/>
    <col min="13" max="13" width="15" customWidth="1"/>
    <col min="14" max="14" width="10" customWidth="1"/>
    <col min="15" max="15" width="10" customWidth="1"/>
    <col min="16" max="16" width="10" customWidth="1"/>
    <col min="17" max="17" width="10" customWidth="1"/>
    <col min="18" max="18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 t="s">
        <v>13</v>
      </c>
      <c r="O1" s="18"/>
      <c r="P1" s="18" t="s">
        <v>14</v>
      </c>
      <c r="Q1" s="18" t="s">
        <v>15</v>
      </c>
      <c r="R1" s="18" t="s">
        <v>16</v>
      </c>
    </row>
    <row collapsed="false" customFormat="false" customHeight="false" hidden="false" ht="12.1" outlineLevel="0" r="2">
      <c r="A2" s="16" t="s">
        <v>17</v>
      </c>
      <c r="B2" s="16" t="s">
        <v>18</v>
      </c>
      <c r="C2" s="16" t="s">
        <v>19</v>
      </c>
      <c r="D2" s="16" t="s">
        <v>20</v>
      </c>
      <c r="E2" s="2" t="s">
        <v>21</v>
      </c>
      <c r="F2" s="7" t="n">
        <v>21.7333819</v>
      </c>
      <c r="G2" s="6" t="n">
        <v>12442</v>
      </c>
      <c r="H2" s="17" t="n">
        <v>0</v>
      </c>
      <c r="I2" s="6" t="n">
        <v>0</v>
      </c>
      <c r="J2" s="16"/>
      <c r="K2" s="6" t="s">
        <f>=F2*G2*Портфель!$R$13</f>
      </c>
      <c r="L2" s="9" t="n">
        <v>0.0032</v>
      </c>
      <c r="M2" s="6" t="n">
        <v>13607.13</v>
      </c>
      <c r="N2" s="17" t="n">
        <v>23.5</v>
      </c>
      <c r="O2" s="16"/>
      <c r="P2" s="16" t="s">
        <v>22</v>
      </c>
      <c r="Q2" s="17" t="n">
        <v>0.2376</v>
      </c>
      <c r="R2" s="6" t="s">
        <f>=Q2/$Q$13</f>
      </c>
    </row>
    <row collapsed="false" customFormat="false" customHeight="false" hidden="false" ht="12.1" outlineLevel="0" r="3">
      <c r="A3" s="16" t="s">
        <v>23</v>
      </c>
      <c r="B3" s="16" t="s">
        <v>18</v>
      </c>
      <c r="C3" s="16" t="s">
        <v>24</v>
      </c>
      <c r="D3" s="16" t="s">
        <v>20</v>
      </c>
      <c r="E3" s="2" t="s">
        <v>25</v>
      </c>
      <c r="F3" s="7" t="n">
        <v>230</v>
      </c>
      <c r="G3" s="6" t="n">
        <v>280.68</v>
      </c>
      <c r="H3" s="17" t="n">
        <v>0</v>
      </c>
      <c r="I3" s="6" t="n">
        <v>0</v>
      </c>
      <c r="J3" s="16"/>
      <c r="K3" s="6" t="s">
        <f>=F3*G3*Портфель!$R$13</f>
      </c>
      <c r="L3" s="9" t="n">
        <v>0.1847</v>
      </c>
      <c r="M3" s="6" t="n">
        <v>261.81</v>
      </c>
      <c r="N3" s="17" t="n">
        <v>5.61</v>
      </c>
      <c r="O3" s="16"/>
      <c r="P3" s="16" t="s">
        <v>26</v>
      </c>
      <c r="Q3" s="17" t="n">
        <v>28.1</v>
      </c>
      <c r="R3" s="6" t="s">
        <f>=Q3/$Q$13</f>
      </c>
    </row>
    <row collapsed="false" customFormat="false" customHeight="false" hidden="false" ht="12.1" outlineLevel="0" r="4">
      <c r="A4" s="16" t="s">
        <v>27</v>
      </c>
      <c r="B4" s="16" t="s">
        <v>18</v>
      </c>
      <c r="C4" s="16" t="s">
        <v>28</v>
      </c>
      <c r="D4" s="16" t="s">
        <v>20</v>
      </c>
      <c r="E4" s="2" t="s">
        <v>29</v>
      </c>
      <c r="F4" s="7" t="n">
        <v>12</v>
      </c>
      <c r="G4" s="6" t="n">
        <v>5049</v>
      </c>
      <c r="H4" s="17" t="n">
        <v>0</v>
      </c>
      <c r="I4" s="6" t="n">
        <v>0</v>
      </c>
      <c r="J4" s="16"/>
      <c r="K4" s="6" t="s">
        <f>=F4*G4*Портфель!$R$13</f>
      </c>
      <c r="L4" s="9" t="n">
        <v>0.0636</v>
      </c>
      <c r="M4" s="6" t="n">
        <v>6901.92</v>
      </c>
      <c r="N4" s="17" t="n">
        <v>5.27</v>
      </c>
      <c r="O4" s="16"/>
      <c r="P4" s="16" t="s">
        <v>30</v>
      </c>
      <c r="Q4" s="17" t="n">
        <v>62.793380067934</v>
      </c>
      <c r="R4" s="6" t="s">
        <f>=Q4/$Q$13</f>
      </c>
    </row>
    <row collapsed="false" customFormat="false" customHeight="false" hidden="false" ht="12.1" outlineLevel="0" r="5">
      <c r="A5" s="16" t="s">
        <v>31</v>
      </c>
      <c r="B5" s="16" t="s">
        <v>18</v>
      </c>
      <c r="C5" s="16" t="s">
        <v>32</v>
      </c>
      <c r="D5" s="16" t="s">
        <v>20</v>
      </c>
      <c r="E5" s="2" t="s">
        <v>33</v>
      </c>
      <c r="F5" s="7" t="n">
        <v>70</v>
      </c>
      <c r="G5" s="6" t="n">
        <v>541.05</v>
      </c>
      <c r="H5" s="17" t="n">
        <v>0</v>
      </c>
      <c r="I5" s="6" t="n">
        <v>0</v>
      </c>
      <c r="J5" s="16"/>
      <c r="K5" s="6" t="s">
        <f>=F5*G5*Портфель!$R$13</f>
      </c>
      <c r="L5" s="9" t="n">
        <v>0.1882</v>
      </c>
      <c r="M5" s="6" t="n">
        <v>589.17</v>
      </c>
      <c r="N5" s="17" t="n">
        <v>3.29</v>
      </c>
      <c r="O5" s="16"/>
      <c r="P5" s="16" t="s">
        <v>34</v>
      </c>
      <c r="Q5" s="17" t="n">
        <v>107.4273</v>
      </c>
      <c r="R5" s="6" t="s">
        <f>=Q5/$Q$13</f>
      </c>
    </row>
    <row collapsed="false" customFormat="false" customHeight="false" hidden="false" ht="12.1" outlineLevel="0" r="6">
      <c r="A6" s="16" t="s">
        <v>35</v>
      </c>
      <c r="B6" s="16" t="s">
        <v>18</v>
      </c>
      <c r="C6" s="16" t="s">
        <v>36</v>
      </c>
      <c r="D6" s="16" t="s">
        <v>20</v>
      </c>
      <c r="E6" s="2" t="s">
        <v>37</v>
      </c>
      <c r="F6" s="7" t="n">
        <v>100</v>
      </c>
      <c r="G6" s="6" t="n">
        <v>321.95</v>
      </c>
      <c r="H6" s="17" t="n">
        <v>0</v>
      </c>
      <c r="I6" s="6" t="n">
        <v>0</v>
      </c>
      <c r="J6" s="16"/>
      <c r="K6" s="6" t="s">
        <f>=F6*G6*Портфель!$R$13</f>
      </c>
      <c r="L6" s="9" t="n">
        <v>-0.0532</v>
      </c>
      <c r="M6" s="6" t="n">
        <v>500.84</v>
      </c>
      <c r="N6" s="17" t="n">
        <v>2.8</v>
      </c>
      <c r="O6" s="16"/>
      <c r="P6" s="16" t="s">
        <v>38</v>
      </c>
      <c r="Q6" s="17" t="n">
        <v>12.9191</v>
      </c>
      <c r="R6" s="6" t="s">
        <f>=Q6/$Q$13</f>
      </c>
    </row>
    <row collapsed="false" customFormat="false" customHeight="false" hidden="false" ht="12.1" outlineLevel="0" r="7">
      <c r="A7" s="16" t="s">
        <v>39</v>
      </c>
      <c r="B7" s="16" t="s">
        <v>18</v>
      </c>
      <c r="C7" s="16" t="s">
        <v>40</v>
      </c>
      <c r="D7" s="16" t="s">
        <v>20</v>
      </c>
      <c r="E7" s="2" t="s">
        <v>41</v>
      </c>
      <c r="F7" s="7" t="n">
        <v>17</v>
      </c>
      <c r="G7" s="6" t="n">
        <v>1818.5</v>
      </c>
      <c r="H7" s="17" t="n">
        <v>0</v>
      </c>
      <c r="I7" s="6" t="n">
        <v>0</v>
      </c>
      <c r="J7" s="16"/>
      <c r="K7" s="6" t="s">
        <f>=F7*G7*Портфель!$R$13</f>
      </c>
      <c r="L7" s="9" t="n">
        <v>-0.1955</v>
      </c>
      <c r="M7" s="6" t="n">
        <v>2521.72</v>
      </c>
      <c r="N7" s="17" t="n">
        <v>2.69</v>
      </c>
      <c r="O7" s="16"/>
      <c r="P7" s="16" t="s">
        <v>42</v>
      </c>
      <c r="Q7" s="17" t="n">
        <v>100.598</v>
      </c>
      <c r="R7" s="6" t="s">
        <f>=Q7/$Q$13</f>
      </c>
    </row>
    <row collapsed="false" customFormat="false" customHeight="false" hidden="false" ht="12.1" outlineLevel="0" r="8">
      <c r="A8" s="16" t="s">
        <v>43</v>
      </c>
      <c r="B8" s="16" t="s">
        <v>18</v>
      </c>
      <c r="C8" s="16" t="s">
        <v>44</v>
      </c>
      <c r="D8" s="16" t="s">
        <v>20</v>
      </c>
      <c r="E8" s="2" t="s">
        <v>45</v>
      </c>
      <c r="F8" s="7" t="n">
        <v>26</v>
      </c>
      <c r="G8" s="6" t="n">
        <v>1062</v>
      </c>
      <c r="H8" s="17" t="n">
        <v>0</v>
      </c>
      <c r="I8" s="6" t="n">
        <v>0</v>
      </c>
      <c r="J8" s="16"/>
      <c r="K8" s="6" t="s">
        <f>=F8*G8*Портфель!$R$13</f>
      </c>
      <c r="L8" s="9" t="n">
        <v>-0.0048</v>
      </c>
      <c r="M8" s="6" t="n">
        <v>1233.77</v>
      </c>
      <c r="N8" s="17" t="n">
        <v>2.4</v>
      </c>
      <c r="O8" s="16"/>
      <c r="P8" s="16" t="s">
        <v>46</v>
      </c>
      <c r="Q8" s="17" t="n">
        <v>117.3499</v>
      </c>
      <c r="R8" s="6" t="s">
        <f>=Q8/$Q$13</f>
      </c>
    </row>
    <row collapsed="false" customFormat="false" customHeight="false" hidden="false" ht="12.1" outlineLevel="0" r="9">
      <c r="A9" s="16" t="s">
        <v>47</v>
      </c>
      <c r="B9" s="16" t="s">
        <v>18</v>
      </c>
      <c r="C9" s="16" t="s">
        <v>48</v>
      </c>
      <c r="D9" s="16" t="s">
        <v>20</v>
      </c>
      <c r="E9" s="2" t="s">
        <v>37</v>
      </c>
      <c r="F9" s="7" t="n">
        <v>100</v>
      </c>
      <c r="G9" s="6" t="n">
        <v>264.5</v>
      </c>
      <c r="H9" s="17" t="n">
        <v>0</v>
      </c>
      <c r="I9" s="6" t="n">
        <v>0</v>
      </c>
      <c r="J9" s="16"/>
      <c r="K9" s="6" t="s">
        <f>=F9*G9*Портфель!$R$13</f>
      </c>
      <c r="L9" s="9" t="n">
        <v>-0.0804</v>
      </c>
      <c r="M9" s="6" t="n">
        <v>301.95</v>
      </c>
      <c r="N9" s="17" t="n">
        <v>2.3</v>
      </c>
      <c r="O9" s="16"/>
      <c r="P9" s="16" t="s">
        <v>49</v>
      </c>
      <c r="Q9" s="17" t="n">
        <v>12153.5</v>
      </c>
      <c r="R9" s="6" t="s">
        <f>=Q9/$Q$13</f>
      </c>
    </row>
    <row collapsed="false" customFormat="false" customHeight="false" hidden="false" ht="12.1" outlineLevel="0" r="10">
      <c r="A10" s="16" t="s">
        <v>50</v>
      </c>
      <c r="B10" s="16" t="s">
        <v>18</v>
      </c>
      <c r="C10" s="16" t="s">
        <v>51</v>
      </c>
      <c r="D10" s="16" t="s">
        <v>20</v>
      </c>
      <c r="E10" s="2" t="s">
        <v>52</v>
      </c>
      <c r="F10" s="7" t="n">
        <v>350</v>
      </c>
      <c r="G10" s="6" t="n">
        <v>74.6</v>
      </c>
      <c r="H10" s="17" t="n">
        <v>0</v>
      </c>
      <c r="I10" s="6" t="n">
        <v>0</v>
      </c>
      <c r="J10" s="16"/>
      <c r="K10" s="6" t="s">
        <f>=F10*G10*Портфель!$R$13</f>
      </c>
      <c r="L10" s="9" t="n">
        <v>-0.1396</v>
      </c>
      <c r="M10" s="6" t="n">
        <v>132.24</v>
      </c>
      <c r="N10" s="17" t="n">
        <v>2.27</v>
      </c>
      <c r="O10" s="16"/>
      <c r="P10" s="16" t="s">
        <v>53</v>
      </c>
      <c r="Q10" s="17" t="n">
        <v>10.369</v>
      </c>
      <c r="R10" s="6" t="s">
        <f>=Q10/$Q$13</f>
      </c>
    </row>
    <row collapsed="false" customFormat="false" customHeight="false" hidden="false" ht="12.1" outlineLevel="0" r="11">
      <c r="A11" s="16" t="s">
        <v>54</v>
      </c>
      <c r="B11" s="16" t="s">
        <v>18</v>
      </c>
      <c r="C11" s="16" t="s">
        <v>55</v>
      </c>
      <c r="D11" s="16" t="s">
        <v>20</v>
      </c>
      <c r="E11" s="2" t="s">
        <v>56</v>
      </c>
      <c r="F11" s="7" t="n">
        <v>560</v>
      </c>
      <c r="G11" s="6" t="n">
        <v>41.51</v>
      </c>
      <c r="H11" s="17" t="n">
        <v>0</v>
      </c>
      <c r="I11" s="6" t="n">
        <v>0</v>
      </c>
      <c r="J11" s="16"/>
      <c r="K11" s="6" t="s">
        <f>=F11*G11*Портфель!$R$13</f>
      </c>
      <c r="L11" s="9" t="n">
        <v>0.0399</v>
      </c>
      <c r="M11" s="6" t="n">
        <v>40.81</v>
      </c>
      <c r="N11" s="17" t="n">
        <v>2.02</v>
      </c>
      <c r="O11" s="16"/>
      <c r="P11" s="16" t="s">
        <v>57</v>
      </c>
      <c r="Q11" s="17" t="n">
        <v>0.44</v>
      </c>
      <c r="R11" s="6" t="s">
        <f>=Q11/$Q$13</f>
      </c>
    </row>
    <row collapsed="false" customFormat="false" customHeight="false" hidden="false" ht="12.1" outlineLevel="0" r="12">
      <c r="A12" s="16" t="s">
        <v>58</v>
      </c>
      <c r="B12" s="16" t="s">
        <v>18</v>
      </c>
      <c r="C12" s="16" t="s">
        <v>59</v>
      </c>
      <c r="D12" s="16" t="s">
        <v>20</v>
      </c>
      <c r="E12" s="2" t="s">
        <v>60</v>
      </c>
      <c r="F12" s="7" t="n">
        <v>8500</v>
      </c>
      <c r="G12" s="6" t="n">
        <v>2.3895</v>
      </c>
      <c r="H12" s="17" t="n">
        <v>0</v>
      </c>
      <c r="I12" s="6" t="n">
        <v>0</v>
      </c>
      <c r="J12" s="16"/>
      <c r="K12" s="6" t="s">
        <f>=F12*G12*Портфель!$R$13</f>
      </c>
      <c r="L12" s="9" t="n">
        <v>-0.1572</v>
      </c>
      <c r="M12" s="6" t="n">
        <v>2.97</v>
      </c>
      <c r="N12" s="17" t="n">
        <v>1.77</v>
      </c>
      <c r="O12" s="16"/>
      <c r="P12" s="16" t="s">
        <v>61</v>
      </c>
      <c r="Q12" s="17" t="n">
        <v>0.192</v>
      </c>
      <c r="R12" s="6" t="s">
        <f>=Q12/$Q$13</f>
      </c>
    </row>
    <row collapsed="false" customFormat="false" customHeight="false" hidden="false" ht="12.1" outlineLevel="0" r="13">
      <c r="A13" s="16" t="s">
        <v>62</v>
      </c>
      <c r="B13" s="16" t="s">
        <v>18</v>
      </c>
      <c r="C13" s="16" t="s">
        <v>63</v>
      </c>
      <c r="D13" s="16" t="s">
        <v>20</v>
      </c>
      <c r="E13" s="2" t="s">
        <v>41</v>
      </c>
      <c r="F13" s="7" t="n">
        <v>17</v>
      </c>
      <c r="G13" s="6" t="n">
        <v>1017.2</v>
      </c>
      <c r="H13" s="17" t="n">
        <v>0</v>
      </c>
      <c r="I13" s="6" t="n">
        <v>0</v>
      </c>
      <c r="J13" s="16"/>
      <c r="K13" s="6" t="s">
        <f>=F13*G13*Портфель!$R$13</f>
      </c>
      <c r="L13" s="9" t="n">
        <v>0.1703</v>
      </c>
      <c r="M13" s="6" t="n">
        <v>1093.31</v>
      </c>
      <c r="N13" s="17" t="n">
        <v>1.5</v>
      </c>
      <c r="O13" s="16"/>
      <c r="P13" s="16" t="s">
        <v>20</v>
      </c>
      <c r="Q13" s="17" t="n">
        <v>1</v>
      </c>
      <c r="R13" s="6" t="s">
        <f>=Q13/$Q$13</f>
      </c>
    </row>
    <row collapsed="false" customFormat="false" customHeight="false" hidden="false" ht="12.1" outlineLevel="0" r="14">
      <c r="A14" s="16" t="s">
        <v>64</v>
      </c>
      <c r="B14" s="16" t="s">
        <v>18</v>
      </c>
      <c r="C14" s="16" t="s">
        <v>65</v>
      </c>
      <c r="D14" s="16" t="s">
        <v>20</v>
      </c>
      <c r="E14" s="2" t="s">
        <v>66</v>
      </c>
      <c r="F14" s="7" t="n">
        <v>50</v>
      </c>
      <c r="G14" s="6" t="n">
        <v>336.5</v>
      </c>
      <c r="H14" s="17" t="n">
        <v>0</v>
      </c>
      <c r="I14" s="6" t="n">
        <v>0</v>
      </c>
      <c r="J14" s="16"/>
      <c r="K14" s="6" t="s">
        <f>=F14*G14*Портфель!$R$13</f>
      </c>
      <c r="L14" s="9" t="n">
        <v>0.3219</v>
      </c>
      <c r="M14" s="6" t="n">
        <v>287.3</v>
      </c>
      <c r="N14" s="17" t="n">
        <v>1.46</v>
      </c>
      <c r="O14" s="16"/>
      <c r="P14" s="16" t="s">
        <v>67</v>
      </c>
      <c r="Q14" s="17" t="n">
        <v>177.8</v>
      </c>
      <c r="R14" s="6" t="s">
        <f>=Q14/$Q$13</f>
      </c>
    </row>
    <row collapsed="false" customFormat="false" customHeight="false" hidden="false" ht="12.1" outlineLevel="0" r="15">
      <c r="A15" s="16" t="s">
        <v>68</v>
      </c>
      <c r="B15" s="16" t="s">
        <v>18</v>
      </c>
      <c r="C15" s="16" t="s">
        <v>69</v>
      </c>
      <c r="D15" s="16" t="s">
        <v>20</v>
      </c>
      <c r="E15" s="2" t="s">
        <v>70</v>
      </c>
      <c r="F15" s="7" t="n">
        <v>23</v>
      </c>
      <c r="G15" s="6" t="n">
        <v>666.6</v>
      </c>
      <c r="H15" s="17" t="n">
        <v>0</v>
      </c>
      <c r="I15" s="6" t="n">
        <v>0</v>
      </c>
      <c r="J15" s="16"/>
      <c r="K15" s="6" t="s">
        <f>=F15*G15*Портфель!$R$13</f>
      </c>
      <c r="L15" s="9" t="n">
        <v>-0.0391</v>
      </c>
      <c r="M15" s="6" t="n">
        <v>1064.13</v>
      </c>
      <c r="N15" s="17" t="n">
        <v>1.33</v>
      </c>
      <c r="O15" s="16"/>
      <c r="P15" s="16" t="s">
        <v>71</v>
      </c>
      <c r="Q15" s="17" t="n">
        <v>1.8</v>
      </c>
      <c r="R15" s="6" t="s">
        <f>=Q15/$Q$13</f>
      </c>
    </row>
    <row collapsed="false" customFormat="false" customHeight="false" hidden="false" ht="12.1" outlineLevel="0" r="16">
      <c r="A16" s="16" t="s">
        <v>72</v>
      </c>
      <c r="B16" s="16" t="s">
        <v>18</v>
      </c>
      <c r="C16" s="16" t="s">
        <v>73</v>
      </c>
      <c r="D16" s="16" t="s">
        <v>20</v>
      </c>
      <c r="E16" s="2" t="s">
        <v>37</v>
      </c>
      <c r="F16" s="7" t="n">
        <v>100</v>
      </c>
      <c r="G16" s="6" t="n">
        <v>130.3</v>
      </c>
      <c r="H16" s="17" t="n">
        <v>0</v>
      </c>
      <c r="I16" s="6" t="n">
        <v>0</v>
      </c>
      <c r="J16" s="16"/>
      <c r="K16" s="6" t="s">
        <f>=F16*G16*Портфель!$R$13</f>
      </c>
      <c r="L16" s="9" t="n">
        <v>0.0633</v>
      </c>
      <c r="M16" s="6" t="n">
        <v>123.51</v>
      </c>
      <c r="N16" s="17" t="n">
        <v>1.13</v>
      </c>
      <c r="O16" s="16"/>
      <c r="P16" s="16" t="s">
        <v>74</v>
      </c>
      <c r="Q16" s="17" t="n">
        <v>2.11125</v>
      </c>
      <c r="R16" s="6" t="s">
        <f>=Q16/$Q$13</f>
      </c>
    </row>
    <row collapsed="false" customFormat="false" customHeight="false" hidden="false" ht="12.1" outlineLevel="0" r="17">
      <c r="A17" s="16" t="s">
        <v>75</v>
      </c>
      <c r="B17" s="16" t="s">
        <v>18</v>
      </c>
      <c r="C17" s="16" t="s">
        <v>76</v>
      </c>
      <c r="D17" s="16" t="s">
        <v>20</v>
      </c>
      <c r="E17" s="2" t="s">
        <v>77</v>
      </c>
      <c r="F17" s="7" t="n">
        <v>10</v>
      </c>
      <c r="G17" s="6" t="n">
        <v>1004.2</v>
      </c>
      <c r="H17" s="17" t="n">
        <v>0</v>
      </c>
      <c r="I17" s="6" t="n">
        <v>0</v>
      </c>
      <c r="J17" s="16"/>
      <c r="K17" s="6" t="s">
        <f>=F17*G17*Портфель!$R$13</f>
      </c>
      <c r="L17" s="9" t="n">
        <v>0.0075</v>
      </c>
      <c r="M17" s="6" t="n">
        <v>991.43</v>
      </c>
      <c r="N17" s="17" t="n">
        <v>0.87</v>
      </c>
      <c r="O17" s="16"/>
      <c r="P17" s="16" t="s">
        <v>78</v>
      </c>
      <c r="Q17" s="17" t="n">
        <v>86.8872</v>
      </c>
      <c r="R17" s="6" t="s">
        <f>=Q17/$Q$13</f>
      </c>
    </row>
    <row collapsed="false" customFormat="false" customHeight="false" hidden="false" ht="12.1" outlineLevel="0" r="18">
      <c r="A18" s="16" t="s">
        <v>79</v>
      </c>
      <c r="B18" s="16" t="s">
        <v>18</v>
      </c>
      <c r="C18" s="16" t="s">
        <v>80</v>
      </c>
      <c r="D18" s="16" t="s">
        <v>20</v>
      </c>
      <c r="E18" s="2" t="s">
        <v>81</v>
      </c>
      <c r="F18" s="7" t="n">
        <v>10</v>
      </c>
      <c r="G18" s="6" t="n">
        <v>543</v>
      </c>
      <c r="H18" s="17" t="n">
        <v>0</v>
      </c>
      <c r="I18" s="6" t="n">
        <v>0</v>
      </c>
      <c r="J18" s="16"/>
      <c r="K18" s="6" t="s">
        <f>=F18*G18*Портфель!$R$13</f>
      </c>
      <c r="L18" s="9" t="n">
        <v>-0.1099</v>
      </c>
      <c r="M18" s="6" t="n">
        <v>668.54</v>
      </c>
      <c r="N18" s="17" t="n">
        <v>0.47</v>
      </c>
      <c r="O18" s="16"/>
      <c r="P18" s="16"/>
      <c r="Q18" s="17"/>
      <c r="R18" s="17"/>
    </row>
    <row collapsed="false" customFormat="false" customHeight="false" hidden="false" ht="12.1" outlineLevel="0" r="19">
      <c r="A19" s="16" t="s">
        <v>82</v>
      </c>
      <c r="B19" s="16" t="s">
        <v>18</v>
      </c>
      <c r="C19" s="16" t="s">
        <v>83</v>
      </c>
      <c r="D19" s="16" t="s">
        <v>20</v>
      </c>
      <c r="E19" s="2" t="s">
        <v>84</v>
      </c>
      <c r="F19" s="7" t="n">
        <v>100</v>
      </c>
      <c r="G19" s="6" t="n">
        <v>6.99</v>
      </c>
      <c r="H19" s="17" t="n">
        <v>0</v>
      </c>
      <c r="I19" s="6" t="n">
        <v>0</v>
      </c>
      <c r="J19" s="16"/>
      <c r="K19" s="6" t="s">
        <f>=F19*G19*Портфель!$R$13</f>
      </c>
      <c r="L19" s="9" t="n">
        <v>0.0281</v>
      </c>
      <c r="M19" s="6" t="n">
        <v>5.83</v>
      </c>
      <c r="N19" s="17" t="n">
        <v>0.06</v>
      </c>
      <c r="O19" s="16"/>
      <c r="P19" s="16"/>
      <c r="Q19" s="17"/>
      <c r="R19" s="17"/>
    </row>
    <row collapsed="false" customFormat="false" customHeight="false" hidden="false" ht="12.1" outlineLevel="0" r="20">
      <c r="A20" s="16"/>
      <c r="B20" s="16"/>
      <c r="C20" s="16"/>
      <c r="D20" s="16"/>
      <c r="E20" s="16"/>
      <c r="F20" s="7"/>
      <c r="G20" s="6"/>
      <c r="H20" s="4"/>
      <c r="I20" s="4" t="s">
        <v>85</v>
      </c>
      <c r="J20" s="4"/>
      <c r="K20" s="5" t="s">
        <f>=SUM(K2:K19)</f>
      </c>
      <c r="L20" s="4"/>
      <c r="M20" s="4"/>
      <c r="N20" s="10" t="s">
        <f>=K20/K48</f>
      </c>
      <c r="O20" s="16"/>
      <c r="P20" s="16"/>
      <c r="Q20" s="17"/>
      <c r="R20" s="17"/>
    </row>
    <row collapsed="false" customFormat="false" customHeight="false" hidden="false" ht="12.1" outlineLevel="0" r="21">
      <c r="A21" s="16" t="s">
        <v>86</v>
      </c>
      <c r="B21" s="16" t="s">
        <v>87</v>
      </c>
      <c r="C21" s="16" t="s">
        <v>88</v>
      </c>
      <c r="D21" s="16" t="s">
        <v>20</v>
      </c>
      <c r="E21" s="2" t="s">
        <v>89</v>
      </c>
      <c r="F21" s="7" t="n">
        <v>42</v>
      </c>
      <c r="G21" s="6" t="n">
        <v>1437</v>
      </c>
      <c r="H21" s="17" t="n">
        <v>0</v>
      </c>
      <c r="I21" s="6" t="n">
        <v>0</v>
      </c>
      <c r="J21" s="16"/>
      <c r="K21" s="6" t="s">
        <f>=F21*G21*Портфель!$R$13</f>
      </c>
      <c r="L21" s="9" t="n">
        <v>0.0502</v>
      </c>
      <c r="M21" s="6" t="n">
        <v>1358.59</v>
      </c>
      <c r="N21" s="17" t="n">
        <v>5.25</v>
      </c>
      <c r="O21" s="16"/>
      <c r="P21" s="16"/>
      <c r="Q21" s="17"/>
      <c r="R21" s="17"/>
    </row>
    <row collapsed="false" customFormat="false" customHeight="false" hidden="false" ht="12.1" outlineLevel="0" r="22">
      <c r="A22" s="16" t="s">
        <v>90</v>
      </c>
      <c r="B22" s="16" t="s">
        <v>87</v>
      </c>
      <c r="C22" s="16" t="s">
        <v>91</v>
      </c>
      <c r="D22" s="16" t="s">
        <v>20</v>
      </c>
      <c r="E22" s="2" t="s">
        <v>92</v>
      </c>
      <c r="F22" s="7" t="n">
        <v>4</v>
      </c>
      <c r="G22" s="6" t="n">
        <v>10280</v>
      </c>
      <c r="H22" s="17" t="n">
        <v>0</v>
      </c>
      <c r="I22" s="6" t="n">
        <v>0</v>
      </c>
      <c r="J22" s="16"/>
      <c r="K22" s="6" t="s">
        <f>=F22*G22*Портфель!$R$13</f>
      </c>
      <c r="L22" s="9" t="n">
        <v>-0.0721</v>
      </c>
      <c r="M22" s="6" t="n">
        <v>10743.66</v>
      </c>
      <c r="N22" s="17" t="n">
        <v>3.57</v>
      </c>
      <c r="O22" s="16"/>
      <c r="P22" s="16"/>
      <c r="Q22" s="17"/>
      <c r="R22" s="17"/>
    </row>
    <row collapsed="false" customFormat="false" customHeight="false" hidden="false" ht="12.1" outlineLevel="0" r="23">
      <c r="A23" s="16" t="s">
        <v>93</v>
      </c>
      <c r="B23" s="16" t="s">
        <v>87</v>
      </c>
      <c r="C23" s="16" t="s">
        <v>94</v>
      </c>
      <c r="D23" s="16" t="s">
        <v>20</v>
      </c>
      <c r="E23" s="2" t="s">
        <v>95</v>
      </c>
      <c r="F23" s="7" t="n">
        <v>10</v>
      </c>
      <c r="G23" s="6" t="n">
        <v>1718.6</v>
      </c>
      <c r="H23" s="17" t="n">
        <v>0</v>
      </c>
      <c r="I23" s="6" t="n">
        <v>0</v>
      </c>
      <c r="J23" s="16"/>
      <c r="K23" s="6" t="s">
        <f>=F23*G23*Портфель!$R$13</f>
      </c>
      <c r="L23" s="9" t="n">
        <v>0.1095</v>
      </c>
      <c r="M23" s="6" t="n">
        <v>1642.11</v>
      </c>
      <c r="N23" s="17" t="n">
        <v>1.49</v>
      </c>
      <c r="O23" s="16"/>
      <c r="P23" s="16"/>
      <c r="Q23" s="17"/>
      <c r="R23" s="17"/>
    </row>
    <row collapsed="false" customFormat="false" customHeight="false" hidden="false" ht="12.1" outlineLevel="0" r="24">
      <c r="A24" s="16" t="s">
        <v>96</v>
      </c>
      <c r="B24" s="16" t="s">
        <v>87</v>
      </c>
      <c r="C24" s="16" t="s">
        <v>97</v>
      </c>
      <c r="D24" s="16" t="s">
        <v>20</v>
      </c>
      <c r="E24" s="2" t="s">
        <v>98</v>
      </c>
      <c r="F24" s="7" t="n">
        <v>4464</v>
      </c>
      <c r="G24" s="6" t="n">
        <v>3.073</v>
      </c>
      <c r="H24" s="17" t="n">
        <v>0</v>
      </c>
      <c r="I24" s="6" t="n">
        <v>0</v>
      </c>
      <c r="J24" s="16"/>
      <c r="K24" s="6" t="s">
        <f>=F24*G24*Портфель!$R$13</f>
      </c>
      <c r="L24" s="9" t="n">
        <v>0.2374</v>
      </c>
      <c r="M24" s="6" t="n">
        <v>2.77</v>
      </c>
      <c r="N24" s="17" t="n">
        <v>1.19</v>
      </c>
      <c r="O24" s="16"/>
      <c r="P24" s="16"/>
      <c r="Q24" s="17"/>
      <c r="R24" s="17"/>
    </row>
    <row collapsed="false" customFormat="false" customHeight="false" hidden="false" ht="12.1" outlineLevel="0" r="25">
      <c r="A25" s="16" t="s">
        <v>99</v>
      </c>
      <c r="B25" s="16" t="s">
        <v>87</v>
      </c>
      <c r="C25" s="16" t="s">
        <v>100</v>
      </c>
      <c r="D25" s="16" t="s">
        <v>20</v>
      </c>
      <c r="E25" s="2" t="s">
        <v>101</v>
      </c>
      <c r="F25" s="7" t="n">
        <v>1347</v>
      </c>
      <c r="G25" s="6" t="n">
        <v>9.967</v>
      </c>
      <c r="H25" s="17" t="n">
        <v>0</v>
      </c>
      <c r="I25" s="6" t="n">
        <v>0</v>
      </c>
      <c r="J25" s="16"/>
      <c r="K25" s="6" t="s">
        <f>=F25*G25*Портфель!$R$13</f>
      </c>
      <c r="L25" s="9" t="n">
        <v>0.0626</v>
      </c>
      <c r="M25" s="6" t="n">
        <v>9.51</v>
      </c>
      <c r="N25" s="17" t="n">
        <v>1.17</v>
      </c>
      <c r="O25" s="16"/>
      <c r="P25" s="16"/>
      <c r="Q25" s="17"/>
      <c r="R25" s="17"/>
    </row>
    <row collapsed="false" customFormat="false" customHeight="false" hidden="false" ht="12.1" outlineLevel="0" r="26">
      <c r="A26" s="16" t="s">
        <v>102</v>
      </c>
      <c r="B26" s="16" t="s">
        <v>87</v>
      </c>
      <c r="C26" s="16" t="s">
        <v>103</v>
      </c>
      <c r="D26" s="16" t="s">
        <v>20</v>
      </c>
      <c r="E26" s="2" t="s">
        <v>104</v>
      </c>
      <c r="F26" s="7" t="n">
        <v>67</v>
      </c>
      <c r="G26" s="6" t="n">
        <v>123.75</v>
      </c>
      <c r="H26" s="17" t="n">
        <v>0</v>
      </c>
      <c r="I26" s="6" t="n">
        <v>0</v>
      </c>
      <c r="J26" s="16"/>
      <c r="K26" s="6" t="s">
        <f>=F26*G26*Портфель!$R$13</f>
      </c>
      <c r="L26" s="9" t="n">
        <v>-0.0003</v>
      </c>
      <c r="M26" s="6" t="n">
        <v>134.19</v>
      </c>
      <c r="N26" s="17" t="n">
        <v>0.72</v>
      </c>
      <c r="O26" s="16"/>
      <c r="P26" s="16"/>
      <c r="Q26" s="17"/>
      <c r="R26" s="17"/>
    </row>
    <row collapsed="false" customFormat="false" customHeight="false" hidden="false" ht="12.1" outlineLevel="0" r="27">
      <c r="A27" s="16" t="s">
        <v>105</v>
      </c>
      <c r="B27" s="16" t="s">
        <v>87</v>
      </c>
      <c r="C27" s="16" t="s">
        <v>106</v>
      </c>
      <c r="D27" s="16" t="s">
        <v>20</v>
      </c>
      <c r="E27" s="2" t="s">
        <v>107</v>
      </c>
      <c r="F27" s="7" t="n">
        <v>133</v>
      </c>
      <c r="G27" s="6" t="n">
        <v>19.332</v>
      </c>
      <c r="H27" s="17" t="n">
        <v>0</v>
      </c>
      <c r="I27" s="6" t="n">
        <v>0</v>
      </c>
      <c r="J27" s="16"/>
      <c r="K27" s="6" t="s">
        <f>=F27*G27*Портфель!$R$13</f>
      </c>
      <c r="L27" s="9" t="n">
        <v>0.1651</v>
      </c>
      <c r="M27" s="6" t="n">
        <v>16.75</v>
      </c>
      <c r="N27" s="17" t="n">
        <v>0.22</v>
      </c>
      <c r="O27" s="16"/>
      <c r="P27" s="16"/>
      <c r="Q27" s="17"/>
      <c r="R27" s="17"/>
    </row>
    <row collapsed="false" customFormat="false" customHeight="false" hidden="false" ht="12.1" outlineLevel="0" r="28">
      <c r="A28" s="16" t="s">
        <v>108</v>
      </c>
      <c r="B28" s="16" t="s">
        <v>87</v>
      </c>
      <c r="C28" s="16" t="s">
        <v>109</v>
      </c>
      <c r="D28" s="16" t="s">
        <v>20</v>
      </c>
      <c r="E28" s="2" t="s">
        <v>110</v>
      </c>
      <c r="F28" s="7" t="n">
        <v>0.28447</v>
      </c>
      <c r="G28" s="6" t="n">
        <v>1720.4</v>
      </c>
      <c r="H28" s="17" t="n">
        <v>0</v>
      </c>
      <c r="I28" s="6" t="n">
        <v>0</v>
      </c>
      <c r="J28" s="16"/>
      <c r="K28" s="6" t="s">
        <f>=F28*G28*Портфель!$R$13</f>
      </c>
      <c r="L28" s="9" t="n">
        <v>0.1367</v>
      </c>
      <c r="M28" s="6" t="n">
        <v>994</v>
      </c>
      <c r="N28" s="17" t="n">
        <v>0.04</v>
      </c>
      <c r="O28" s="16"/>
      <c r="P28" s="16"/>
      <c r="Q28" s="17"/>
      <c r="R28" s="17"/>
    </row>
    <row collapsed="false" customFormat="false" customHeight="false" hidden="false" ht="12.1" outlineLevel="0" r="29">
      <c r="A29" s="16"/>
      <c r="B29" s="16"/>
      <c r="C29" s="16"/>
      <c r="D29" s="16"/>
      <c r="E29" s="16"/>
      <c r="F29" s="7"/>
      <c r="G29" s="6"/>
      <c r="H29" s="4"/>
      <c r="I29" s="4" t="s">
        <v>111</v>
      </c>
      <c r="J29" s="4"/>
      <c r="K29" s="5" t="s">
        <f>=SUM(K21:K28)</f>
      </c>
      <c r="L29" s="4"/>
      <c r="M29" s="4"/>
      <c r="N29" s="10" t="s">
        <f>=K29/K48</f>
      </c>
      <c r="O29" s="16"/>
      <c r="P29" s="16"/>
      <c r="Q29" s="17"/>
      <c r="R29" s="17"/>
    </row>
    <row collapsed="false" customFormat="false" customHeight="false" hidden="false" ht="12.1" outlineLevel="0" r="30">
      <c r="A30" s="16" t="s">
        <v>112</v>
      </c>
      <c r="B30" s="16" t="s">
        <v>113</v>
      </c>
      <c r="C30" s="16" t="s">
        <v>114</v>
      </c>
      <c r="D30" s="16" t="s">
        <v>78</v>
      </c>
      <c r="E30" s="2" t="s">
        <v>115</v>
      </c>
      <c r="F30" s="7" t="n">
        <v>5</v>
      </c>
      <c r="G30" s="6" t="n">
        <v>91.5092</v>
      </c>
      <c r="H30" s="17" t="n">
        <v>100</v>
      </c>
      <c r="I30" s="6" t="n">
        <v>28.67</v>
      </c>
      <c r="J30" s="16" t="s">
        <v>116</v>
      </c>
      <c r="K30" s="6" t="s">
        <f>=F30*((G30/100*H30)*Портфель!$R$17 + I30*Портфель!$R$13) </f>
      </c>
      <c r="L30" s="9" t="n">
        <v>0.0235</v>
      </c>
      <c r="M30" s="6" t="n">
        <v>7416.13</v>
      </c>
      <c r="N30" s="17" t="n">
        <v>3.47</v>
      </c>
      <c r="O30" s="16"/>
      <c r="P30" s="16"/>
      <c r="Q30" s="17"/>
      <c r="R30" s="17"/>
    </row>
    <row collapsed="false" customFormat="false" customHeight="false" hidden="false" ht="12.1" outlineLevel="0" r="31">
      <c r="A31" s="16" t="s">
        <v>117</v>
      </c>
      <c r="B31" s="16" t="s">
        <v>113</v>
      </c>
      <c r="C31" s="16" t="s">
        <v>118</v>
      </c>
      <c r="D31" s="16" t="s">
        <v>78</v>
      </c>
      <c r="E31" s="2" t="s">
        <v>119</v>
      </c>
      <c r="F31" s="7" t="n">
        <v>3</v>
      </c>
      <c r="G31" s="6" t="n">
        <v>91.7857</v>
      </c>
      <c r="H31" s="17" t="n">
        <v>100</v>
      </c>
      <c r="I31" s="6" t="n">
        <v>21.72</v>
      </c>
      <c r="J31" s="16" t="s">
        <v>120</v>
      </c>
      <c r="K31" s="6" t="s">
        <f>=F31*((G31/100*H31)*Портфель!$R$17 + I31*Портфель!$R$13) </f>
      </c>
      <c r="L31" s="9" t="n">
        <v>0.034</v>
      </c>
      <c r="M31" s="6" t="n">
        <v>7742.44</v>
      </c>
      <c r="N31" s="17" t="n">
        <v>2.09</v>
      </c>
      <c r="O31" s="16"/>
      <c r="P31" s="16"/>
      <c r="Q31" s="17"/>
      <c r="R31" s="17"/>
    </row>
    <row collapsed="false" customFormat="false" customHeight="false" hidden="false" ht="12.1" outlineLevel="0" r="32">
      <c r="A32" s="16" t="s">
        <v>121</v>
      </c>
      <c r="B32" s="16" t="s">
        <v>113</v>
      </c>
      <c r="C32" s="16" t="s">
        <v>122</v>
      </c>
      <c r="D32" s="16" t="s">
        <v>78</v>
      </c>
      <c r="E32" s="2" t="s">
        <v>119</v>
      </c>
      <c r="F32" s="7" t="n">
        <v>3</v>
      </c>
      <c r="G32" s="6" t="n">
        <v>91.6701</v>
      </c>
      <c r="H32" s="17" t="n">
        <v>100</v>
      </c>
      <c r="I32" s="6" t="n">
        <v>39.97</v>
      </c>
      <c r="J32" s="16" t="s">
        <v>123</v>
      </c>
      <c r="K32" s="6" t="s">
        <f>=F32*((G32/100*H32)*Портфель!$R$17 + I32*Портфель!$R$13) </f>
      </c>
      <c r="L32" s="9" t="n">
        <v>0.0954</v>
      </c>
      <c r="M32" s="6" t="n">
        <v>7574.3</v>
      </c>
      <c r="N32" s="17" t="n">
        <v>2.09</v>
      </c>
      <c r="O32" s="16"/>
      <c r="P32" s="16"/>
      <c r="Q32" s="17"/>
      <c r="R32" s="17"/>
    </row>
    <row collapsed="false" customFormat="false" customHeight="false" hidden="false" ht="12.1" outlineLevel="0" r="33">
      <c r="A33" s="16" t="s">
        <v>124</v>
      </c>
      <c r="B33" s="16" t="s">
        <v>113</v>
      </c>
      <c r="C33" s="16" t="s">
        <v>125</v>
      </c>
      <c r="D33" s="16" t="s">
        <v>78</v>
      </c>
      <c r="E33" s="2" t="s">
        <v>119</v>
      </c>
      <c r="F33" s="7" t="n">
        <v>3</v>
      </c>
      <c r="G33" s="6" t="n">
        <v>90.279</v>
      </c>
      <c r="H33" s="17" t="n">
        <v>100</v>
      </c>
      <c r="I33" s="6" t="n">
        <v>13.9</v>
      </c>
      <c r="J33" s="16" t="s">
        <v>126</v>
      </c>
      <c r="K33" s="6" t="s">
        <f>=F33*((G33/100*H33)*Портфель!$R$17 + I33*Портфель!$R$13) </f>
      </c>
      <c r="L33" s="9" t="n">
        <v>0.0755</v>
      </c>
      <c r="M33" s="6" t="n">
        <v>7491.66</v>
      </c>
      <c r="N33" s="17" t="n">
        <v>2.05</v>
      </c>
      <c r="O33" s="16"/>
      <c r="P33" s="16"/>
      <c r="Q33" s="17"/>
      <c r="R33" s="17"/>
    </row>
    <row collapsed="false" customFormat="false" customHeight="false" hidden="false" ht="12.1" outlineLevel="0" r="34">
      <c r="A34" s="16" t="s">
        <v>127</v>
      </c>
      <c r="B34" s="16" t="s">
        <v>113</v>
      </c>
      <c r="C34" s="16" t="s">
        <v>128</v>
      </c>
      <c r="D34" s="16" t="s">
        <v>20</v>
      </c>
      <c r="E34" s="2" t="s">
        <v>95</v>
      </c>
      <c r="F34" s="7" t="n">
        <v>10</v>
      </c>
      <c r="G34" s="6" t="n">
        <v>81.27</v>
      </c>
      <c r="H34" s="17" t="n">
        <v>1000</v>
      </c>
      <c r="I34" s="6" t="n">
        <v>17.04</v>
      </c>
      <c r="J34" s="16" t="s">
        <v>129</v>
      </c>
      <c r="K34" s="6" t="s">
        <f>=F34*((G34/100*H34)*Портфель!$R$13 + I34*Портфель!$R$13) </f>
      </c>
      <c r="L34" s="9" t="n">
        <v>0.1219</v>
      </c>
      <c r="M34" s="6" t="n">
        <v>786.83</v>
      </c>
      <c r="N34" s="17" t="n">
        <v>0.72</v>
      </c>
      <c r="O34" s="16"/>
      <c r="P34" s="16"/>
      <c r="Q34" s="17"/>
      <c r="R34" s="17"/>
    </row>
    <row collapsed="false" customFormat="false" customHeight="false" hidden="false" ht="12.1" outlineLevel="0" r="35">
      <c r="A35" s="16" t="s">
        <v>130</v>
      </c>
      <c r="B35" s="16" t="s">
        <v>113</v>
      </c>
      <c r="C35" s="16" t="s">
        <v>131</v>
      </c>
      <c r="D35" s="16" t="s">
        <v>20</v>
      </c>
      <c r="E35" s="2" t="s">
        <v>132</v>
      </c>
      <c r="F35" s="7" t="n">
        <v>8</v>
      </c>
      <c r="G35" s="6" t="n">
        <v>101.26</v>
      </c>
      <c r="H35" s="17" t="n">
        <v>1000</v>
      </c>
      <c r="I35" s="6" t="n">
        <v>10.17</v>
      </c>
      <c r="J35" s="16" t="s">
        <v>133</v>
      </c>
      <c r="K35" s="6" t="s">
        <f>=F35*((G35/100*H35)*Портфель!$R$13 + I35*Портфель!$R$13) </f>
      </c>
      <c r="L35" s="9" t="n">
        <v>0.1067</v>
      </c>
      <c r="M35" s="6" t="n">
        <v>1007.92</v>
      </c>
      <c r="N35" s="17" t="n">
        <v>0.71</v>
      </c>
      <c r="O35" s="16"/>
      <c r="P35" s="16"/>
      <c r="Q35" s="17"/>
      <c r="R35" s="17"/>
    </row>
    <row collapsed="false" customFormat="false" customHeight="false" hidden="false" ht="12.1" outlineLevel="0" r="36">
      <c r="A36" s="16" t="s">
        <v>134</v>
      </c>
      <c r="B36" s="16" t="s">
        <v>113</v>
      </c>
      <c r="C36" s="16" t="s">
        <v>135</v>
      </c>
      <c r="D36" s="16" t="s">
        <v>20</v>
      </c>
      <c r="E36" s="2" t="s">
        <v>136</v>
      </c>
      <c r="F36" s="7" t="n">
        <v>6</v>
      </c>
      <c r="G36" s="6" t="n">
        <v>100.1</v>
      </c>
      <c r="H36" s="17" t="n">
        <v>1000</v>
      </c>
      <c r="I36" s="6" t="n">
        <v>8.38</v>
      </c>
      <c r="J36" s="16" t="s">
        <v>137</v>
      </c>
      <c r="K36" s="6" t="s">
        <f>=F36*((G36/100*H36)*Портфель!$R$13 + I36*Портфель!$R$13) </f>
      </c>
      <c r="L36" s="9" t="n">
        <v>0.1541</v>
      </c>
      <c r="M36" s="6" t="n">
        <v>1004.99</v>
      </c>
      <c r="N36" s="17" t="n">
        <v>0.53</v>
      </c>
      <c r="O36" s="16"/>
      <c r="P36" s="16"/>
      <c r="Q36" s="17"/>
      <c r="R36" s="17"/>
    </row>
    <row collapsed="false" customFormat="false" customHeight="false" hidden="false" ht="12.1" outlineLevel="0" r="37">
      <c r="A37" s="16" t="s">
        <v>138</v>
      </c>
      <c r="B37" s="16" t="s">
        <v>113</v>
      </c>
      <c r="C37" s="16" t="s">
        <v>139</v>
      </c>
      <c r="D37" s="16" t="s">
        <v>20</v>
      </c>
      <c r="E37" s="2" t="s">
        <v>136</v>
      </c>
      <c r="F37" s="7" t="n">
        <v>6</v>
      </c>
      <c r="G37" s="6" t="n">
        <v>87.8</v>
      </c>
      <c r="H37" s="17" t="n">
        <v>1000</v>
      </c>
      <c r="I37" s="6" t="n">
        <v>47.26</v>
      </c>
      <c r="J37" s="16" t="s">
        <v>140</v>
      </c>
      <c r="K37" s="6" t="s">
        <f>=F37*((G37/100*H37)*Портфель!$R$13 + I37*Портфель!$R$13) </f>
      </c>
      <c r="L37" s="9" t="n">
        <v>0.0482</v>
      </c>
      <c r="M37" s="6" t="n">
        <v>939.02</v>
      </c>
      <c r="N37" s="17" t="n">
        <v>0.48</v>
      </c>
      <c r="O37" s="16"/>
      <c r="P37" s="16"/>
      <c r="Q37" s="17"/>
      <c r="R37" s="17"/>
    </row>
    <row collapsed="false" customFormat="false" customHeight="false" hidden="false" ht="12.1" outlineLevel="0" r="38">
      <c r="A38" s="16" t="s">
        <v>141</v>
      </c>
      <c r="B38" s="16" t="s">
        <v>113</v>
      </c>
      <c r="C38" s="16" t="s">
        <v>142</v>
      </c>
      <c r="D38" s="16" t="s">
        <v>20</v>
      </c>
      <c r="E38" s="2" t="s">
        <v>115</v>
      </c>
      <c r="F38" s="7" t="n">
        <v>5</v>
      </c>
      <c r="G38" s="6" t="n">
        <v>99.84</v>
      </c>
      <c r="H38" s="17" t="n">
        <v>1000</v>
      </c>
      <c r="I38" s="6" t="n">
        <v>4.59</v>
      </c>
      <c r="J38" s="16" t="s">
        <v>143</v>
      </c>
      <c r="K38" s="6" t="s">
        <f>=F38*((G38/100*H38)*Портфель!$R$13 + I38*Портфель!$R$13) </f>
      </c>
      <c r="L38" s="9" t="n">
        <v>0.085</v>
      </c>
      <c r="M38" s="6" t="n">
        <v>1000.71</v>
      </c>
      <c r="N38" s="17" t="n">
        <v>0.44</v>
      </c>
      <c r="O38" s="16"/>
      <c r="P38" s="16"/>
      <c r="Q38" s="17"/>
      <c r="R38" s="17"/>
    </row>
    <row collapsed="false" customFormat="false" customHeight="false" hidden="false" ht="12.1" outlineLevel="0" r="39">
      <c r="A39" s="16" t="s">
        <v>144</v>
      </c>
      <c r="B39" s="16" t="s">
        <v>113</v>
      </c>
      <c r="C39" s="16" t="s">
        <v>145</v>
      </c>
      <c r="D39" s="16" t="s">
        <v>20</v>
      </c>
      <c r="E39" s="2" t="s">
        <v>146</v>
      </c>
      <c r="F39" s="7" t="n">
        <v>4</v>
      </c>
      <c r="G39" s="6" t="n">
        <v>95.04</v>
      </c>
      <c r="H39" s="17" t="n">
        <v>1000</v>
      </c>
      <c r="I39" s="6" t="n">
        <v>6.84</v>
      </c>
      <c r="J39" s="16" t="s">
        <v>147</v>
      </c>
      <c r="K39" s="6" t="s">
        <f>=F39*((G39/100*H39)*Портфель!$R$13 + I39*Портфель!$R$13) </f>
      </c>
      <c r="L39" s="9" t="n">
        <v>0.0968</v>
      </c>
      <c r="M39" s="6" t="n">
        <v>959.26</v>
      </c>
      <c r="N39" s="17" t="n">
        <v>0.33</v>
      </c>
      <c r="O39" s="16"/>
      <c r="P39" s="16"/>
      <c r="Q39" s="17"/>
      <c r="R39" s="17"/>
    </row>
    <row collapsed="false" customFormat="false" customHeight="false" hidden="false" ht="12.1" outlineLevel="0" r="40">
      <c r="A40" s="16" t="s">
        <v>148</v>
      </c>
      <c r="B40" s="16" t="s">
        <v>113</v>
      </c>
      <c r="C40" s="16" t="s">
        <v>149</v>
      </c>
      <c r="D40" s="16" t="s">
        <v>20</v>
      </c>
      <c r="E40" s="2" t="s">
        <v>119</v>
      </c>
      <c r="F40" s="7" t="n">
        <v>3</v>
      </c>
      <c r="G40" s="6" t="n">
        <v>99.8</v>
      </c>
      <c r="H40" s="17" t="n">
        <v>1000</v>
      </c>
      <c r="I40" s="6" t="n">
        <v>30.61</v>
      </c>
      <c r="J40" s="16" t="s">
        <v>150</v>
      </c>
      <c r="K40" s="6" t="s">
        <f>=F40*((G40/100*H40)*Портфель!$R$13 + I40*Портфель!$R$13) </f>
      </c>
      <c r="L40" s="9" t="n">
        <v>0.0786</v>
      </c>
      <c r="M40" s="6" t="n">
        <v>1017.95</v>
      </c>
      <c r="N40" s="17" t="n">
        <v>0.27</v>
      </c>
      <c r="O40" s="16"/>
      <c r="P40" s="16"/>
      <c r="Q40" s="17"/>
      <c r="R40" s="17"/>
    </row>
    <row collapsed="false" customFormat="false" customHeight="false" hidden="false" ht="12.1" outlineLevel="0" r="41">
      <c r="A41" s="16" t="s">
        <v>151</v>
      </c>
      <c r="B41" s="16" t="s">
        <v>113</v>
      </c>
      <c r="C41" s="16" t="s">
        <v>152</v>
      </c>
      <c r="D41" s="16" t="s">
        <v>20</v>
      </c>
      <c r="E41" s="2" t="s">
        <v>153</v>
      </c>
      <c r="F41" s="7" t="n">
        <v>2</v>
      </c>
      <c r="G41" s="6" t="n">
        <v>81.855</v>
      </c>
      <c r="H41" s="17" t="n">
        <v>1000</v>
      </c>
      <c r="I41" s="6" t="n">
        <v>51.17</v>
      </c>
      <c r="J41" s="16" t="s">
        <v>154</v>
      </c>
      <c r="K41" s="6" t="s">
        <f>=F41*((G41/100*H41)*Портфель!$R$13 + I41*Портфель!$R$13) </f>
      </c>
      <c r="L41" s="9" t="n">
        <v>-0.0862</v>
      </c>
      <c r="M41" s="6" t="n">
        <v>859.63</v>
      </c>
      <c r="N41" s="17" t="n">
        <v>0.15</v>
      </c>
      <c r="O41" s="16"/>
      <c r="P41" s="16"/>
      <c r="Q41" s="17"/>
      <c r="R41" s="17"/>
    </row>
    <row collapsed="false" customFormat="false" customHeight="false" hidden="false" ht="12.1" outlineLevel="0" r="42">
      <c r="A42" s="16" t="s">
        <v>155</v>
      </c>
      <c r="B42" s="16" t="s">
        <v>113</v>
      </c>
      <c r="C42" s="16" t="s">
        <v>156</v>
      </c>
      <c r="D42" s="16" t="s">
        <v>20</v>
      </c>
      <c r="E42" s="2" t="s">
        <v>157</v>
      </c>
      <c r="F42" s="7" t="n">
        <v>1</v>
      </c>
      <c r="G42" s="6" t="n">
        <v>87.943</v>
      </c>
      <c r="H42" s="17" t="n">
        <v>1000</v>
      </c>
      <c r="I42" s="6" t="n">
        <v>1.23</v>
      </c>
      <c r="J42" s="16" t="s">
        <v>158</v>
      </c>
      <c r="K42" s="6" t="s">
        <f>=F42*((G42/100*H42)*Портфель!$R$13 + I42*Портфель!$R$13) </f>
      </c>
      <c r="L42" s="9" t="n">
        <v>0.1032</v>
      </c>
      <c r="M42" s="6" t="n">
        <v>876.83</v>
      </c>
      <c r="N42" s="17" t="n">
        <v>0.08</v>
      </c>
      <c r="O42" s="16"/>
      <c r="P42" s="16"/>
      <c r="Q42" s="17"/>
      <c r="R42" s="17"/>
    </row>
    <row collapsed="false" customFormat="false" customHeight="false" hidden="false" ht="12.1" outlineLevel="0" r="43">
      <c r="A43" s="16" t="s">
        <v>159</v>
      </c>
      <c r="B43" s="16" t="s">
        <v>113</v>
      </c>
      <c r="C43" s="16" t="s">
        <v>160</v>
      </c>
      <c r="D43" s="16" t="s">
        <v>20</v>
      </c>
      <c r="E43" s="2" t="s">
        <v>157</v>
      </c>
      <c r="F43" s="7" t="n">
        <v>1</v>
      </c>
      <c r="G43" s="6" t="n">
        <v>84.95</v>
      </c>
      <c r="H43" s="17" t="n">
        <v>1000</v>
      </c>
      <c r="I43" s="6" t="n">
        <v>1.3</v>
      </c>
      <c r="J43" s="16" t="s">
        <v>161</v>
      </c>
      <c r="K43" s="6" t="s">
        <f>=F43*((G43/100*H43)*Портфель!$R$13 + I43*Портфель!$R$13) </f>
      </c>
      <c r="L43" s="9" t="n">
        <v>0.0659</v>
      </c>
      <c r="M43" s="6" t="n">
        <v>880.65</v>
      </c>
      <c r="N43" s="17" t="n">
        <v>0.07</v>
      </c>
      <c r="O43" s="16"/>
      <c r="P43" s="16"/>
      <c r="Q43" s="17"/>
      <c r="R43" s="17"/>
    </row>
    <row collapsed="false" customFormat="false" customHeight="false" hidden="false" ht="12.1" outlineLevel="0" r="44">
      <c r="A44" s="16"/>
      <c r="B44" s="16"/>
      <c r="C44" s="16"/>
      <c r="D44" s="16"/>
      <c r="E44" s="16"/>
      <c r="F44" s="7"/>
      <c r="G44" s="6"/>
      <c r="H44" s="4"/>
      <c r="I44" s="4" t="s">
        <v>162</v>
      </c>
      <c r="J44" s="4"/>
      <c r="K44" s="5" t="s">
        <f>=SUM(K30:K43)</f>
      </c>
      <c r="L44" s="4"/>
      <c r="M44" s="4"/>
      <c r="N44" s="10" t="s">
        <f>=K44/K48</f>
      </c>
      <c r="O44" s="16"/>
      <c r="P44" s="16"/>
      <c r="Q44" s="17"/>
      <c r="R44" s="17"/>
    </row>
    <row collapsed="false" customFormat="false" customHeight="false" hidden="false" ht="12.1" outlineLevel="0" r="45">
      <c r="A45" s="16" t="s">
        <v>78</v>
      </c>
      <c r="B45" s="16" t="s">
        <v>3</v>
      </c>
      <c r="C45" s="16" t="s">
        <v>163</v>
      </c>
      <c r="D45" s="16" t="s">
        <v>20</v>
      </c>
      <c r="E45" s="16"/>
      <c r="F45" s="7" t="n">
        <v>1564.94</v>
      </c>
      <c r="G45" s="6" t="n">
        <v>86.8872</v>
      </c>
      <c r="H45" s="17" t="n">
        <v>0</v>
      </c>
      <c r="I45" s="6" t="n">
        <v>0</v>
      </c>
      <c r="J45" s="16"/>
      <c r="K45" s="6" t="s">
        <f>=F45*G45</f>
      </c>
      <c r="L45" s="17"/>
      <c r="M45" s="6"/>
      <c r="N45" s="17"/>
      <c r="O45" s="16"/>
      <c r="P45" s="16"/>
      <c r="Q45" s="17"/>
      <c r="R45" s="17"/>
    </row>
    <row collapsed="false" customFormat="false" customHeight="false" hidden="false" ht="12.1" outlineLevel="0" r="46">
      <c r="A46" s="16" t="s">
        <v>20</v>
      </c>
      <c r="B46" s="16" t="s">
        <v>3</v>
      </c>
      <c r="C46" s="16" t="s">
        <v>164</v>
      </c>
      <c r="D46" s="16" t="s">
        <v>20</v>
      </c>
      <c r="E46" s="16"/>
      <c r="F46" s="7" t="n">
        <v>3585.3612</v>
      </c>
      <c r="G46" s="6" t="n">
        <v>1</v>
      </c>
      <c r="H46" s="17" t="n">
        <v>0</v>
      </c>
      <c r="I46" s="6" t="n">
        <v>0</v>
      </c>
      <c r="J46" s="16"/>
      <c r="K46" s="6" t="s">
        <f>=F46*G46</f>
      </c>
      <c r="L46" s="17"/>
      <c r="M46" s="6"/>
      <c r="N46" s="17"/>
      <c r="O46" s="16"/>
      <c r="P46" s="16"/>
      <c r="Q46" s="17"/>
      <c r="R46" s="17"/>
    </row>
    <row collapsed="false" customFormat="false" customHeight="false" hidden="false" ht="12.1" outlineLevel="0" r="47">
      <c r="A47" s="16"/>
      <c r="B47" s="16"/>
      <c r="C47" s="16"/>
      <c r="D47" s="16"/>
      <c r="E47" s="16"/>
      <c r="F47" s="7"/>
      <c r="G47" s="6"/>
      <c r="H47" s="4"/>
      <c r="I47" s="4" t="s">
        <v>165</v>
      </c>
      <c r="J47" s="4"/>
      <c r="K47" s="5" t="s">
        <f>=SUM(K45:K46)</f>
      </c>
      <c r="L47" s="4"/>
      <c r="M47" s="4"/>
      <c r="N47" s="10" t="s">
        <f>=K47/K48</f>
      </c>
      <c r="O47" s="16"/>
      <c r="P47" s="16"/>
      <c r="Q47" s="17"/>
      <c r="R47" s="17"/>
    </row>
    <row collapsed="false" customFormat="false" customHeight="false" hidden="false" ht="12.1" outlineLevel="0" r="48">
      <c r="A48" s="16"/>
      <c r="B48" s="16"/>
      <c r="C48" s="16"/>
      <c r="D48" s="16"/>
      <c r="E48" s="16"/>
      <c r="F48" s="7"/>
      <c r="G48" s="6"/>
      <c r="H48" s="4"/>
      <c r="I48" s="4" t="s">
        <v>166</v>
      </c>
      <c r="J48" s="4"/>
      <c r="K48" s="5" t="s">
        <f>=K20+K29+K44+K47</f>
      </c>
      <c r="L48" s="17"/>
      <c r="M48" s="6"/>
      <c r="N48" s="17"/>
      <c r="O48" s="16"/>
      <c r="P48" s="16"/>
      <c r="Q48" s="17"/>
      <c r="R48" s="17"/>
    </row>
  </sheetData>
  <mergeCells>
    <mergeCell ref="I20:J20"/>
    <mergeCell ref="I29:J29"/>
    <mergeCell ref="I44:J44"/>
    <mergeCell ref="I47:J47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2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42" t="s">
        <v>0</v>
      </c>
      <c r="B1" s="42" t="s">
        <v>2</v>
      </c>
      <c r="C1" s="42" t="s">
        <v>1202</v>
      </c>
      <c r="D1" s="42" t="s">
        <v>1203</v>
      </c>
      <c r="E1" s="42" t="s">
        <v>1151</v>
      </c>
      <c r="F1" s="42" t="s">
        <v>1204</v>
      </c>
      <c r="G1" s="42" t="s">
        <v>1148</v>
      </c>
      <c r="H1" s="42" t="s">
        <v>1205</v>
      </c>
      <c r="I1" s="42" t="s">
        <v>1206</v>
      </c>
      <c r="J1" s="42" t="s">
        <v>1207</v>
      </c>
      <c r="K1" s="42" t="s">
        <v>1208</v>
      </c>
    </row>
    <row collapsed="false" customFormat="false" customHeight="false" hidden="false" ht="12.1" outlineLevel="0" r="2">
      <c r="A2" s="16" t="s">
        <v>675</v>
      </c>
      <c r="B2" s="16" t="s">
        <v>1209</v>
      </c>
      <c r="C2" s="45" t="n">
        <v>44029</v>
      </c>
      <c r="D2" s="46" t="n">
        <v>45517</v>
      </c>
      <c r="E2" s="17" t="n">
        <v>88.508</v>
      </c>
      <c r="F2" s="17" t="n">
        <v>132.86</v>
      </c>
      <c r="G2" s="17" t="n">
        <v>10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678</v>
      </c>
      <c r="B3" s="16" t="s">
        <v>1210</v>
      </c>
      <c r="C3" s="45" t="n">
        <v>44166</v>
      </c>
      <c r="D3" s="46" t="n">
        <v>45524</v>
      </c>
      <c r="E3" s="17" t="n">
        <v>96.977</v>
      </c>
      <c r="F3" s="17" t="n">
        <v>54.96</v>
      </c>
      <c r="G3" s="17" t="n">
        <v>10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680</v>
      </c>
      <c r="B4" s="16" t="s">
        <v>1211</v>
      </c>
      <c r="C4" s="45" t="n">
        <v>44179</v>
      </c>
      <c r="D4" s="46" t="n">
        <v>45517</v>
      </c>
      <c r="E4" s="17" t="n">
        <v>76.2</v>
      </c>
      <c r="F4" s="17" t="n">
        <v>149.11</v>
      </c>
      <c r="G4" s="17" t="n">
        <v>1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680</v>
      </c>
      <c r="B5" s="16" t="s">
        <v>1211</v>
      </c>
      <c r="C5" s="45" t="n">
        <v>44181</v>
      </c>
      <c r="D5" s="46" t="n">
        <v>45517</v>
      </c>
      <c r="E5" s="17" t="n">
        <v>77.8067</v>
      </c>
      <c r="F5" s="17" t="n">
        <v>149.11</v>
      </c>
      <c r="G5" s="17" t="n">
        <v>6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680</v>
      </c>
      <c r="B6" s="16" t="s">
        <v>1211</v>
      </c>
      <c r="C6" s="45" t="n">
        <v>44189</v>
      </c>
      <c r="D6" s="46" t="n">
        <v>45517</v>
      </c>
      <c r="E6" s="17" t="n">
        <v>79.1275</v>
      </c>
      <c r="F6" s="17" t="n">
        <v>149.11</v>
      </c>
      <c r="G6" s="17" t="n">
        <v>4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680</v>
      </c>
      <c r="B7" s="16" t="s">
        <v>1211</v>
      </c>
      <c r="C7" s="45" t="n">
        <v>44326</v>
      </c>
      <c r="D7" s="46" t="n">
        <v>45517</v>
      </c>
      <c r="E7" s="17" t="n">
        <v>84.43</v>
      </c>
      <c r="F7" s="17" t="n">
        <v>149.11</v>
      </c>
      <c r="G7" s="17" t="n">
        <v>1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681</v>
      </c>
      <c r="B8" s="16" t="s">
        <v>1212</v>
      </c>
      <c r="C8" s="45" t="n">
        <v>44179</v>
      </c>
      <c r="D8" s="46" t="n">
        <v>44316</v>
      </c>
      <c r="E8" s="17" t="n">
        <v>5.902</v>
      </c>
      <c r="F8" s="17" t="n">
        <v>5.8721</v>
      </c>
      <c r="G8" s="17" t="n">
        <v>10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681</v>
      </c>
      <c r="B9" s="16" t="s">
        <v>1212</v>
      </c>
      <c r="C9" s="45" t="n">
        <v>44181</v>
      </c>
      <c r="D9" s="46" t="n">
        <v>44316</v>
      </c>
      <c r="E9" s="17" t="n">
        <v>5.8986</v>
      </c>
      <c r="F9" s="17" t="n">
        <v>5.8721</v>
      </c>
      <c r="G9" s="17" t="n">
        <v>7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681</v>
      </c>
      <c r="B10" s="16" t="s">
        <v>1212</v>
      </c>
      <c r="C10" s="45" t="n">
        <v>44189</v>
      </c>
      <c r="D10" s="46" t="n">
        <v>44316</v>
      </c>
      <c r="E10" s="17" t="n">
        <v>5.9071</v>
      </c>
      <c r="F10" s="17" t="n">
        <v>5.8721</v>
      </c>
      <c r="G10" s="17" t="n">
        <v>7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684</v>
      </c>
      <c r="B11" s="16" t="s">
        <v>1213</v>
      </c>
      <c r="C11" s="45" t="n">
        <v>44316</v>
      </c>
      <c r="D11" s="46" t="n">
        <v>45517</v>
      </c>
      <c r="E11" s="17" t="n">
        <v>76.1171</v>
      </c>
      <c r="F11" s="17" t="n">
        <v>107.19</v>
      </c>
      <c r="G11" s="17" t="n">
        <v>14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684</v>
      </c>
      <c r="B12" s="16" t="s">
        <v>1213</v>
      </c>
      <c r="C12" s="45" t="n">
        <v>44547</v>
      </c>
      <c r="D12" s="46" t="n">
        <v>45517</v>
      </c>
      <c r="E12" s="17" t="n">
        <v>76.48</v>
      </c>
      <c r="F12" s="17" t="n">
        <v>107.19</v>
      </c>
      <c r="G12" s="17" t="n">
        <v>1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687</v>
      </c>
      <c r="B13" s="16" t="s">
        <v>1214</v>
      </c>
      <c r="C13" s="45" t="n">
        <v>44362</v>
      </c>
      <c r="D13" s="46" t="n">
        <v>45517</v>
      </c>
      <c r="E13" s="17" t="n">
        <v>100.95</v>
      </c>
      <c r="F13" s="17" t="n">
        <v>65.67</v>
      </c>
      <c r="G13" s="17" t="n">
        <v>5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689</v>
      </c>
      <c r="B14" s="16" t="s">
        <v>1215</v>
      </c>
      <c r="C14" s="45" t="n">
        <v>44379</v>
      </c>
      <c r="D14" s="46" t="n">
        <v>45517</v>
      </c>
      <c r="E14" s="17" t="n">
        <v>76.7671</v>
      </c>
      <c r="F14" s="17" t="n">
        <v>92.36</v>
      </c>
      <c r="G14" s="17" t="n">
        <v>7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694</v>
      </c>
      <c r="B15" s="16" t="s">
        <v>1216</v>
      </c>
      <c r="C15" s="45" t="n">
        <v>44481</v>
      </c>
      <c r="D15" s="46" t="n">
        <v>45524</v>
      </c>
      <c r="E15" s="17" t="n">
        <v>46.66</v>
      </c>
      <c r="F15" s="17" t="n">
        <v>27.4374</v>
      </c>
      <c r="G15" s="17" t="n">
        <v>11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694</v>
      </c>
      <c r="B16" s="16" t="s">
        <v>1216</v>
      </c>
      <c r="C16" s="45" t="n">
        <v>44494</v>
      </c>
      <c r="D16" s="46" t="n">
        <v>45524</v>
      </c>
      <c r="E16" s="17" t="n">
        <v>46.4044</v>
      </c>
      <c r="F16" s="17" t="n">
        <v>27.4374</v>
      </c>
      <c r="G16" s="17" t="n">
        <v>9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694</v>
      </c>
      <c r="B17" s="16" t="s">
        <v>1216</v>
      </c>
      <c r="C17" s="45" t="n">
        <v>44547</v>
      </c>
      <c r="D17" s="46" t="n">
        <v>45524</v>
      </c>
      <c r="E17" s="17" t="n">
        <v>40.8333</v>
      </c>
      <c r="F17" s="17" t="n">
        <v>27.4374</v>
      </c>
      <c r="G17" s="17" t="n">
        <v>9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694</v>
      </c>
      <c r="B18" s="16" t="s">
        <v>1216</v>
      </c>
      <c r="C18" s="45" t="n">
        <v>44547</v>
      </c>
      <c r="D18" s="46" t="n">
        <v>45524</v>
      </c>
      <c r="E18" s="17" t="n">
        <v>40.85</v>
      </c>
      <c r="F18" s="17" t="n">
        <v>27.4374</v>
      </c>
      <c r="G18" s="17" t="n">
        <v>1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695</v>
      </c>
      <c r="B19" s="16" t="s">
        <v>1217</v>
      </c>
      <c r="C19" s="45" t="n">
        <v>44481</v>
      </c>
      <c r="D19" s="46" t="n">
        <v>45517</v>
      </c>
      <c r="E19" s="17" t="n">
        <v>57.625</v>
      </c>
      <c r="F19" s="17" t="n">
        <v>87.64</v>
      </c>
      <c r="G19" s="17" t="n">
        <v>10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695</v>
      </c>
      <c r="B20" s="16" t="s">
        <v>1217</v>
      </c>
      <c r="C20" s="45" t="n">
        <v>44494</v>
      </c>
      <c r="D20" s="46" t="n">
        <v>45517</v>
      </c>
      <c r="E20" s="17" t="n">
        <v>58.585</v>
      </c>
      <c r="F20" s="17" t="n">
        <v>87.64</v>
      </c>
      <c r="G20" s="17" t="n">
        <v>10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105</v>
      </c>
      <c r="B21" s="16" t="s">
        <v>106</v>
      </c>
      <c r="C21" s="45" t="n">
        <v>44494</v>
      </c>
      <c r="D21" s="46" t="n">
        <v>44823</v>
      </c>
      <c r="E21" s="17" t="n">
        <v>10.055</v>
      </c>
      <c r="F21" s="17" t="n">
        <v>11.015</v>
      </c>
      <c r="G21" s="17" t="n">
        <v>2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105</v>
      </c>
      <c r="B22" s="16" t="s">
        <v>106</v>
      </c>
      <c r="C22" s="45" t="n">
        <v>44547</v>
      </c>
      <c r="D22" s="46" t="n">
        <v>44823</v>
      </c>
      <c r="E22" s="17" t="n">
        <v>10.16</v>
      </c>
      <c r="F22" s="17" t="n">
        <v>11.015</v>
      </c>
      <c r="G22" s="17" t="n">
        <v>2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702</v>
      </c>
      <c r="B23" s="16" t="s">
        <v>1218</v>
      </c>
      <c r="C23" s="45" t="n">
        <v>44592</v>
      </c>
      <c r="D23" s="46" t="n">
        <v>45517</v>
      </c>
      <c r="E23" s="17" t="n">
        <v>79.3775</v>
      </c>
      <c r="F23" s="17" t="n">
        <v>87.83</v>
      </c>
      <c r="G23" s="17" t="n">
        <v>12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703</v>
      </c>
      <c r="B24" s="16" t="s">
        <v>1219</v>
      </c>
      <c r="C24" s="45" t="n">
        <v>44592</v>
      </c>
      <c r="D24" s="46" t="n">
        <v>45524</v>
      </c>
      <c r="E24" s="17" t="n">
        <v>7.385</v>
      </c>
      <c r="F24" s="17" t="n">
        <v>7.975</v>
      </c>
      <c r="G24" s="17" t="n">
        <v>6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703</v>
      </c>
      <c r="B25" s="16" t="s">
        <v>1219</v>
      </c>
      <c r="C25" s="45" t="n">
        <v>44608</v>
      </c>
      <c r="D25" s="46" t="n">
        <v>45524</v>
      </c>
      <c r="E25" s="17" t="n">
        <v>8.9933</v>
      </c>
      <c r="F25" s="17" t="n">
        <v>7.975</v>
      </c>
      <c r="G25" s="17" t="n">
        <v>3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703</v>
      </c>
      <c r="B26" s="16" t="s">
        <v>1219</v>
      </c>
      <c r="C26" s="45" t="n">
        <v>44613</v>
      </c>
      <c r="D26" s="46" t="n">
        <v>45524</v>
      </c>
      <c r="E26" s="17" t="n">
        <v>7.905</v>
      </c>
      <c r="F26" s="17" t="n">
        <v>7.975</v>
      </c>
      <c r="G26" s="17" t="n">
        <v>2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705</v>
      </c>
      <c r="B27" s="16" t="s">
        <v>1220</v>
      </c>
      <c r="C27" s="45" t="n">
        <v>44603</v>
      </c>
      <c r="D27" s="46" t="n">
        <v>44764</v>
      </c>
      <c r="E27" s="17" t="n">
        <v>7.0568</v>
      </c>
      <c r="F27" s="17" t="n">
        <v>4.3926</v>
      </c>
      <c r="G27" s="17" t="n">
        <v>27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705</v>
      </c>
      <c r="B28" s="16" t="s">
        <v>1220</v>
      </c>
      <c r="C28" s="45" t="n">
        <v>44603</v>
      </c>
      <c r="D28" s="46" t="n">
        <v>44764</v>
      </c>
      <c r="E28" s="17" t="n">
        <v>7.0568</v>
      </c>
      <c r="F28" s="17" t="n">
        <v>4.4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  <row collapsed="false" customFormat="false" customHeight="false" hidden="false" ht="12.1" outlineLevel="0" r="29">
      <c r="A29" s="16" t="s">
        <v>706</v>
      </c>
      <c r="B29" s="16" t="s">
        <v>1221</v>
      </c>
      <c r="C29" s="45" t="n">
        <v>44603</v>
      </c>
      <c r="D29" s="46" t="n">
        <v>44764</v>
      </c>
      <c r="E29" s="17" t="n">
        <v>7.9168</v>
      </c>
      <c r="F29" s="17" t="n">
        <v>4.6604</v>
      </c>
      <c r="G29" s="17" t="n">
        <v>25</v>
      </c>
      <c r="H29" s="6" t="s">
        <f>=(F29-E29)*G29</f>
      </c>
      <c r="I29" s="9" t="s">
        <f>=(F29-E29)/E29</f>
      </c>
      <c r="J29" s="7" t="s">
        <f>=MAX(1,DATEDIF(C29,D29,"d")-1)</f>
      </c>
      <c r="K29" s="9" t="s">
        <f>=I29*365/J29</f>
      </c>
    </row>
    <row collapsed="false" customFormat="false" customHeight="false" hidden="false" ht="12.1" outlineLevel="0" r="30">
      <c r="A30" s="16" t="s">
        <v>707</v>
      </c>
      <c r="B30" s="16" t="s">
        <v>1222</v>
      </c>
      <c r="C30" s="45" t="n">
        <v>44606</v>
      </c>
      <c r="D30" s="46" t="n">
        <v>45524</v>
      </c>
      <c r="E30" s="17" t="n">
        <v>10.008</v>
      </c>
      <c r="F30" s="17" t="n">
        <v>12.3</v>
      </c>
      <c r="G30" s="17" t="n">
        <v>20</v>
      </c>
      <c r="H30" s="6" t="s">
        <f>=(F30-E30)*G30</f>
      </c>
      <c r="I30" s="9" t="s">
        <f>=(F30-E30)/E30</f>
      </c>
      <c r="J30" s="7" t="s">
        <f>=MAX(1,DATEDIF(C30,D30,"d")-1)</f>
      </c>
      <c r="K30" s="9" t="s">
        <f>=I30*365/J30</f>
      </c>
    </row>
    <row collapsed="false" customFormat="false" customHeight="false" hidden="false" ht="12.1" outlineLevel="0" r="31">
      <c r="A31" s="16" t="s">
        <v>708</v>
      </c>
      <c r="B31" s="16" t="s">
        <v>1223</v>
      </c>
      <c r="C31" s="45" t="n">
        <v>44606</v>
      </c>
      <c r="D31" s="46" t="n">
        <v>45517</v>
      </c>
      <c r="E31" s="17" t="n">
        <v>1.8442</v>
      </c>
      <c r="F31" s="17" t="n">
        <v>2.48</v>
      </c>
      <c r="G31" s="17" t="n">
        <v>57</v>
      </c>
      <c r="H31" s="6" t="s">
        <f>=(F31-E31)*G31</f>
      </c>
      <c r="I31" s="9" t="s">
        <f>=(F31-E31)/E31</f>
      </c>
      <c r="J31" s="7" t="s">
        <f>=MAX(1,DATEDIF(C31,D31,"d")-1)</f>
      </c>
      <c r="K31" s="9" t="s">
        <f>=I31*365/J31</f>
      </c>
    </row>
    <row collapsed="false" customFormat="false" customHeight="false" hidden="false" ht="12.1" outlineLevel="0" r="32">
      <c r="A32" s="16" t="s">
        <v>686</v>
      </c>
      <c r="B32" s="16" t="s">
        <v>1224</v>
      </c>
      <c r="C32" s="45" t="n">
        <v>44608</v>
      </c>
      <c r="D32" s="46" t="n">
        <v>45524</v>
      </c>
      <c r="E32" s="17" t="n">
        <v>93.3375</v>
      </c>
      <c r="F32" s="17" t="n">
        <v>93.7</v>
      </c>
      <c r="G32" s="17" t="n">
        <v>4</v>
      </c>
      <c r="H32" s="6" t="s">
        <f>=(F32-E32)*G32</f>
      </c>
      <c r="I32" s="9" t="s">
        <f>=(F32-E32)/E32</f>
      </c>
      <c r="J32" s="7" t="s">
        <f>=MAX(1,DATEDIF(C32,D32,"d")-1)</f>
      </c>
      <c r="K32" s="9" t="s">
        <f>=I32*365/J32</f>
      </c>
    </row>
    <row collapsed="false" customFormat="false" customHeight="false" hidden="false" ht="12.1" outlineLevel="0" r="33">
      <c r="A33" s="16" t="s">
        <v>686</v>
      </c>
      <c r="B33" s="16" t="s">
        <v>1224</v>
      </c>
      <c r="C33" s="45" t="n">
        <v>44613</v>
      </c>
      <c r="D33" s="46" t="n">
        <v>45524</v>
      </c>
      <c r="E33" s="17" t="n">
        <v>94.28</v>
      </c>
      <c r="F33" s="17" t="n">
        <v>93.7</v>
      </c>
      <c r="G33" s="17" t="n">
        <v>2</v>
      </c>
      <c r="H33" s="6" t="s">
        <f>=(F33-E33)*G33</f>
      </c>
      <c r="I33" s="9" t="s">
        <f>=(F33-E33)/E33</f>
      </c>
      <c r="J33" s="7" t="s">
        <f>=MAX(1,DATEDIF(C33,D33,"d")-1)</f>
      </c>
      <c r="K33" s="9" t="s">
        <f>=I33*365/J33</f>
      </c>
    </row>
    <row collapsed="false" customFormat="false" customHeight="false" hidden="false" ht="12.1" outlineLevel="0" r="34">
      <c r="A34" s="16" t="s">
        <v>709</v>
      </c>
      <c r="B34" s="16" t="s">
        <v>1225</v>
      </c>
      <c r="C34" s="45" t="n">
        <v>44609</v>
      </c>
      <c r="D34" s="46" t="n">
        <v>44764</v>
      </c>
      <c r="E34" s="17" t="n">
        <v>6.9968</v>
      </c>
      <c r="F34" s="17" t="n">
        <v>4.2668</v>
      </c>
      <c r="G34" s="17" t="n">
        <v>19</v>
      </c>
      <c r="H34" s="6" t="s">
        <f>=(F34-E34)*G34</f>
      </c>
      <c r="I34" s="9" t="s">
        <f>=(F34-E34)/E34</f>
      </c>
      <c r="J34" s="7" t="s">
        <f>=MAX(1,DATEDIF(C34,D34,"d")-1)</f>
      </c>
      <c r="K34" s="9" t="s">
        <f>=I34*365/J34</f>
      </c>
    </row>
    <row collapsed="false" customFormat="false" customHeight="false" hidden="false" ht="12.1" outlineLevel="0" r="35">
      <c r="A35" s="16" t="s">
        <v>709</v>
      </c>
      <c r="B35" s="16" t="s">
        <v>1225</v>
      </c>
      <c r="C35" s="45" t="n">
        <v>44609</v>
      </c>
      <c r="D35" s="46" t="n">
        <v>44764</v>
      </c>
      <c r="E35" s="17" t="n">
        <v>6.9967</v>
      </c>
      <c r="F35" s="17" t="n">
        <v>4.2668</v>
      </c>
      <c r="G35" s="17" t="n">
        <v>9</v>
      </c>
      <c r="H35" s="6" t="s">
        <f>=(F35-E35)*G35</f>
      </c>
      <c r="I35" s="9" t="s">
        <f>=(F35-E35)/E35</f>
      </c>
      <c r="J35" s="7" t="s">
        <f>=MAX(1,DATEDIF(C35,D35,"d")-1)</f>
      </c>
      <c r="K35" s="9" t="s">
        <f>=I35*365/J35</f>
      </c>
    </row>
    <row collapsed="false" customFormat="false" customHeight="false" hidden="false" ht="12.1" outlineLevel="0" r="36">
      <c r="A36" s="16" t="s">
        <v>715</v>
      </c>
      <c r="B36" s="16" t="s">
        <v>1226</v>
      </c>
      <c r="C36" s="45" t="n">
        <v>44764</v>
      </c>
      <c r="D36" s="46" t="n">
        <v>44865</v>
      </c>
      <c r="E36" s="17" t="n">
        <v>4.0848</v>
      </c>
      <c r="F36" s="17" t="n">
        <v>4.2756</v>
      </c>
      <c r="G36" s="17" t="n">
        <v>87</v>
      </c>
      <c r="H36" s="6" t="s">
        <f>=(F36-E36)*G36</f>
      </c>
      <c r="I36" s="9" t="s">
        <f>=(F36-E36)/E36</f>
      </c>
      <c r="J36" s="7" t="s">
        <f>=MAX(1,DATEDIF(C36,D36,"d")-1)</f>
      </c>
      <c r="K36" s="9" t="s">
        <f>=I36*365/J36</f>
      </c>
    </row>
    <row collapsed="false" customFormat="false" customHeight="false" hidden="false" ht="12.1" outlineLevel="0" r="37">
      <c r="A37" s="16" t="s">
        <v>715</v>
      </c>
      <c r="B37" s="16" t="s">
        <v>1226</v>
      </c>
      <c r="C37" s="45" t="n">
        <v>44789</v>
      </c>
      <c r="D37" s="46" t="n">
        <v>44865</v>
      </c>
      <c r="E37" s="17" t="n">
        <v>4.5784</v>
      </c>
      <c r="F37" s="17" t="n">
        <v>4.2756</v>
      </c>
      <c r="G37" s="17" t="n">
        <v>80</v>
      </c>
      <c r="H37" s="6" t="s">
        <f>=(F37-E37)*G37</f>
      </c>
      <c r="I37" s="9" t="s">
        <f>=(F37-E37)/E37</f>
      </c>
      <c r="J37" s="7" t="s">
        <f>=MAX(1,DATEDIF(C37,D37,"d")-1)</f>
      </c>
      <c r="K37" s="9" t="s">
        <f>=I37*365/J37</f>
      </c>
    </row>
    <row collapsed="false" customFormat="false" customHeight="false" hidden="false" ht="12.1" outlineLevel="0" r="38">
      <c r="A38" s="16" t="s">
        <v>715</v>
      </c>
      <c r="B38" s="16" t="s">
        <v>1226</v>
      </c>
      <c r="C38" s="45" t="n">
        <v>44789</v>
      </c>
      <c r="D38" s="46" t="n">
        <v>44865</v>
      </c>
      <c r="E38" s="17" t="n">
        <v>4.5768</v>
      </c>
      <c r="F38" s="17" t="n">
        <v>4.2756</v>
      </c>
      <c r="G38" s="17" t="n">
        <v>25</v>
      </c>
      <c r="H38" s="6" t="s">
        <f>=(F38-E38)*G38</f>
      </c>
      <c r="I38" s="9" t="s">
        <f>=(F38-E38)/E38</f>
      </c>
      <c r="J38" s="7" t="s">
        <f>=MAX(1,DATEDIF(C38,D38,"d")-1)</f>
      </c>
      <c r="K38" s="9" t="s">
        <f>=I38*365/J38</f>
      </c>
    </row>
    <row collapsed="false" customFormat="false" customHeight="false" hidden="false" ht="12.1" outlineLevel="0" r="39">
      <c r="A39" s="16" t="s">
        <v>715</v>
      </c>
      <c r="B39" s="16" t="s">
        <v>1226</v>
      </c>
      <c r="C39" s="45" t="n">
        <v>44823</v>
      </c>
      <c r="D39" s="46" t="n">
        <v>44865</v>
      </c>
      <c r="E39" s="17" t="n">
        <v>4.2544</v>
      </c>
      <c r="F39" s="17" t="n">
        <v>4.2756</v>
      </c>
      <c r="G39" s="17" t="n">
        <v>6</v>
      </c>
      <c r="H39" s="6" t="s">
        <f>=(F39-E39)*G39</f>
      </c>
      <c r="I39" s="9" t="s">
        <f>=(F39-E39)/E39</f>
      </c>
      <c r="J39" s="7" t="s">
        <f>=MAX(1,DATEDIF(C39,D39,"d")-1)</f>
      </c>
      <c r="K39" s="9" t="s">
        <f>=I39*365/J39</f>
      </c>
    </row>
    <row collapsed="false" customFormat="false" customHeight="false" hidden="false" ht="12.1" outlineLevel="0" r="40">
      <c r="A40" s="16" t="s">
        <v>715</v>
      </c>
      <c r="B40" s="16" t="s">
        <v>1226</v>
      </c>
      <c r="C40" s="45" t="n">
        <v>44823</v>
      </c>
      <c r="D40" s="46" t="n">
        <v>44865</v>
      </c>
      <c r="E40" s="17" t="n">
        <v>4.2544</v>
      </c>
      <c r="F40" s="17" t="n">
        <v>4.2777</v>
      </c>
      <c r="G40" s="17" t="n">
        <v>56</v>
      </c>
      <c r="H40" s="6" t="s">
        <f>=(F40-E40)*G40</f>
      </c>
      <c r="I40" s="9" t="s">
        <f>=(F40-E40)/E40</f>
      </c>
      <c r="J40" s="7" t="s">
        <f>=MAX(1,DATEDIF(C40,D40,"d")-1)</f>
      </c>
      <c r="K40" s="9" t="s">
        <f>=I40*365/J40</f>
      </c>
    </row>
    <row collapsed="false" customFormat="false" customHeight="false" hidden="false" ht="12.1" outlineLevel="0" r="41">
      <c r="A41" s="16" t="s">
        <v>718</v>
      </c>
      <c r="B41" s="16" t="s">
        <v>1227</v>
      </c>
      <c r="C41" s="45" t="n">
        <v>44813</v>
      </c>
      <c r="D41" s="46" t="n">
        <v>44823</v>
      </c>
      <c r="E41" s="17" t="n">
        <v>12.225</v>
      </c>
      <c r="F41" s="17" t="n">
        <v>12.2689</v>
      </c>
      <c r="G41" s="17" t="n">
        <v>18</v>
      </c>
      <c r="H41" s="6" t="s">
        <f>=(F41-E41)*G41</f>
      </c>
      <c r="I41" s="9" t="s">
        <f>=(F41-E41)/E41</f>
      </c>
      <c r="J41" s="7" t="s">
        <f>=MAX(1,DATEDIF(C41,D41,"d")-1)</f>
      </c>
      <c r="K41" s="9" t="s">
        <f>=I41*365/J41</f>
      </c>
    </row>
    <row collapsed="false" customFormat="false" customHeight="false" hidden="false" ht="12.1" outlineLevel="0" r="42">
      <c r="A42" s="16" t="s">
        <v>718</v>
      </c>
      <c r="B42" s="16" t="s">
        <v>1227</v>
      </c>
      <c r="C42" s="45" t="n">
        <v>44981</v>
      </c>
      <c r="D42" s="46" t="n">
        <v>45014</v>
      </c>
      <c r="E42" s="17" t="n">
        <v>12.674</v>
      </c>
      <c r="F42" s="17" t="n">
        <v>12.728</v>
      </c>
      <c r="G42" s="17" t="n">
        <v>10</v>
      </c>
      <c r="H42" s="6" t="s">
        <f>=(F42-E42)*G42</f>
      </c>
      <c r="I42" s="9" t="s">
        <f>=(F42-E42)/E42</f>
      </c>
      <c r="J42" s="7" t="s">
        <f>=MAX(1,DATEDIF(C42,D42,"d")-1)</f>
      </c>
      <c r="K42" s="9" t="s">
        <f>=I42*365/J42</f>
      </c>
    </row>
    <row collapsed="false" customFormat="false" customHeight="false" hidden="false" ht="12.1" outlineLevel="0" r="43">
      <c r="A43" s="16" t="s">
        <v>718</v>
      </c>
      <c r="B43" s="16" t="s">
        <v>1227</v>
      </c>
      <c r="C43" s="45" t="n">
        <v>45009</v>
      </c>
      <c r="D43" s="46" t="n">
        <v>45014</v>
      </c>
      <c r="E43" s="17" t="n">
        <v>12.7678</v>
      </c>
      <c r="F43" s="17" t="n">
        <v>12.728</v>
      </c>
      <c r="G43" s="17" t="n">
        <v>5</v>
      </c>
      <c r="H43" s="6" t="s">
        <f>=(F43-E43)*G43</f>
      </c>
      <c r="I43" s="9" t="s">
        <f>=(F43-E43)/E43</f>
      </c>
      <c r="J43" s="7" t="s">
        <f>=MAX(1,DATEDIF(C43,D43,"d")-1)</f>
      </c>
      <c r="K43" s="9" t="s">
        <f>=I43*365/J43</f>
      </c>
    </row>
    <row collapsed="false" customFormat="false" customHeight="false" hidden="false" ht="12.1" outlineLevel="0" r="44">
      <c r="A44" s="16" t="s">
        <v>718</v>
      </c>
      <c r="B44" s="16" t="s">
        <v>1227</v>
      </c>
      <c r="C44" s="45" t="n">
        <v>45009</v>
      </c>
      <c r="D44" s="46" t="n">
        <v>45014</v>
      </c>
      <c r="E44" s="17" t="n">
        <v>12.7678</v>
      </c>
      <c r="F44" s="17" t="n">
        <v>12.73</v>
      </c>
      <c r="G44" s="17" t="n">
        <v>4</v>
      </c>
      <c r="H44" s="6" t="s">
        <f>=(F44-E44)*G44</f>
      </c>
      <c r="I44" s="9" t="s">
        <f>=(F44-E44)/E44</f>
      </c>
      <c r="J44" s="7" t="s">
        <f>=MAX(1,DATEDIF(C44,D44,"d")-1)</f>
      </c>
      <c r="K44" s="9" t="s">
        <f>=I44*365/J44</f>
      </c>
    </row>
    <row collapsed="false" customFormat="false" customHeight="false" hidden="false" ht="12.1" outlineLevel="0" r="45">
      <c r="A45" s="16" t="s">
        <v>718</v>
      </c>
      <c r="B45" s="16" t="s">
        <v>1227</v>
      </c>
      <c r="C45" s="45" t="n">
        <v>45558</v>
      </c>
      <c r="D45" s="46" t="n">
        <v>46139</v>
      </c>
      <c r="E45" s="17" t="n">
        <v>13.5039</v>
      </c>
      <c r="F45" s="17" t="n">
        <v>18.695</v>
      </c>
      <c r="G45" s="17" t="n">
        <v>2</v>
      </c>
      <c r="H45" s="6" t="s">
        <f>=(F45-E45)*G45</f>
      </c>
      <c r="I45" s="9" t="s">
        <f>=(F45-E45)/E45</f>
      </c>
      <c r="J45" s="7" t="s">
        <f>=MAX(1,DATEDIF(C45,D45,"d")-1)</f>
      </c>
      <c r="K45" s="9" t="s">
        <f>=I45*365/J45</f>
      </c>
    </row>
    <row collapsed="false" customFormat="false" customHeight="false" hidden="false" ht="12.1" outlineLevel="0" r="46">
      <c r="A46" s="16" t="s">
        <v>718</v>
      </c>
      <c r="B46" s="16" t="s">
        <v>1227</v>
      </c>
      <c r="C46" s="45" t="n">
        <v>45558</v>
      </c>
      <c r="D46" s="46" t="n">
        <v>46139</v>
      </c>
      <c r="E46" s="17" t="n">
        <v>13.5039</v>
      </c>
      <c r="F46" s="17" t="n">
        <v>18.7003</v>
      </c>
      <c r="G46" s="17" t="n">
        <v>49</v>
      </c>
      <c r="H46" s="6" t="s">
        <f>=(F46-E46)*G46</f>
      </c>
      <c r="I46" s="9" t="s">
        <f>=(F46-E46)/E46</f>
      </c>
      <c r="J46" s="7" t="s">
        <f>=MAX(1,DATEDIF(C46,D46,"d")-1)</f>
      </c>
      <c r="K46" s="9" t="s">
        <f>=I46*365/J46</f>
      </c>
    </row>
    <row collapsed="false" customFormat="false" customHeight="false" hidden="false" ht="12.1" outlineLevel="0" r="47">
      <c r="A47" s="16" t="s">
        <v>718</v>
      </c>
      <c r="B47" s="16" t="s">
        <v>1227</v>
      </c>
      <c r="C47" s="45" t="n">
        <v>45582</v>
      </c>
      <c r="D47" s="46" t="n">
        <v>46139</v>
      </c>
      <c r="E47" s="17" t="n">
        <v>13.39</v>
      </c>
      <c r="F47" s="17" t="n">
        <v>18.7003</v>
      </c>
      <c r="G47" s="17" t="n">
        <v>1</v>
      </c>
      <c r="H47" s="6" t="s">
        <f>=(F47-E47)*G47</f>
      </c>
      <c r="I47" s="9" t="s">
        <f>=(F47-E47)/E47</f>
      </c>
      <c r="J47" s="7" t="s">
        <f>=MAX(1,DATEDIF(C47,D47,"d")-1)</f>
      </c>
      <c r="K47" s="9" t="s">
        <f>=I47*365/J47</f>
      </c>
    </row>
    <row collapsed="false" customFormat="false" customHeight="false" hidden="false" ht="12.1" outlineLevel="0" r="48">
      <c r="A48" s="16" t="s">
        <v>718</v>
      </c>
      <c r="B48" s="16" t="s">
        <v>1227</v>
      </c>
      <c r="C48" s="45" t="n">
        <v>45583</v>
      </c>
      <c r="D48" s="46" t="n">
        <v>46139</v>
      </c>
      <c r="E48" s="17" t="n">
        <v>13.39</v>
      </c>
      <c r="F48" s="17" t="n">
        <v>18.7003</v>
      </c>
      <c r="G48" s="17" t="n">
        <v>3</v>
      </c>
      <c r="H48" s="6" t="s">
        <f>=(F48-E48)*G48</f>
      </c>
      <c r="I48" s="9" t="s">
        <f>=(F48-E48)/E48</f>
      </c>
      <c r="J48" s="7" t="s">
        <f>=MAX(1,DATEDIF(C48,D48,"d")-1)</f>
      </c>
      <c r="K48" s="9" t="s">
        <f>=I48*365/J48</f>
      </c>
    </row>
    <row collapsed="false" customFormat="false" customHeight="false" hidden="false" ht="12.1" outlineLevel="0" r="49">
      <c r="A49" s="16" t="s">
        <v>718</v>
      </c>
      <c r="B49" s="16" t="s">
        <v>1227</v>
      </c>
      <c r="C49" s="45" t="n">
        <v>45587</v>
      </c>
      <c r="D49" s="46" t="n">
        <v>46139</v>
      </c>
      <c r="E49" s="17" t="n">
        <v>13.4</v>
      </c>
      <c r="F49" s="17" t="n">
        <v>18.7003</v>
      </c>
      <c r="G49" s="17" t="n">
        <v>10</v>
      </c>
      <c r="H49" s="6" t="s">
        <f>=(F49-E49)*G49</f>
      </c>
      <c r="I49" s="9" t="s">
        <f>=(F49-E49)/E49</f>
      </c>
      <c r="J49" s="7" t="s">
        <f>=MAX(1,DATEDIF(C49,D49,"d")-1)</f>
      </c>
      <c r="K49" s="9" t="s">
        <f>=I49*365/J49</f>
      </c>
    </row>
    <row collapsed="false" customFormat="false" customHeight="false" hidden="false" ht="12.1" outlineLevel="0" r="50">
      <c r="A50" s="16" t="s">
        <v>718</v>
      </c>
      <c r="B50" s="16" t="s">
        <v>1227</v>
      </c>
      <c r="C50" s="45" t="n">
        <v>45589</v>
      </c>
      <c r="D50" s="46" t="n">
        <v>46139</v>
      </c>
      <c r="E50" s="17" t="n">
        <v>13.3783</v>
      </c>
      <c r="F50" s="17" t="n">
        <v>18.7003</v>
      </c>
      <c r="G50" s="17" t="n">
        <v>12</v>
      </c>
      <c r="H50" s="6" t="s">
        <f>=(F50-E50)*G50</f>
      </c>
      <c r="I50" s="9" t="s">
        <f>=(F50-E50)/E50</f>
      </c>
      <c r="J50" s="7" t="s">
        <f>=MAX(1,DATEDIF(C50,D50,"d")-1)</f>
      </c>
      <c r="K50" s="9" t="s">
        <f>=I50*365/J50</f>
      </c>
    </row>
    <row collapsed="false" customFormat="false" customHeight="false" hidden="false" ht="12.1" outlineLevel="0" r="51">
      <c r="A51" s="16" t="s">
        <v>718</v>
      </c>
      <c r="B51" s="16" t="s">
        <v>1227</v>
      </c>
      <c r="C51" s="45" t="n">
        <v>45593</v>
      </c>
      <c r="D51" s="46" t="n">
        <v>46139</v>
      </c>
      <c r="E51" s="17" t="n">
        <v>13.35</v>
      </c>
      <c r="F51" s="17" t="n">
        <v>18.7003</v>
      </c>
      <c r="G51" s="17" t="n">
        <v>7</v>
      </c>
      <c r="H51" s="6" t="s">
        <f>=(F51-E51)*G51</f>
      </c>
      <c r="I51" s="9" t="s">
        <f>=(F51-E51)/E51</f>
      </c>
      <c r="J51" s="7" t="s">
        <f>=MAX(1,DATEDIF(C51,D51,"d")-1)</f>
      </c>
      <c r="K51" s="9" t="s">
        <f>=I51*365/J51</f>
      </c>
    </row>
    <row collapsed="false" customFormat="false" customHeight="false" hidden="false" ht="12.1" outlineLevel="0" r="52">
      <c r="A52" s="16" t="s">
        <v>718</v>
      </c>
      <c r="B52" s="16" t="s">
        <v>1227</v>
      </c>
      <c r="C52" s="45" t="n">
        <v>45593</v>
      </c>
      <c r="D52" s="46" t="n">
        <v>46139</v>
      </c>
      <c r="E52" s="17" t="n">
        <v>13.3171</v>
      </c>
      <c r="F52" s="17" t="n">
        <v>18.7003</v>
      </c>
      <c r="G52" s="17" t="n">
        <v>17</v>
      </c>
      <c r="H52" s="6" t="s">
        <f>=(F52-E52)*G52</f>
      </c>
      <c r="I52" s="9" t="s">
        <f>=(F52-E52)/E52</f>
      </c>
      <c r="J52" s="7" t="s">
        <f>=MAX(1,DATEDIF(C52,D52,"d")-1)</f>
      </c>
      <c r="K52" s="9" t="s">
        <f>=I52*365/J52</f>
      </c>
    </row>
    <row collapsed="false" customFormat="false" customHeight="false" hidden="false" ht="12.1" outlineLevel="0" r="53">
      <c r="A53" s="16" t="s">
        <v>718</v>
      </c>
      <c r="B53" s="16" t="s">
        <v>1227</v>
      </c>
      <c r="C53" s="45" t="n">
        <v>45608</v>
      </c>
      <c r="D53" s="46" t="n">
        <v>46139</v>
      </c>
      <c r="E53" s="17" t="n">
        <v>13.2483</v>
      </c>
      <c r="F53" s="17" t="n">
        <v>18.7003</v>
      </c>
      <c r="G53" s="17" t="n">
        <v>6</v>
      </c>
      <c r="H53" s="6" t="s">
        <f>=(F53-E53)*G53</f>
      </c>
      <c r="I53" s="9" t="s">
        <f>=(F53-E53)/E53</f>
      </c>
      <c r="J53" s="7" t="s">
        <f>=MAX(1,DATEDIF(C53,D53,"d")-1)</f>
      </c>
      <c r="K53" s="9" t="s">
        <f>=I53*365/J53</f>
      </c>
    </row>
    <row collapsed="false" customFormat="false" customHeight="false" hidden="false" ht="12.1" outlineLevel="0" r="54">
      <c r="A54" s="16" t="s">
        <v>718</v>
      </c>
      <c r="B54" s="16" t="s">
        <v>1227</v>
      </c>
      <c r="C54" s="45" t="n">
        <v>45608</v>
      </c>
      <c r="D54" s="46" t="n">
        <v>46139</v>
      </c>
      <c r="E54" s="17" t="n">
        <v>13.2664</v>
      </c>
      <c r="F54" s="17" t="n">
        <v>18.7003</v>
      </c>
      <c r="G54" s="17" t="n">
        <v>11</v>
      </c>
      <c r="H54" s="6" t="s">
        <f>=(F54-E54)*G54</f>
      </c>
      <c r="I54" s="9" t="s">
        <f>=(F54-E54)/E54</f>
      </c>
      <c r="J54" s="7" t="s">
        <f>=MAX(1,DATEDIF(C54,D54,"d")-1)</f>
      </c>
      <c r="K54" s="9" t="s">
        <f>=I54*365/J54</f>
      </c>
    </row>
    <row collapsed="false" customFormat="false" customHeight="false" hidden="false" ht="12.1" outlineLevel="0" r="55">
      <c r="A55" s="16" t="s">
        <v>718</v>
      </c>
      <c r="B55" s="16" t="s">
        <v>1227</v>
      </c>
      <c r="C55" s="45" t="n">
        <v>45609</v>
      </c>
      <c r="D55" s="46" t="n">
        <v>46139</v>
      </c>
      <c r="E55" s="17" t="n">
        <v>13.16</v>
      </c>
      <c r="F55" s="17" t="n">
        <v>18.7003</v>
      </c>
      <c r="G55" s="17" t="n">
        <v>1</v>
      </c>
      <c r="H55" s="6" t="s">
        <f>=(F55-E55)*G55</f>
      </c>
      <c r="I55" s="9" t="s">
        <f>=(F55-E55)/E55</f>
      </c>
      <c r="J55" s="7" t="s">
        <f>=MAX(1,DATEDIF(C55,D55,"d")-1)</f>
      </c>
      <c r="K55" s="9" t="s">
        <f>=I55*365/J55</f>
      </c>
    </row>
    <row collapsed="false" customFormat="false" customHeight="false" hidden="false" ht="12.1" outlineLevel="0" r="56">
      <c r="A56" s="16" t="s">
        <v>718</v>
      </c>
      <c r="B56" s="16" t="s">
        <v>1227</v>
      </c>
      <c r="C56" s="45" t="n">
        <v>45628</v>
      </c>
      <c r="D56" s="46" t="n">
        <v>46139</v>
      </c>
      <c r="E56" s="17" t="n">
        <v>13.18</v>
      </c>
      <c r="F56" s="17" t="n">
        <v>18.7003</v>
      </c>
      <c r="G56" s="17" t="n">
        <v>1</v>
      </c>
      <c r="H56" s="6" t="s">
        <f>=(F56-E56)*G56</f>
      </c>
      <c r="I56" s="9" t="s">
        <f>=(F56-E56)/E56</f>
      </c>
      <c r="J56" s="7" t="s">
        <f>=MAX(1,DATEDIF(C56,D56,"d")-1)</f>
      </c>
      <c r="K56" s="9" t="s">
        <f>=I56*365/J56</f>
      </c>
    </row>
    <row collapsed="false" customFormat="false" customHeight="false" hidden="false" ht="12.1" outlineLevel="0" r="57">
      <c r="A57" s="16" t="s">
        <v>718</v>
      </c>
      <c r="B57" s="16" t="s">
        <v>1227</v>
      </c>
      <c r="C57" s="45" t="n">
        <v>45922</v>
      </c>
      <c r="D57" s="46" t="n">
        <v>46139</v>
      </c>
      <c r="E57" s="17" t="n">
        <v>16.6721</v>
      </c>
      <c r="F57" s="17" t="n">
        <v>18.7003</v>
      </c>
      <c r="G57" s="17" t="n">
        <v>43</v>
      </c>
      <c r="H57" s="6" t="s">
        <f>=(F57-E57)*G57</f>
      </c>
      <c r="I57" s="9" t="s">
        <f>=(F57-E57)/E57</f>
      </c>
      <c r="J57" s="7" t="s">
        <f>=MAX(1,DATEDIF(C57,D57,"d")-1)</f>
      </c>
      <c r="K57" s="9" t="s">
        <f>=I57*365/J57</f>
      </c>
    </row>
    <row collapsed="false" customFormat="false" customHeight="false" hidden="false" ht="12.1" outlineLevel="0" r="58">
      <c r="A58" s="16" t="s">
        <v>718</v>
      </c>
      <c r="B58" s="16" t="s">
        <v>1227</v>
      </c>
      <c r="C58" s="45" t="n">
        <v>45943</v>
      </c>
      <c r="D58" s="46" t="n">
        <v>46139</v>
      </c>
      <c r="E58" s="17" t="n">
        <v>16.712</v>
      </c>
      <c r="F58" s="17" t="n">
        <v>18.7003</v>
      </c>
      <c r="G58" s="17" t="n">
        <v>5</v>
      </c>
      <c r="H58" s="6" t="s">
        <f>=(F58-E58)*G58</f>
      </c>
      <c r="I58" s="9" t="s">
        <f>=(F58-E58)/E58</f>
      </c>
      <c r="J58" s="7" t="s">
        <f>=MAX(1,DATEDIF(C58,D58,"d")-1)</f>
      </c>
      <c r="K58" s="9" t="s">
        <f>=I58*365/J58</f>
      </c>
    </row>
    <row collapsed="false" customFormat="false" customHeight="false" hidden="false" ht="12.1" outlineLevel="0" r="59">
      <c r="A59" s="16" t="s">
        <v>718</v>
      </c>
      <c r="B59" s="16" t="s">
        <v>1227</v>
      </c>
      <c r="C59" s="45" t="n">
        <v>46021</v>
      </c>
      <c r="D59" s="46" t="n">
        <v>46139</v>
      </c>
      <c r="E59" s="17" t="n">
        <v>17.5133</v>
      </c>
      <c r="F59" s="17" t="n">
        <v>18.7003</v>
      </c>
      <c r="G59" s="17" t="n">
        <v>3</v>
      </c>
      <c r="H59" s="6" t="s">
        <f>=(F59-E59)*G59</f>
      </c>
      <c r="I59" s="9" t="s">
        <f>=(F59-E59)/E59</f>
      </c>
      <c r="J59" s="7" t="s">
        <f>=MAX(1,DATEDIF(C59,D59,"d")-1)</f>
      </c>
      <c r="K59" s="9" t="s">
        <f>=I59*365/J59</f>
      </c>
    </row>
    <row collapsed="false" customFormat="false" customHeight="false" hidden="false" ht="12.1" outlineLevel="0" r="60">
      <c r="A60" s="16" t="s">
        <v>718</v>
      </c>
      <c r="B60" s="16" t="s">
        <v>1227</v>
      </c>
      <c r="C60" s="45" t="n">
        <v>46071</v>
      </c>
      <c r="D60" s="46" t="n">
        <v>46139</v>
      </c>
      <c r="E60" s="17" t="n">
        <v>17.9288</v>
      </c>
      <c r="F60" s="17" t="n">
        <v>18.7003</v>
      </c>
      <c r="G60" s="17" t="n">
        <v>33</v>
      </c>
      <c r="H60" s="6" t="s">
        <f>=(F60-E60)*G60</f>
      </c>
      <c r="I60" s="9" t="s">
        <f>=(F60-E60)/E60</f>
      </c>
      <c r="J60" s="7" t="s">
        <f>=MAX(1,DATEDIF(C60,D60,"d")-1)</f>
      </c>
      <c r="K60" s="9" t="s">
        <f>=I60*365/J60</f>
      </c>
    </row>
    <row collapsed="false" customFormat="false" customHeight="false" hidden="false" ht="12.1" outlineLevel="0" r="61">
      <c r="A61" s="16" t="s">
        <v>718</v>
      </c>
      <c r="B61" s="16" t="s">
        <v>1227</v>
      </c>
      <c r="C61" s="45" t="n">
        <v>46076</v>
      </c>
      <c r="D61" s="46" t="n">
        <v>46139</v>
      </c>
      <c r="E61" s="17" t="n">
        <v>17.9829</v>
      </c>
      <c r="F61" s="17" t="n">
        <v>18.7003</v>
      </c>
      <c r="G61" s="17" t="n">
        <v>7</v>
      </c>
      <c r="H61" s="6" t="s">
        <f>=(F61-E61)*G61</f>
      </c>
      <c r="I61" s="9" t="s">
        <f>=(F61-E61)/E61</f>
      </c>
      <c r="J61" s="7" t="s">
        <f>=MAX(1,DATEDIF(C61,D61,"d")-1)</f>
      </c>
      <c r="K61" s="9" t="s">
        <f>=I61*365/J61</f>
      </c>
    </row>
    <row collapsed="false" customFormat="false" customHeight="false" hidden="false" ht="12.1" outlineLevel="0" r="62">
      <c r="A62" s="16" t="s">
        <v>719</v>
      </c>
      <c r="B62" s="16" t="s">
        <v>1228</v>
      </c>
      <c r="C62" s="45" t="n">
        <v>44823</v>
      </c>
      <c r="D62" s="46" t="n">
        <v>44972</v>
      </c>
      <c r="E62" s="17" t="n">
        <v>9.981</v>
      </c>
      <c r="F62" s="17" t="n">
        <v>13.341</v>
      </c>
      <c r="G62" s="17" t="n">
        <v>20</v>
      </c>
      <c r="H62" s="6" t="s">
        <f>=(F62-E62)*G62</f>
      </c>
      <c r="I62" s="9" t="s">
        <f>=(F62-E62)/E62</f>
      </c>
      <c r="J62" s="7" t="s">
        <f>=MAX(1,DATEDIF(C62,D62,"d")-1)</f>
      </c>
      <c r="K62" s="9" t="s">
        <f>=I62*365/J62</f>
      </c>
    </row>
    <row collapsed="false" customFormat="false" customHeight="false" hidden="false" ht="12.1" outlineLevel="0" r="63">
      <c r="A63" s="16" t="s">
        <v>719</v>
      </c>
      <c r="B63" s="16" t="s">
        <v>1228</v>
      </c>
      <c r="C63" s="45" t="n">
        <v>44865</v>
      </c>
      <c r="D63" s="46" t="n">
        <v>44972</v>
      </c>
      <c r="E63" s="17" t="n">
        <v>10.018</v>
      </c>
      <c r="F63" s="17" t="n">
        <v>13.341</v>
      </c>
      <c r="G63" s="17" t="n">
        <v>105</v>
      </c>
      <c r="H63" s="6" t="s">
        <f>=(F63-E63)*G63</f>
      </c>
      <c r="I63" s="9" t="s">
        <f>=(F63-E63)/E63</f>
      </c>
      <c r="J63" s="7" t="s">
        <f>=MAX(1,DATEDIF(C63,D63,"d")-1)</f>
      </c>
      <c r="K63" s="9" t="s">
        <f>=I63*365/J63</f>
      </c>
    </row>
    <row collapsed="false" customFormat="false" customHeight="false" hidden="false" ht="12.1" outlineLevel="0" r="64">
      <c r="A64" s="16" t="s">
        <v>719</v>
      </c>
      <c r="B64" s="16" t="s">
        <v>1228</v>
      </c>
      <c r="C64" s="45" t="n">
        <v>44865</v>
      </c>
      <c r="D64" s="46" t="n">
        <v>44972</v>
      </c>
      <c r="E64" s="17" t="n">
        <v>10.0233</v>
      </c>
      <c r="F64" s="17" t="n">
        <v>13.341</v>
      </c>
      <c r="G64" s="17" t="n">
        <v>3</v>
      </c>
      <c r="H64" s="6" t="s">
        <f>=(F64-E64)*G64</f>
      </c>
      <c r="I64" s="9" t="s">
        <f>=(F64-E64)/E64</f>
      </c>
      <c r="J64" s="7" t="s">
        <f>=MAX(1,DATEDIF(C64,D64,"d")-1)</f>
      </c>
      <c r="K64" s="9" t="s">
        <f>=I64*365/J64</f>
      </c>
    </row>
    <row collapsed="false" customFormat="false" customHeight="false" hidden="false" ht="12.1" outlineLevel="0" r="65">
      <c r="A65" s="16" t="s">
        <v>719</v>
      </c>
      <c r="B65" s="16" t="s">
        <v>1228</v>
      </c>
      <c r="C65" s="45" t="n">
        <v>44902</v>
      </c>
      <c r="D65" s="46" t="n">
        <v>44972</v>
      </c>
      <c r="E65" s="17" t="n">
        <v>10.9775</v>
      </c>
      <c r="F65" s="17" t="n">
        <v>13.341</v>
      </c>
      <c r="G65" s="17" t="n">
        <v>8</v>
      </c>
      <c r="H65" s="6" t="s">
        <f>=(F65-E65)*G65</f>
      </c>
      <c r="I65" s="9" t="s">
        <f>=(F65-E65)/E65</f>
      </c>
      <c r="J65" s="7" t="s">
        <f>=MAX(1,DATEDIF(C65,D65,"d")-1)</f>
      </c>
      <c r="K65" s="9" t="s">
        <f>=I65*365/J65</f>
      </c>
    </row>
    <row collapsed="false" customFormat="false" customHeight="false" hidden="false" ht="12.1" outlineLevel="0" r="66">
      <c r="A66" s="16" t="s">
        <v>719</v>
      </c>
      <c r="B66" s="16" t="s">
        <v>1228</v>
      </c>
      <c r="C66" s="45" t="n">
        <v>44917</v>
      </c>
      <c r="D66" s="46" t="n">
        <v>44972</v>
      </c>
      <c r="E66" s="17" t="n">
        <v>12.181</v>
      </c>
      <c r="F66" s="17" t="n">
        <v>13.341</v>
      </c>
      <c r="G66" s="17" t="n">
        <v>10</v>
      </c>
      <c r="H66" s="6" t="s">
        <f>=(F66-E66)*G66</f>
      </c>
      <c r="I66" s="9" t="s">
        <f>=(F66-E66)/E66</f>
      </c>
      <c r="J66" s="7" t="s">
        <f>=MAX(1,DATEDIF(C66,D66,"d")-1)</f>
      </c>
      <c r="K66" s="9" t="s">
        <f>=I66*365/J66</f>
      </c>
    </row>
    <row collapsed="false" customFormat="false" customHeight="false" hidden="false" ht="12.1" outlineLevel="0" r="67">
      <c r="A67" s="16" t="s">
        <v>719</v>
      </c>
      <c r="B67" s="16" t="s">
        <v>1228</v>
      </c>
      <c r="C67" s="45" t="n">
        <v>44957</v>
      </c>
      <c r="D67" s="46" t="n">
        <v>44972</v>
      </c>
      <c r="E67" s="17" t="n">
        <v>12.905</v>
      </c>
      <c r="F67" s="17" t="n">
        <v>13.341</v>
      </c>
      <c r="G67" s="17" t="n">
        <v>2</v>
      </c>
      <c r="H67" s="6" t="s">
        <f>=(F67-E67)*G67</f>
      </c>
      <c r="I67" s="9" t="s">
        <f>=(F67-E67)/E67</f>
      </c>
      <c r="J67" s="7" t="s">
        <f>=MAX(1,DATEDIF(C67,D67,"d")-1)</f>
      </c>
      <c r="K67" s="9" t="s">
        <f>=I67*365/J67</f>
      </c>
    </row>
    <row collapsed="false" customFormat="false" customHeight="false" hidden="false" ht="12.1" outlineLevel="0" r="68">
      <c r="A68" s="16" t="s">
        <v>719</v>
      </c>
      <c r="B68" s="16" t="s">
        <v>1228</v>
      </c>
      <c r="C68" s="45" t="n">
        <v>44965</v>
      </c>
      <c r="D68" s="46" t="n">
        <v>44972</v>
      </c>
      <c r="E68" s="17" t="n">
        <v>13.1742</v>
      </c>
      <c r="F68" s="17" t="n">
        <v>13.341</v>
      </c>
      <c r="G68" s="17" t="n">
        <v>12</v>
      </c>
      <c r="H68" s="6" t="s">
        <f>=(F68-E68)*G68</f>
      </c>
      <c r="I68" s="9" t="s">
        <f>=(F68-E68)/E68</f>
      </c>
      <c r="J68" s="7" t="s">
        <f>=MAX(1,DATEDIF(C68,D68,"d")-1)</f>
      </c>
      <c r="K68" s="9" t="s">
        <f>=I68*365/J68</f>
      </c>
    </row>
    <row collapsed="false" customFormat="false" customHeight="false" hidden="false" ht="12.1" outlineLevel="0" r="69">
      <c r="A69" s="16" t="s">
        <v>719</v>
      </c>
      <c r="B69" s="16" t="s">
        <v>1228</v>
      </c>
      <c r="C69" s="45" t="n">
        <v>44970</v>
      </c>
      <c r="D69" s="46" t="n">
        <v>44972</v>
      </c>
      <c r="E69" s="17" t="n">
        <v>13.3842</v>
      </c>
      <c r="F69" s="17" t="n">
        <v>13.341</v>
      </c>
      <c r="G69" s="17" t="n">
        <v>12</v>
      </c>
      <c r="H69" s="6" t="s">
        <f>=(F69-E69)*G69</f>
      </c>
      <c r="I69" s="9" t="s">
        <f>=(F69-E69)/E69</f>
      </c>
      <c r="J69" s="7" t="s">
        <f>=MAX(1,DATEDIF(C69,D69,"d")-1)</f>
      </c>
      <c r="K69" s="9" t="s">
        <f>=I69*365/J69</f>
      </c>
    </row>
    <row collapsed="false" customFormat="false" customHeight="false" hidden="false" ht="12.1" outlineLevel="0" r="70">
      <c r="A70" s="16" t="s">
        <v>719</v>
      </c>
      <c r="B70" s="16" t="s">
        <v>1228</v>
      </c>
      <c r="C70" s="45" t="n">
        <v>45160</v>
      </c>
      <c r="D70" s="46" t="n">
        <v>45267</v>
      </c>
      <c r="E70" s="17" t="n">
        <v>17.49</v>
      </c>
      <c r="F70" s="17" t="n">
        <v>17.8745</v>
      </c>
      <c r="G70" s="17" t="n">
        <v>1</v>
      </c>
      <c r="H70" s="6" t="s">
        <f>=(F70-E70)*G70</f>
      </c>
      <c r="I70" s="9" t="s">
        <f>=(F70-E70)/E70</f>
      </c>
      <c r="J70" s="7" t="s">
        <f>=MAX(1,DATEDIF(C70,D70,"d")-1)</f>
      </c>
      <c r="K70" s="9" t="s">
        <f>=I70*365/J70</f>
      </c>
    </row>
    <row collapsed="false" customFormat="false" customHeight="false" hidden="false" ht="12.1" outlineLevel="0" r="71">
      <c r="A71" s="16" t="s">
        <v>719</v>
      </c>
      <c r="B71" s="16" t="s">
        <v>1228</v>
      </c>
      <c r="C71" s="45" t="n">
        <v>45160</v>
      </c>
      <c r="D71" s="46" t="n">
        <v>45267</v>
      </c>
      <c r="E71" s="17" t="n">
        <v>17.4653</v>
      </c>
      <c r="F71" s="17" t="n">
        <v>17.8745</v>
      </c>
      <c r="G71" s="17" t="n">
        <v>15</v>
      </c>
      <c r="H71" s="6" t="s">
        <f>=(F71-E71)*G71</f>
      </c>
      <c r="I71" s="9" t="s">
        <f>=(F71-E71)/E71</f>
      </c>
      <c r="J71" s="7" t="s">
        <f>=MAX(1,DATEDIF(C71,D71,"d")-1)</f>
      </c>
      <c r="K71" s="9" t="s">
        <f>=I71*365/J71</f>
      </c>
    </row>
    <row collapsed="false" customFormat="false" customHeight="false" hidden="false" ht="12.1" outlineLevel="0" r="72">
      <c r="A72" s="16" t="s">
        <v>719</v>
      </c>
      <c r="B72" s="16" t="s">
        <v>1228</v>
      </c>
      <c r="C72" s="45" t="n">
        <v>45169</v>
      </c>
      <c r="D72" s="46" t="n">
        <v>45267</v>
      </c>
      <c r="E72" s="17" t="n">
        <v>18.26</v>
      </c>
      <c r="F72" s="17" t="n">
        <v>17.8745</v>
      </c>
      <c r="G72" s="17" t="n">
        <v>4</v>
      </c>
      <c r="H72" s="6" t="s">
        <f>=(F72-E72)*G72</f>
      </c>
      <c r="I72" s="9" t="s">
        <f>=(F72-E72)/E72</f>
      </c>
      <c r="J72" s="7" t="s">
        <f>=MAX(1,DATEDIF(C72,D72,"d")-1)</f>
      </c>
      <c r="K72" s="9" t="s">
        <f>=I72*365/J72</f>
      </c>
    </row>
    <row collapsed="false" customFormat="false" customHeight="false" hidden="false" ht="12.1" outlineLevel="0" r="73">
      <c r="A73" s="16" t="s">
        <v>719</v>
      </c>
      <c r="B73" s="16" t="s">
        <v>1228</v>
      </c>
      <c r="C73" s="45" t="n">
        <v>45169</v>
      </c>
      <c r="D73" s="46" t="n">
        <v>45685</v>
      </c>
      <c r="E73" s="17" t="n">
        <v>18.26</v>
      </c>
      <c r="F73" s="17" t="n">
        <v>25.75</v>
      </c>
      <c r="G73" s="17" t="n">
        <v>24</v>
      </c>
      <c r="H73" s="6" t="s">
        <f>=(F73-E73)*G73</f>
      </c>
      <c r="I73" s="9" t="s">
        <f>=(F73-E73)/E73</f>
      </c>
      <c r="J73" s="7" t="s">
        <f>=MAX(1,DATEDIF(C73,D73,"d")-1)</f>
      </c>
      <c r="K73" s="9" t="s">
        <f>=I73*365/J73</f>
      </c>
    </row>
    <row collapsed="false" customFormat="false" customHeight="false" hidden="false" ht="12.1" outlineLevel="0" r="74">
      <c r="A74" s="16" t="s">
        <v>719</v>
      </c>
      <c r="B74" s="16" t="s">
        <v>1228</v>
      </c>
      <c r="C74" s="45" t="n">
        <v>45169</v>
      </c>
      <c r="D74" s="46" t="n">
        <v>45685</v>
      </c>
      <c r="E74" s="17" t="n">
        <v>18.2957</v>
      </c>
      <c r="F74" s="17" t="n">
        <v>25.75</v>
      </c>
      <c r="G74" s="17" t="n">
        <v>7</v>
      </c>
      <c r="H74" s="6" t="s">
        <f>=(F74-E74)*G74</f>
      </c>
      <c r="I74" s="9" t="s">
        <f>=(F74-E74)/E74</f>
      </c>
      <c r="J74" s="7" t="s">
        <f>=MAX(1,DATEDIF(C74,D74,"d")-1)</f>
      </c>
      <c r="K74" s="9" t="s">
        <f>=I74*365/J74</f>
      </c>
    </row>
    <row collapsed="false" customFormat="false" customHeight="false" hidden="false" ht="12.1" outlineLevel="0" r="75">
      <c r="A75" s="16" t="s">
        <v>719</v>
      </c>
      <c r="B75" s="16" t="s">
        <v>1228</v>
      </c>
      <c r="C75" s="45" t="n">
        <v>45176</v>
      </c>
      <c r="D75" s="46" t="n">
        <v>45685</v>
      </c>
      <c r="E75" s="17" t="n">
        <v>18.2655</v>
      </c>
      <c r="F75" s="17" t="n">
        <v>25.75</v>
      </c>
      <c r="G75" s="17" t="n">
        <v>11</v>
      </c>
      <c r="H75" s="6" t="s">
        <f>=(F75-E75)*G75</f>
      </c>
      <c r="I75" s="9" t="s">
        <f>=(F75-E75)/E75</f>
      </c>
      <c r="J75" s="7" t="s">
        <f>=MAX(1,DATEDIF(C75,D75,"d")-1)</f>
      </c>
      <c r="K75" s="9" t="s">
        <f>=I75*365/J75</f>
      </c>
    </row>
    <row collapsed="false" customFormat="false" customHeight="false" hidden="false" ht="12.1" outlineLevel="0" r="76">
      <c r="A76" s="16" t="s">
        <v>719</v>
      </c>
      <c r="B76" s="16" t="s">
        <v>1228</v>
      </c>
      <c r="C76" s="45" t="n">
        <v>45176</v>
      </c>
      <c r="D76" s="46" t="n">
        <v>45685</v>
      </c>
      <c r="E76" s="17" t="n">
        <v>18.2655</v>
      </c>
      <c r="F76" s="17" t="n">
        <v>25.75</v>
      </c>
      <c r="G76" s="17" t="n">
        <v>11</v>
      </c>
      <c r="H76" s="6" t="s">
        <f>=(F76-E76)*G76</f>
      </c>
      <c r="I76" s="9" t="s">
        <f>=(F76-E76)/E76</f>
      </c>
      <c r="J76" s="7" t="s">
        <f>=MAX(1,DATEDIF(C76,D76,"d")-1)</f>
      </c>
      <c r="K76" s="9" t="s">
        <f>=I76*365/J76</f>
      </c>
    </row>
    <row collapsed="false" customFormat="false" customHeight="false" hidden="false" ht="12.1" outlineLevel="0" r="77">
      <c r="A77" s="16" t="s">
        <v>719</v>
      </c>
      <c r="B77" s="16" t="s">
        <v>1228</v>
      </c>
      <c r="C77" s="45" t="n">
        <v>45196</v>
      </c>
      <c r="D77" s="46" t="n">
        <v>45685</v>
      </c>
      <c r="E77" s="17" t="n">
        <v>17.675</v>
      </c>
      <c r="F77" s="17" t="n">
        <v>25.75</v>
      </c>
      <c r="G77" s="17" t="n">
        <v>2</v>
      </c>
      <c r="H77" s="6" t="s">
        <f>=(F77-E77)*G77</f>
      </c>
      <c r="I77" s="9" t="s">
        <f>=(F77-E77)/E77</f>
      </c>
      <c r="J77" s="7" t="s">
        <f>=MAX(1,DATEDIF(C77,D77,"d")-1)</f>
      </c>
      <c r="K77" s="9" t="s">
        <f>=I77*365/J77</f>
      </c>
    </row>
    <row collapsed="false" customFormat="false" customHeight="false" hidden="false" ht="12.1" outlineLevel="0" r="78">
      <c r="A78" s="16" t="s">
        <v>719</v>
      </c>
      <c r="B78" s="16" t="s">
        <v>1228</v>
      </c>
      <c r="C78" s="45" t="n">
        <v>45215</v>
      </c>
      <c r="D78" s="46" t="n">
        <v>45685</v>
      </c>
      <c r="E78" s="17" t="n">
        <v>17.9214</v>
      </c>
      <c r="F78" s="17" t="n">
        <v>25.75</v>
      </c>
      <c r="G78" s="17" t="n">
        <v>7</v>
      </c>
      <c r="H78" s="6" t="s">
        <f>=(F78-E78)*G78</f>
      </c>
      <c r="I78" s="9" t="s">
        <f>=(F78-E78)/E78</f>
      </c>
      <c r="J78" s="7" t="s">
        <f>=MAX(1,DATEDIF(C78,D78,"d")-1)</f>
      </c>
      <c r="K78" s="9" t="s">
        <f>=I78*365/J78</f>
      </c>
    </row>
    <row collapsed="false" customFormat="false" customHeight="false" hidden="false" ht="12.1" outlineLevel="0" r="79">
      <c r="A79" s="16" t="s">
        <v>719</v>
      </c>
      <c r="B79" s="16" t="s">
        <v>1228</v>
      </c>
      <c r="C79" s="45" t="n">
        <v>45223</v>
      </c>
      <c r="D79" s="46" t="n">
        <v>45685</v>
      </c>
      <c r="E79" s="17" t="n">
        <v>18.1909</v>
      </c>
      <c r="F79" s="17" t="n">
        <v>25.75</v>
      </c>
      <c r="G79" s="17" t="n">
        <v>11</v>
      </c>
      <c r="H79" s="6" t="s">
        <f>=(F79-E79)*G79</f>
      </c>
      <c r="I79" s="9" t="s">
        <f>=(F79-E79)/E79</f>
      </c>
      <c r="J79" s="7" t="s">
        <f>=MAX(1,DATEDIF(C79,D79,"d")-1)</f>
      </c>
      <c r="K79" s="9" t="s">
        <f>=I79*365/J79</f>
      </c>
    </row>
    <row collapsed="false" customFormat="false" customHeight="false" hidden="false" ht="12.1" outlineLevel="0" r="80">
      <c r="A80" s="16" t="s">
        <v>719</v>
      </c>
      <c r="B80" s="16" t="s">
        <v>1228</v>
      </c>
      <c r="C80" s="45" t="n">
        <v>45259</v>
      </c>
      <c r="D80" s="46" t="n">
        <v>45685</v>
      </c>
      <c r="E80" s="17" t="n">
        <v>17.2333</v>
      </c>
      <c r="F80" s="17" t="n">
        <v>25.75</v>
      </c>
      <c r="G80" s="17" t="n">
        <v>3</v>
      </c>
      <c r="H80" s="6" t="s">
        <f>=(F80-E80)*G80</f>
      </c>
      <c r="I80" s="9" t="s">
        <f>=(F80-E80)/E80</f>
      </c>
      <c r="J80" s="7" t="s">
        <f>=MAX(1,DATEDIF(C80,D80,"d")-1)</f>
      </c>
      <c r="K80" s="9" t="s">
        <f>=I80*365/J80</f>
      </c>
    </row>
    <row collapsed="false" customFormat="false" customHeight="false" hidden="false" ht="12.1" outlineLevel="0" r="81">
      <c r="A81" s="16" t="s">
        <v>719</v>
      </c>
      <c r="B81" s="16" t="s">
        <v>1228</v>
      </c>
      <c r="C81" s="45" t="n">
        <v>45301</v>
      </c>
      <c r="D81" s="46" t="n">
        <v>45685</v>
      </c>
      <c r="E81" s="17" t="n">
        <v>17.752</v>
      </c>
      <c r="F81" s="17" t="n">
        <v>25.75</v>
      </c>
      <c r="G81" s="17" t="n">
        <v>5</v>
      </c>
      <c r="H81" s="6" t="s">
        <f>=(F81-E81)*G81</f>
      </c>
      <c r="I81" s="9" t="s">
        <f>=(F81-E81)/E81</f>
      </c>
      <c r="J81" s="7" t="s">
        <f>=MAX(1,DATEDIF(C81,D81,"d")-1)</f>
      </c>
      <c r="K81" s="9" t="s">
        <f>=I81*365/J81</f>
      </c>
    </row>
    <row collapsed="false" customFormat="false" customHeight="false" hidden="false" ht="12.1" outlineLevel="0" r="82">
      <c r="A82" s="16" t="s">
        <v>719</v>
      </c>
      <c r="B82" s="16" t="s">
        <v>1228</v>
      </c>
      <c r="C82" s="45" t="n">
        <v>45411</v>
      </c>
      <c r="D82" s="46" t="n">
        <v>45685</v>
      </c>
      <c r="E82" s="17" t="n">
        <v>20.985</v>
      </c>
      <c r="F82" s="17" t="n">
        <v>25.75</v>
      </c>
      <c r="G82" s="17" t="n">
        <v>2</v>
      </c>
      <c r="H82" s="6" t="s">
        <f>=(F82-E82)*G82</f>
      </c>
      <c r="I82" s="9" t="s">
        <f>=(F82-E82)/E82</f>
      </c>
      <c r="J82" s="7" t="s">
        <f>=MAX(1,DATEDIF(C82,D82,"d")-1)</f>
      </c>
      <c r="K82" s="9" t="s">
        <f>=I82*365/J82</f>
      </c>
    </row>
    <row collapsed="false" customFormat="false" customHeight="false" hidden="false" ht="12.1" outlineLevel="0" r="83">
      <c r="A83" s="16" t="s">
        <v>719</v>
      </c>
      <c r="B83" s="16" t="s">
        <v>1228</v>
      </c>
      <c r="C83" s="45" t="n">
        <v>45443</v>
      </c>
      <c r="D83" s="46" t="n">
        <v>45685</v>
      </c>
      <c r="E83" s="17" t="n">
        <v>20.56</v>
      </c>
      <c r="F83" s="17" t="n">
        <v>25.75</v>
      </c>
      <c r="G83" s="17" t="n">
        <v>12</v>
      </c>
      <c r="H83" s="6" t="s">
        <f>=(F83-E83)*G83</f>
      </c>
      <c r="I83" s="9" t="s">
        <f>=(F83-E83)/E83</f>
      </c>
      <c r="J83" s="7" t="s">
        <f>=MAX(1,DATEDIF(C83,D83,"d")-1)</f>
      </c>
      <c r="K83" s="9" t="s">
        <f>=I83*365/J83</f>
      </c>
    </row>
    <row collapsed="false" customFormat="false" customHeight="false" hidden="false" ht="12.1" outlineLevel="0" r="84">
      <c r="A84" s="16" t="s">
        <v>719</v>
      </c>
      <c r="B84" s="16" t="s">
        <v>1228</v>
      </c>
      <c r="C84" s="45" t="n">
        <v>45478</v>
      </c>
      <c r="D84" s="46" t="n">
        <v>45685</v>
      </c>
      <c r="E84" s="17" t="n">
        <v>20.52</v>
      </c>
      <c r="F84" s="17" t="n">
        <v>25.75</v>
      </c>
      <c r="G84" s="17" t="n">
        <v>6</v>
      </c>
      <c r="H84" s="6" t="s">
        <f>=(F84-E84)*G84</f>
      </c>
      <c r="I84" s="9" t="s">
        <f>=(F84-E84)/E84</f>
      </c>
      <c r="J84" s="7" t="s">
        <f>=MAX(1,DATEDIF(C84,D84,"d")-1)</f>
      </c>
      <c r="K84" s="9" t="s">
        <f>=I84*365/J84</f>
      </c>
    </row>
    <row collapsed="false" customFormat="false" customHeight="false" hidden="false" ht="12.1" outlineLevel="0" r="85">
      <c r="A85" s="16" t="s">
        <v>719</v>
      </c>
      <c r="B85" s="16" t="s">
        <v>1228</v>
      </c>
      <c r="C85" s="45" t="n">
        <v>45478</v>
      </c>
      <c r="D85" s="46" t="n">
        <v>45685</v>
      </c>
      <c r="E85" s="17" t="n">
        <v>20.52</v>
      </c>
      <c r="F85" s="17" t="n">
        <v>25.75</v>
      </c>
      <c r="G85" s="17" t="n">
        <v>6</v>
      </c>
      <c r="H85" s="6" t="s">
        <f>=(F85-E85)*G85</f>
      </c>
      <c r="I85" s="9" t="s">
        <f>=(F85-E85)/E85</f>
      </c>
      <c r="J85" s="7" t="s">
        <f>=MAX(1,DATEDIF(C85,D85,"d")-1)</f>
      </c>
      <c r="K85" s="9" t="s">
        <f>=I85*365/J85</f>
      </c>
    </row>
    <row collapsed="false" customFormat="false" customHeight="false" hidden="false" ht="12.1" outlineLevel="0" r="86">
      <c r="A86" s="16" t="s">
        <v>719</v>
      </c>
      <c r="B86" s="16" t="s">
        <v>1228</v>
      </c>
      <c r="C86" s="45" t="n">
        <v>45492</v>
      </c>
      <c r="D86" s="46" t="n">
        <v>45685</v>
      </c>
      <c r="E86" s="17" t="n">
        <v>20.47</v>
      </c>
      <c r="F86" s="17" t="n">
        <v>25.75</v>
      </c>
      <c r="G86" s="17" t="n">
        <v>2</v>
      </c>
      <c r="H86" s="6" t="s">
        <f>=(F86-E86)*G86</f>
      </c>
      <c r="I86" s="9" t="s">
        <f>=(F86-E86)/E86</f>
      </c>
      <c r="J86" s="7" t="s">
        <f>=MAX(1,DATEDIF(C86,D86,"d")-1)</f>
      </c>
      <c r="K86" s="9" t="s">
        <f>=I86*365/J86</f>
      </c>
    </row>
    <row collapsed="false" customFormat="false" customHeight="false" hidden="false" ht="12.1" outlineLevel="0" r="87">
      <c r="A87" s="16" t="s">
        <v>719</v>
      </c>
      <c r="B87" s="16" t="s">
        <v>1228</v>
      </c>
      <c r="C87" s="45" t="n">
        <v>45520</v>
      </c>
      <c r="D87" s="46" t="n">
        <v>45685</v>
      </c>
      <c r="E87" s="17" t="n">
        <v>20.67</v>
      </c>
      <c r="F87" s="17" t="n">
        <v>25.75</v>
      </c>
      <c r="G87" s="17" t="n">
        <v>3</v>
      </c>
      <c r="H87" s="6" t="s">
        <f>=(F87-E87)*G87</f>
      </c>
      <c r="I87" s="9" t="s">
        <f>=(F87-E87)/E87</f>
      </c>
      <c r="J87" s="7" t="s">
        <f>=MAX(1,DATEDIF(C87,D87,"d")-1)</f>
      </c>
      <c r="K87" s="9" t="s">
        <f>=I87*365/J87</f>
      </c>
    </row>
    <row collapsed="false" customFormat="false" customHeight="false" hidden="false" ht="12.1" outlineLevel="0" r="88">
      <c r="A88" s="16" t="s">
        <v>719</v>
      </c>
      <c r="B88" s="16" t="s">
        <v>1228</v>
      </c>
      <c r="C88" s="45" t="n">
        <v>45520</v>
      </c>
      <c r="D88" s="46" t="n">
        <v>45685</v>
      </c>
      <c r="E88" s="17" t="n">
        <v>20.665</v>
      </c>
      <c r="F88" s="17" t="n">
        <v>25.75</v>
      </c>
      <c r="G88" s="17" t="n">
        <v>6</v>
      </c>
      <c r="H88" s="6" t="s">
        <f>=(F88-E88)*G88</f>
      </c>
      <c r="I88" s="9" t="s">
        <f>=(F88-E88)/E88</f>
      </c>
      <c r="J88" s="7" t="s">
        <f>=MAX(1,DATEDIF(C88,D88,"d")-1)</f>
      </c>
      <c r="K88" s="9" t="s">
        <f>=I88*365/J88</f>
      </c>
    </row>
    <row collapsed="false" customFormat="false" customHeight="false" hidden="false" ht="12.1" outlineLevel="0" r="89">
      <c r="A89" s="16" t="s">
        <v>719</v>
      </c>
      <c r="B89" s="16" t="s">
        <v>1228</v>
      </c>
      <c r="C89" s="45" t="n">
        <v>45609</v>
      </c>
      <c r="D89" s="46" t="n">
        <v>45685</v>
      </c>
      <c r="E89" s="17" t="n">
        <v>24.235</v>
      </c>
      <c r="F89" s="17" t="n">
        <v>25.75</v>
      </c>
      <c r="G89" s="17" t="n">
        <v>24</v>
      </c>
      <c r="H89" s="6" t="s">
        <f>=(F89-E89)*G89</f>
      </c>
      <c r="I89" s="9" t="s">
        <f>=(F89-E89)/E89</f>
      </c>
      <c r="J89" s="7" t="s">
        <f>=MAX(1,DATEDIF(C89,D89,"d")-1)</f>
      </c>
      <c r="K89" s="9" t="s">
        <f>=I89*365/J89</f>
      </c>
    </row>
    <row collapsed="false" customFormat="false" customHeight="false" hidden="false" ht="12.1" outlineLevel="0" r="90">
      <c r="A90" s="16" t="s">
        <v>719</v>
      </c>
      <c r="B90" s="16" t="s">
        <v>1228</v>
      </c>
      <c r="C90" s="45" t="n">
        <v>45616</v>
      </c>
      <c r="D90" s="46" t="n">
        <v>45685</v>
      </c>
      <c r="E90" s="17" t="n">
        <v>24.8952</v>
      </c>
      <c r="F90" s="17" t="n">
        <v>25.75</v>
      </c>
      <c r="G90" s="17" t="n">
        <v>25</v>
      </c>
      <c r="H90" s="6" t="s">
        <f>=(F90-E90)*G90</f>
      </c>
      <c r="I90" s="9" t="s">
        <f>=(F90-E90)/E90</f>
      </c>
      <c r="J90" s="7" t="s">
        <f>=MAX(1,DATEDIF(C90,D90,"d")-1)</f>
      </c>
      <c r="K90" s="9" t="s">
        <f>=I90*365/J90</f>
      </c>
    </row>
    <row collapsed="false" customFormat="false" customHeight="false" hidden="false" ht="12.1" outlineLevel="0" r="91">
      <c r="A91" s="16" t="s">
        <v>719</v>
      </c>
      <c r="B91" s="16" t="s">
        <v>1228</v>
      </c>
      <c r="C91" s="45" t="n">
        <v>45628</v>
      </c>
      <c r="D91" s="46" t="n">
        <v>45685</v>
      </c>
      <c r="E91" s="17" t="n">
        <v>26.6</v>
      </c>
      <c r="F91" s="17" t="n">
        <v>25.75</v>
      </c>
      <c r="G91" s="17" t="n">
        <v>2</v>
      </c>
      <c r="H91" s="6" t="s">
        <f>=(F91-E91)*G91</f>
      </c>
      <c r="I91" s="9" t="s">
        <f>=(F91-E91)/E91</f>
      </c>
      <c r="J91" s="7" t="s">
        <f>=MAX(1,DATEDIF(C91,D91,"d")-1)</f>
      </c>
      <c r="K91" s="9" t="s">
        <f>=I91*365/J91</f>
      </c>
    </row>
    <row collapsed="false" customFormat="false" customHeight="false" hidden="false" ht="12.1" outlineLevel="0" r="92">
      <c r="A92" s="16" t="s">
        <v>719</v>
      </c>
      <c r="B92" s="16" t="s">
        <v>1228</v>
      </c>
      <c r="C92" s="45" t="n">
        <v>45674</v>
      </c>
      <c r="D92" s="46" t="n">
        <v>45685</v>
      </c>
      <c r="E92" s="17" t="n">
        <v>26.56</v>
      </c>
      <c r="F92" s="17" t="n">
        <v>25.75</v>
      </c>
      <c r="G92" s="17" t="n">
        <v>3</v>
      </c>
      <c r="H92" s="6" t="s">
        <f>=(F92-E92)*G92</f>
      </c>
      <c r="I92" s="9" t="s">
        <f>=(F92-E92)/E92</f>
      </c>
      <c r="J92" s="7" t="s">
        <f>=MAX(1,DATEDIF(C92,D92,"d")-1)</f>
      </c>
      <c r="K92" s="9" t="s">
        <f>=I92*365/J92</f>
      </c>
    </row>
    <row collapsed="false" customFormat="false" customHeight="false" hidden="false" ht="12.1" outlineLevel="0" r="93">
      <c r="A93" s="16" t="s">
        <v>719</v>
      </c>
      <c r="B93" s="16" t="s">
        <v>1228</v>
      </c>
      <c r="C93" s="45" t="n">
        <v>45684</v>
      </c>
      <c r="D93" s="46" t="n">
        <v>45685</v>
      </c>
      <c r="E93" s="17" t="n">
        <v>25.84</v>
      </c>
      <c r="F93" s="17" t="n">
        <v>25.75</v>
      </c>
      <c r="G93" s="17" t="n">
        <v>25</v>
      </c>
      <c r="H93" s="6" t="s">
        <f>=(F93-E93)*G93</f>
      </c>
      <c r="I93" s="9" t="s">
        <f>=(F93-E93)/E93</f>
      </c>
      <c r="J93" s="7" t="s">
        <f>=MAX(1,DATEDIF(C93,D93,"d")-1)</f>
      </c>
      <c r="K93" s="9" t="s">
        <f>=I93*365/J93</f>
      </c>
    </row>
    <row collapsed="false" customFormat="false" customHeight="false" hidden="false" ht="12.1" outlineLevel="0" r="94">
      <c r="A94" s="16" t="s">
        <v>719</v>
      </c>
      <c r="B94" s="16" t="s">
        <v>1228</v>
      </c>
      <c r="C94" s="45" t="n">
        <v>45685</v>
      </c>
      <c r="D94" s="46" t="n">
        <v>45685</v>
      </c>
      <c r="E94" s="17" t="n">
        <v>25.75</v>
      </c>
      <c r="F94" s="17" t="n">
        <v>25.75</v>
      </c>
      <c r="G94" s="17" t="n">
        <v>6</v>
      </c>
      <c r="H94" s="6" t="s">
        <f>=(F94-E94)*G94</f>
      </c>
      <c r="I94" s="9" t="s">
        <f>=(F94-E94)/E94</f>
      </c>
      <c r="J94" s="7" t="s">
        <f>=MAX(1,DATEDIF(C94,D94,"d")-1)</f>
      </c>
      <c r="K94" s="9" t="s">
        <f>=I94*365/J94</f>
      </c>
    </row>
    <row collapsed="false" customFormat="false" customHeight="false" hidden="false" ht="12.1" outlineLevel="0" r="95">
      <c r="A95" s="16" t="s">
        <v>720</v>
      </c>
      <c r="B95" s="16" t="s">
        <v>1229</v>
      </c>
      <c r="C95" s="45" t="n">
        <v>44851</v>
      </c>
      <c r="D95" s="46" t="n">
        <v>44972</v>
      </c>
      <c r="E95" s="17" t="n">
        <v>4.745</v>
      </c>
      <c r="F95" s="17" t="n">
        <v>6.2581</v>
      </c>
      <c r="G95" s="17" t="n">
        <v>10</v>
      </c>
      <c r="H95" s="6" t="s">
        <f>=(F95-E95)*G95</f>
      </c>
      <c r="I95" s="9" t="s">
        <f>=(F95-E95)/E95</f>
      </c>
      <c r="J95" s="7" t="s">
        <f>=MAX(1,DATEDIF(C95,D95,"d")-1)</f>
      </c>
      <c r="K95" s="9" t="s">
        <f>=I95*365/J95</f>
      </c>
    </row>
    <row collapsed="false" customFormat="false" customHeight="false" hidden="false" ht="12.1" outlineLevel="0" r="96">
      <c r="A96" s="16" t="s">
        <v>720</v>
      </c>
      <c r="B96" s="16" t="s">
        <v>1229</v>
      </c>
      <c r="C96" s="45" t="n">
        <v>44855</v>
      </c>
      <c r="D96" s="46" t="n">
        <v>44972</v>
      </c>
      <c r="E96" s="17" t="n">
        <v>4.712</v>
      </c>
      <c r="F96" s="17" t="n">
        <v>6.2581</v>
      </c>
      <c r="G96" s="17" t="n">
        <v>10</v>
      </c>
      <c r="H96" s="6" t="s">
        <f>=(F96-E96)*G96</f>
      </c>
      <c r="I96" s="9" t="s">
        <f>=(F96-E96)/E96</f>
      </c>
      <c r="J96" s="7" t="s">
        <f>=MAX(1,DATEDIF(C96,D96,"d")-1)</f>
      </c>
      <c r="K96" s="9" t="s">
        <f>=I96*365/J96</f>
      </c>
    </row>
    <row collapsed="false" customFormat="false" customHeight="false" hidden="false" ht="12.1" outlineLevel="0" r="97">
      <c r="A97" s="16" t="s">
        <v>720</v>
      </c>
      <c r="B97" s="16" t="s">
        <v>1229</v>
      </c>
      <c r="C97" s="45" t="n">
        <v>44858</v>
      </c>
      <c r="D97" s="46" t="n">
        <v>44972</v>
      </c>
      <c r="E97" s="17" t="n">
        <v>4.752</v>
      </c>
      <c r="F97" s="17" t="n">
        <v>6.2581</v>
      </c>
      <c r="G97" s="17" t="n">
        <v>10</v>
      </c>
      <c r="H97" s="6" t="s">
        <f>=(F97-E97)*G97</f>
      </c>
      <c r="I97" s="9" t="s">
        <f>=(F97-E97)/E97</f>
      </c>
      <c r="J97" s="7" t="s">
        <f>=MAX(1,DATEDIF(C97,D97,"d")-1)</f>
      </c>
      <c r="K97" s="9" t="s">
        <f>=I97*365/J97</f>
      </c>
    </row>
    <row collapsed="false" customFormat="false" customHeight="false" hidden="false" ht="12.1" outlineLevel="0" r="98">
      <c r="A98" s="16" t="s">
        <v>720</v>
      </c>
      <c r="B98" s="16" t="s">
        <v>1229</v>
      </c>
      <c r="C98" s="45" t="n">
        <v>44862</v>
      </c>
      <c r="D98" s="46" t="n">
        <v>44972</v>
      </c>
      <c r="E98" s="17" t="n">
        <v>4.788</v>
      </c>
      <c r="F98" s="17" t="n">
        <v>6.2581</v>
      </c>
      <c r="G98" s="17" t="n">
        <v>5</v>
      </c>
      <c r="H98" s="6" t="s">
        <f>=(F98-E98)*G98</f>
      </c>
      <c r="I98" s="9" t="s">
        <f>=(F98-E98)/E98</f>
      </c>
      <c r="J98" s="7" t="s">
        <f>=MAX(1,DATEDIF(C98,D98,"d")-1)</f>
      </c>
      <c r="K98" s="9" t="s">
        <f>=I98*365/J98</f>
      </c>
    </row>
    <row collapsed="false" customFormat="false" customHeight="false" hidden="false" ht="12.1" outlineLevel="0" r="99">
      <c r="A99" s="16" t="s">
        <v>720</v>
      </c>
      <c r="B99" s="16" t="s">
        <v>1229</v>
      </c>
      <c r="C99" s="45" t="n">
        <v>44862</v>
      </c>
      <c r="D99" s="46" t="n">
        <v>44972</v>
      </c>
      <c r="E99" s="17" t="n">
        <v>4.7875</v>
      </c>
      <c r="F99" s="17" t="n">
        <v>6.2581</v>
      </c>
      <c r="G99" s="17" t="n">
        <v>4</v>
      </c>
      <c r="H99" s="6" t="s">
        <f>=(F99-E99)*G99</f>
      </c>
      <c r="I99" s="9" t="s">
        <f>=(F99-E99)/E99</f>
      </c>
      <c r="J99" s="7" t="s">
        <f>=MAX(1,DATEDIF(C99,D99,"d")-1)</f>
      </c>
      <c r="K99" s="9" t="s">
        <f>=I99*365/J99</f>
      </c>
    </row>
    <row collapsed="false" customFormat="false" customHeight="false" hidden="false" ht="12.1" outlineLevel="0" r="100">
      <c r="A100" s="16" t="s">
        <v>720</v>
      </c>
      <c r="B100" s="16" t="s">
        <v>1229</v>
      </c>
      <c r="C100" s="45" t="n">
        <v>44862</v>
      </c>
      <c r="D100" s="46" t="n">
        <v>44972</v>
      </c>
      <c r="E100" s="17" t="n">
        <v>4.8</v>
      </c>
      <c r="F100" s="17" t="n">
        <v>6.2581</v>
      </c>
      <c r="G100" s="17" t="n">
        <v>1</v>
      </c>
      <c r="H100" s="6" t="s">
        <f>=(F100-E100)*G100</f>
      </c>
      <c r="I100" s="9" t="s">
        <f>=(F100-E100)/E100</f>
      </c>
      <c r="J100" s="7" t="s">
        <f>=MAX(1,DATEDIF(C100,D100,"d")-1)</f>
      </c>
      <c r="K100" s="9" t="s">
        <f>=I100*365/J100</f>
      </c>
    </row>
    <row collapsed="false" customFormat="false" customHeight="false" hidden="false" ht="12.1" outlineLevel="0" r="101">
      <c r="A101" s="16" t="s">
        <v>720</v>
      </c>
      <c r="B101" s="16" t="s">
        <v>1229</v>
      </c>
      <c r="C101" s="45" t="n">
        <v>44865</v>
      </c>
      <c r="D101" s="46" t="n">
        <v>44972</v>
      </c>
      <c r="E101" s="17" t="n">
        <v>4.786</v>
      </c>
      <c r="F101" s="17" t="n">
        <v>6.2581</v>
      </c>
      <c r="G101" s="17" t="n">
        <v>10</v>
      </c>
      <c r="H101" s="6" t="s">
        <f>=(F101-E101)*G101</f>
      </c>
      <c r="I101" s="9" t="s">
        <f>=(F101-E101)/E101</f>
      </c>
      <c r="J101" s="7" t="s">
        <f>=MAX(1,DATEDIF(C101,D101,"d")-1)</f>
      </c>
      <c r="K101" s="9" t="s">
        <f>=I101*365/J101</f>
      </c>
    </row>
    <row collapsed="false" customFormat="false" customHeight="false" hidden="false" ht="12.1" outlineLevel="0" r="102">
      <c r="A102" s="16" t="s">
        <v>720</v>
      </c>
      <c r="B102" s="16" t="s">
        <v>1229</v>
      </c>
      <c r="C102" s="45" t="n">
        <v>44867</v>
      </c>
      <c r="D102" s="46" t="n">
        <v>44972</v>
      </c>
      <c r="E102" s="17" t="n">
        <v>4.917</v>
      </c>
      <c r="F102" s="17" t="n">
        <v>6.2581</v>
      </c>
      <c r="G102" s="17" t="n">
        <v>10</v>
      </c>
      <c r="H102" s="6" t="s">
        <f>=(F102-E102)*G102</f>
      </c>
      <c r="I102" s="9" t="s">
        <f>=(F102-E102)/E102</f>
      </c>
      <c r="J102" s="7" t="s">
        <f>=MAX(1,DATEDIF(C102,D102,"d")-1)</f>
      </c>
      <c r="K102" s="9" t="s">
        <f>=I102*365/J102</f>
      </c>
    </row>
    <row collapsed="false" customFormat="false" customHeight="false" hidden="false" ht="12.1" outlineLevel="0" r="103">
      <c r="A103" s="16" t="s">
        <v>720</v>
      </c>
      <c r="B103" s="16" t="s">
        <v>1229</v>
      </c>
      <c r="C103" s="45" t="n">
        <v>44867</v>
      </c>
      <c r="D103" s="46" t="n">
        <v>44972</v>
      </c>
      <c r="E103" s="17" t="n">
        <v>4.919</v>
      </c>
      <c r="F103" s="17" t="n">
        <v>6.2581</v>
      </c>
      <c r="G103" s="17" t="n">
        <v>10</v>
      </c>
      <c r="H103" s="6" t="s">
        <f>=(F103-E103)*G103</f>
      </c>
      <c r="I103" s="9" t="s">
        <f>=(F103-E103)/E103</f>
      </c>
      <c r="J103" s="7" t="s">
        <f>=MAX(1,DATEDIF(C103,D103,"d")-1)</f>
      </c>
      <c r="K103" s="9" t="s">
        <f>=I103*365/J103</f>
      </c>
    </row>
    <row collapsed="false" customFormat="false" customHeight="false" hidden="false" ht="12.1" outlineLevel="0" r="104">
      <c r="A104" s="16" t="s">
        <v>720</v>
      </c>
      <c r="B104" s="16" t="s">
        <v>1229</v>
      </c>
      <c r="C104" s="45" t="n">
        <v>44872</v>
      </c>
      <c r="D104" s="46" t="n">
        <v>44972</v>
      </c>
      <c r="E104" s="17" t="n">
        <v>4.8075</v>
      </c>
      <c r="F104" s="17" t="n">
        <v>6.2581</v>
      </c>
      <c r="G104" s="17" t="n">
        <v>20</v>
      </c>
      <c r="H104" s="6" t="s">
        <f>=(F104-E104)*G104</f>
      </c>
      <c r="I104" s="9" t="s">
        <f>=(F104-E104)/E104</f>
      </c>
      <c r="J104" s="7" t="s">
        <f>=MAX(1,DATEDIF(C104,D104,"d")-1)</f>
      </c>
      <c r="K104" s="9" t="s">
        <f>=I104*365/J104</f>
      </c>
    </row>
    <row collapsed="false" customFormat="false" customHeight="false" hidden="false" ht="12.1" outlineLevel="0" r="105">
      <c r="A105" s="16" t="s">
        <v>720</v>
      </c>
      <c r="B105" s="16" t="s">
        <v>1229</v>
      </c>
      <c r="C105" s="45" t="n">
        <v>44875</v>
      </c>
      <c r="D105" s="46" t="n">
        <v>44972</v>
      </c>
      <c r="E105" s="17" t="n">
        <v>4.9725</v>
      </c>
      <c r="F105" s="17" t="n">
        <v>6.2581</v>
      </c>
      <c r="G105" s="17" t="n">
        <v>20</v>
      </c>
      <c r="H105" s="6" t="s">
        <f>=(F105-E105)*G105</f>
      </c>
      <c r="I105" s="9" t="s">
        <f>=(F105-E105)/E105</f>
      </c>
      <c r="J105" s="7" t="s">
        <f>=MAX(1,DATEDIF(C105,D105,"d")-1)</f>
      </c>
      <c r="K105" s="9" t="s">
        <f>=I105*365/J105</f>
      </c>
    </row>
    <row collapsed="false" customFormat="false" customHeight="false" hidden="false" ht="12.1" outlineLevel="0" r="106">
      <c r="A106" s="16" t="s">
        <v>720</v>
      </c>
      <c r="B106" s="16" t="s">
        <v>1229</v>
      </c>
      <c r="C106" s="45" t="n">
        <v>44881</v>
      </c>
      <c r="D106" s="46" t="n">
        <v>44972</v>
      </c>
      <c r="E106" s="17" t="n">
        <v>5.145</v>
      </c>
      <c r="F106" s="17" t="n">
        <v>6.2581</v>
      </c>
      <c r="G106" s="17" t="n">
        <v>2</v>
      </c>
      <c r="H106" s="6" t="s">
        <f>=(F106-E106)*G106</f>
      </c>
      <c r="I106" s="9" t="s">
        <f>=(F106-E106)/E106</f>
      </c>
      <c r="J106" s="7" t="s">
        <f>=MAX(1,DATEDIF(C106,D106,"d")-1)</f>
      </c>
      <c r="K106" s="9" t="s">
        <f>=I106*365/J106</f>
      </c>
    </row>
    <row collapsed="false" customFormat="false" customHeight="false" hidden="false" ht="12.1" outlineLevel="0" r="107">
      <c r="A107" s="16" t="s">
        <v>720</v>
      </c>
      <c r="B107" s="16" t="s">
        <v>1229</v>
      </c>
      <c r="C107" s="45" t="n">
        <v>44881</v>
      </c>
      <c r="D107" s="46" t="n">
        <v>44972</v>
      </c>
      <c r="E107" s="17" t="n">
        <v>5.1356</v>
      </c>
      <c r="F107" s="17" t="n">
        <v>6.2581</v>
      </c>
      <c r="G107" s="17" t="n">
        <v>18</v>
      </c>
      <c r="H107" s="6" t="s">
        <f>=(F107-E107)*G107</f>
      </c>
      <c r="I107" s="9" t="s">
        <f>=(F107-E107)/E107</f>
      </c>
      <c r="J107" s="7" t="s">
        <f>=MAX(1,DATEDIF(C107,D107,"d")-1)</f>
      </c>
      <c r="K107" s="9" t="s">
        <f>=I107*365/J107</f>
      </c>
    </row>
    <row collapsed="false" customFormat="false" customHeight="false" hidden="false" ht="12.1" outlineLevel="0" r="108">
      <c r="A108" s="16" t="s">
        <v>720</v>
      </c>
      <c r="B108" s="16" t="s">
        <v>1229</v>
      </c>
      <c r="C108" s="45" t="n">
        <v>44881</v>
      </c>
      <c r="D108" s="46" t="n">
        <v>44972</v>
      </c>
      <c r="E108" s="17" t="n">
        <v>5.138</v>
      </c>
      <c r="F108" s="17" t="n">
        <v>6.2581</v>
      </c>
      <c r="G108" s="17" t="n">
        <v>10</v>
      </c>
      <c r="H108" s="6" t="s">
        <f>=(F108-E108)*G108</f>
      </c>
      <c r="I108" s="9" t="s">
        <f>=(F108-E108)/E108</f>
      </c>
      <c r="J108" s="7" t="s">
        <f>=MAX(1,DATEDIF(C108,D108,"d")-1)</f>
      </c>
      <c r="K108" s="9" t="s">
        <f>=I108*365/J108</f>
      </c>
    </row>
    <row collapsed="false" customFormat="false" customHeight="false" hidden="false" ht="12.1" outlineLevel="0" r="109">
      <c r="A109" s="16" t="s">
        <v>720</v>
      </c>
      <c r="B109" s="16" t="s">
        <v>1229</v>
      </c>
      <c r="C109" s="45" t="n">
        <v>44882</v>
      </c>
      <c r="D109" s="46" t="n">
        <v>44972</v>
      </c>
      <c r="E109" s="17" t="n">
        <v>5.064</v>
      </c>
      <c r="F109" s="17" t="n">
        <v>6.2581</v>
      </c>
      <c r="G109" s="17" t="n">
        <v>10</v>
      </c>
      <c r="H109" s="6" t="s">
        <f>=(F109-E109)*G109</f>
      </c>
      <c r="I109" s="9" t="s">
        <f>=(F109-E109)/E109</f>
      </c>
      <c r="J109" s="7" t="s">
        <f>=MAX(1,DATEDIF(C109,D109,"d")-1)</f>
      </c>
      <c r="K109" s="9" t="s">
        <f>=I109*365/J109</f>
      </c>
    </row>
    <row collapsed="false" customFormat="false" customHeight="false" hidden="false" ht="12.1" outlineLevel="0" r="110">
      <c r="A110" s="16" t="s">
        <v>720</v>
      </c>
      <c r="B110" s="16" t="s">
        <v>1229</v>
      </c>
      <c r="C110" s="45" t="n">
        <v>44894</v>
      </c>
      <c r="D110" s="46" t="n">
        <v>44972</v>
      </c>
      <c r="E110" s="17" t="n">
        <v>4.9815</v>
      </c>
      <c r="F110" s="17" t="n">
        <v>6.2581</v>
      </c>
      <c r="G110" s="17" t="n">
        <v>20</v>
      </c>
      <c r="H110" s="6" t="s">
        <f>=(F110-E110)*G110</f>
      </c>
      <c r="I110" s="9" t="s">
        <f>=(F110-E110)/E110</f>
      </c>
      <c r="J110" s="7" t="s">
        <f>=MAX(1,DATEDIF(C110,D110,"d")-1)</f>
      </c>
      <c r="K110" s="9" t="s">
        <f>=I110*365/J110</f>
      </c>
    </row>
    <row collapsed="false" customFormat="false" customHeight="false" hidden="false" ht="12.1" outlineLevel="0" r="111">
      <c r="A111" s="16" t="s">
        <v>720</v>
      </c>
      <c r="B111" s="16" t="s">
        <v>1229</v>
      </c>
      <c r="C111" s="45" t="n">
        <v>44897</v>
      </c>
      <c r="D111" s="46" t="n">
        <v>44972</v>
      </c>
      <c r="E111" s="17" t="n">
        <v>5.2605</v>
      </c>
      <c r="F111" s="17" t="n">
        <v>6.2581</v>
      </c>
      <c r="G111" s="17" t="n">
        <v>20</v>
      </c>
      <c r="H111" s="6" t="s">
        <f>=(F111-E111)*G111</f>
      </c>
      <c r="I111" s="9" t="s">
        <f>=(F111-E111)/E111</f>
      </c>
      <c r="J111" s="7" t="s">
        <f>=MAX(1,DATEDIF(C111,D111,"d")-1)</f>
      </c>
      <c r="K111" s="9" t="s">
        <f>=I111*365/J111</f>
      </c>
    </row>
    <row collapsed="false" customFormat="false" customHeight="false" hidden="false" ht="12.1" outlineLevel="0" r="112">
      <c r="A112" s="16" t="s">
        <v>720</v>
      </c>
      <c r="B112" s="16" t="s">
        <v>1229</v>
      </c>
      <c r="C112" s="45" t="n">
        <v>44897</v>
      </c>
      <c r="D112" s="46" t="n">
        <v>44972</v>
      </c>
      <c r="E112" s="17" t="n">
        <v>5.245</v>
      </c>
      <c r="F112" s="17" t="n">
        <v>6.2581</v>
      </c>
      <c r="G112" s="17" t="n">
        <v>10</v>
      </c>
      <c r="H112" s="6" t="s">
        <f>=(F112-E112)*G112</f>
      </c>
      <c r="I112" s="9" t="s">
        <f>=(F112-E112)/E112</f>
      </c>
      <c r="J112" s="7" t="s">
        <f>=MAX(1,DATEDIF(C112,D112,"d")-1)</f>
      </c>
      <c r="K112" s="9" t="s">
        <f>=I112*365/J112</f>
      </c>
    </row>
    <row collapsed="false" customFormat="false" customHeight="false" hidden="false" ht="12.1" outlineLevel="0" r="113">
      <c r="A113" s="16" t="s">
        <v>720</v>
      </c>
      <c r="B113" s="16" t="s">
        <v>1229</v>
      </c>
      <c r="C113" s="45" t="n">
        <v>44902</v>
      </c>
      <c r="D113" s="46" t="n">
        <v>44972</v>
      </c>
      <c r="E113" s="17" t="n">
        <v>5.2835</v>
      </c>
      <c r="F113" s="17" t="n">
        <v>6.2581</v>
      </c>
      <c r="G113" s="17" t="n">
        <v>20</v>
      </c>
      <c r="H113" s="6" t="s">
        <f>=(F113-E113)*G113</f>
      </c>
      <c r="I113" s="9" t="s">
        <f>=(F113-E113)/E113</f>
      </c>
      <c r="J113" s="7" t="s">
        <f>=MAX(1,DATEDIF(C113,D113,"d")-1)</f>
      </c>
      <c r="K113" s="9" t="s">
        <f>=I113*365/J113</f>
      </c>
    </row>
    <row collapsed="false" customFormat="false" customHeight="false" hidden="false" ht="12.1" outlineLevel="0" r="114">
      <c r="A114" s="16" t="s">
        <v>720</v>
      </c>
      <c r="B114" s="16" t="s">
        <v>1229</v>
      </c>
      <c r="C114" s="45" t="n">
        <v>44907</v>
      </c>
      <c r="D114" s="46" t="n">
        <v>44972</v>
      </c>
      <c r="E114" s="17" t="n">
        <v>5.2475</v>
      </c>
      <c r="F114" s="17" t="n">
        <v>6.2581</v>
      </c>
      <c r="G114" s="17" t="n">
        <v>20</v>
      </c>
      <c r="H114" s="6" t="s">
        <f>=(F114-E114)*G114</f>
      </c>
      <c r="I114" s="9" t="s">
        <f>=(F114-E114)/E114</f>
      </c>
      <c r="J114" s="7" t="s">
        <f>=MAX(1,DATEDIF(C114,D114,"d")-1)</f>
      </c>
      <c r="K114" s="9" t="s">
        <f>=I114*365/J114</f>
      </c>
    </row>
    <row collapsed="false" customFormat="false" customHeight="false" hidden="false" ht="12.1" outlineLevel="0" r="115">
      <c r="A115" s="16" t="s">
        <v>720</v>
      </c>
      <c r="B115" s="16" t="s">
        <v>1229</v>
      </c>
      <c r="C115" s="45" t="n">
        <v>44917</v>
      </c>
      <c r="D115" s="46" t="n">
        <v>44972</v>
      </c>
      <c r="E115" s="17" t="n">
        <v>5.6295</v>
      </c>
      <c r="F115" s="17" t="n">
        <v>6.2581</v>
      </c>
      <c r="G115" s="17" t="n">
        <v>20</v>
      </c>
      <c r="H115" s="6" t="s">
        <f>=(F115-E115)*G115</f>
      </c>
      <c r="I115" s="9" t="s">
        <f>=(F115-E115)/E115</f>
      </c>
      <c r="J115" s="7" t="s">
        <f>=MAX(1,DATEDIF(C115,D115,"d")-1)</f>
      </c>
      <c r="K115" s="9" t="s">
        <f>=I115*365/J115</f>
      </c>
    </row>
    <row collapsed="false" customFormat="false" customHeight="false" hidden="false" ht="12.1" outlineLevel="0" r="116">
      <c r="A116" s="16" t="s">
        <v>720</v>
      </c>
      <c r="B116" s="16" t="s">
        <v>1229</v>
      </c>
      <c r="C116" s="45" t="n">
        <v>44935</v>
      </c>
      <c r="D116" s="46" t="n">
        <v>44972</v>
      </c>
      <c r="E116" s="17" t="n">
        <v>5.9157</v>
      </c>
      <c r="F116" s="17" t="n">
        <v>6.2581</v>
      </c>
      <c r="G116" s="17" t="n">
        <v>30</v>
      </c>
      <c r="H116" s="6" t="s">
        <f>=(F116-E116)*G116</f>
      </c>
      <c r="I116" s="9" t="s">
        <f>=(F116-E116)/E116</f>
      </c>
      <c r="J116" s="7" t="s">
        <f>=MAX(1,DATEDIF(C116,D116,"d")-1)</f>
      </c>
      <c r="K116" s="9" t="s">
        <f>=I116*365/J116</f>
      </c>
    </row>
    <row collapsed="false" customFormat="false" customHeight="false" hidden="false" ht="12.1" outlineLevel="0" r="117">
      <c r="A117" s="16" t="s">
        <v>720</v>
      </c>
      <c r="B117" s="16" t="s">
        <v>1229</v>
      </c>
      <c r="C117" s="45" t="n">
        <v>44942</v>
      </c>
      <c r="D117" s="46" t="n">
        <v>44972</v>
      </c>
      <c r="E117" s="17" t="n">
        <v>6.1217</v>
      </c>
      <c r="F117" s="17" t="n">
        <v>6.2581</v>
      </c>
      <c r="G117" s="17" t="n">
        <v>16</v>
      </c>
      <c r="H117" s="6" t="s">
        <f>=(F117-E117)*G117</f>
      </c>
      <c r="I117" s="9" t="s">
        <f>=(F117-E117)/E117</f>
      </c>
      <c r="J117" s="7" t="s">
        <f>=MAX(1,DATEDIF(C117,D117,"d")-1)</f>
      </c>
      <c r="K117" s="9" t="s">
        <f>=I117*365/J117</f>
      </c>
    </row>
    <row collapsed="false" customFormat="false" customHeight="false" hidden="false" ht="12.1" outlineLevel="0" r="118">
      <c r="A118" s="16" t="s">
        <v>720</v>
      </c>
      <c r="B118" s="16" t="s">
        <v>1229</v>
      </c>
      <c r="C118" s="45" t="n">
        <v>44942</v>
      </c>
      <c r="D118" s="46" t="n">
        <v>44972</v>
      </c>
      <c r="E118" s="17" t="n">
        <v>6.1217</v>
      </c>
      <c r="F118" s="17" t="n">
        <v>6.3381</v>
      </c>
      <c r="G118" s="17" t="n">
        <v>14</v>
      </c>
      <c r="H118" s="6" t="s">
        <f>=(F118-E118)*G118</f>
      </c>
      <c r="I118" s="9" t="s">
        <f>=(F118-E118)/E118</f>
      </c>
      <c r="J118" s="7" t="s">
        <f>=MAX(1,DATEDIF(C118,D118,"d")-1)</f>
      </c>
      <c r="K118" s="9" t="s">
        <f>=I118*365/J118</f>
      </c>
    </row>
    <row collapsed="false" customFormat="false" customHeight="false" hidden="false" ht="12.1" outlineLevel="0" r="119">
      <c r="A119" s="16" t="s">
        <v>720</v>
      </c>
      <c r="B119" s="16" t="s">
        <v>1229</v>
      </c>
      <c r="C119" s="45" t="n">
        <v>44957</v>
      </c>
      <c r="D119" s="46" t="n">
        <v>44972</v>
      </c>
      <c r="E119" s="17" t="n">
        <v>6.252</v>
      </c>
      <c r="F119" s="17" t="n">
        <v>6.3381</v>
      </c>
      <c r="G119" s="17" t="n">
        <v>35</v>
      </c>
      <c r="H119" s="6" t="s">
        <f>=(F119-E119)*G119</f>
      </c>
      <c r="I119" s="9" t="s">
        <f>=(F119-E119)/E119</f>
      </c>
      <c r="J119" s="7" t="s">
        <f>=MAX(1,DATEDIF(C119,D119,"d")-1)</f>
      </c>
      <c r="K119" s="9" t="s">
        <f>=I119*365/J119</f>
      </c>
    </row>
    <row collapsed="false" customFormat="false" customHeight="false" hidden="false" ht="12.1" outlineLevel="0" r="120">
      <c r="A120" s="16" t="s">
        <v>720</v>
      </c>
      <c r="B120" s="16" t="s">
        <v>1229</v>
      </c>
      <c r="C120" s="45" t="n">
        <v>44965</v>
      </c>
      <c r="D120" s="46" t="n">
        <v>44972</v>
      </c>
      <c r="E120" s="17" t="n">
        <v>6.312</v>
      </c>
      <c r="F120" s="17" t="n">
        <v>6.3381</v>
      </c>
      <c r="G120" s="17" t="n">
        <v>20</v>
      </c>
      <c r="H120" s="6" t="s">
        <f>=(F120-E120)*G120</f>
      </c>
      <c r="I120" s="9" t="s">
        <f>=(F120-E120)/E120</f>
      </c>
      <c r="J120" s="7" t="s">
        <f>=MAX(1,DATEDIF(C120,D120,"d")-1)</f>
      </c>
      <c r="K120" s="9" t="s">
        <f>=I120*365/J120</f>
      </c>
    </row>
    <row collapsed="false" customFormat="false" customHeight="false" hidden="false" ht="12.1" outlineLevel="0" r="121">
      <c r="A121" s="16" t="s">
        <v>720</v>
      </c>
      <c r="B121" s="16" t="s">
        <v>1229</v>
      </c>
      <c r="C121" s="45" t="n">
        <v>44970</v>
      </c>
      <c r="D121" s="46" t="n">
        <v>44972</v>
      </c>
      <c r="E121" s="17" t="n">
        <v>6.372</v>
      </c>
      <c r="F121" s="17" t="n">
        <v>6.3381</v>
      </c>
      <c r="G121" s="17" t="n">
        <v>20</v>
      </c>
      <c r="H121" s="6" t="s">
        <f>=(F121-E121)*G121</f>
      </c>
      <c r="I121" s="9" t="s">
        <f>=(F121-E121)/E121</f>
      </c>
      <c r="J121" s="7" t="s">
        <f>=MAX(1,DATEDIF(C121,D121,"d")-1)</f>
      </c>
      <c r="K121" s="9" t="s">
        <f>=I121*365/J121</f>
      </c>
    </row>
    <row collapsed="false" customFormat="false" customHeight="false" hidden="false" ht="12.1" outlineLevel="0" r="122">
      <c r="A122" s="16" t="s">
        <v>721</v>
      </c>
      <c r="B122" s="16" t="s">
        <v>1230</v>
      </c>
      <c r="C122" s="45" t="n">
        <v>44851</v>
      </c>
      <c r="D122" s="46" t="n">
        <v>44972</v>
      </c>
      <c r="E122" s="17" t="n">
        <v>5.685</v>
      </c>
      <c r="F122" s="17" t="n">
        <v>7.6157</v>
      </c>
      <c r="G122" s="17" t="n">
        <v>10</v>
      </c>
      <c r="H122" s="6" t="s">
        <f>=(F122-E122)*G122</f>
      </c>
      <c r="I122" s="9" t="s">
        <f>=(F122-E122)/E122</f>
      </c>
      <c r="J122" s="7" t="s">
        <f>=MAX(1,DATEDIF(C122,D122,"d")-1)</f>
      </c>
      <c r="K122" s="9" t="s">
        <f>=I122*365/J122</f>
      </c>
    </row>
    <row collapsed="false" customFormat="false" customHeight="false" hidden="false" ht="12.1" outlineLevel="0" r="123">
      <c r="A123" s="16" t="s">
        <v>721</v>
      </c>
      <c r="B123" s="16" t="s">
        <v>1230</v>
      </c>
      <c r="C123" s="45" t="n">
        <v>44855</v>
      </c>
      <c r="D123" s="46" t="n">
        <v>44972</v>
      </c>
      <c r="E123" s="17" t="n">
        <v>5.652</v>
      </c>
      <c r="F123" s="17" t="n">
        <v>7.6157</v>
      </c>
      <c r="G123" s="17" t="n">
        <v>10</v>
      </c>
      <c r="H123" s="6" t="s">
        <f>=(F123-E123)*G123</f>
      </c>
      <c r="I123" s="9" t="s">
        <f>=(F123-E123)/E123</f>
      </c>
      <c r="J123" s="7" t="s">
        <f>=MAX(1,DATEDIF(C123,D123,"d")-1)</f>
      </c>
      <c r="K123" s="9" t="s">
        <f>=I123*365/J123</f>
      </c>
    </row>
    <row collapsed="false" customFormat="false" customHeight="false" hidden="false" ht="12.1" outlineLevel="0" r="124">
      <c r="A124" s="16" t="s">
        <v>721</v>
      </c>
      <c r="B124" s="16" t="s">
        <v>1230</v>
      </c>
      <c r="C124" s="45" t="n">
        <v>44858</v>
      </c>
      <c r="D124" s="46" t="n">
        <v>44972</v>
      </c>
      <c r="E124" s="17" t="n">
        <v>5.8</v>
      </c>
      <c r="F124" s="17" t="n">
        <v>7.6157</v>
      </c>
      <c r="G124" s="17" t="n">
        <v>10</v>
      </c>
      <c r="H124" s="6" t="s">
        <f>=(F124-E124)*G124</f>
      </c>
      <c r="I124" s="9" t="s">
        <f>=(F124-E124)/E124</f>
      </c>
      <c r="J124" s="7" t="s">
        <f>=MAX(1,DATEDIF(C124,D124,"d")-1)</f>
      </c>
      <c r="K124" s="9" t="s">
        <f>=I124*365/J124</f>
      </c>
    </row>
    <row collapsed="false" customFormat="false" customHeight="false" hidden="false" ht="12.1" outlineLevel="0" r="125">
      <c r="A125" s="16" t="s">
        <v>721</v>
      </c>
      <c r="B125" s="16" t="s">
        <v>1230</v>
      </c>
      <c r="C125" s="45" t="n">
        <v>44862</v>
      </c>
      <c r="D125" s="46" t="n">
        <v>44972</v>
      </c>
      <c r="E125" s="17" t="n">
        <v>5.89</v>
      </c>
      <c r="F125" s="17" t="n">
        <v>7.6157</v>
      </c>
      <c r="G125" s="17" t="n">
        <v>9</v>
      </c>
      <c r="H125" s="6" t="s">
        <f>=(F125-E125)*G125</f>
      </c>
      <c r="I125" s="9" t="s">
        <f>=(F125-E125)/E125</f>
      </c>
      <c r="J125" s="7" t="s">
        <f>=MAX(1,DATEDIF(C125,D125,"d")-1)</f>
      </c>
      <c r="K125" s="9" t="s">
        <f>=I125*365/J125</f>
      </c>
    </row>
    <row collapsed="false" customFormat="false" customHeight="false" hidden="false" ht="12.1" outlineLevel="0" r="126">
      <c r="A126" s="16" t="s">
        <v>721</v>
      </c>
      <c r="B126" s="16" t="s">
        <v>1230</v>
      </c>
      <c r="C126" s="45" t="n">
        <v>44862</v>
      </c>
      <c r="D126" s="46" t="n">
        <v>44972</v>
      </c>
      <c r="E126" s="17" t="n">
        <v>5.91</v>
      </c>
      <c r="F126" s="17" t="n">
        <v>7.6157</v>
      </c>
      <c r="G126" s="17" t="n">
        <v>1</v>
      </c>
      <c r="H126" s="6" t="s">
        <f>=(F126-E126)*G126</f>
      </c>
      <c r="I126" s="9" t="s">
        <f>=(F126-E126)/E126</f>
      </c>
      <c r="J126" s="7" t="s">
        <f>=MAX(1,DATEDIF(C126,D126,"d")-1)</f>
      </c>
      <c r="K126" s="9" t="s">
        <f>=I126*365/J126</f>
      </c>
    </row>
    <row collapsed="false" customFormat="false" customHeight="false" hidden="false" ht="12.1" outlineLevel="0" r="127">
      <c r="A127" s="16" t="s">
        <v>721</v>
      </c>
      <c r="B127" s="16" t="s">
        <v>1230</v>
      </c>
      <c r="C127" s="45" t="n">
        <v>44865</v>
      </c>
      <c r="D127" s="46" t="n">
        <v>44972</v>
      </c>
      <c r="E127" s="17" t="n">
        <v>5.9044</v>
      </c>
      <c r="F127" s="17" t="n">
        <v>7.6157</v>
      </c>
      <c r="G127" s="17" t="n">
        <v>9</v>
      </c>
      <c r="H127" s="6" t="s">
        <f>=(F127-E127)*G127</f>
      </c>
      <c r="I127" s="9" t="s">
        <f>=(F127-E127)/E127</f>
      </c>
      <c r="J127" s="7" t="s">
        <f>=MAX(1,DATEDIF(C127,D127,"d")-1)</f>
      </c>
      <c r="K127" s="9" t="s">
        <f>=I127*365/J127</f>
      </c>
    </row>
    <row collapsed="false" customFormat="false" customHeight="false" hidden="false" ht="12.1" outlineLevel="0" r="128">
      <c r="A128" s="16" t="s">
        <v>721</v>
      </c>
      <c r="B128" s="16" t="s">
        <v>1230</v>
      </c>
      <c r="C128" s="45" t="n">
        <v>44865</v>
      </c>
      <c r="D128" s="46" t="n">
        <v>44972</v>
      </c>
      <c r="E128" s="17" t="n">
        <v>5.92</v>
      </c>
      <c r="F128" s="17" t="n">
        <v>7.6157</v>
      </c>
      <c r="G128" s="17" t="n">
        <v>1</v>
      </c>
      <c r="H128" s="6" t="s">
        <f>=(F128-E128)*G128</f>
      </c>
      <c r="I128" s="9" t="s">
        <f>=(F128-E128)/E128</f>
      </c>
      <c r="J128" s="7" t="s">
        <f>=MAX(1,DATEDIF(C128,D128,"d")-1)</f>
      </c>
      <c r="K128" s="9" t="s">
        <f>=I128*365/J128</f>
      </c>
    </row>
    <row collapsed="false" customFormat="false" customHeight="false" hidden="false" ht="12.1" outlineLevel="0" r="129">
      <c r="A129" s="16" t="s">
        <v>721</v>
      </c>
      <c r="B129" s="16" t="s">
        <v>1230</v>
      </c>
      <c r="C129" s="45" t="n">
        <v>44867</v>
      </c>
      <c r="D129" s="46" t="n">
        <v>44972</v>
      </c>
      <c r="E129" s="17" t="n">
        <v>5.977</v>
      </c>
      <c r="F129" s="17" t="n">
        <v>7.6157</v>
      </c>
      <c r="G129" s="17" t="n">
        <v>10</v>
      </c>
      <c r="H129" s="6" t="s">
        <f>=(F129-E129)*G129</f>
      </c>
      <c r="I129" s="9" t="s">
        <f>=(F129-E129)/E129</f>
      </c>
      <c r="J129" s="7" t="s">
        <f>=MAX(1,DATEDIF(C129,D129,"d")-1)</f>
      </c>
      <c r="K129" s="9" t="s">
        <f>=I129*365/J129</f>
      </c>
    </row>
    <row collapsed="false" customFormat="false" customHeight="false" hidden="false" ht="12.1" outlineLevel="0" r="130">
      <c r="A130" s="16" t="s">
        <v>721</v>
      </c>
      <c r="B130" s="16" t="s">
        <v>1230</v>
      </c>
      <c r="C130" s="45" t="n">
        <v>44872</v>
      </c>
      <c r="D130" s="46" t="n">
        <v>44972</v>
      </c>
      <c r="E130" s="17" t="n">
        <v>5.7795</v>
      </c>
      <c r="F130" s="17" t="n">
        <v>7.6157</v>
      </c>
      <c r="G130" s="17" t="n">
        <v>20</v>
      </c>
      <c r="H130" s="6" t="s">
        <f>=(F130-E130)*G130</f>
      </c>
      <c r="I130" s="9" t="s">
        <f>=(F130-E130)/E130</f>
      </c>
      <c r="J130" s="7" t="s">
        <f>=MAX(1,DATEDIF(C130,D130,"d")-1)</f>
      </c>
      <c r="K130" s="9" t="s">
        <f>=I130*365/J130</f>
      </c>
    </row>
    <row collapsed="false" customFormat="false" customHeight="false" hidden="false" ht="12.1" outlineLevel="0" r="131">
      <c r="A131" s="16" t="s">
        <v>721</v>
      </c>
      <c r="B131" s="16" t="s">
        <v>1230</v>
      </c>
      <c r="C131" s="45" t="n">
        <v>44875</v>
      </c>
      <c r="D131" s="46" t="n">
        <v>44972</v>
      </c>
      <c r="E131" s="17" t="n">
        <v>5.9915</v>
      </c>
      <c r="F131" s="17" t="n">
        <v>7.6157</v>
      </c>
      <c r="G131" s="17" t="n">
        <v>20</v>
      </c>
      <c r="H131" s="6" t="s">
        <f>=(F131-E131)*G131</f>
      </c>
      <c r="I131" s="9" t="s">
        <f>=(F131-E131)/E131</f>
      </c>
      <c r="J131" s="7" t="s">
        <f>=MAX(1,DATEDIF(C131,D131,"d")-1)</f>
      </c>
      <c r="K131" s="9" t="s">
        <f>=I131*365/J131</f>
      </c>
    </row>
    <row collapsed="false" customFormat="false" customHeight="false" hidden="false" ht="12.1" outlineLevel="0" r="132">
      <c r="A132" s="16" t="s">
        <v>721</v>
      </c>
      <c r="B132" s="16" t="s">
        <v>1230</v>
      </c>
      <c r="C132" s="45" t="n">
        <v>44881</v>
      </c>
      <c r="D132" s="46" t="n">
        <v>44972</v>
      </c>
      <c r="E132" s="17" t="n">
        <v>6.07</v>
      </c>
      <c r="F132" s="17" t="n">
        <v>7.6157</v>
      </c>
      <c r="G132" s="17" t="n">
        <v>20</v>
      </c>
      <c r="H132" s="6" t="s">
        <f>=(F132-E132)*G132</f>
      </c>
      <c r="I132" s="9" t="s">
        <f>=(F132-E132)/E132</f>
      </c>
      <c r="J132" s="7" t="s">
        <f>=MAX(1,DATEDIF(C132,D132,"d")-1)</f>
      </c>
      <c r="K132" s="9" t="s">
        <f>=I132*365/J132</f>
      </c>
    </row>
    <row collapsed="false" customFormat="false" customHeight="false" hidden="false" ht="12.1" outlineLevel="0" r="133">
      <c r="A133" s="16" t="s">
        <v>721</v>
      </c>
      <c r="B133" s="16" t="s">
        <v>1230</v>
      </c>
      <c r="C133" s="45" t="n">
        <v>44882</v>
      </c>
      <c r="D133" s="46" t="n">
        <v>44972</v>
      </c>
      <c r="E133" s="17" t="n">
        <v>5.954</v>
      </c>
      <c r="F133" s="17" t="n">
        <v>7.6157</v>
      </c>
      <c r="G133" s="17" t="n">
        <v>10</v>
      </c>
      <c r="H133" s="6" t="s">
        <f>=(F133-E133)*G133</f>
      </c>
      <c r="I133" s="9" t="s">
        <f>=(F133-E133)/E133</f>
      </c>
      <c r="J133" s="7" t="s">
        <f>=MAX(1,DATEDIF(C133,D133,"d")-1)</f>
      </c>
      <c r="K133" s="9" t="s">
        <f>=I133*365/J133</f>
      </c>
    </row>
    <row collapsed="false" customFormat="false" customHeight="false" hidden="false" ht="12.1" outlineLevel="0" r="134">
      <c r="A134" s="16" t="s">
        <v>721</v>
      </c>
      <c r="B134" s="16" t="s">
        <v>1230</v>
      </c>
      <c r="C134" s="45" t="n">
        <v>44894</v>
      </c>
      <c r="D134" s="46" t="n">
        <v>44972</v>
      </c>
      <c r="E134" s="17" t="n">
        <v>6.088</v>
      </c>
      <c r="F134" s="17" t="n">
        <v>7.6157</v>
      </c>
      <c r="G134" s="17" t="n">
        <v>20</v>
      </c>
      <c r="H134" s="6" t="s">
        <f>=(F134-E134)*G134</f>
      </c>
      <c r="I134" s="9" t="s">
        <f>=(F134-E134)/E134</f>
      </c>
      <c r="J134" s="7" t="s">
        <f>=MAX(1,DATEDIF(C134,D134,"d")-1)</f>
      </c>
      <c r="K134" s="9" t="s">
        <f>=I134*365/J134</f>
      </c>
    </row>
    <row collapsed="false" customFormat="false" customHeight="false" hidden="false" ht="12.1" outlineLevel="0" r="135">
      <c r="A135" s="16" t="s">
        <v>721</v>
      </c>
      <c r="B135" s="16" t="s">
        <v>1230</v>
      </c>
      <c r="C135" s="45" t="n">
        <v>44897</v>
      </c>
      <c r="D135" s="46" t="n">
        <v>44972</v>
      </c>
      <c r="E135" s="17" t="n">
        <v>6.264</v>
      </c>
      <c r="F135" s="17" t="n">
        <v>7.6157</v>
      </c>
      <c r="G135" s="17" t="n">
        <v>20</v>
      </c>
      <c r="H135" s="6" t="s">
        <f>=(F135-E135)*G135</f>
      </c>
      <c r="I135" s="9" t="s">
        <f>=(F135-E135)/E135</f>
      </c>
      <c r="J135" s="7" t="s">
        <f>=MAX(1,DATEDIF(C135,D135,"d")-1)</f>
      </c>
      <c r="K135" s="9" t="s">
        <f>=I135*365/J135</f>
      </c>
    </row>
    <row collapsed="false" customFormat="false" customHeight="false" hidden="false" ht="12.1" outlineLevel="0" r="136">
      <c r="A136" s="16" t="s">
        <v>721</v>
      </c>
      <c r="B136" s="16" t="s">
        <v>1230</v>
      </c>
      <c r="C136" s="45" t="n">
        <v>44902</v>
      </c>
      <c r="D136" s="46" t="n">
        <v>44972</v>
      </c>
      <c r="E136" s="17" t="n">
        <v>6.202</v>
      </c>
      <c r="F136" s="17" t="n">
        <v>7.6157</v>
      </c>
      <c r="G136" s="17" t="n">
        <v>20</v>
      </c>
      <c r="H136" s="6" t="s">
        <f>=(F136-E136)*G136</f>
      </c>
      <c r="I136" s="9" t="s">
        <f>=(F136-E136)/E136</f>
      </c>
      <c r="J136" s="7" t="s">
        <f>=MAX(1,DATEDIF(C136,D136,"d")-1)</f>
      </c>
      <c r="K136" s="9" t="s">
        <f>=I136*365/J136</f>
      </c>
    </row>
    <row collapsed="false" customFormat="false" customHeight="false" hidden="false" ht="12.1" outlineLevel="0" r="137">
      <c r="A137" s="16" t="s">
        <v>721</v>
      </c>
      <c r="B137" s="16" t="s">
        <v>1230</v>
      </c>
      <c r="C137" s="45" t="n">
        <v>44907</v>
      </c>
      <c r="D137" s="46" t="n">
        <v>44972</v>
      </c>
      <c r="E137" s="17" t="n">
        <v>6.268</v>
      </c>
      <c r="F137" s="17" t="n">
        <v>7.6157</v>
      </c>
      <c r="G137" s="17" t="n">
        <v>20</v>
      </c>
      <c r="H137" s="6" t="s">
        <f>=(F137-E137)*G137</f>
      </c>
      <c r="I137" s="9" t="s">
        <f>=(F137-E137)/E137</f>
      </c>
      <c r="J137" s="7" t="s">
        <f>=MAX(1,DATEDIF(C137,D137,"d")-1)</f>
      </c>
      <c r="K137" s="9" t="s">
        <f>=I137*365/J137</f>
      </c>
    </row>
    <row collapsed="false" customFormat="false" customHeight="false" hidden="false" ht="12.1" outlineLevel="0" r="138">
      <c r="A138" s="16" t="s">
        <v>721</v>
      </c>
      <c r="B138" s="16" t="s">
        <v>1230</v>
      </c>
      <c r="C138" s="45" t="n">
        <v>44917</v>
      </c>
      <c r="D138" s="46" t="n">
        <v>44972</v>
      </c>
      <c r="E138" s="17" t="n">
        <v>6.732</v>
      </c>
      <c r="F138" s="17" t="n">
        <v>7.6157</v>
      </c>
      <c r="G138" s="17" t="n">
        <v>20</v>
      </c>
      <c r="H138" s="6" t="s">
        <f>=(F138-E138)*G138</f>
      </c>
      <c r="I138" s="9" t="s">
        <f>=(F138-E138)/E138</f>
      </c>
      <c r="J138" s="7" t="s">
        <f>=MAX(1,DATEDIF(C138,D138,"d")-1)</f>
      </c>
      <c r="K138" s="9" t="s">
        <f>=I138*365/J138</f>
      </c>
    </row>
    <row collapsed="false" customFormat="false" customHeight="false" hidden="false" ht="12.1" outlineLevel="0" r="139">
      <c r="A139" s="16" t="s">
        <v>721</v>
      </c>
      <c r="B139" s="16" t="s">
        <v>1230</v>
      </c>
      <c r="C139" s="45" t="n">
        <v>44935</v>
      </c>
      <c r="D139" s="46" t="n">
        <v>44972</v>
      </c>
      <c r="E139" s="17" t="n">
        <v>6.9243</v>
      </c>
      <c r="F139" s="17" t="n">
        <v>7.6157</v>
      </c>
      <c r="G139" s="17" t="n">
        <v>30</v>
      </c>
      <c r="H139" s="6" t="s">
        <f>=(F139-E139)*G139</f>
      </c>
      <c r="I139" s="9" t="s">
        <f>=(F139-E139)/E139</f>
      </c>
      <c r="J139" s="7" t="s">
        <f>=MAX(1,DATEDIF(C139,D139,"d")-1)</f>
      </c>
      <c r="K139" s="9" t="s">
        <f>=I139*365/J139</f>
      </c>
    </row>
    <row collapsed="false" customFormat="false" customHeight="false" hidden="false" ht="12.1" outlineLevel="0" r="140">
      <c r="A140" s="16" t="s">
        <v>721</v>
      </c>
      <c r="B140" s="16" t="s">
        <v>1230</v>
      </c>
      <c r="C140" s="45" t="n">
        <v>44942</v>
      </c>
      <c r="D140" s="46" t="n">
        <v>44972</v>
      </c>
      <c r="E140" s="17" t="n">
        <v>6.9063</v>
      </c>
      <c r="F140" s="17" t="n">
        <v>7.6157</v>
      </c>
      <c r="G140" s="17" t="n">
        <v>30</v>
      </c>
      <c r="H140" s="6" t="s">
        <f>=(F140-E140)*G140</f>
      </c>
      <c r="I140" s="9" t="s">
        <f>=(F140-E140)/E140</f>
      </c>
      <c r="J140" s="7" t="s">
        <f>=MAX(1,DATEDIF(C140,D140,"d")-1)</f>
      </c>
      <c r="K140" s="9" t="s">
        <f>=I140*365/J140</f>
      </c>
    </row>
    <row collapsed="false" customFormat="false" customHeight="false" hidden="false" ht="12.1" outlineLevel="0" r="141">
      <c r="A141" s="16" t="s">
        <v>721</v>
      </c>
      <c r="B141" s="16" t="s">
        <v>1230</v>
      </c>
      <c r="C141" s="45" t="n">
        <v>44957</v>
      </c>
      <c r="D141" s="46" t="n">
        <v>44972</v>
      </c>
      <c r="E141" s="17" t="n">
        <v>7.1023</v>
      </c>
      <c r="F141" s="17" t="n">
        <v>7.6157</v>
      </c>
      <c r="G141" s="17" t="n">
        <v>30</v>
      </c>
      <c r="H141" s="6" t="s">
        <f>=(F141-E141)*G141</f>
      </c>
      <c r="I141" s="9" t="s">
        <f>=(F141-E141)/E141</f>
      </c>
      <c r="J141" s="7" t="s">
        <f>=MAX(1,DATEDIF(C141,D141,"d")-1)</f>
      </c>
      <c r="K141" s="9" t="s">
        <f>=I141*365/J141</f>
      </c>
    </row>
    <row collapsed="false" customFormat="false" customHeight="false" hidden="false" ht="12.1" outlineLevel="0" r="142">
      <c r="A142" s="16" t="s">
        <v>721</v>
      </c>
      <c r="B142" s="16" t="s">
        <v>1230</v>
      </c>
      <c r="C142" s="45" t="n">
        <v>44965</v>
      </c>
      <c r="D142" s="46" t="n">
        <v>44972</v>
      </c>
      <c r="E142" s="17" t="n">
        <v>7.5705</v>
      </c>
      <c r="F142" s="17" t="n">
        <v>7.6157</v>
      </c>
      <c r="G142" s="17" t="n">
        <v>20</v>
      </c>
      <c r="H142" s="6" t="s">
        <f>=(F142-E142)*G142</f>
      </c>
      <c r="I142" s="9" t="s">
        <f>=(F142-E142)/E142</f>
      </c>
      <c r="J142" s="7" t="s">
        <f>=MAX(1,DATEDIF(C142,D142,"d")-1)</f>
      </c>
      <c r="K142" s="9" t="s">
        <f>=I142*365/J142</f>
      </c>
    </row>
    <row collapsed="false" customFormat="false" customHeight="false" hidden="false" ht="12.1" outlineLevel="0" r="143">
      <c r="A143" s="16" t="s">
        <v>721</v>
      </c>
      <c r="B143" s="16" t="s">
        <v>1230</v>
      </c>
      <c r="C143" s="45" t="n">
        <v>44970</v>
      </c>
      <c r="D143" s="46" t="n">
        <v>44972</v>
      </c>
      <c r="E143" s="17" t="n">
        <v>7.5885</v>
      </c>
      <c r="F143" s="17" t="n">
        <v>7.6157</v>
      </c>
      <c r="G143" s="17" t="n">
        <v>20</v>
      </c>
      <c r="H143" s="6" t="s">
        <f>=(F143-E143)*G143</f>
      </c>
      <c r="I143" s="9" t="s">
        <f>=(F143-E143)/E143</f>
      </c>
      <c r="J143" s="7" t="s">
        <f>=MAX(1,DATEDIF(C143,D143,"d")-1)</f>
      </c>
      <c r="K143" s="9" t="s">
        <f>=I143*365/J143</f>
      </c>
    </row>
    <row collapsed="false" customFormat="false" customHeight="false" hidden="false" ht="12.1" outlineLevel="0" r="144">
      <c r="A144" s="16" t="s">
        <v>723</v>
      </c>
      <c r="B144" s="16" t="s">
        <v>1231</v>
      </c>
      <c r="C144" s="45" t="n">
        <v>44882</v>
      </c>
      <c r="D144" s="46" t="n">
        <v>44972</v>
      </c>
      <c r="E144" s="17" t="n">
        <v>5.9869</v>
      </c>
      <c r="F144" s="17" t="n">
        <v>7.4328</v>
      </c>
      <c r="G144" s="17" t="n">
        <v>54</v>
      </c>
      <c r="H144" s="6" t="s">
        <f>=(F144-E144)*G144</f>
      </c>
      <c r="I144" s="9" t="s">
        <f>=(F144-E144)/E144</f>
      </c>
      <c r="J144" s="7" t="s">
        <f>=MAX(1,DATEDIF(C144,D144,"d")-1)</f>
      </c>
      <c r="K144" s="9" t="s">
        <f>=I144*365/J144</f>
      </c>
    </row>
    <row collapsed="false" customFormat="false" customHeight="false" hidden="false" ht="12.1" outlineLevel="0" r="145">
      <c r="A145" s="16" t="s">
        <v>723</v>
      </c>
      <c r="B145" s="16" t="s">
        <v>1231</v>
      </c>
      <c r="C145" s="45" t="n">
        <v>44882</v>
      </c>
      <c r="D145" s="46" t="n">
        <v>44972</v>
      </c>
      <c r="E145" s="17" t="n">
        <v>5.9667</v>
      </c>
      <c r="F145" s="17" t="n">
        <v>7.4328</v>
      </c>
      <c r="G145" s="17" t="n">
        <v>3</v>
      </c>
      <c r="H145" s="6" t="s">
        <f>=(F145-E145)*G145</f>
      </c>
      <c r="I145" s="9" t="s">
        <f>=(F145-E145)/E145</f>
      </c>
      <c r="J145" s="7" t="s">
        <f>=MAX(1,DATEDIF(C145,D145,"d")-1)</f>
      </c>
      <c r="K145" s="9" t="s">
        <f>=I145*365/J145</f>
      </c>
    </row>
    <row collapsed="false" customFormat="false" customHeight="false" hidden="false" ht="12.1" outlineLevel="0" r="146">
      <c r="A146" s="16" t="s">
        <v>723</v>
      </c>
      <c r="B146" s="16" t="s">
        <v>1231</v>
      </c>
      <c r="C146" s="45" t="n">
        <v>44882</v>
      </c>
      <c r="D146" s="46" t="n">
        <v>44972</v>
      </c>
      <c r="E146" s="17" t="n">
        <v>5.9567</v>
      </c>
      <c r="F146" s="17" t="n">
        <v>7.4328</v>
      </c>
      <c r="G146" s="17" t="n">
        <v>43</v>
      </c>
      <c r="H146" s="6" t="s">
        <f>=(F146-E146)*G146</f>
      </c>
      <c r="I146" s="9" t="s">
        <f>=(F146-E146)/E146</f>
      </c>
      <c r="J146" s="7" t="s">
        <f>=MAX(1,DATEDIF(C146,D146,"d")-1)</f>
      </c>
      <c r="K146" s="9" t="s">
        <f>=I146*365/J146</f>
      </c>
    </row>
    <row collapsed="false" customFormat="false" customHeight="false" hidden="false" ht="12.1" outlineLevel="0" r="147">
      <c r="A147" s="16" t="s">
        <v>723</v>
      </c>
      <c r="B147" s="16" t="s">
        <v>1231</v>
      </c>
      <c r="C147" s="45" t="n">
        <v>44894</v>
      </c>
      <c r="D147" s="46" t="n">
        <v>44972</v>
      </c>
      <c r="E147" s="17" t="n">
        <v>6.092</v>
      </c>
      <c r="F147" s="17" t="n">
        <v>7.4328</v>
      </c>
      <c r="G147" s="17" t="n">
        <v>10</v>
      </c>
      <c r="H147" s="6" t="s">
        <f>=(F147-E147)*G147</f>
      </c>
      <c r="I147" s="9" t="s">
        <f>=(F147-E147)/E147</f>
      </c>
      <c r="J147" s="7" t="s">
        <f>=MAX(1,DATEDIF(C147,D147,"d")-1)</f>
      </c>
      <c r="K147" s="9" t="s">
        <f>=I147*365/J147</f>
      </c>
    </row>
    <row collapsed="false" customFormat="false" customHeight="false" hidden="false" ht="12.1" outlineLevel="0" r="148">
      <c r="A148" s="16" t="s">
        <v>723</v>
      </c>
      <c r="B148" s="16" t="s">
        <v>1231</v>
      </c>
      <c r="C148" s="45" t="n">
        <v>44897</v>
      </c>
      <c r="D148" s="46" t="n">
        <v>44972</v>
      </c>
      <c r="E148" s="17" t="n">
        <v>6.211</v>
      </c>
      <c r="F148" s="17" t="n">
        <v>7.4328</v>
      </c>
      <c r="G148" s="17" t="n">
        <v>20</v>
      </c>
      <c r="H148" s="6" t="s">
        <f>=(F148-E148)*G148</f>
      </c>
      <c r="I148" s="9" t="s">
        <f>=(F148-E148)/E148</f>
      </c>
      <c r="J148" s="7" t="s">
        <f>=MAX(1,DATEDIF(C148,D148,"d")-1)</f>
      </c>
      <c r="K148" s="9" t="s">
        <f>=I148*365/J148</f>
      </c>
    </row>
    <row collapsed="false" customFormat="false" customHeight="false" hidden="false" ht="12.1" outlineLevel="0" r="149">
      <c r="A149" s="16" t="s">
        <v>723</v>
      </c>
      <c r="B149" s="16" t="s">
        <v>1231</v>
      </c>
      <c r="C149" s="45" t="n">
        <v>44897</v>
      </c>
      <c r="D149" s="46" t="n">
        <v>44972</v>
      </c>
      <c r="E149" s="17" t="n">
        <v>6.1955</v>
      </c>
      <c r="F149" s="17" t="n">
        <v>7.4328</v>
      </c>
      <c r="G149" s="17" t="n">
        <v>20</v>
      </c>
      <c r="H149" s="6" t="s">
        <f>=(F149-E149)*G149</f>
      </c>
      <c r="I149" s="9" t="s">
        <f>=(F149-E149)/E149</f>
      </c>
      <c r="J149" s="7" t="s">
        <f>=MAX(1,DATEDIF(C149,D149,"d")-1)</f>
      </c>
      <c r="K149" s="9" t="s">
        <f>=I149*365/J149</f>
      </c>
    </row>
    <row collapsed="false" customFormat="false" customHeight="false" hidden="false" ht="12.1" outlineLevel="0" r="150">
      <c r="A150" s="16" t="s">
        <v>723</v>
      </c>
      <c r="B150" s="16" t="s">
        <v>1231</v>
      </c>
      <c r="C150" s="45" t="n">
        <v>44902</v>
      </c>
      <c r="D150" s="46" t="n">
        <v>44972</v>
      </c>
      <c r="E150" s="17" t="n">
        <v>6.2817</v>
      </c>
      <c r="F150" s="17" t="n">
        <v>7.4328</v>
      </c>
      <c r="G150" s="17" t="n">
        <v>30</v>
      </c>
      <c r="H150" s="6" t="s">
        <f>=(F150-E150)*G150</f>
      </c>
      <c r="I150" s="9" t="s">
        <f>=(F150-E150)/E150</f>
      </c>
      <c r="J150" s="7" t="s">
        <f>=MAX(1,DATEDIF(C150,D150,"d")-1)</f>
      </c>
      <c r="K150" s="9" t="s">
        <f>=I150*365/J150</f>
      </c>
    </row>
    <row collapsed="false" customFormat="false" customHeight="false" hidden="false" ht="12.1" outlineLevel="0" r="151">
      <c r="A151" s="16" t="s">
        <v>723</v>
      </c>
      <c r="B151" s="16" t="s">
        <v>1231</v>
      </c>
      <c r="C151" s="45" t="n">
        <v>44907</v>
      </c>
      <c r="D151" s="46" t="n">
        <v>44972</v>
      </c>
      <c r="E151" s="17" t="n">
        <v>6.397</v>
      </c>
      <c r="F151" s="17" t="n">
        <v>7.4328</v>
      </c>
      <c r="G151" s="17" t="n">
        <v>10</v>
      </c>
      <c r="H151" s="6" t="s">
        <f>=(F151-E151)*G151</f>
      </c>
      <c r="I151" s="9" t="s">
        <f>=(F151-E151)/E151</f>
      </c>
      <c r="J151" s="7" t="s">
        <f>=MAX(1,DATEDIF(C151,D151,"d")-1)</f>
      </c>
      <c r="K151" s="9" t="s">
        <f>=I151*365/J151</f>
      </c>
    </row>
    <row collapsed="false" customFormat="false" customHeight="false" hidden="false" ht="12.1" outlineLevel="0" r="152">
      <c r="A152" s="16" t="s">
        <v>723</v>
      </c>
      <c r="B152" s="16" t="s">
        <v>1231</v>
      </c>
      <c r="C152" s="45" t="n">
        <v>44917</v>
      </c>
      <c r="D152" s="46" t="n">
        <v>44972</v>
      </c>
      <c r="E152" s="17" t="n">
        <v>6.857</v>
      </c>
      <c r="F152" s="17" t="n">
        <v>7.4328</v>
      </c>
      <c r="G152" s="17" t="n">
        <v>20</v>
      </c>
      <c r="H152" s="6" t="s">
        <f>=(F152-E152)*G152</f>
      </c>
      <c r="I152" s="9" t="s">
        <f>=(F152-E152)/E152</f>
      </c>
      <c r="J152" s="7" t="s">
        <f>=MAX(1,DATEDIF(C152,D152,"d")-1)</f>
      </c>
      <c r="K152" s="9" t="s">
        <f>=I152*365/J152</f>
      </c>
    </row>
    <row collapsed="false" customFormat="false" customHeight="false" hidden="false" ht="12.1" outlineLevel="0" r="153">
      <c r="A153" s="16" t="s">
        <v>723</v>
      </c>
      <c r="B153" s="16" t="s">
        <v>1231</v>
      </c>
      <c r="C153" s="45" t="n">
        <v>44935</v>
      </c>
      <c r="D153" s="46" t="n">
        <v>44972</v>
      </c>
      <c r="E153" s="17" t="n">
        <v>7.16</v>
      </c>
      <c r="F153" s="17" t="n">
        <v>7.4328</v>
      </c>
      <c r="G153" s="17" t="n">
        <v>5</v>
      </c>
      <c r="H153" s="6" t="s">
        <f>=(F153-E153)*G153</f>
      </c>
      <c r="I153" s="9" t="s">
        <f>=(F153-E153)/E153</f>
      </c>
      <c r="J153" s="7" t="s">
        <f>=MAX(1,DATEDIF(C153,D153,"d")-1)</f>
      </c>
      <c r="K153" s="9" t="s">
        <f>=I153*365/J153</f>
      </c>
    </row>
    <row collapsed="false" customFormat="false" customHeight="false" hidden="false" ht="12.1" outlineLevel="0" r="154">
      <c r="A154" s="16" t="s">
        <v>723</v>
      </c>
      <c r="B154" s="16" t="s">
        <v>1231</v>
      </c>
      <c r="C154" s="45" t="n">
        <v>44935</v>
      </c>
      <c r="D154" s="46" t="n">
        <v>44972</v>
      </c>
      <c r="E154" s="17" t="n">
        <v>7.152</v>
      </c>
      <c r="F154" s="17" t="n">
        <v>7.4328</v>
      </c>
      <c r="G154" s="17" t="n">
        <v>1</v>
      </c>
      <c r="H154" s="6" t="s">
        <f>=(F154-E154)*G154</f>
      </c>
      <c r="I154" s="9" t="s">
        <f>=(F154-E154)/E154</f>
      </c>
      <c r="J154" s="7" t="s">
        <f>=MAX(1,DATEDIF(C154,D154,"d")-1)</f>
      </c>
      <c r="K154" s="9" t="s">
        <f>=I154*365/J154</f>
      </c>
    </row>
    <row collapsed="false" customFormat="false" customHeight="false" hidden="false" ht="12.1" outlineLevel="0" r="155">
      <c r="A155" s="16" t="s">
        <v>723</v>
      </c>
      <c r="B155" s="16" t="s">
        <v>1231</v>
      </c>
      <c r="C155" s="45" t="n">
        <v>44935</v>
      </c>
      <c r="D155" s="46" t="n">
        <v>44972</v>
      </c>
      <c r="E155" s="17" t="n">
        <v>7.152</v>
      </c>
      <c r="F155" s="17" t="n">
        <v>7.4378</v>
      </c>
      <c r="G155" s="17" t="n">
        <v>24</v>
      </c>
      <c r="H155" s="6" t="s">
        <f>=(F155-E155)*G155</f>
      </c>
      <c r="I155" s="9" t="s">
        <f>=(F155-E155)/E155</f>
      </c>
      <c r="J155" s="7" t="s">
        <f>=MAX(1,DATEDIF(C155,D155,"d")-1)</f>
      </c>
      <c r="K155" s="9" t="s">
        <f>=I155*365/J155</f>
      </c>
    </row>
    <row collapsed="false" customFormat="false" customHeight="false" hidden="false" ht="12.1" outlineLevel="0" r="156">
      <c r="A156" s="16" t="s">
        <v>723</v>
      </c>
      <c r="B156" s="16" t="s">
        <v>1231</v>
      </c>
      <c r="C156" s="45" t="n">
        <v>44942</v>
      </c>
      <c r="D156" s="46" t="n">
        <v>44972</v>
      </c>
      <c r="E156" s="17" t="n">
        <v>7.1123</v>
      </c>
      <c r="F156" s="17" t="n">
        <v>7.4378</v>
      </c>
      <c r="G156" s="17" t="n">
        <v>30</v>
      </c>
      <c r="H156" s="6" t="s">
        <f>=(F156-E156)*G156</f>
      </c>
      <c r="I156" s="9" t="s">
        <f>=(F156-E156)/E156</f>
      </c>
      <c r="J156" s="7" t="s">
        <f>=MAX(1,DATEDIF(C156,D156,"d")-1)</f>
      </c>
      <c r="K156" s="9" t="s">
        <f>=I156*365/J156</f>
      </c>
    </row>
    <row collapsed="false" customFormat="false" customHeight="false" hidden="false" ht="12.1" outlineLevel="0" r="157">
      <c r="A157" s="16" t="s">
        <v>723</v>
      </c>
      <c r="B157" s="16" t="s">
        <v>1231</v>
      </c>
      <c r="C157" s="45" t="n">
        <v>44957</v>
      </c>
      <c r="D157" s="46" t="n">
        <v>44972</v>
      </c>
      <c r="E157" s="17" t="n">
        <v>7.212</v>
      </c>
      <c r="F157" s="17" t="n">
        <v>7.4378</v>
      </c>
      <c r="G157" s="17" t="n">
        <v>20</v>
      </c>
      <c r="H157" s="6" t="s">
        <f>=(F157-E157)*G157</f>
      </c>
      <c r="I157" s="9" t="s">
        <f>=(F157-E157)/E157</f>
      </c>
      <c r="J157" s="7" t="s">
        <f>=MAX(1,DATEDIF(C157,D157,"d")-1)</f>
      </c>
      <c r="K157" s="9" t="s">
        <f>=I157*365/J157</f>
      </c>
    </row>
    <row collapsed="false" customFormat="false" customHeight="false" hidden="false" ht="12.1" outlineLevel="0" r="158">
      <c r="A158" s="16" t="s">
        <v>723</v>
      </c>
      <c r="B158" s="16" t="s">
        <v>1231</v>
      </c>
      <c r="C158" s="45" t="n">
        <v>44965</v>
      </c>
      <c r="D158" s="46" t="n">
        <v>44972</v>
      </c>
      <c r="E158" s="17" t="n">
        <v>7.4425</v>
      </c>
      <c r="F158" s="17" t="n">
        <v>7.4378</v>
      </c>
      <c r="G158" s="17" t="n">
        <v>20</v>
      </c>
      <c r="H158" s="6" t="s">
        <f>=(F158-E158)*G158</f>
      </c>
      <c r="I158" s="9" t="s">
        <f>=(F158-E158)/E158</f>
      </c>
      <c r="J158" s="7" t="s">
        <f>=MAX(1,DATEDIF(C158,D158,"d")-1)</f>
      </c>
      <c r="K158" s="9" t="s">
        <f>=I158*365/J158</f>
      </c>
    </row>
    <row collapsed="false" customFormat="false" customHeight="false" hidden="false" ht="12.1" outlineLevel="0" r="159">
      <c r="A159" s="16" t="s">
        <v>723</v>
      </c>
      <c r="B159" s="16" t="s">
        <v>1231</v>
      </c>
      <c r="C159" s="45" t="n">
        <v>44970</v>
      </c>
      <c r="D159" s="46" t="n">
        <v>44972</v>
      </c>
      <c r="E159" s="17" t="n">
        <v>7.5125</v>
      </c>
      <c r="F159" s="17" t="n">
        <v>7.4378</v>
      </c>
      <c r="G159" s="17" t="n">
        <v>6</v>
      </c>
      <c r="H159" s="6" t="s">
        <f>=(F159-E159)*G159</f>
      </c>
      <c r="I159" s="9" t="s">
        <f>=(F159-E159)/E159</f>
      </c>
      <c r="J159" s="7" t="s">
        <f>=MAX(1,DATEDIF(C159,D159,"d")-1)</f>
      </c>
      <c r="K159" s="9" t="s">
        <f>=I159*365/J159</f>
      </c>
    </row>
    <row collapsed="false" customFormat="false" customHeight="false" hidden="false" ht="12.1" outlineLevel="0" r="160">
      <c r="A160" s="16" t="s">
        <v>723</v>
      </c>
      <c r="B160" s="16" t="s">
        <v>1231</v>
      </c>
      <c r="C160" s="45" t="n">
        <v>44970</v>
      </c>
      <c r="D160" s="46" t="n">
        <v>44972</v>
      </c>
      <c r="E160" s="17" t="n">
        <v>7.5125</v>
      </c>
      <c r="F160" s="17" t="n">
        <v>7.4779</v>
      </c>
      <c r="G160" s="17" t="n">
        <v>14</v>
      </c>
      <c r="H160" s="6" t="s">
        <f>=(F160-E160)*G160</f>
      </c>
      <c r="I160" s="9" t="s">
        <f>=(F160-E160)/E160</f>
      </c>
      <c r="J160" s="7" t="s">
        <f>=MAX(1,DATEDIF(C160,D160,"d")-1)</f>
      </c>
      <c r="K160" s="9" t="s">
        <f>=I160*365/J160</f>
      </c>
    </row>
    <row collapsed="false" customFormat="false" customHeight="false" hidden="false" ht="12.1" outlineLevel="0" r="161">
      <c r="A161" s="16" t="s">
        <v>725</v>
      </c>
      <c r="B161" s="16" t="s">
        <v>1182</v>
      </c>
      <c r="C161" s="45" t="n">
        <v>44973</v>
      </c>
      <c r="D161" s="46" t="n">
        <v>45225</v>
      </c>
      <c r="E161" s="17" t="n">
        <v>10934.43</v>
      </c>
      <c r="F161" s="17" t="n">
        <v>11931.95</v>
      </c>
      <c r="G161" s="17" t="n">
        <v>1</v>
      </c>
      <c r="H161" s="6" t="s">
        <f>=(F161-E161)*G161</f>
      </c>
      <c r="I161" s="9" t="s">
        <f>=(F161-E161)/E161</f>
      </c>
      <c r="J161" s="7" t="s">
        <f>=MAX(1,DATEDIF(C161,D161,"d")-1)</f>
      </c>
      <c r="K161" s="9" t="s">
        <f>=I161*365/J161</f>
      </c>
    </row>
    <row collapsed="false" customFormat="false" customHeight="false" hidden="false" ht="12.1" outlineLevel="0" r="162">
      <c r="A162" s="16" t="s">
        <v>725</v>
      </c>
      <c r="B162" s="16" t="s">
        <v>1182</v>
      </c>
      <c r="C162" s="45" t="n">
        <v>45148</v>
      </c>
      <c r="D162" s="46" t="n">
        <v>45225</v>
      </c>
      <c r="E162" s="17" t="n">
        <v>13027.02</v>
      </c>
      <c r="F162" s="17" t="n">
        <v>11931.97</v>
      </c>
      <c r="G162" s="17" t="n">
        <v>1</v>
      </c>
      <c r="H162" s="6" t="s">
        <f>=(F162-E162)*G162</f>
      </c>
      <c r="I162" s="9" t="s">
        <f>=(F162-E162)/E162</f>
      </c>
      <c r="J162" s="7" t="s">
        <f>=MAX(1,DATEDIF(C162,D162,"d")-1)</f>
      </c>
      <c r="K162" s="9" t="s">
        <f>=I162*365/J162</f>
      </c>
    </row>
    <row collapsed="false" customFormat="false" customHeight="false" hidden="false" ht="12.1" outlineLevel="0" r="163">
      <c r="A163" s="16" t="s">
        <v>726</v>
      </c>
      <c r="B163" s="16" t="s">
        <v>1232</v>
      </c>
      <c r="C163" s="45" t="n">
        <v>44973</v>
      </c>
      <c r="D163" s="46" t="n">
        <v>45014</v>
      </c>
      <c r="E163" s="17" t="n">
        <v>10.92</v>
      </c>
      <c r="F163" s="17" t="n">
        <v>11.1527</v>
      </c>
      <c r="G163" s="17" t="n">
        <v>1</v>
      </c>
      <c r="H163" s="6" t="s">
        <f>=(F163-E163)*G163</f>
      </c>
      <c r="I163" s="9" t="s">
        <f>=(F163-E163)/E163</f>
      </c>
      <c r="J163" s="7" t="s">
        <f>=MAX(1,DATEDIF(C163,D163,"d")-1)</f>
      </c>
      <c r="K163" s="9" t="s">
        <f>=I163*365/J163</f>
      </c>
    </row>
    <row collapsed="false" customFormat="false" customHeight="false" hidden="false" ht="12.1" outlineLevel="0" r="164">
      <c r="A164" s="16" t="s">
        <v>726</v>
      </c>
      <c r="B164" s="16" t="s">
        <v>1232</v>
      </c>
      <c r="C164" s="45" t="n">
        <v>44973</v>
      </c>
      <c r="D164" s="46" t="n">
        <v>45014</v>
      </c>
      <c r="E164" s="17" t="n">
        <v>10.9063</v>
      </c>
      <c r="F164" s="17" t="n">
        <v>11.1527</v>
      </c>
      <c r="G164" s="17" t="n">
        <v>8</v>
      </c>
      <c r="H164" s="6" t="s">
        <f>=(F164-E164)*G164</f>
      </c>
      <c r="I164" s="9" t="s">
        <f>=(F164-E164)/E164</f>
      </c>
      <c r="J164" s="7" t="s">
        <f>=MAX(1,DATEDIF(C164,D164,"d")-1)</f>
      </c>
      <c r="K164" s="9" t="s">
        <f>=I164*365/J164</f>
      </c>
    </row>
    <row collapsed="false" customFormat="false" customHeight="false" hidden="false" ht="12.1" outlineLevel="0" r="165">
      <c r="A165" s="16" t="s">
        <v>726</v>
      </c>
      <c r="B165" s="16" t="s">
        <v>1232</v>
      </c>
      <c r="C165" s="45" t="n">
        <v>44981</v>
      </c>
      <c r="D165" s="46" t="n">
        <v>45014</v>
      </c>
      <c r="E165" s="17" t="n">
        <v>10.92</v>
      </c>
      <c r="F165" s="17" t="n">
        <v>11.1527</v>
      </c>
      <c r="G165" s="17" t="n">
        <v>2</v>
      </c>
      <c r="H165" s="6" t="s">
        <f>=(F165-E165)*G165</f>
      </c>
      <c r="I165" s="9" t="s">
        <f>=(F165-E165)/E165</f>
      </c>
      <c r="J165" s="7" t="s">
        <f>=MAX(1,DATEDIF(C165,D165,"d")-1)</f>
      </c>
      <c r="K165" s="9" t="s">
        <f>=I165*365/J165</f>
      </c>
    </row>
    <row collapsed="false" customFormat="false" customHeight="false" hidden="false" ht="12.1" outlineLevel="0" r="166">
      <c r="A166" s="16" t="s">
        <v>727</v>
      </c>
      <c r="B166" s="16" t="s">
        <v>1233</v>
      </c>
      <c r="C166" s="45" t="n">
        <v>44981</v>
      </c>
      <c r="D166" s="46" t="n">
        <v>45014</v>
      </c>
      <c r="E166" s="17" t="n">
        <v>119.96</v>
      </c>
      <c r="F166" s="17" t="n">
        <v>120.19</v>
      </c>
      <c r="G166" s="17" t="n">
        <v>1</v>
      </c>
      <c r="H166" s="6" t="s">
        <f>=(F166-E166)*G166</f>
      </c>
      <c r="I166" s="9" t="s">
        <f>=(F166-E166)/E166</f>
      </c>
      <c r="J166" s="7" t="s">
        <f>=MAX(1,DATEDIF(C166,D166,"d")-1)</f>
      </c>
      <c r="K166" s="9" t="s">
        <f>=I166*365/J166</f>
      </c>
    </row>
    <row collapsed="false" customFormat="false" customHeight="false" hidden="false" ht="12.1" outlineLevel="0" r="167">
      <c r="A167" s="16" t="s">
        <v>728</v>
      </c>
      <c r="B167" s="16" t="s">
        <v>1234</v>
      </c>
      <c r="C167" s="45" t="n">
        <v>44981</v>
      </c>
      <c r="D167" s="46" t="n">
        <v>45014</v>
      </c>
      <c r="E167" s="17" t="n">
        <v>112.13</v>
      </c>
      <c r="F167" s="17" t="n">
        <v>113.2</v>
      </c>
      <c r="G167" s="17" t="n">
        <v>1</v>
      </c>
      <c r="H167" s="6" t="s">
        <f>=(F167-E167)*G167</f>
      </c>
      <c r="I167" s="9" t="s">
        <f>=(F167-E167)/E167</f>
      </c>
      <c r="J167" s="7" t="s">
        <f>=MAX(1,DATEDIF(C167,D167,"d")-1)</f>
      </c>
      <c r="K167" s="9" t="s">
        <f>=I167*365/J167</f>
      </c>
    </row>
    <row collapsed="false" customFormat="false" customHeight="false" hidden="false" ht="12.1" outlineLevel="0" r="168">
      <c r="A168" s="16" t="s">
        <v>729</v>
      </c>
      <c r="B168" s="16" t="s">
        <v>1235</v>
      </c>
      <c r="C168" s="45" t="n">
        <v>44981</v>
      </c>
      <c r="D168" s="46" t="n">
        <v>45009</v>
      </c>
      <c r="E168" s="17" t="n">
        <v>111.93</v>
      </c>
      <c r="F168" s="17" t="n">
        <v>113.52</v>
      </c>
      <c r="G168" s="17" t="n">
        <v>1</v>
      </c>
      <c r="H168" s="6" t="s">
        <f>=(F168-E168)*G168</f>
      </c>
      <c r="I168" s="9" t="s">
        <f>=(F168-E168)/E168</f>
      </c>
      <c r="J168" s="7" t="s">
        <f>=MAX(1,DATEDIF(C168,D168,"d")-1)</f>
      </c>
      <c r="K168" s="9" t="s">
        <f>=I168*365/J168</f>
      </c>
    </row>
    <row collapsed="false" customFormat="false" customHeight="false" hidden="false" ht="12.1" outlineLevel="0" r="169">
      <c r="A169" s="16" t="s">
        <v>666</v>
      </c>
      <c r="B169" s="16" t="s">
        <v>1236</v>
      </c>
      <c r="C169" s="45" t="n">
        <v>44987</v>
      </c>
      <c r="D169" s="46" t="n">
        <v>45014</v>
      </c>
      <c r="E169" s="17" t="n">
        <v>12.3659</v>
      </c>
      <c r="F169" s="17" t="n">
        <v>13.4829</v>
      </c>
      <c r="G169" s="17" t="n">
        <v>17</v>
      </c>
      <c r="H169" s="6" t="s">
        <f>=(F169-E169)*G169</f>
      </c>
      <c r="I169" s="9" t="s">
        <f>=(F169-E169)/E169</f>
      </c>
      <c r="J169" s="7" t="s">
        <f>=MAX(1,DATEDIF(C169,D169,"d")-1)</f>
      </c>
      <c r="K169" s="9" t="s">
        <f>=I169*365/J169</f>
      </c>
    </row>
    <row collapsed="false" customFormat="false" customHeight="false" hidden="false" ht="12.1" outlineLevel="0" r="170">
      <c r="A170" s="16" t="s">
        <v>666</v>
      </c>
      <c r="B170" s="16" t="s">
        <v>1236</v>
      </c>
      <c r="C170" s="45" t="n">
        <v>45072</v>
      </c>
      <c r="D170" s="46" t="n">
        <v>45154</v>
      </c>
      <c r="E170" s="17" t="n">
        <v>14.9</v>
      </c>
      <c r="F170" s="17" t="n">
        <v>17.342</v>
      </c>
      <c r="G170" s="17" t="n">
        <v>1</v>
      </c>
      <c r="H170" s="6" t="s">
        <f>=(F170-E170)*G170</f>
      </c>
      <c r="I170" s="9" t="s">
        <f>=(F170-E170)/E170</f>
      </c>
      <c r="J170" s="7" t="s">
        <f>=MAX(1,DATEDIF(C170,D170,"d")-1)</f>
      </c>
      <c r="K170" s="9" t="s">
        <f>=I170*365/J170</f>
      </c>
    </row>
    <row collapsed="false" customFormat="false" customHeight="false" hidden="false" ht="12.1" outlineLevel="0" r="171">
      <c r="A171" s="16" t="s">
        <v>666</v>
      </c>
      <c r="B171" s="16" t="s">
        <v>1236</v>
      </c>
      <c r="C171" s="45" t="n">
        <v>45072</v>
      </c>
      <c r="D171" s="46" t="n">
        <v>45154</v>
      </c>
      <c r="E171" s="17" t="n">
        <v>14.9025</v>
      </c>
      <c r="F171" s="17" t="n">
        <v>17.342</v>
      </c>
      <c r="G171" s="17" t="n">
        <v>4</v>
      </c>
      <c r="H171" s="6" t="s">
        <f>=(F171-E171)*G171</f>
      </c>
      <c r="I171" s="9" t="s">
        <f>=(F171-E171)/E171</f>
      </c>
      <c r="J171" s="7" t="s">
        <f>=MAX(1,DATEDIF(C171,D171,"d")-1)</f>
      </c>
      <c r="K171" s="9" t="s">
        <f>=I171*365/J171</f>
      </c>
    </row>
    <row collapsed="false" customFormat="false" customHeight="false" hidden="false" ht="12.1" outlineLevel="0" r="172">
      <c r="A172" s="16" t="s">
        <v>666</v>
      </c>
      <c r="B172" s="16" t="s">
        <v>1236</v>
      </c>
      <c r="C172" s="45" t="n">
        <v>45524</v>
      </c>
      <c r="D172" s="46" t="n">
        <v>45567</v>
      </c>
      <c r="E172" s="17" t="n">
        <v>16.962</v>
      </c>
      <c r="F172" s="17" t="n">
        <v>17.288</v>
      </c>
      <c r="G172" s="17" t="n">
        <v>81</v>
      </c>
      <c r="H172" s="6" t="s">
        <f>=(F172-E172)*G172</f>
      </c>
      <c r="I172" s="9" t="s">
        <f>=(F172-E172)/E172</f>
      </c>
      <c r="J172" s="7" t="s">
        <f>=MAX(1,DATEDIF(C172,D172,"d")-1)</f>
      </c>
      <c r="K172" s="9" t="s">
        <f>=I172*365/J172</f>
      </c>
    </row>
    <row collapsed="false" customFormat="false" customHeight="false" hidden="false" ht="12.1" outlineLevel="0" r="173">
      <c r="A173" s="16" t="s">
        <v>666</v>
      </c>
      <c r="B173" s="16" t="s">
        <v>1236</v>
      </c>
      <c r="C173" s="45" t="n">
        <v>45524</v>
      </c>
      <c r="D173" s="46" t="n">
        <v>45567</v>
      </c>
      <c r="E173" s="17" t="n">
        <v>16.962</v>
      </c>
      <c r="F173" s="17" t="n">
        <v>17.287</v>
      </c>
      <c r="G173" s="17" t="n">
        <v>272</v>
      </c>
      <c r="H173" s="6" t="s">
        <f>=(F173-E173)*G173</f>
      </c>
      <c r="I173" s="9" t="s">
        <f>=(F173-E173)/E173</f>
      </c>
      <c r="J173" s="7" t="s">
        <f>=MAX(1,DATEDIF(C173,D173,"d")-1)</f>
      </c>
      <c r="K173" s="9" t="s">
        <f>=I173*365/J173</f>
      </c>
    </row>
    <row collapsed="false" customFormat="false" customHeight="false" hidden="false" ht="12.1" outlineLevel="0" r="174">
      <c r="A174" s="16" t="s">
        <v>666</v>
      </c>
      <c r="B174" s="16" t="s">
        <v>1236</v>
      </c>
      <c r="C174" s="45" t="n">
        <v>45525</v>
      </c>
      <c r="D174" s="46" t="n">
        <v>45567</v>
      </c>
      <c r="E174" s="17" t="n">
        <v>16.9619</v>
      </c>
      <c r="F174" s="17" t="n">
        <v>17.287</v>
      </c>
      <c r="G174" s="17" t="n">
        <v>16</v>
      </c>
      <c r="H174" s="6" t="s">
        <f>=(F174-E174)*G174</f>
      </c>
      <c r="I174" s="9" t="s">
        <f>=(F174-E174)/E174</f>
      </c>
      <c r="J174" s="7" t="s">
        <f>=MAX(1,DATEDIF(C174,D174,"d")-1)</f>
      </c>
      <c r="K174" s="9" t="s">
        <f>=I174*365/J174</f>
      </c>
    </row>
    <row collapsed="false" customFormat="false" customHeight="false" hidden="false" ht="12.1" outlineLevel="0" r="175">
      <c r="A175" s="16" t="s">
        <v>666</v>
      </c>
      <c r="B175" s="16" t="s">
        <v>1236</v>
      </c>
      <c r="C175" s="45" t="n">
        <v>45525</v>
      </c>
      <c r="D175" s="46" t="n">
        <v>45567</v>
      </c>
      <c r="E175" s="17" t="n">
        <v>16.8278</v>
      </c>
      <c r="F175" s="17" t="n">
        <v>17.287</v>
      </c>
      <c r="G175" s="17" t="n">
        <v>9</v>
      </c>
      <c r="H175" s="6" t="s">
        <f>=(F175-E175)*G175</f>
      </c>
      <c r="I175" s="9" t="s">
        <f>=(F175-E175)/E175</f>
      </c>
      <c r="J175" s="7" t="s">
        <f>=MAX(1,DATEDIF(C175,D175,"d")-1)</f>
      </c>
      <c r="K175" s="9" t="s">
        <f>=I175*365/J175</f>
      </c>
    </row>
    <row collapsed="false" customFormat="false" customHeight="false" hidden="false" ht="12.1" outlineLevel="0" r="176">
      <c r="A176" s="16" t="s">
        <v>666</v>
      </c>
      <c r="B176" s="16" t="s">
        <v>1236</v>
      </c>
      <c r="C176" s="45" t="n">
        <v>45527</v>
      </c>
      <c r="D176" s="46" t="n">
        <v>45567</v>
      </c>
      <c r="E176" s="17" t="n">
        <v>16.553</v>
      </c>
      <c r="F176" s="17" t="n">
        <v>17.287</v>
      </c>
      <c r="G176" s="17" t="n">
        <v>33</v>
      </c>
      <c r="H176" s="6" t="s">
        <f>=(F176-E176)*G176</f>
      </c>
      <c r="I176" s="9" t="s">
        <f>=(F176-E176)/E176</f>
      </c>
      <c r="J176" s="7" t="s">
        <f>=MAX(1,DATEDIF(C176,D176,"d")-1)</f>
      </c>
      <c r="K176" s="9" t="s">
        <f>=I176*365/J176</f>
      </c>
    </row>
    <row collapsed="false" customFormat="false" customHeight="false" hidden="false" ht="12.1" outlineLevel="0" r="177">
      <c r="A177" s="16" t="s">
        <v>731</v>
      </c>
      <c r="B177" s="16" t="s">
        <v>1183</v>
      </c>
      <c r="C177" s="45" t="n">
        <v>45015</v>
      </c>
      <c r="D177" s="46" t="n">
        <v>45243</v>
      </c>
      <c r="E177" s="17" t="n">
        <v>1008.02</v>
      </c>
      <c r="F177" s="17" t="n">
        <v>948.684</v>
      </c>
      <c r="G177" s="17" t="n">
        <v>1</v>
      </c>
      <c r="H177" s="6" t="s">
        <f>=(F177-E177)*G177</f>
      </c>
      <c r="I177" s="9" t="s">
        <f>=(F177-E177)/E177</f>
      </c>
      <c r="J177" s="7" t="s">
        <f>=MAX(1,DATEDIF(C177,D177,"d")-1)</f>
      </c>
      <c r="K177" s="9" t="s">
        <f>=I177*365/J177</f>
      </c>
    </row>
    <row collapsed="false" customFormat="false" customHeight="false" hidden="false" ht="12.1" outlineLevel="0" r="178">
      <c r="A178" s="16" t="s">
        <v>731</v>
      </c>
      <c r="B178" s="16" t="s">
        <v>1183</v>
      </c>
      <c r="C178" s="45" t="n">
        <v>45154</v>
      </c>
      <c r="D178" s="46" t="n">
        <v>45243</v>
      </c>
      <c r="E178" s="17" t="n">
        <v>996.2475</v>
      </c>
      <c r="F178" s="17" t="n">
        <v>948.684</v>
      </c>
      <c r="G178" s="17" t="n">
        <v>8</v>
      </c>
      <c r="H178" s="6" t="s">
        <f>=(F178-E178)*G178</f>
      </c>
      <c r="I178" s="9" t="s">
        <f>=(F178-E178)/E178</f>
      </c>
      <c r="J178" s="7" t="s">
        <f>=MAX(1,DATEDIF(C178,D178,"d")-1)</f>
      </c>
      <c r="K178" s="9" t="s">
        <f>=I178*365/J178</f>
      </c>
    </row>
    <row collapsed="false" customFormat="false" customHeight="false" hidden="false" ht="12.1" outlineLevel="0" r="179">
      <c r="A179" s="16" t="s">
        <v>731</v>
      </c>
      <c r="B179" s="16" t="s">
        <v>1183</v>
      </c>
      <c r="C179" s="45" t="n">
        <v>45154</v>
      </c>
      <c r="D179" s="46" t="n">
        <v>45243</v>
      </c>
      <c r="E179" s="17" t="n">
        <v>996.25</v>
      </c>
      <c r="F179" s="17" t="n">
        <v>948.684</v>
      </c>
      <c r="G179" s="17" t="n">
        <v>1</v>
      </c>
      <c r="H179" s="6" t="s">
        <f>=(F179-E179)*G179</f>
      </c>
      <c r="I179" s="9" t="s">
        <f>=(F179-E179)/E179</f>
      </c>
      <c r="J179" s="7" t="s">
        <f>=MAX(1,DATEDIF(C179,D179,"d")-1)</f>
      </c>
      <c r="K179" s="9" t="s">
        <f>=I179*365/J179</f>
      </c>
    </row>
    <row collapsed="false" customFormat="false" customHeight="false" hidden="false" ht="12.1" outlineLevel="0" r="180">
      <c r="A180" s="16" t="s">
        <v>79</v>
      </c>
      <c r="B180" s="16" t="s">
        <v>80</v>
      </c>
      <c r="C180" s="45" t="n">
        <v>45030</v>
      </c>
      <c r="D180" s="46" t="n">
        <v>45268</v>
      </c>
      <c r="E180" s="17" t="n">
        <v>1145.35</v>
      </c>
      <c r="F180" s="17" t="n">
        <v>939.72</v>
      </c>
      <c r="G180" s="17" t="n">
        <v>1</v>
      </c>
      <c r="H180" s="6" t="s">
        <f>=(F180-E180)*G180</f>
      </c>
      <c r="I180" s="9" t="s">
        <f>=(F180-E180)/E180</f>
      </c>
      <c r="J180" s="7" t="s">
        <f>=MAX(1,DATEDIF(C180,D180,"d")-1)</f>
      </c>
      <c r="K180" s="9" t="s">
        <f>=I180*365/J180</f>
      </c>
    </row>
    <row collapsed="false" customFormat="false" customHeight="false" hidden="false" ht="12.1" outlineLevel="0" r="181">
      <c r="A181" s="16" t="s">
        <v>732</v>
      </c>
      <c r="B181" s="16" t="s">
        <v>1237</v>
      </c>
      <c r="C181" s="45" t="n">
        <v>45030</v>
      </c>
      <c r="D181" s="46" t="n">
        <v>45160</v>
      </c>
      <c r="E181" s="17" t="n">
        <v>252.28</v>
      </c>
      <c r="F181" s="17" t="n">
        <v>259.54</v>
      </c>
      <c r="G181" s="17" t="n">
        <v>1</v>
      </c>
      <c r="H181" s="6" t="s">
        <f>=(F181-E181)*G181</f>
      </c>
      <c r="I181" s="9" t="s">
        <f>=(F181-E181)/E181</f>
      </c>
      <c r="J181" s="7" t="s">
        <f>=MAX(1,DATEDIF(C181,D181,"d")-1)</f>
      </c>
      <c r="K181" s="9" t="s">
        <f>=I181*365/J181</f>
      </c>
    </row>
    <row collapsed="false" customFormat="false" customHeight="false" hidden="false" ht="12.1" outlineLevel="0" r="182">
      <c r="A182" s="16" t="s">
        <v>733</v>
      </c>
      <c r="B182" s="16" t="s">
        <v>1238</v>
      </c>
      <c r="C182" s="45" t="n">
        <v>45146</v>
      </c>
      <c r="D182" s="46" t="n">
        <v>45154</v>
      </c>
      <c r="E182" s="17" t="n">
        <v>10.5081</v>
      </c>
      <c r="F182" s="17" t="n">
        <v>10.33</v>
      </c>
      <c r="G182" s="17" t="n">
        <v>48</v>
      </c>
      <c r="H182" s="6" t="s">
        <f>=(F182-E182)*G182</f>
      </c>
      <c r="I182" s="9" t="s">
        <f>=(F182-E182)/E182</f>
      </c>
      <c r="J182" s="7" t="s">
        <f>=MAX(1,DATEDIF(C182,D182,"d")-1)</f>
      </c>
      <c r="K182" s="9" t="s">
        <f>=I182*365/J182</f>
      </c>
    </row>
    <row collapsed="false" customFormat="false" customHeight="false" hidden="false" ht="12.1" outlineLevel="0" r="183">
      <c r="A183" s="16" t="s">
        <v>733</v>
      </c>
      <c r="B183" s="16" t="s">
        <v>1238</v>
      </c>
      <c r="C183" s="45" t="n">
        <v>45148</v>
      </c>
      <c r="D183" s="46" t="n">
        <v>45154</v>
      </c>
      <c r="E183" s="17" t="n">
        <v>10.67</v>
      </c>
      <c r="F183" s="17" t="n">
        <v>10.33</v>
      </c>
      <c r="G183" s="17" t="n">
        <v>54</v>
      </c>
      <c r="H183" s="6" t="s">
        <f>=(F183-E183)*G183</f>
      </c>
      <c r="I183" s="9" t="s">
        <f>=(F183-E183)/E183</f>
      </c>
      <c r="J183" s="7" t="s">
        <f>=MAX(1,DATEDIF(C183,D183,"d")-1)</f>
      </c>
      <c r="K183" s="9" t="s">
        <f>=I183*365/J183</f>
      </c>
    </row>
    <row collapsed="false" customFormat="false" customHeight="false" hidden="false" ht="12.1" outlineLevel="0" r="184">
      <c r="A184" s="16" t="s">
        <v>733</v>
      </c>
      <c r="B184" s="16" t="s">
        <v>1238</v>
      </c>
      <c r="C184" s="45" t="n">
        <v>45148</v>
      </c>
      <c r="D184" s="46" t="n">
        <v>45154</v>
      </c>
      <c r="E184" s="17" t="n">
        <v>10.67</v>
      </c>
      <c r="F184" s="17" t="n">
        <v>10.3309</v>
      </c>
      <c r="G184" s="17" t="n">
        <v>46</v>
      </c>
      <c r="H184" s="6" t="s">
        <f>=(F184-E184)*G184</f>
      </c>
      <c r="I184" s="9" t="s">
        <f>=(F184-E184)/E184</f>
      </c>
      <c r="J184" s="7" t="s">
        <f>=MAX(1,DATEDIF(C184,D184,"d")-1)</f>
      </c>
      <c r="K184" s="9" t="s">
        <f>=I184*365/J184</f>
      </c>
    </row>
    <row collapsed="false" customFormat="false" customHeight="false" hidden="false" ht="12.1" outlineLevel="0" r="185">
      <c r="A185" s="16" t="s">
        <v>733</v>
      </c>
      <c r="B185" s="16" t="s">
        <v>1238</v>
      </c>
      <c r="C185" s="45" t="n">
        <v>45148</v>
      </c>
      <c r="D185" s="46" t="n">
        <v>45154</v>
      </c>
      <c r="E185" s="17" t="n">
        <v>10.68</v>
      </c>
      <c r="F185" s="17" t="n">
        <v>10.3309</v>
      </c>
      <c r="G185" s="17" t="n">
        <v>3</v>
      </c>
      <c r="H185" s="6" t="s">
        <f>=(F185-E185)*G185</f>
      </c>
      <c r="I185" s="9" t="s">
        <f>=(F185-E185)/E185</f>
      </c>
      <c r="J185" s="7" t="s">
        <f>=MAX(1,DATEDIF(C185,D185,"d")-1)</f>
      </c>
      <c r="K185" s="9" t="s">
        <f>=I185*365/J185</f>
      </c>
    </row>
    <row collapsed="false" customFormat="false" customHeight="false" hidden="false" ht="12.1" outlineLevel="0" r="186">
      <c r="A186" s="16" t="s">
        <v>733</v>
      </c>
      <c r="B186" s="16" t="s">
        <v>1238</v>
      </c>
      <c r="C186" s="45" t="n">
        <v>45148</v>
      </c>
      <c r="D186" s="46" t="n">
        <v>45154</v>
      </c>
      <c r="E186" s="17" t="n">
        <v>10.68</v>
      </c>
      <c r="F186" s="17" t="n">
        <v>10.3309</v>
      </c>
      <c r="G186" s="17" t="n">
        <v>10</v>
      </c>
      <c r="H186" s="6" t="s">
        <f>=(F186-E186)*G186</f>
      </c>
      <c r="I186" s="9" t="s">
        <f>=(F186-E186)/E186</f>
      </c>
      <c r="J186" s="7" t="s">
        <f>=MAX(1,DATEDIF(C186,D186,"d")-1)</f>
      </c>
      <c r="K186" s="9" t="s">
        <f>=I186*365/J186</f>
      </c>
    </row>
    <row collapsed="false" customFormat="false" customHeight="false" hidden="false" ht="12.1" outlineLevel="0" r="187">
      <c r="A187" s="16" t="s">
        <v>733</v>
      </c>
      <c r="B187" s="16" t="s">
        <v>1238</v>
      </c>
      <c r="C187" s="45" t="n">
        <v>45148</v>
      </c>
      <c r="D187" s="46" t="n">
        <v>45154</v>
      </c>
      <c r="E187" s="17" t="n">
        <v>10.6967</v>
      </c>
      <c r="F187" s="17" t="n">
        <v>10.3309</v>
      </c>
      <c r="G187" s="17" t="n">
        <v>6</v>
      </c>
      <c r="H187" s="6" t="s">
        <f>=(F187-E187)*G187</f>
      </c>
      <c r="I187" s="9" t="s">
        <f>=(F187-E187)/E187</f>
      </c>
      <c r="J187" s="7" t="s">
        <f>=MAX(1,DATEDIF(C187,D187,"d")-1)</f>
      </c>
      <c r="K187" s="9" t="s">
        <f>=I187*365/J187</f>
      </c>
    </row>
    <row collapsed="false" customFormat="false" customHeight="false" hidden="false" ht="12.1" outlineLevel="0" r="188">
      <c r="A188" s="16" t="s">
        <v>733</v>
      </c>
      <c r="B188" s="16" t="s">
        <v>1238</v>
      </c>
      <c r="C188" s="45" t="n">
        <v>45148</v>
      </c>
      <c r="D188" s="46" t="n">
        <v>45154</v>
      </c>
      <c r="E188" s="17" t="n">
        <v>10.7014</v>
      </c>
      <c r="F188" s="17" t="n">
        <v>10.3309</v>
      </c>
      <c r="G188" s="17" t="n">
        <v>3</v>
      </c>
      <c r="H188" s="6" t="s">
        <f>=(F188-E188)*G188</f>
      </c>
      <c r="I188" s="9" t="s">
        <f>=(F188-E188)/E188</f>
      </c>
      <c r="J188" s="7" t="s">
        <f>=MAX(1,DATEDIF(C188,D188,"d")-1)</f>
      </c>
      <c r="K188" s="9" t="s">
        <f>=I188*365/J188</f>
      </c>
    </row>
    <row collapsed="false" customFormat="false" customHeight="false" hidden="false" ht="12.1" outlineLevel="0" r="189">
      <c r="A189" s="16" t="s">
        <v>733</v>
      </c>
      <c r="B189" s="16" t="s">
        <v>1238</v>
      </c>
      <c r="C189" s="45" t="n">
        <v>45148</v>
      </c>
      <c r="D189" s="46" t="n">
        <v>45154</v>
      </c>
      <c r="E189" s="17" t="n">
        <v>10.7014</v>
      </c>
      <c r="F189" s="17" t="n">
        <v>10.338</v>
      </c>
      <c r="G189" s="17" t="n">
        <v>4</v>
      </c>
      <c r="H189" s="6" t="s">
        <f>=(F189-E189)*G189</f>
      </c>
      <c r="I189" s="9" t="s">
        <f>=(F189-E189)/E189</f>
      </c>
      <c r="J189" s="7" t="s">
        <f>=MAX(1,DATEDIF(C189,D189,"d")-1)</f>
      </c>
      <c r="K189" s="9" t="s">
        <f>=I189*365/J189</f>
      </c>
    </row>
    <row collapsed="false" customFormat="false" customHeight="false" hidden="false" ht="12.1" outlineLevel="0" r="190">
      <c r="A190" s="16" t="s">
        <v>733</v>
      </c>
      <c r="B190" s="16" t="s">
        <v>1238</v>
      </c>
      <c r="C190" s="45" t="n">
        <v>45148</v>
      </c>
      <c r="D190" s="46" t="n">
        <v>45154</v>
      </c>
      <c r="E190" s="17" t="n">
        <v>10.6963</v>
      </c>
      <c r="F190" s="17" t="n">
        <v>10.338</v>
      </c>
      <c r="G190" s="17" t="n">
        <v>48</v>
      </c>
      <c r="H190" s="6" t="s">
        <f>=(F190-E190)*G190</f>
      </c>
      <c r="I190" s="9" t="s">
        <f>=(F190-E190)/E190</f>
      </c>
      <c r="J190" s="7" t="s">
        <f>=MAX(1,DATEDIF(C190,D190,"d")-1)</f>
      </c>
      <c r="K190" s="9" t="s">
        <f>=I190*365/J190</f>
      </c>
    </row>
    <row collapsed="false" customFormat="false" customHeight="false" hidden="false" ht="12.1" outlineLevel="0" r="191">
      <c r="A191" s="16" t="s">
        <v>733</v>
      </c>
      <c r="B191" s="16" t="s">
        <v>1238</v>
      </c>
      <c r="C191" s="45" t="n">
        <v>45148</v>
      </c>
      <c r="D191" s="46" t="n">
        <v>45154</v>
      </c>
      <c r="E191" s="17" t="n">
        <v>10.7</v>
      </c>
      <c r="F191" s="17" t="n">
        <v>10.338</v>
      </c>
      <c r="G191" s="17" t="n">
        <v>3</v>
      </c>
      <c r="H191" s="6" t="s">
        <f>=(F191-E191)*G191</f>
      </c>
      <c r="I191" s="9" t="s">
        <f>=(F191-E191)/E191</f>
      </c>
      <c r="J191" s="7" t="s">
        <f>=MAX(1,DATEDIF(C191,D191,"d")-1)</f>
      </c>
      <c r="K191" s="9" t="s">
        <f>=I191*365/J191</f>
      </c>
    </row>
    <row collapsed="false" customFormat="false" customHeight="false" hidden="false" ht="12.1" outlineLevel="0" r="192">
      <c r="A192" s="16" t="s">
        <v>734</v>
      </c>
      <c r="B192" s="16" t="s">
        <v>1239</v>
      </c>
      <c r="C192" s="45" t="n">
        <v>45148</v>
      </c>
      <c r="D192" s="46" t="n">
        <v>45154</v>
      </c>
      <c r="E192" s="17" t="n">
        <v>5861.82</v>
      </c>
      <c r="F192" s="17" t="n">
        <v>5750.8</v>
      </c>
      <c r="G192" s="17" t="n">
        <v>1</v>
      </c>
      <c r="H192" s="6" t="s">
        <f>=(F192-E192)*G192</f>
      </c>
      <c r="I192" s="9" t="s">
        <f>=(F192-E192)/E192</f>
      </c>
      <c r="J192" s="7" t="s">
        <f>=MAX(1,DATEDIF(C192,D192,"d")-1)</f>
      </c>
      <c r="K192" s="9" t="s">
        <f>=I192*365/J192</f>
      </c>
    </row>
    <row collapsed="false" customFormat="false" customHeight="false" hidden="false" ht="12.1" outlineLevel="0" r="193">
      <c r="A193" s="16" t="s">
        <v>155</v>
      </c>
      <c r="B193" s="16" t="s">
        <v>156</v>
      </c>
      <c r="C193" s="45" t="n">
        <v>45155</v>
      </c>
      <c r="D193" s="46" t="n">
        <v>45166</v>
      </c>
      <c r="E193" s="17" t="n">
        <v>973.14</v>
      </c>
      <c r="F193" s="17" t="n">
        <v>967.94</v>
      </c>
      <c r="G193" s="17" t="n">
        <v>1</v>
      </c>
      <c r="H193" s="6" t="s">
        <f>=(F193-E193)*G193</f>
      </c>
      <c r="I193" s="9" t="s">
        <f>=(F193-E193)/E193</f>
      </c>
      <c r="J193" s="7" t="s">
        <f>=MAX(1,DATEDIF(C193,D193,"d")-1)</f>
      </c>
      <c r="K193" s="9" t="s">
        <f>=I193*365/J193</f>
      </c>
    </row>
    <row collapsed="false" customFormat="false" customHeight="false" hidden="false" ht="12.1" outlineLevel="0" r="194">
      <c r="A194" s="16" t="s">
        <v>737</v>
      </c>
      <c r="B194" s="16" t="s">
        <v>1185</v>
      </c>
      <c r="C194" s="45" t="n">
        <v>45169</v>
      </c>
      <c r="D194" s="46" t="n">
        <v>45208</v>
      </c>
      <c r="E194" s="17" t="n">
        <v>935.29</v>
      </c>
      <c r="F194" s="17" t="n">
        <v>896.83</v>
      </c>
      <c r="G194" s="17" t="n">
        <v>1</v>
      </c>
      <c r="H194" s="6" t="s">
        <f>=(F194-E194)*G194</f>
      </c>
      <c r="I194" s="9" t="s">
        <f>=(F194-E194)/E194</f>
      </c>
      <c r="J194" s="7" t="s">
        <f>=MAX(1,DATEDIF(C194,D194,"d")-1)</f>
      </c>
      <c r="K194" s="9" t="s">
        <f>=I194*365/J194</f>
      </c>
    </row>
    <row collapsed="false" customFormat="false" customHeight="false" hidden="false" ht="12.1" outlineLevel="0" r="195">
      <c r="A195" s="16" t="s">
        <v>737</v>
      </c>
      <c r="B195" s="16" t="s">
        <v>1185</v>
      </c>
      <c r="C195" s="45" t="n">
        <v>45169</v>
      </c>
      <c r="D195" s="46" t="n">
        <v>45208</v>
      </c>
      <c r="E195" s="17" t="n">
        <v>935.29</v>
      </c>
      <c r="F195" s="17" t="n">
        <v>897.87</v>
      </c>
      <c r="G195" s="17" t="n">
        <v>1</v>
      </c>
      <c r="H195" s="6" t="s">
        <f>=(F195-E195)*G195</f>
      </c>
      <c r="I195" s="9" t="s">
        <f>=(F195-E195)/E195</f>
      </c>
      <c r="J195" s="7" t="s">
        <f>=MAX(1,DATEDIF(C195,D195,"d")-1)</f>
      </c>
      <c r="K195" s="9" t="s">
        <f>=I195*365/J195</f>
      </c>
    </row>
    <row collapsed="false" customFormat="false" customHeight="false" hidden="false" ht="12.1" outlineLevel="0" r="196">
      <c r="A196" s="16" t="s">
        <v>737</v>
      </c>
      <c r="B196" s="16" t="s">
        <v>1185</v>
      </c>
      <c r="C196" s="45" t="n">
        <v>45176</v>
      </c>
      <c r="D196" s="46" t="n">
        <v>45208</v>
      </c>
      <c r="E196" s="17" t="n">
        <v>915.665</v>
      </c>
      <c r="F196" s="17" t="n">
        <v>897.89</v>
      </c>
      <c r="G196" s="17" t="n">
        <v>2</v>
      </c>
      <c r="H196" s="6" t="s">
        <f>=(F196-E196)*G196</f>
      </c>
      <c r="I196" s="9" t="s">
        <f>=(F196-E196)/E196</f>
      </c>
      <c r="J196" s="7" t="s">
        <f>=MAX(1,DATEDIF(C196,D196,"d")-1)</f>
      </c>
      <c r="K196" s="9" t="s">
        <f>=I196*365/J196</f>
      </c>
    </row>
    <row collapsed="false" customFormat="false" customHeight="false" hidden="false" ht="12.1" outlineLevel="0" r="197">
      <c r="A197" s="16" t="s">
        <v>737</v>
      </c>
      <c r="B197" s="16" t="s">
        <v>1185</v>
      </c>
      <c r="C197" s="45" t="n">
        <v>45223</v>
      </c>
      <c r="D197" s="46" t="n">
        <v>45267</v>
      </c>
      <c r="E197" s="17" t="n">
        <v>903.2</v>
      </c>
      <c r="F197" s="17" t="n">
        <v>878.22</v>
      </c>
      <c r="G197" s="17" t="n">
        <v>1</v>
      </c>
      <c r="H197" s="6" t="s">
        <f>=(F197-E197)*G197</f>
      </c>
      <c r="I197" s="9" t="s">
        <f>=(F197-E197)/E197</f>
      </c>
      <c r="J197" s="7" t="s">
        <f>=MAX(1,DATEDIF(C197,D197,"d")-1)</f>
      </c>
      <c r="K197" s="9" t="s">
        <f>=I197*365/J197</f>
      </c>
    </row>
    <row collapsed="false" customFormat="false" customHeight="false" hidden="false" ht="12.1" outlineLevel="0" r="198">
      <c r="A198" s="16" t="s">
        <v>738</v>
      </c>
      <c r="B198" s="16" t="s">
        <v>1240</v>
      </c>
      <c r="C198" s="45" t="n">
        <v>45215</v>
      </c>
      <c r="D198" s="46" t="n">
        <v>45267</v>
      </c>
      <c r="E198" s="17" t="n">
        <v>772.216</v>
      </c>
      <c r="F198" s="17" t="n">
        <v>787.16</v>
      </c>
      <c r="G198" s="17" t="n">
        <v>5</v>
      </c>
      <c r="H198" s="6" t="s">
        <f>=(F198-E198)*G198</f>
      </c>
      <c r="I198" s="9" t="s">
        <f>=(F198-E198)/E198</f>
      </c>
      <c r="J198" s="7" t="s">
        <f>=MAX(1,DATEDIF(C198,D198,"d")-1)</f>
      </c>
      <c r="K198" s="9" t="s">
        <f>=I198*365/J198</f>
      </c>
    </row>
    <row collapsed="false" customFormat="false" customHeight="false" hidden="false" ht="12.1" outlineLevel="0" r="199">
      <c r="A199" s="16" t="s">
        <v>58</v>
      </c>
      <c r="B199" s="16" t="s">
        <v>59</v>
      </c>
      <c r="C199" s="45" t="n">
        <v>45300</v>
      </c>
      <c r="D199" s="46" t="n">
        <v>45922</v>
      </c>
      <c r="E199" s="17" t="n">
        <v>4.0776</v>
      </c>
      <c r="F199" s="17" t="n">
        <v>3.0775</v>
      </c>
      <c r="G199" s="17" t="n">
        <v>100</v>
      </c>
      <c r="H199" s="6" t="s">
        <f>=(F199-E199)*G199</f>
      </c>
      <c r="I199" s="9" t="s">
        <f>=(F199-E199)/E199</f>
      </c>
      <c r="J199" s="7" t="s">
        <f>=MAX(1,DATEDIF(C199,D199,"d")-1)</f>
      </c>
      <c r="K199" s="9" t="s">
        <f>=I199*365/J199</f>
      </c>
    </row>
    <row collapsed="false" customFormat="false" customHeight="false" hidden="false" ht="12.1" outlineLevel="0" r="200">
      <c r="A200" s="16" t="s">
        <v>58</v>
      </c>
      <c r="B200" s="16" t="s">
        <v>59</v>
      </c>
      <c r="C200" s="45" t="n">
        <v>45443</v>
      </c>
      <c r="D200" s="46" t="n">
        <v>45922</v>
      </c>
      <c r="E200" s="17" t="n">
        <v>4.1255</v>
      </c>
      <c r="F200" s="17" t="n">
        <v>3.0775</v>
      </c>
      <c r="G200" s="17" t="n">
        <v>100</v>
      </c>
      <c r="H200" s="6" t="s">
        <f>=(F200-E200)*G200</f>
      </c>
      <c r="I200" s="9" t="s">
        <f>=(F200-E200)/E200</f>
      </c>
      <c r="J200" s="7" t="s">
        <f>=MAX(1,DATEDIF(C200,D200,"d")-1)</f>
      </c>
      <c r="K200" s="9" t="s">
        <f>=I200*365/J200</f>
      </c>
    </row>
    <row collapsed="false" customFormat="false" customHeight="false" hidden="false" ht="12.1" outlineLevel="0" r="201">
      <c r="A201" s="16" t="s">
        <v>58</v>
      </c>
      <c r="B201" s="16" t="s">
        <v>59</v>
      </c>
      <c r="C201" s="45" t="n">
        <v>45580</v>
      </c>
      <c r="D201" s="46" t="n">
        <v>45922</v>
      </c>
      <c r="E201" s="17" t="n">
        <v>3.892</v>
      </c>
      <c r="F201" s="17" t="n">
        <v>3.0775</v>
      </c>
      <c r="G201" s="17" t="n">
        <v>100</v>
      </c>
      <c r="H201" s="6" t="s">
        <f>=(F201-E201)*G201</f>
      </c>
      <c r="I201" s="9" t="s">
        <f>=(F201-E201)/E201</f>
      </c>
      <c r="J201" s="7" t="s">
        <f>=MAX(1,DATEDIF(C201,D201,"d")-1)</f>
      </c>
      <c r="K201" s="9" t="s">
        <f>=I201*365/J201</f>
      </c>
    </row>
    <row collapsed="false" customFormat="false" customHeight="false" hidden="false" ht="12.1" outlineLevel="0" r="202">
      <c r="A202" s="16" t="s">
        <v>58</v>
      </c>
      <c r="B202" s="16" t="s">
        <v>59</v>
      </c>
      <c r="C202" s="45" t="n">
        <v>45581</v>
      </c>
      <c r="D202" s="46" t="n">
        <v>45922</v>
      </c>
      <c r="E202" s="17" t="n">
        <v>3.8695</v>
      </c>
      <c r="F202" s="17" t="n">
        <v>3.0775</v>
      </c>
      <c r="G202" s="17" t="n">
        <v>100</v>
      </c>
      <c r="H202" s="6" t="s">
        <f>=(F202-E202)*G202</f>
      </c>
      <c r="I202" s="9" t="s">
        <f>=(F202-E202)/E202</f>
      </c>
      <c r="J202" s="7" t="s">
        <f>=MAX(1,DATEDIF(C202,D202,"d")-1)</f>
      </c>
      <c r="K202" s="9" t="s">
        <f>=I202*365/J202</f>
      </c>
    </row>
    <row collapsed="false" customFormat="false" customHeight="false" hidden="false" ht="12.1" outlineLevel="0" r="203">
      <c r="A203" s="16" t="s">
        <v>58</v>
      </c>
      <c r="B203" s="16" t="s">
        <v>59</v>
      </c>
      <c r="C203" s="45" t="n">
        <v>45593</v>
      </c>
      <c r="D203" s="46" t="n">
        <v>45922</v>
      </c>
      <c r="E203" s="17" t="n">
        <v>3.777</v>
      </c>
      <c r="F203" s="17" t="n">
        <v>3.0775</v>
      </c>
      <c r="G203" s="17" t="n">
        <v>100</v>
      </c>
      <c r="H203" s="6" t="s">
        <f>=(F203-E203)*G203</f>
      </c>
      <c r="I203" s="9" t="s">
        <f>=(F203-E203)/E203</f>
      </c>
      <c r="J203" s="7" t="s">
        <f>=MAX(1,DATEDIF(C203,D203,"d")-1)</f>
      </c>
      <c r="K203" s="9" t="s">
        <f>=I203*365/J203</f>
      </c>
    </row>
    <row collapsed="false" customFormat="false" customHeight="false" hidden="false" ht="12.1" outlineLevel="0" r="204">
      <c r="A204" s="16" t="s">
        <v>58</v>
      </c>
      <c r="B204" s="16" t="s">
        <v>59</v>
      </c>
      <c r="C204" s="45" t="n">
        <v>45889</v>
      </c>
      <c r="D204" s="46" t="n">
        <v>45922</v>
      </c>
      <c r="E204" s="17" t="n">
        <v>3.209</v>
      </c>
      <c r="F204" s="17" t="n">
        <v>3.0775</v>
      </c>
      <c r="G204" s="17" t="n">
        <v>100</v>
      </c>
      <c r="H204" s="6" t="s">
        <f>=(F204-E204)*G204</f>
      </c>
      <c r="I204" s="9" t="s">
        <f>=(F204-E204)/E204</f>
      </c>
      <c r="J204" s="7" t="s">
        <f>=MAX(1,DATEDIF(C204,D204,"d")-1)</f>
      </c>
      <c r="K204" s="9" t="s">
        <f>=I204*365/J204</f>
      </c>
    </row>
    <row collapsed="false" customFormat="false" customHeight="false" hidden="false" ht="12.1" outlineLevel="0" r="205">
      <c r="A205" s="16" t="s">
        <v>93</v>
      </c>
      <c r="B205" s="16" t="s">
        <v>94</v>
      </c>
      <c r="C205" s="45" t="n">
        <v>45369</v>
      </c>
      <c r="D205" s="46" t="n">
        <v>45567</v>
      </c>
      <c r="E205" s="17" t="n">
        <v>1151.69</v>
      </c>
      <c r="F205" s="17" t="n">
        <v>1154.4</v>
      </c>
      <c r="G205" s="17" t="n">
        <v>1</v>
      </c>
      <c r="H205" s="6" t="s">
        <f>=(F205-E205)*G205</f>
      </c>
      <c r="I205" s="9" t="s">
        <f>=(F205-E205)/E205</f>
      </c>
      <c r="J205" s="7" t="s">
        <f>=MAX(1,DATEDIF(C205,D205,"d")-1)</f>
      </c>
      <c r="K205" s="9" t="s">
        <f>=I205*365/J205</f>
      </c>
    </row>
    <row collapsed="false" customFormat="false" customHeight="false" hidden="false" ht="12.1" outlineLevel="0" r="206">
      <c r="A206" s="16" t="s">
        <v>93</v>
      </c>
      <c r="B206" s="16" t="s">
        <v>94</v>
      </c>
      <c r="C206" s="45" t="n">
        <v>45411</v>
      </c>
      <c r="D206" s="46" t="n">
        <v>45593</v>
      </c>
      <c r="E206" s="17" t="n">
        <v>1158.64</v>
      </c>
      <c r="F206" s="17" t="n">
        <v>1126.45</v>
      </c>
      <c r="G206" s="17" t="n">
        <v>1</v>
      </c>
      <c r="H206" s="6" t="s">
        <f>=(F206-E206)*G206</f>
      </c>
      <c r="I206" s="9" t="s">
        <f>=(F206-E206)/E206</f>
      </c>
      <c r="J206" s="7" t="s">
        <f>=MAX(1,DATEDIF(C206,D206,"d")-1)</f>
      </c>
      <c r="K206" s="9" t="s">
        <f>=I206*365/J206</f>
      </c>
    </row>
    <row collapsed="false" customFormat="false" customHeight="false" hidden="false" ht="12.1" outlineLevel="0" r="207">
      <c r="A207" s="16" t="s">
        <v>93</v>
      </c>
      <c r="B207" s="16" t="s">
        <v>94</v>
      </c>
      <c r="C207" s="45" t="n">
        <v>45478</v>
      </c>
      <c r="D207" s="46" t="n">
        <v>45593</v>
      </c>
      <c r="E207" s="17" t="n">
        <v>1145.2</v>
      </c>
      <c r="F207" s="17" t="n">
        <v>1126.45</v>
      </c>
      <c r="G207" s="17" t="n">
        <v>1</v>
      </c>
      <c r="H207" s="6" t="s">
        <f>=(F207-E207)*G207</f>
      </c>
      <c r="I207" s="9" t="s">
        <f>=(F207-E207)/E207</f>
      </c>
      <c r="J207" s="7" t="s">
        <f>=MAX(1,DATEDIF(C207,D207,"d")-1)</f>
      </c>
      <c r="K207" s="9" t="s">
        <f>=I207*365/J207</f>
      </c>
    </row>
    <row collapsed="false" customFormat="false" customHeight="false" hidden="false" ht="12.1" outlineLevel="0" r="208">
      <c r="A208" s="16" t="s">
        <v>93</v>
      </c>
      <c r="B208" s="16" t="s">
        <v>94</v>
      </c>
      <c r="C208" s="45" t="n">
        <v>45520</v>
      </c>
      <c r="D208" s="46" t="n">
        <v>45593</v>
      </c>
      <c r="E208" s="17" t="n">
        <v>1163</v>
      </c>
      <c r="F208" s="17" t="n">
        <v>1126.45</v>
      </c>
      <c r="G208" s="17" t="n">
        <v>1</v>
      </c>
      <c r="H208" s="6" t="s">
        <f>=(F208-E208)*G208</f>
      </c>
      <c r="I208" s="9" t="s">
        <f>=(F208-E208)/E208</f>
      </c>
      <c r="J208" s="7" t="s">
        <f>=MAX(1,DATEDIF(C208,D208,"d")-1)</f>
      </c>
      <c r="K208" s="9" t="s">
        <f>=I208*365/J208</f>
      </c>
    </row>
    <row collapsed="false" customFormat="false" customHeight="false" hidden="false" ht="12.1" outlineLevel="0" r="209">
      <c r="A209" s="16" t="s">
        <v>93</v>
      </c>
      <c r="B209" s="16" t="s">
        <v>94</v>
      </c>
      <c r="C209" s="45" t="n">
        <v>45524</v>
      </c>
      <c r="D209" s="46" t="n">
        <v>45593</v>
      </c>
      <c r="E209" s="17" t="n">
        <v>1300</v>
      </c>
      <c r="F209" s="17" t="n">
        <v>1126.45</v>
      </c>
      <c r="G209" s="17" t="n">
        <v>1</v>
      </c>
      <c r="H209" s="6" t="s">
        <f>=(F209-E209)*G209</f>
      </c>
      <c r="I209" s="9" t="s">
        <f>=(F209-E209)/E209</f>
      </c>
      <c r="J209" s="7" t="s">
        <f>=MAX(1,DATEDIF(C209,D209,"d")-1)</f>
      </c>
      <c r="K209" s="9" t="s">
        <f>=I209*365/J209</f>
      </c>
    </row>
    <row collapsed="false" customFormat="false" customHeight="false" hidden="false" ht="12.1" outlineLevel="0" r="210">
      <c r="A210" s="16" t="s">
        <v>93</v>
      </c>
      <c r="B210" s="16" t="s">
        <v>94</v>
      </c>
      <c r="C210" s="45" t="n">
        <v>45527</v>
      </c>
      <c r="D210" s="46" t="n">
        <v>46139</v>
      </c>
      <c r="E210" s="17" t="n">
        <v>1169.6</v>
      </c>
      <c r="F210" s="17" t="n">
        <v>1635.29</v>
      </c>
      <c r="G210" s="17" t="n">
        <v>1</v>
      </c>
      <c r="H210" s="6" t="s">
        <f>=(F210-E210)*G210</f>
      </c>
      <c r="I210" s="9" t="s">
        <f>=(F210-E210)/E210</f>
      </c>
      <c r="J210" s="7" t="s">
        <f>=MAX(1,DATEDIF(C210,D210,"d")-1)</f>
      </c>
      <c r="K210" s="9" t="s">
        <f>=I210*365/J210</f>
      </c>
    </row>
    <row collapsed="false" customFormat="false" customHeight="false" hidden="false" ht="12.1" outlineLevel="0" r="211">
      <c r="A211" s="16" t="s">
        <v>93</v>
      </c>
      <c r="B211" s="16" t="s">
        <v>94</v>
      </c>
      <c r="C211" s="45" t="n">
        <v>45922</v>
      </c>
      <c r="D211" s="46" t="n">
        <v>46139</v>
      </c>
      <c r="E211" s="17" t="n">
        <v>1475.6</v>
      </c>
      <c r="F211" s="17" t="n">
        <v>1635.6186</v>
      </c>
      <c r="G211" s="17" t="n">
        <v>5</v>
      </c>
      <c r="H211" s="6" t="s">
        <f>=(F211-E211)*G211</f>
      </c>
      <c r="I211" s="9" t="s">
        <f>=(F211-E211)/E211</f>
      </c>
      <c r="J211" s="7" t="s">
        <f>=MAX(1,DATEDIF(C211,D211,"d")-1)</f>
      </c>
      <c r="K211" s="9" t="s">
        <f>=I211*365/J211</f>
      </c>
    </row>
    <row collapsed="false" customFormat="false" customHeight="false" hidden="false" ht="12.1" outlineLevel="0" r="212">
      <c r="A212" s="16" t="s">
        <v>93</v>
      </c>
      <c r="B212" s="16" t="s">
        <v>94</v>
      </c>
      <c r="C212" s="45" t="n">
        <v>45924</v>
      </c>
      <c r="D212" s="46" t="n">
        <v>46139</v>
      </c>
      <c r="E212" s="17" t="n">
        <v>1466.6</v>
      </c>
      <c r="F212" s="17" t="n">
        <v>1635.6186</v>
      </c>
      <c r="G212" s="17" t="n">
        <v>2</v>
      </c>
      <c r="H212" s="6" t="s">
        <f>=(F212-E212)*G212</f>
      </c>
      <c r="I212" s="9" t="s">
        <f>=(F212-E212)/E212</f>
      </c>
      <c r="J212" s="7" t="s">
        <f>=MAX(1,DATEDIF(C212,D212,"d")-1)</f>
      </c>
      <c r="K212" s="9" t="s">
        <f>=I212*365/J212</f>
      </c>
    </row>
    <row collapsed="false" customFormat="false" customHeight="false" hidden="false" ht="12.1" outlineLevel="0" r="213">
      <c r="A213" s="16" t="s">
        <v>47</v>
      </c>
      <c r="B213" s="16" t="s">
        <v>48</v>
      </c>
      <c r="C213" s="45" t="n">
        <v>45411</v>
      </c>
      <c r="D213" s="46" t="n">
        <v>45924</v>
      </c>
      <c r="E213" s="17" t="n">
        <v>3097.78</v>
      </c>
      <c r="F213" s="17" t="n">
        <v>3133.2</v>
      </c>
      <c r="G213" s="17" t="n">
        <v>1</v>
      </c>
      <c r="H213" s="6" t="s">
        <f>=(F213-E213)*G213</f>
      </c>
      <c r="I213" s="9" t="s">
        <f>=(F213-E213)/E213</f>
      </c>
      <c r="J213" s="7" t="s">
        <f>=MAX(1,DATEDIF(C213,D213,"d")-1)</f>
      </c>
      <c r="K213" s="9" t="s">
        <f>=I213*365/J213</f>
      </c>
    </row>
    <row collapsed="false" customFormat="false" customHeight="false" hidden="false" ht="12.1" outlineLevel="0" r="214">
      <c r="A214" s="16" t="s">
        <v>86</v>
      </c>
      <c r="B214" s="16" t="s">
        <v>88</v>
      </c>
      <c r="C214" s="45" t="n">
        <v>45443</v>
      </c>
      <c r="D214" s="46" t="n">
        <v>45520</v>
      </c>
      <c r="E214" s="17" t="n">
        <v>1337.5</v>
      </c>
      <c r="F214" s="17" t="n">
        <v>1281</v>
      </c>
      <c r="G214" s="17" t="n">
        <v>1</v>
      </c>
      <c r="H214" s="6" t="s">
        <f>=(F214-E214)*G214</f>
      </c>
      <c r="I214" s="9" t="s">
        <f>=(F214-E214)/E214</f>
      </c>
      <c r="J214" s="7" t="s">
        <f>=MAX(1,DATEDIF(C214,D214,"d")-1)</f>
      </c>
      <c r="K214" s="9" t="s">
        <f>=I214*365/J214</f>
      </c>
    </row>
    <row collapsed="false" customFormat="false" customHeight="false" hidden="false" ht="12.1" outlineLevel="0" r="215">
      <c r="A215" s="16" t="s">
        <v>112</v>
      </c>
      <c r="B215" s="16" t="s">
        <v>114</v>
      </c>
      <c r="C215" s="45" t="n">
        <v>45520</v>
      </c>
      <c r="D215" s="46" t="n">
        <v>46139</v>
      </c>
      <c r="E215" s="17" t="n">
        <v>8441.827</v>
      </c>
      <c r="F215" s="17" t="n">
        <v>7376.906</v>
      </c>
      <c r="G215" s="17" t="n">
        <v>1</v>
      </c>
      <c r="H215" s="6" t="s">
        <f>=(F215-E215)*G215</f>
      </c>
      <c r="I215" s="9" t="s">
        <f>=(F215-E215)/E215</f>
      </c>
      <c r="J215" s="7" t="s">
        <f>=MAX(1,DATEDIF(C215,D215,"d")-1)</f>
      </c>
      <c r="K215" s="9" t="s">
        <f>=I215*365/J215</f>
      </c>
    </row>
    <row collapsed="false" customFormat="false" customHeight="false" hidden="false" ht="12.1" outlineLevel="0" r="216">
      <c r="A216" s="16" t="s">
        <v>112</v>
      </c>
      <c r="B216" s="16" t="s">
        <v>114</v>
      </c>
      <c r="C216" s="45" t="n">
        <v>45527</v>
      </c>
      <c r="D216" s="46" t="n">
        <v>46139</v>
      </c>
      <c r="E216" s="17" t="n">
        <v>8269.73</v>
      </c>
      <c r="F216" s="17" t="n">
        <v>7376.906</v>
      </c>
      <c r="G216" s="17" t="n">
        <v>1</v>
      </c>
      <c r="H216" s="6" t="s">
        <f>=(F216-E216)*G216</f>
      </c>
      <c r="I216" s="9" t="s">
        <f>=(F216-E216)/E216</f>
      </c>
      <c r="J216" s="7" t="s">
        <f>=MAX(1,DATEDIF(C216,D216,"d")-1)</f>
      </c>
      <c r="K216" s="9" t="s">
        <f>=I216*365/J216</f>
      </c>
    </row>
    <row collapsed="false" customFormat="false" customHeight="false" hidden="false" ht="12.1" outlineLevel="0" r="217">
      <c r="A217" s="16" t="s">
        <v>112</v>
      </c>
      <c r="B217" s="16" t="s">
        <v>114</v>
      </c>
      <c r="C217" s="45" t="n">
        <v>45567</v>
      </c>
      <c r="D217" s="46" t="n">
        <v>46139</v>
      </c>
      <c r="E217" s="17" t="n">
        <v>8254.715</v>
      </c>
      <c r="F217" s="17" t="n">
        <v>7376.906</v>
      </c>
      <c r="G217" s="17" t="n">
        <v>1</v>
      </c>
      <c r="H217" s="6" t="s">
        <f>=(F217-E217)*G217</f>
      </c>
      <c r="I217" s="9" t="s">
        <f>=(F217-E217)/E217</f>
      </c>
      <c r="J217" s="7" t="s">
        <f>=MAX(1,DATEDIF(C217,D217,"d")-1)</f>
      </c>
      <c r="K217" s="9" t="s">
        <f>=I217*365/J217</f>
      </c>
    </row>
    <row collapsed="false" customFormat="false" customHeight="false" hidden="false" ht="12.1" outlineLevel="0" r="218">
      <c r="A218" s="16" t="s">
        <v>112</v>
      </c>
      <c r="B218" s="16" t="s">
        <v>114</v>
      </c>
      <c r="C218" s="45" t="n">
        <v>45593</v>
      </c>
      <c r="D218" s="46" t="n">
        <v>46139</v>
      </c>
      <c r="E218" s="17" t="n">
        <v>8021.3155</v>
      </c>
      <c r="F218" s="17" t="n">
        <v>7376.906</v>
      </c>
      <c r="G218" s="17" t="n">
        <v>1</v>
      </c>
      <c r="H218" s="6" t="s">
        <f>=(F218-E218)*G218</f>
      </c>
      <c r="I218" s="9" t="s">
        <f>=(F218-E218)/E218</f>
      </c>
      <c r="J218" s="7" t="s">
        <f>=MAX(1,DATEDIF(C218,D218,"d")-1)</f>
      </c>
      <c r="K218" s="9" t="s">
        <f>=I218*365/J218</f>
      </c>
    </row>
    <row collapsed="false" customFormat="false" customHeight="false" hidden="false" ht="12.1" outlineLevel="0" r="219">
      <c r="A219" s="16" t="s">
        <v>112</v>
      </c>
      <c r="B219" s="16" t="s">
        <v>114</v>
      </c>
      <c r="C219" s="45" t="n">
        <v>45674</v>
      </c>
      <c r="D219" s="46" t="n">
        <v>46139</v>
      </c>
      <c r="E219" s="17" t="n">
        <v>9422.7012</v>
      </c>
      <c r="F219" s="17" t="n">
        <v>7376.906</v>
      </c>
      <c r="G219" s="17" t="n">
        <v>1</v>
      </c>
      <c r="H219" s="6" t="s">
        <f>=(F219-E219)*G219</f>
      </c>
      <c r="I219" s="9" t="s">
        <f>=(F219-E219)/E219</f>
      </c>
      <c r="J219" s="7" t="s">
        <f>=MAX(1,DATEDIF(C219,D219,"d")-1)</f>
      </c>
      <c r="K219" s="9" t="s">
        <f>=I219*365/J219</f>
      </c>
    </row>
    <row collapsed="false" customFormat="false" customHeight="false" hidden="false" ht="12.1" outlineLevel="0" r="220">
      <c r="A220" s="16" t="s">
        <v>744</v>
      </c>
      <c r="B220" s="16" t="s">
        <v>1241</v>
      </c>
      <c r="C220" s="45" t="n">
        <v>45558</v>
      </c>
      <c r="D220" s="46" t="n">
        <v>45593</v>
      </c>
      <c r="E220" s="17" t="n">
        <v>2153.5</v>
      </c>
      <c r="F220" s="17" t="n">
        <v>2070</v>
      </c>
      <c r="G220" s="17" t="n">
        <v>2</v>
      </c>
      <c r="H220" s="6" t="s">
        <f>=(F220-E220)*G220</f>
      </c>
      <c r="I220" s="9" t="s">
        <f>=(F220-E220)/E220</f>
      </c>
      <c r="J220" s="7" t="s">
        <f>=MAX(1,DATEDIF(C220,D220,"d")-1)</f>
      </c>
      <c r="K220" s="9" t="s">
        <f>=I220*365/J220</f>
      </c>
    </row>
    <row collapsed="false" customFormat="false" customHeight="false" hidden="false" ht="12.1" outlineLevel="0" r="221">
      <c r="A221" s="16" t="s">
        <v>43</v>
      </c>
      <c r="B221" s="16" t="s">
        <v>44</v>
      </c>
      <c r="C221" s="45" t="n">
        <v>45580</v>
      </c>
      <c r="D221" s="46" t="n">
        <v>45922</v>
      </c>
      <c r="E221" s="17" t="n">
        <v>1370</v>
      </c>
      <c r="F221" s="17" t="n">
        <v>1223.2</v>
      </c>
      <c r="G221" s="17" t="n">
        <v>1</v>
      </c>
      <c r="H221" s="6" t="s">
        <f>=(F221-E221)*G221</f>
      </c>
      <c r="I221" s="9" t="s">
        <f>=(F221-E221)/E221</f>
      </c>
      <c r="J221" s="7" t="s">
        <f>=MAX(1,DATEDIF(C221,D221,"d")-1)</f>
      </c>
      <c r="K221" s="9" t="s">
        <f>=I221*365/J221</f>
      </c>
    </row>
    <row collapsed="false" customFormat="false" customHeight="false" hidden="false" ht="12.1" outlineLevel="0" r="222">
      <c r="A222" s="16" t="s">
        <v>43</v>
      </c>
      <c r="B222" s="16" t="s">
        <v>44</v>
      </c>
      <c r="C222" s="45" t="n">
        <v>45684</v>
      </c>
      <c r="D222" s="46" t="n">
        <v>45922</v>
      </c>
      <c r="E222" s="17" t="n">
        <v>1156.5</v>
      </c>
      <c r="F222" s="17" t="n">
        <v>1223.2</v>
      </c>
      <c r="G222" s="17" t="n">
        <v>1</v>
      </c>
      <c r="H222" s="6" t="s">
        <f>=(F222-E222)*G222</f>
      </c>
      <c r="I222" s="9" t="s">
        <f>=(F222-E222)/E222</f>
      </c>
      <c r="J222" s="7" t="s">
        <f>=MAX(1,DATEDIF(C222,D222,"d")-1)</f>
      </c>
      <c r="K222" s="9" t="s">
        <f>=I222*365/J222</f>
      </c>
    </row>
    <row collapsed="false" customFormat="false" customHeight="false" hidden="false" ht="12.1" outlineLevel="0" r="223">
      <c r="A223" s="16" t="s">
        <v>745</v>
      </c>
      <c r="B223" s="16" t="s">
        <v>1173</v>
      </c>
      <c r="C223" s="45" t="n">
        <v>45583</v>
      </c>
      <c r="D223" s="46" t="n">
        <v>45922</v>
      </c>
      <c r="E223" s="17" t="n">
        <v>13.565</v>
      </c>
      <c r="F223" s="17" t="n">
        <v>13.09</v>
      </c>
      <c r="G223" s="17" t="n">
        <v>100</v>
      </c>
      <c r="H223" s="6" t="s">
        <f>=(F223-E223)*G223</f>
      </c>
      <c r="I223" s="9" t="s">
        <f>=(F223-E223)/E223</f>
      </c>
      <c r="J223" s="7" t="s">
        <f>=MAX(1,DATEDIF(C223,D223,"d")-1)</f>
      </c>
      <c r="K223" s="9" t="s">
        <f>=I223*365/J223</f>
      </c>
    </row>
    <row collapsed="false" customFormat="false" customHeight="false" hidden="false" ht="12.1" outlineLevel="0" r="224">
      <c r="A224" s="16" t="s">
        <v>745</v>
      </c>
      <c r="B224" s="16" t="s">
        <v>1173</v>
      </c>
      <c r="C224" s="45" t="n">
        <v>45684</v>
      </c>
      <c r="D224" s="46" t="n">
        <v>45922</v>
      </c>
      <c r="E224" s="17" t="n">
        <v>14.875</v>
      </c>
      <c r="F224" s="17" t="n">
        <v>13.09</v>
      </c>
      <c r="G224" s="17" t="n">
        <v>100</v>
      </c>
      <c r="H224" s="6" t="s">
        <f>=(F224-E224)*G224</f>
      </c>
      <c r="I224" s="9" t="s">
        <f>=(F224-E224)/E224</f>
      </c>
      <c r="J224" s="7" t="s">
        <f>=MAX(1,DATEDIF(C224,D224,"d")-1)</f>
      </c>
      <c r="K224" s="9" t="s">
        <f>=I224*365/J224</f>
      </c>
    </row>
    <row collapsed="false" customFormat="false" customHeight="false" hidden="false" ht="12.1" outlineLevel="0" r="225">
      <c r="A225" s="16" t="s">
        <v>72</v>
      </c>
      <c r="B225" s="16" t="s">
        <v>73</v>
      </c>
      <c r="C225" s="45" t="n">
        <v>45628</v>
      </c>
      <c r="D225" s="46" t="n">
        <v>45922</v>
      </c>
      <c r="E225" s="17" t="n">
        <v>113.34</v>
      </c>
      <c r="F225" s="17" t="n">
        <v>119.4</v>
      </c>
      <c r="G225" s="17" t="n">
        <v>10</v>
      </c>
      <c r="H225" s="6" t="s">
        <f>=(F225-E225)*G225</f>
      </c>
      <c r="I225" s="9" t="s">
        <f>=(F225-E225)/E225</f>
      </c>
      <c r="J225" s="7" t="s">
        <f>=MAX(1,DATEDIF(C225,D225,"d")-1)</f>
      </c>
      <c r="K225" s="9" t="s">
        <f>=I225*365/J225</f>
      </c>
    </row>
    <row collapsed="false" customFormat="false" customHeight="false" hidden="false" ht="12.1" outlineLevel="0" r="226">
      <c r="A226" s="16" t="s">
        <v>96</v>
      </c>
      <c r="B226" s="16" t="s">
        <v>97</v>
      </c>
      <c r="C226" s="45" t="n">
        <v>45685</v>
      </c>
      <c r="D226" s="46" t="n">
        <v>46139</v>
      </c>
      <c r="E226" s="17" t="n">
        <v>2.206</v>
      </c>
      <c r="F226" s="17" t="n">
        <v>2.8502</v>
      </c>
      <c r="G226" s="17" t="n">
        <v>5</v>
      </c>
      <c r="H226" s="6" t="s">
        <f>=(F226-E226)*G226</f>
      </c>
      <c r="I226" s="9" t="s">
        <f>=(F226-E226)/E226</f>
      </c>
      <c r="J226" s="7" t="s">
        <f>=MAX(1,DATEDIF(C226,D226,"d")-1)</f>
      </c>
      <c r="K226" s="9" t="s">
        <f>=I226*365/J226</f>
      </c>
    </row>
    <row collapsed="false" customFormat="false" customHeight="false" hidden="false" ht="12.1" outlineLevel="0" r="227">
      <c r="A227" s="16" t="s">
        <v>96</v>
      </c>
      <c r="B227" s="16" t="s">
        <v>97</v>
      </c>
      <c r="C227" s="45" t="n">
        <v>45685</v>
      </c>
      <c r="D227" s="46" t="n">
        <v>46139</v>
      </c>
      <c r="E227" s="17" t="n">
        <v>2.203</v>
      </c>
      <c r="F227" s="17" t="n">
        <v>2.8502</v>
      </c>
      <c r="G227" s="17" t="n">
        <v>2343</v>
      </c>
      <c r="H227" s="6" t="s">
        <f>=(F227-E227)*G227</f>
      </c>
      <c r="I227" s="9" t="s">
        <f>=(F227-E227)/E227</f>
      </c>
      <c r="J227" s="7" t="s">
        <f>=MAX(1,DATEDIF(C227,D227,"d")-1)</f>
      </c>
      <c r="K227" s="9" t="s">
        <f>=I227*365/J227</f>
      </c>
    </row>
    <row collapsed="false" customFormat="false" customHeight="false" hidden="false" ht="12.1" outlineLevel="0" r="228">
      <c r="A228" s="16" t="s">
        <v>96</v>
      </c>
      <c r="B228" s="16" t="s">
        <v>97</v>
      </c>
      <c r="C228" s="45" t="n">
        <v>45685</v>
      </c>
      <c r="D228" s="46" t="n">
        <v>46139</v>
      </c>
      <c r="E228" s="17" t="n">
        <v>2.2033</v>
      </c>
      <c r="F228" s="17" t="n">
        <v>2.8502</v>
      </c>
      <c r="G228" s="17" t="n">
        <v>27</v>
      </c>
      <c r="H228" s="6" t="s">
        <f>=(F228-E228)*G228</f>
      </c>
      <c r="I228" s="9" t="s">
        <f>=(F228-E228)/E228</f>
      </c>
      <c r="J228" s="7" t="s">
        <f>=MAX(1,DATEDIF(C228,D228,"d")-1)</f>
      </c>
      <c r="K228" s="9" t="s">
        <f>=I228*365/J228</f>
      </c>
    </row>
    <row collapsed="false" customFormat="false" customHeight="false" hidden="false" ht="12.1" outlineLevel="0" r="229">
      <c r="A229" s="16" t="s">
        <v>96</v>
      </c>
      <c r="B229" s="16" t="s">
        <v>97</v>
      </c>
      <c r="C229" s="45" t="n">
        <v>45707</v>
      </c>
      <c r="D229" s="46" t="n">
        <v>46139</v>
      </c>
      <c r="E229" s="17" t="n">
        <v>2.1825</v>
      </c>
      <c r="F229" s="17" t="n">
        <v>2.8502</v>
      </c>
      <c r="G229" s="17" t="n">
        <v>325</v>
      </c>
      <c r="H229" s="6" t="s">
        <f>=(F229-E229)*G229</f>
      </c>
      <c r="I229" s="9" t="s">
        <f>=(F229-E229)/E229</f>
      </c>
      <c r="J229" s="7" t="s">
        <f>=MAX(1,DATEDIF(C229,D229,"d")-1)</f>
      </c>
      <c r="K229" s="9" t="s">
        <f>=I229*365/J229</f>
      </c>
    </row>
    <row collapsed="false" customFormat="false" customHeight="false" hidden="false" ht="12.1" outlineLevel="0" r="230">
      <c r="A230" s="16" t="s">
        <v>96</v>
      </c>
      <c r="B230" s="16" t="s">
        <v>97</v>
      </c>
      <c r="C230" s="45" t="n">
        <v>45796</v>
      </c>
      <c r="D230" s="46" t="n">
        <v>46139</v>
      </c>
      <c r="E230" s="17" t="n">
        <v>2.1311</v>
      </c>
      <c r="F230" s="17" t="n">
        <v>2.8502</v>
      </c>
      <c r="G230" s="17" t="n">
        <v>37</v>
      </c>
      <c r="H230" s="6" t="s">
        <f>=(F230-E230)*G230</f>
      </c>
      <c r="I230" s="9" t="s">
        <f>=(F230-E230)/E230</f>
      </c>
      <c r="J230" s="7" t="s">
        <f>=MAX(1,DATEDIF(C230,D230,"d")-1)</f>
      </c>
      <c r="K230" s="9" t="s">
        <f>=I230*365/J230</f>
      </c>
    </row>
    <row collapsed="false" customFormat="false" customHeight="false" hidden="false" ht="12.1" outlineLevel="0" r="231">
      <c r="A231" s="16" t="s">
        <v>96</v>
      </c>
      <c r="B231" s="16" t="s">
        <v>97</v>
      </c>
      <c r="C231" s="45" t="n">
        <v>45798</v>
      </c>
      <c r="D231" s="46" t="n">
        <v>46139</v>
      </c>
      <c r="E231" s="17" t="n">
        <v>2.1455</v>
      </c>
      <c r="F231" s="17" t="n">
        <v>2.8502</v>
      </c>
      <c r="G231" s="17" t="n">
        <v>289</v>
      </c>
      <c r="H231" s="6" t="s">
        <f>=(F231-E231)*G231</f>
      </c>
      <c r="I231" s="9" t="s">
        <f>=(F231-E231)/E231</f>
      </c>
      <c r="J231" s="7" t="s">
        <f>=MAX(1,DATEDIF(C231,D231,"d")-1)</f>
      </c>
      <c r="K231" s="9" t="s">
        <f>=I231*365/J231</f>
      </c>
    </row>
    <row collapsed="false" customFormat="false" customHeight="false" hidden="false" ht="12.1" outlineLevel="0" r="232">
      <c r="A232" s="16" t="s">
        <v>96</v>
      </c>
      <c r="B232" s="16" t="s">
        <v>97</v>
      </c>
      <c r="C232" s="45" t="n">
        <v>45803</v>
      </c>
      <c r="D232" s="46" t="n">
        <v>46139</v>
      </c>
      <c r="E232" s="17" t="n">
        <v>2.1413</v>
      </c>
      <c r="F232" s="17" t="n">
        <v>2.8502</v>
      </c>
      <c r="G232" s="17" t="n">
        <v>16</v>
      </c>
      <c r="H232" s="6" t="s">
        <f>=(F232-E232)*G232</f>
      </c>
      <c r="I232" s="9" t="s">
        <f>=(F232-E232)/E232</f>
      </c>
      <c r="J232" s="7" t="s">
        <f>=MAX(1,DATEDIF(C232,D232,"d")-1)</f>
      </c>
      <c r="K232" s="9" t="s">
        <f>=I232*365/J232</f>
      </c>
    </row>
    <row collapsed="false" customFormat="false" customHeight="false" hidden="false" ht="12.1" outlineLevel="0" r="233">
      <c r="A233" s="16" t="s">
        <v>96</v>
      </c>
      <c r="B233" s="16" t="s">
        <v>97</v>
      </c>
      <c r="C233" s="45" t="n">
        <v>45834</v>
      </c>
      <c r="D233" s="46" t="n">
        <v>46139</v>
      </c>
      <c r="E233" s="17" t="n">
        <v>2.1095</v>
      </c>
      <c r="F233" s="17" t="n">
        <v>2.8502</v>
      </c>
      <c r="G233" s="17" t="n">
        <v>73</v>
      </c>
      <c r="H233" s="6" t="s">
        <f>=(F233-E233)*G233</f>
      </c>
      <c r="I233" s="9" t="s">
        <f>=(F233-E233)/E233</f>
      </c>
      <c r="J233" s="7" t="s">
        <f>=MAX(1,DATEDIF(C233,D233,"d")-1)</f>
      </c>
      <c r="K233" s="9" t="s">
        <f>=I233*365/J233</f>
      </c>
    </row>
    <row collapsed="false" customFormat="false" customHeight="false" hidden="false" ht="12.1" outlineLevel="0" r="234">
      <c r="A234" s="16" t="s">
        <v>96</v>
      </c>
      <c r="B234" s="16" t="s">
        <v>97</v>
      </c>
      <c r="C234" s="45" t="n">
        <v>45859</v>
      </c>
      <c r="D234" s="46" t="n">
        <v>46139</v>
      </c>
      <c r="E234" s="17" t="n">
        <v>2.1329</v>
      </c>
      <c r="F234" s="17" t="n">
        <v>2.8502</v>
      </c>
      <c r="G234" s="17" t="n">
        <v>38</v>
      </c>
      <c r="H234" s="6" t="s">
        <f>=(F234-E234)*G234</f>
      </c>
      <c r="I234" s="9" t="s">
        <f>=(F234-E234)/E234</f>
      </c>
      <c r="J234" s="7" t="s">
        <f>=MAX(1,DATEDIF(C234,D234,"d")-1)</f>
      </c>
      <c r="K234" s="9" t="s">
        <f>=I234*365/J234</f>
      </c>
    </row>
    <row collapsed="false" customFormat="false" customHeight="false" hidden="false" ht="12.1" outlineLevel="0" r="235">
      <c r="A235" s="16" t="s">
        <v>96</v>
      </c>
      <c r="B235" s="16" t="s">
        <v>97</v>
      </c>
      <c r="C235" s="45" t="n">
        <v>45870</v>
      </c>
      <c r="D235" s="46" t="n">
        <v>46139</v>
      </c>
      <c r="E235" s="17" t="n">
        <v>2.1605</v>
      </c>
      <c r="F235" s="17" t="n">
        <v>2.8502</v>
      </c>
      <c r="G235" s="17" t="n">
        <v>172</v>
      </c>
      <c r="H235" s="6" t="s">
        <f>=(F235-E235)*G235</f>
      </c>
      <c r="I235" s="9" t="s">
        <f>=(F235-E235)/E235</f>
      </c>
      <c r="J235" s="7" t="s">
        <f>=MAX(1,DATEDIF(C235,D235,"d")-1)</f>
      </c>
      <c r="K235" s="9" t="s">
        <f>=I235*365/J235</f>
      </c>
    </row>
    <row collapsed="false" customFormat="false" customHeight="false" hidden="false" ht="12.1" outlineLevel="0" r="236">
      <c r="A236" s="16" t="s">
        <v>96</v>
      </c>
      <c r="B236" s="16" t="s">
        <v>97</v>
      </c>
      <c r="C236" s="45" t="n">
        <v>45889</v>
      </c>
      <c r="D236" s="46" t="n">
        <v>46139</v>
      </c>
      <c r="E236" s="17" t="n">
        <v>2.1745</v>
      </c>
      <c r="F236" s="17" t="n">
        <v>2.8502</v>
      </c>
      <c r="G236" s="17" t="n">
        <v>141</v>
      </c>
      <c r="H236" s="6" t="s">
        <f>=(F236-E236)*G236</f>
      </c>
      <c r="I236" s="9" t="s">
        <f>=(F236-E236)/E236</f>
      </c>
      <c r="J236" s="7" t="s">
        <f>=MAX(1,DATEDIF(C236,D236,"d")-1)</f>
      </c>
      <c r="K236" s="9" t="s">
        <f>=I236*365/J236</f>
      </c>
    </row>
    <row collapsed="false" customFormat="false" customHeight="false" hidden="false" ht="12.1" outlineLevel="0" r="237">
      <c r="A237" s="16" t="s">
        <v>96</v>
      </c>
      <c r="B237" s="16" t="s">
        <v>97</v>
      </c>
      <c r="C237" s="45" t="n">
        <v>45924</v>
      </c>
      <c r="D237" s="46" t="n">
        <v>46139</v>
      </c>
      <c r="E237" s="17" t="n">
        <v>2.5105</v>
      </c>
      <c r="F237" s="17" t="n">
        <v>2.8502</v>
      </c>
      <c r="G237" s="17" t="n">
        <v>77</v>
      </c>
      <c r="H237" s="6" t="s">
        <f>=(F237-E237)*G237</f>
      </c>
      <c r="I237" s="9" t="s">
        <f>=(F237-E237)/E237</f>
      </c>
      <c r="J237" s="7" t="s">
        <f>=MAX(1,DATEDIF(C237,D237,"d")-1)</f>
      </c>
      <c r="K237" s="9" t="s">
        <f>=I237*365/J237</f>
      </c>
    </row>
    <row collapsed="false" customFormat="false" customHeight="false" hidden="false" ht="12.1" outlineLevel="0" r="238">
      <c r="A238" s="16" t="s">
        <v>96</v>
      </c>
      <c r="B238" s="16" t="s">
        <v>97</v>
      </c>
      <c r="C238" s="45" t="n">
        <v>45981</v>
      </c>
      <c r="D238" s="46" t="n">
        <v>46139</v>
      </c>
      <c r="E238" s="17" t="n">
        <v>2.6151</v>
      </c>
      <c r="F238" s="17" t="n">
        <v>2.8502</v>
      </c>
      <c r="G238" s="17" t="n">
        <v>242</v>
      </c>
      <c r="H238" s="6" t="s">
        <f>=(F238-E238)*G238</f>
      </c>
      <c r="I238" s="9" t="s">
        <f>=(F238-E238)/E238</f>
      </c>
      <c r="J238" s="7" t="s">
        <f>=MAX(1,DATEDIF(C238,D238,"d")-1)</f>
      </c>
      <c r="K238" s="9" t="s">
        <f>=I238*365/J238</f>
      </c>
    </row>
    <row collapsed="false" customFormat="false" customHeight="false" hidden="false" ht="12.1" outlineLevel="0" r="239">
      <c r="A239" s="16" t="s">
        <v>660</v>
      </c>
      <c r="B239" s="16" t="s">
        <v>1160</v>
      </c>
      <c r="C239" s="45" t="n">
        <v>43500</v>
      </c>
      <c r="D239" s="46" t="n">
        <v>45160</v>
      </c>
      <c r="E239" s="17" t="n">
        <v>163.498</v>
      </c>
      <c r="F239" s="17" t="n">
        <v>175.5197</v>
      </c>
      <c r="G239" s="17" t="n">
        <v>10</v>
      </c>
      <c r="H239" s="6" t="s">
        <f>=(F239-E239)*G239</f>
      </c>
      <c r="I239" s="9" t="s">
        <f>=(F239-E239)/E239</f>
      </c>
      <c r="J239" s="7" t="s">
        <f>=MAX(1,DATEDIF(C239,D239,"d")-1)</f>
      </c>
      <c r="K239" s="9" t="s">
        <f>=I239*365/J239</f>
      </c>
    </row>
    <row collapsed="false" customFormat="false" customHeight="false" hidden="false" ht="12.1" outlineLevel="0" r="240">
      <c r="A240" s="16" t="s">
        <v>660</v>
      </c>
      <c r="B240" s="16" t="s">
        <v>1160</v>
      </c>
      <c r="C240" s="45" t="n">
        <v>43524</v>
      </c>
      <c r="D240" s="46" t="n">
        <v>45160</v>
      </c>
      <c r="E240" s="17" t="n">
        <v>156.894</v>
      </c>
      <c r="F240" s="17" t="n">
        <v>175.5197</v>
      </c>
      <c r="G240" s="17" t="n">
        <v>10</v>
      </c>
      <c r="H240" s="6" t="s">
        <f>=(F240-E240)*G240</f>
      </c>
      <c r="I240" s="9" t="s">
        <f>=(F240-E240)/E240</f>
      </c>
      <c r="J240" s="7" t="s">
        <f>=MAX(1,DATEDIF(C240,D240,"d")-1)</f>
      </c>
      <c r="K240" s="9" t="s">
        <f>=I240*365/J240</f>
      </c>
    </row>
    <row collapsed="false" customFormat="false" customHeight="false" hidden="false" ht="12.1" outlineLevel="0" r="241">
      <c r="A241" s="16" t="s">
        <v>660</v>
      </c>
      <c r="B241" s="16" t="s">
        <v>1160</v>
      </c>
      <c r="C241" s="45" t="n">
        <v>44028</v>
      </c>
      <c r="D241" s="46" t="n">
        <v>45160</v>
      </c>
      <c r="E241" s="17" t="n">
        <v>181.716</v>
      </c>
      <c r="F241" s="17" t="n">
        <v>175.5197</v>
      </c>
      <c r="G241" s="17" t="n">
        <v>10</v>
      </c>
      <c r="H241" s="6" t="s">
        <f>=(F241-E241)*G241</f>
      </c>
      <c r="I241" s="9" t="s">
        <f>=(F241-E241)/E241</f>
      </c>
      <c r="J241" s="7" t="s">
        <f>=MAX(1,DATEDIF(C241,D241,"d")-1)</f>
      </c>
      <c r="K241" s="9" t="s">
        <f>=I241*365/J241</f>
      </c>
    </row>
    <row collapsed="false" customFormat="false" customHeight="false" hidden="false" ht="12.1" outlineLevel="0" r="242">
      <c r="A242" s="16" t="s">
        <v>660</v>
      </c>
      <c r="B242" s="16" t="s">
        <v>1160</v>
      </c>
      <c r="C242" s="45" t="n">
        <v>45107</v>
      </c>
      <c r="D242" s="46" t="n">
        <v>45160</v>
      </c>
      <c r="E242" s="17" t="n">
        <v>167</v>
      </c>
      <c r="F242" s="17" t="n">
        <v>175.52</v>
      </c>
      <c r="G242" s="17" t="n">
        <v>10</v>
      </c>
      <c r="H242" s="6" t="s">
        <f>=(F242-E242)*G242</f>
      </c>
      <c r="I242" s="9" t="s">
        <f>=(F242-E242)/E242</f>
      </c>
      <c r="J242" s="7" t="s">
        <f>=MAX(1,DATEDIF(C242,D242,"d")-1)</f>
      </c>
      <c r="K242" s="9" t="s">
        <f>=I242*365/J242</f>
      </c>
    </row>
    <row collapsed="false" customFormat="false" customHeight="false" hidden="false" ht="12.1" outlineLevel="0" r="243">
      <c r="A243" s="16" t="s">
        <v>661</v>
      </c>
      <c r="B243" s="16" t="s">
        <v>1177</v>
      </c>
      <c r="C243" s="45" t="n">
        <v>43500</v>
      </c>
      <c r="D243" s="46" t="n">
        <v>43858</v>
      </c>
      <c r="E243" s="17" t="n">
        <v>1008.95</v>
      </c>
      <c r="F243" s="17" t="n">
        <v>1000</v>
      </c>
      <c r="G243" s="17" t="n">
        <v>1</v>
      </c>
      <c r="H243" s="6" t="s">
        <f>=(F243-E243)*G243</f>
      </c>
      <c r="I243" s="9" t="s">
        <f>=(F243-E243)/E243</f>
      </c>
      <c r="J243" s="7" t="s">
        <f>=MAX(1,DATEDIF(C243,D243,"d")-1)</f>
      </c>
      <c r="K243" s="9" t="s">
        <f>=I243*365/J243</f>
      </c>
    </row>
    <row collapsed="false" customFormat="false" customHeight="false" hidden="false" ht="12.1" outlineLevel="0" r="244">
      <c r="A244" s="16" t="s">
        <v>661</v>
      </c>
      <c r="B244" s="16" t="s">
        <v>1177</v>
      </c>
      <c r="C244" s="45" t="n">
        <v>43572</v>
      </c>
      <c r="D244" s="46" t="n">
        <v>43858</v>
      </c>
      <c r="E244" s="17" t="n">
        <v>1023.01</v>
      </c>
      <c r="F244" s="17" t="n">
        <v>1000</v>
      </c>
      <c r="G244" s="17" t="n">
        <v>1</v>
      </c>
      <c r="H244" s="6" t="s">
        <f>=(F244-E244)*G244</f>
      </c>
      <c r="I244" s="9" t="s">
        <f>=(F244-E244)/E244</f>
      </c>
      <c r="J244" s="7" t="s">
        <f>=MAX(1,DATEDIF(C244,D244,"d")-1)</f>
      </c>
      <c r="K244" s="9" t="s">
        <f>=I244*365/J244</f>
      </c>
    </row>
    <row collapsed="false" customFormat="false" customHeight="false" hidden="false" ht="12.1" outlineLevel="0" r="245">
      <c r="A245" s="16" t="s">
        <v>661</v>
      </c>
      <c r="B245" s="16" t="s">
        <v>1177</v>
      </c>
      <c r="C245" s="45" t="n">
        <v>43623</v>
      </c>
      <c r="D245" s="46" t="n">
        <v>43858</v>
      </c>
      <c r="E245" s="17" t="n">
        <v>1035.38</v>
      </c>
      <c r="F245" s="17" t="n">
        <v>1000</v>
      </c>
      <c r="G245" s="17" t="n">
        <v>1</v>
      </c>
      <c r="H245" s="6" t="s">
        <f>=(F245-E245)*G245</f>
      </c>
      <c r="I245" s="9" t="s">
        <f>=(F245-E245)/E245</f>
      </c>
      <c r="J245" s="7" t="s">
        <f>=MAX(1,DATEDIF(C245,D245,"d")-1)</f>
      </c>
      <c r="K245" s="9" t="s">
        <f>=I245*365/J245</f>
      </c>
    </row>
    <row collapsed="false" customFormat="false" customHeight="false" hidden="false" ht="12.1" outlineLevel="0" r="246">
      <c r="A246" s="16" t="s">
        <v>661</v>
      </c>
      <c r="B246" s="16" t="s">
        <v>1177</v>
      </c>
      <c r="C246" s="45" t="n">
        <v>43650</v>
      </c>
      <c r="D246" s="46" t="n">
        <v>43858</v>
      </c>
      <c r="E246" s="17" t="n">
        <v>1042.61</v>
      </c>
      <c r="F246" s="17" t="n">
        <v>1000</v>
      </c>
      <c r="G246" s="17" t="n">
        <v>1</v>
      </c>
      <c r="H246" s="6" t="s">
        <f>=(F246-E246)*G246</f>
      </c>
      <c r="I246" s="9" t="s">
        <f>=(F246-E246)/E246</f>
      </c>
      <c r="J246" s="7" t="s">
        <f>=MAX(1,DATEDIF(C246,D246,"d")-1)</f>
      </c>
      <c r="K246" s="9" t="s">
        <f>=I246*365/J246</f>
      </c>
    </row>
    <row collapsed="false" customFormat="false" customHeight="false" hidden="false" ht="12.1" outlineLevel="0" r="247">
      <c r="A247" s="16" t="s">
        <v>661</v>
      </c>
      <c r="B247" s="16" t="s">
        <v>1177</v>
      </c>
      <c r="C247" s="45" t="n">
        <v>43684</v>
      </c>
      <c r="D247" s="46" t="n">
        <v>43858</v>
      </c>
      <c r="E247" s="17" t="n">
        <v>1010.9</v>
      </c>
      <c r="F247" s="17" t="n">
        <v>1000</v>
      </c>
      <c r="G247" s="17" t="n">
        <v>1</v>
      </c>
      <c r="H247" s="6" t="s">
        <f>=(F247-E247)*G247</f>
      </c>
      <c r="I247" s="9" t="s">
        <f>=(F247-E247)/E247</f>
      </c>
      <c r="J247" s="7" t="s">
        <f>=MAX(1,DATEDIF(C247,D247,"d")-1)</f>
      </c>
      <c r="K247" s="9" t="s">
        <f>=I247*365/J247</f>
      </c>
    </row>
    <row collapsed="false" customFormat="false" customHeight="false" hidden="false" ht="12.1" outlineLevel="0" r="248">
      <c r="A248" s="16" t="s">
        <v>661</v>
      </c>
      <c r="B248" s="16" t="s">
        <v>1177</v>
      </c>
      <c r="C248" s="45" t="n">
        <v>43713</v>
      </c>
      <c r="D248" s="46" t="n">
        <v>43858</v>
      </c>
      <c r="E248" s="17" t="n">
        <v>1016.34</v>
      </c>
      <c r="F248" s="17" t="n">
        <v>1000</v>
      </c>
      <c r="G248" s="17" t="n">
        <v>1</v>
      </c>
      <c r="H248" s="6" t="s">
        <f>=(F248-E248)*G248</f>
      </c>
      <c r="I248" s="9" t="s">
        <f>=(F248-E248)/E248</f>
      </c>
      <c r="J248" s="7" t="s">
        <f>=MAX(1,DATEDIF(C248,D248,"d")-1)</f>
      </c>
      <c r="K248" s="9" t="s">
        <f>=I248*365/J248</f>
      </c>
    </row>
    <row collapsed="false" customFormat="false" customHeight="false" hidden="false" ht="12.1" outlineLevel="0" r="249">
      <c r="A249" s="16" t="s">
        <v>661</v>
      </c>
      <c r="B249" s="16" t="s">
        <v>1177</v>
      </c>
      <c r="C249" s="45" t="n">
        <v>43742</v>
      </c>
      <c r="D249" s="46" t="n">
        <v>43858</v>
      </c>
      <c r="E249" s="17" t="n">
        <v>1022.62</v>
      </c>
      <c r="F249" s="17" t="n">
        <v>1000</v>
      </c>
      <c r="G249" s="17" t="n">
        <v>1</v>
      </c>
      <c r="H249" s="6" t="s">
        <f>=(F249-E249)*G249</f>
      </c>
      <c r="I249" s="9" t="s">
        <f>=(F249-E249)/E249</f>
      </c>
      <c r="J249" s="7" t="s">
        <f>=MAX(1,DATEDIF(C249,D249,"d")-1)</f>
      </c>
      <c r="K249" s="9" t="s">
        <f>=I249*365/J249</f>
      </c>
    </row>
    <row collapsed="false" customFormat="false" customHeight="false" hidden="false" ht="12.1" outlineLevel="0" r="250">
      <c r="A250" s="16" t="s">
        <v>662</v>
      </c>
      <c r="B250" s="16" t="s">
        <v>1159</v>
      </c>
      <c r="C250" s="45" t="n">
        <v>43511</v>
      </c>
      <c r="D250" s="46" t="n">
        <v>44894</v>
      </c>
      <c r="E250" s="17" t="n">
        <v>0.1651</v>
      </c>
      <c r="F250" s="17" t="n">
        <v>0.0866</v>
      </c>
      <c r="G250" s="17" t="n">
        <v>10000</v>
      </c>
      <c r="H250" s="6" t="s">
        <f>=(F250-E250)*G250</f>
      </c>
      <c r="I250" s="9" t="s">
        <f>=(F250-E250)/E250</f>
      </c>
      <c r="J250" s="7" t="s">
        <f>=MAX(1,DATEDIF(C250,D250,"d")-1)</f>
      </c>
      <c r="K250" s="9" t="s">
        <f>=I250*365/J250</f>
      </c>
    </row>
    <row collapsed="false" customFormat="false" customHeight="false" hidden="false" ht="12.1" outlineLevel="0" r="251">
      <c r="A251" s="16" t="s">
        <v>662</v>
      </c>
      <c r="B251" s="16" t="s">
        <v>1159</v>
      </c>
      <c r="C251" s="45" t="n">
        <v>43669</v>
      </c>
      <c r="D251" s="46" t="n">
        <v>44894</v>
      </c>
      <c r="E251" s="17" t="n">
        <v>0.1803</v>
      </c>
      <c r="F251" s="17" t="n">
        <v>0.0866</v>
      </c>
      <c r="G251" s="17" t="n">
        <v>10000</v>
      </c>
      <c r="H251" s="6" t="s">
        <f>=(F251-E251)*G251</f>
      </c>
      <c r="I251" s="9" t="s">
        <f>=(F251-E251)/E251</f>
      </c>
      <c r="J251" s="7" t="s">
        <f>=MAX(1,DATEDIF(C251,D251,"d")-1)</f>
      </c>
      <c r="K251" s="9" t="s">
        <f>=I251*365/J251</f>
      </c>
    </row>
    <row collapsed="false" customFormat="false" customHeight="false" hidden="false" ht="12.1" outlineLevel="0" r="252">
      <c r="A252" s="16" t="s">
        <v>662</v>
      </c>
      <c r="B252" s="16" t="s">
        <v>1159</v>
      </c>
      <c r="C252" s="45" t="n">
        <v>43935</v>
      </c>
      <c r="D252" s="46" t="n">
        <v>44894</v>
      </c>
      <c r="E252" s="17" t="n">
        <v>0.1781</v>
      </c>
      <c r="F252" s="17" t="n">
        <v>0.0866</v>
      </c>
      <c r="G252" s="17" t="n">
        <v>10000</v>
      </c>
      <c r="H252" s="6" t="s">
        <f>=(F252-E252)*G252</f>
      </c>
      <c r="I252" s="9" t="s">
        <f>=(F252-E252)/E252</f>
      </c>
      <c r="J252" s="7" t="s">
        <f>=MAX(1,DATEDIF(C252,D252,"d")-1)</f>
      </c>
      <c r="K252" s="9" t="s">
        <f>=I252*365/J252</f>
      </c>
    </row>
    <row collapsed="false" customFormat="false" customHeight="false" hidden="false" ht="12.1" outlineLevel="0" r="253">
      <c r="A253" s="16" t="s">
        <v>662</v>
      </c>
      <c r="B253" s="16" t="s">
        <v>1159</v>
      </c>
      <c r="C253" s="45" t="n">
        <v>44347</v>
      </c>
      <c r="D253" s="46" t="n">
        <v>44894</v>
      </c>
      <c r="E253" s="17" t="n">
        <v>0.2193</v>
      </c>
      <c r="F253" s="17" t="n">
        <v>0.0866</v>
      </c>
      <c r="G253" s="17" t="n">
        <v>10000</v>
      </c>
      <c r="H253" s="6" t="s">
        <f>=(F253-E253)*G253</f>
      </c>
      <c r="I253" s="9" t="s">
        <f>=(F253-E253)/E253</f>
      </c>
      <c r="J253" s="7" t="s">
        <f>=MAX(1,DATEDIF(C253,D253,"d")-1)</f>
      </c>
      <c r="K253" s="9" t="s">
        <f>=I253*365/J253</f>
      </c>
    </row>
    <row collapsed="false" customFormat="false" customHeight="false" hidden="false" ht="12.1" outlineLevel="0" r="254">
      <c r="A254" s="16" t="s">
        <v>662</v>
      </c>
      <c r="B254" s="16" t="s">
        <v>1159</v>
      </c>
      <c r="C254" s="45" t="n">
        <v>44516</v>
      </c>
      <c r="D254" s="46" t="n">
        <v>44894</v>
      </c>
      <c r="E254" s="17" t="n">
        <v>0.1821</v>
      </c>
      <c r="F254" s="17" t="n">
        <v>0.0866</v>
      </c>
      <c r="G254" s="17" t="n">
        <v>10000</v>
      </c>
      <c r="H254" s="6" t="s">
        <f>=(F254-E254)*G254</f>
      </c>
      <c r="I254" s="9" t="s">
        <f>=(F254-E254)/E254</f>
      </c>
      <c r="J254" s="7" t="s">
        <f>=MAX(1,DATEDIF(C254,D254,"d")-1)</f>
      </c>
      <c r="K254" s="9" t="s">
        <f>=I254*365/J254</f>
      </c>
    </row>
    <row collapsed="false" customFormat="false" customHeight="false" hidden="false" ht="12.1" outlineLevel="0" r="255">
      <c r="A255" s="16" t="s">
        <v>662</v>
      </c>
      <c r="B255" s="16" t="s">
        <v>1159</v>
      </c>
      <c r="C255" s="45" t="n">
        <v>44608</v>
      </c>
      <c r="D255" s="46" t="n">
        <v>44894</v>
      </c>
      <c r="E255" s="17" t="n">
        <v>0.1408</v>
      </c>
      <c r="F255" s="17" t="n">
        <v>0.0866</v>
      </c>
      <c r="G255" s="17" t="n">
        <v>10000</v>
      </c>
      <c r="H255" s="6" t="s">
        <f>=(F255-E255)*G255</f>
      </c>
      <c r="I255" s="9" t="s">
        <f>=(F255-E255)/E255</f>
      </c>
      <c r="J255" s="7" t="s">
        <f>=MAX(1,DATEDIF(C255,D255,"d")-1)</f>
      </c>
      <c r="K255" s="9" t="s">
        <f>=I255*365/J255</f>
      </c>
    </row>
    <row collapsed="false" customFormat="false" customHeight="false" hidden="false" ht="12.1" outlineLevel="0" r="256">
      <c r="A256" s="16" t="s">
        <v>663</v>
      </c>
      <c r="B256" s="16" t="s">
        <v>1175</v>
      </c>
      <c r="C256" s="45" t="n">
        <v>43511</v>
      </c>
      <c r="D256" s="46" t="n">
        <v>44467</v>
      </c>
      <c r="E256" s="17" t="n">
        <v>1027.13</v>
      </c>
      <c r="F256" s="17" t="n">
        <v>1006.027</v>
      </c>
      <c r="G256" s="17" t="n">
        <v>1</v>
      </c>
      <c r="H256" s="6" t="s">
        <f>=(F256-E256)*G256</f>
      </c>
      <c r="I256" s="9" t="s">
        <f>=(F256-E256)/E256</f>
      </c>
      <c r="J256" s="7" t="s">
        <f>=MAX(1,DATEDIF(C256,D256,"d")-1)</f>
      </c>
      <c r="K256" s="9" t="s">
        <f>=I256*365/J256</f>
      </c>
    </row>
    <row collapsed="false" customFormat="false" customHeight="false" hidden="false" ht="12.1" outlineLevel="0" r="257">
      <c r="A257" s="16" t="s">
        <v>663</v>
      </c>
      <c r="B257" s="16" t="s">
        <v>1175</v>
      </c>
      <c r="C257" s="45" t="n">
        <v>43524</v>
      </c>
      <c r="D257" s="46" t="n">
        <v>44467</v>
      </c>
      <c r="E257" s="17" t="n">
        <v>1030.89</v>
      </c>
      <c r="F257" s="17" t="n">
        <v>1006.027</v>
      </c>
      <c r="G257" s="17" t="n">
        <v>1</v>
      </c>
      <c r="H257" s="6" t="s">
        <f>=(F257-E257)*G257</f>
      </c>
      <c r="I257" s="9" t="s">
        <f>=(F257-E257)/E257</f>
      </c>
      <c r="J257" s="7" t="s">
        <f>=MAX(1,DATEDIF(C257,D257,"d")-1)</f>
      </c>
      <c r="K257" s="9" t="s">
        <f>=I257*365/J257</f>
      </c>
    </row>
    <row collapsed="false" customFormat="false" customHeight="false" hidden="false" ht="12.1" outlineLevel="0" r="258">
      <c r="A258" s="16" t="s">
        <v>663</v>
      </c>
      <c r="B258" s="16" t="s">
        <v>1175</v>
      </c>
      <c r="C258" s="45" t="n">
        <v>43542</v>
      </c>
      <c r="D258" s="46" t="n">
        <v>44467</v>
      </c>
      <c r="E258" s="17" t="n">
        <v>1036.39</v>
      </c>
      <c r="F258" s="17" t="n">
        <v>1006.027</v>
      </c>
      <c r="G258" s="17" t="n">
        <v>1</v>
      </c>
      <c r="H258" s="6" t="s">
        <f>=(F258-E258)*G258</f>
      </c>
      <c r="I258" s="9" t="s">
        <f>=(F258-E258)/E258</f>
      </c>
      <c r="J258" s="7" t="s">
        <f>=MAX(1,DATEDIF(C258,D258,"d")-1)</f>
      </c>
      <c r="K258" s="9" t="s">
        <f>=I258*365/J258</f>
      </c>
    </row>
    <row collapsed="false" customFormat="false" customHeight="false" hidden="false" ht="12.1" outlineLevel="0" r="259">
      <c r="A259" s="16" t="s">
        <v>663</v>
      </c>
      <c r="B259" s="16" t="s">
        <v>1175</v>
      </c>
      <c r="C259" s="45" t="n">
        <v>43634</v>
      </c>
      <c r="D259" s="46" t="n">
        <v>44467</v>
      </c>
      <c r="E259" s="17" t="n">
        <v>1051.45</v>
      </c>
      <c r="F259" s="17" t="n">
        <v>1006.027</v>
      </c>
      <c r="G259" s="17" t="n">
        <v>1</v>
      </c>
      <c r="H259" s="6" t="s">
        <f>=(F259-E259)*G259</f>
      </c>
      <c r="I259" s="9" t="s">
        <f>=(F259-E259)/E259</f>
      </c>
      <c r="J259" s="7" t="s">
        <f>=MAX(1,DATEDIF(C259,D259,"d")-1)</f>
      </c>
      <c r="K259" s="9" t="s">
        <f>=I259*365/J259</f>
      </c>
    </row>
    <row collapsed="false" customFormat="false" customHeight="false" hidden="false" ht="12.1" outlineLevel="0" r="260">
      <c r="A260" s="16" t="s">
        <v>663</v>
      </c>
      <c r="B260" s="16" t="s">
        <v>1175</v>
      </c>
      <c r="C260" s="45" t="n">
        <v>43684</v>
      </c>
      <c r="D260" s="46" t="n">
        <v>44467</v>
      </c>
      <c r="E260" s="17" t="n">
        <v>1048.28</v>
      </c>
      <c r="F260" s="17" t="n">
        <v>1006.027</v>
      </c>
      <c r="G260" s="17" t="n">
        <v>1</v>
      </c>
      <c r="H260" s="6" t="s">
        <f>=(F260-E260)*G260</f>
      </c>
      <c r="I260" s="9" t="s">
        <f>=(F260-E260)/E260</f>
      </c>
      <c r="J260" s="7" t="s">
        <f>=MAX(1,DATEDIF(C260,D260,"d")-1)</f>
      </c>
      <c r="K260" s="9" t="s">
        <f>=I260*365/J260</f>
      </c>
    </row>
    <row collapsed="false" customFormat="false" customHeight="false" hidden="false" ht="12.1" outlineLevel="0" r="261">
      <c r="A261" s="16" t="s">
        <v>663</v>
      </c>
      <c r="B261" s="16" t="s">
        <v>1175</v>
      </c>
      <c r="C261" s="45" t="n">
        <v>43734</v>
      </c>
      <c r="D261" s="46" t="n">
        <v>44467</v>
      </c>
      <c r="E261" s="17" t="n">
        <v>1043.02</v>
      </c>
      <c r="F261" s="17" t="n">
        <v>1006.027</v>
      </c>
      <c r="G261" s="17" t="n">
        <v>1</v>
      </c>
      <c r="H261" s="6" t="s">
        <f>=(F261-E261)*G261</f>
      </c>
      <c r="I261" s="9" t="s">
        <f>=(F261-E261)/E261</f>
      </c>
      <c r="J261" s="7" t="s">
        <f>=MAX(1,DATEDIF(C261,D261,"d")-1)</f>
      </c>
      <c r="K261" s="9" t="s">
        <f>=I261*365/J261</f>
      </c>
    </row>
    <row collapsed="false" customFormat="false" customHeight="false" hidden="false" ht="12.1" outlineLevel="0" r="262">
      <c r="A262" s="16" t="s">
        <v>663</v>
      </c>
      <c r="B262" s="16" t="s">
        <v>1175</v>
      </c>
      <c r="C262" s="45" t="n">
        <v>43791</v>
      </c>
      <c r="D262" s="46" t="n">
        <v>44467</v>
      </c>
      <c r="E262" s="17" t="n">
        <v>1061.19</v>
      </c>
      <c r="F262" s="17" t="n">
        <v>1006.027</v>
      </c>
      <c r="G262" s="17" t="n">
        <v>1</v>
      </c>
      <c r="H262" s="6" t="s">
        <f>=(F262-E262)*G262</f>
      </c>
      <c r="I262" s="9" t="s">
        <f>=(F262-E262)/E262</f>
      </c>
      <c r="J262" s="7" t="s">
        <f>=MAX(1,DATEDIF(C262,D262,"d")-1)</f>
      </c>
      <c r="K262" s="9" t="s">
        <f>=I262*365/J262</f>
      </c>
    </row>
    <row collapsed="false" customFormat="false" customHeight="false" hidden="false" ht="12.1" outlineLevel="0" r="263">
      <c r="A263" s="16" t="s">
        <v>663</v>
      </c>
      <c r="B263" s="16" t="s">
        <v>1175</v>
      </c>
      <c r="C263" s="45" t="n">
        <v>44172</v>
      </c>
      <c r="D263" s="46" t="n">
        <v>44467</v>
      </c>
      <c r="E263" s="17" t="n">
        <v>1061.79</v>
      </c>
      <c r="F263" s="17" t="n">
        <v>1006.027</v>
      </c>
      <c r="G263" s="17" t="n">
        <v>1</v>
      </c>
      <c r="H263" s="6" t="s">
        <f>=(F263-E263)*G263</f>
      </c>
      <c r="I263" s="9" t="s">
        <f>=(F263-E263)/E263</f>
      </c>
      <c r="J263" s="7" t="s">
        <f>=MAX(1,DATEDIF(C263,D263,"d")-1)</f>
      </c>
      <c r="K263" s="9" t="s">
        <f>=I263*365/J263</f>
      </c>
    </row>
    <row collapsed="false" customFormat="false" customHeight="false" hidden="false" ht="12.1" outlineLevel="0" r="264">
      <c r="A264" s="16" t="s">
        <v>663</v>
      </c>
      <c r="B264" s="16" t="s">
        <v>1175</v>
      </c>
      <c r="C264" s="45" t="n">
        <v>44316</v>
      </c>
      <c r="D264" s="46" t="n">
        <v>44467</v>
      </c>
      <c r="E264" s="17" t="n">
        <v>1032.61</v>
      </c>
      <c r="F264" s="17" t="n">
        <v>1006.027</v>
      </c>
      <c r="G264" s="17" t="n">
        <v>1</v>
      </c>
      <c r="H264" s="6" t="s">
        <f>=(F264-E264)*G264</f>
      </c>
      <c r="I264" s="9" t="s">
        <f>=(F264-E264)/E264</f>
      </c>
      <c r="J264" s="7" t="s">
        <f>=MAX(1,DATEDIF(C264,D264,"d")-1)</f>
      </c>
      <c r="K264" s="9" t="s">
        <f>=I264*365/J264</f>
      </c>
    </row>
    <row collapsed="false" customFormat="false" customHeight="false" hidden="false" ht="12.1" outlineLevel="0" r="265">
      <c r="A265" s="16" t="s">
        <v>663</v>
      </c>
      <c r="B265" s="16" t="s">
        <v>1175</v>
      </c>
      <c r="C265" s="45" t="n">
        <v>44330</v>
      </c>
      <c r="D265" s="46" t="n">
        <v>44467</v>
      </c>
      <c r="E265" s="17" t="n">
        <v>1036.16</v>
      </c>
      <c r="F265" s="17" t="n">
        <v>1006.027</v>
      </c>
      <c r="G265" s="17" t="n">
        <v>1</v>
      </c>
      <c r="H265" s="6" t="s">
        <f>=(F265-E265)*G265</f>
      </c>
      <c r="I265" s="9" t="s">
        <f>=(F265-E265)/E265</f>
      </c>
      <c r="J265" s="7" t="s">
        <f>=MAX(1,DATEDIF(C265,D265,"d")-1)</f>
      </c>
      <c r="K265" s="9" t="s">
        <f>=I265*365/J265</f>
      </c>
    </row>
    <row collapsed="false" customFormat="false" customHeight="false" hidden="false" ht="12.1" outlineLevel="0" r="266">
      <c r="A266" s="16" t="s">
        <v>50</v>
      </c>
      <c r="B266" s="16" t="s">
        <v>51</v>
      </c>
      <c r="C266" s="45" t="n">
        <v>43542</v>
      </c>
      <c r="D266" s="46" t="n">
        <v>45257</v>
      </c>
      <c r="E266" s="17" t="n">
        <v>166.9</v>
      </c>
      <c r="F266" s="17" t="n">
        <v>177.5595</v>
      </c>
      <c r="G266" s="17" t="n">
        <v>10</v>
      </c>
      <c r="H266" s="6" t="s">
        <f>=(F266-E266)*G266</f>
      </c>
      <c r="I266" s="9" t="s">
        <f>=(F266-E266)/E266</f>
      </c>
      <c r="J266" s="7" t="s">
        <f>=MAX(1,DATEDIF(C266,D266,"d")-1)</f>
      </c>
      <c r="K266" s="9" t="s">
        <f>=I266*365/J266</f>
      </c>
    </row>
    <row collapsed="false" customFormat="false" customHeight="false" hidden="false" ht="12.1" outlineLevel="0" r="267">
      <c r="A267" s="16" t="s">
        <v>50</v>
      </c>
      <c r="B267" s="16" t="s">
        <v>51</v>
      </c>
      <c r="C267" s="45" t="n">
        <v>43605</v>
      </c>
      <c r="D267" s="46" t="n">
        <v>45257</v>
      </c>
      <c r="E267" s="17" t="n">
        <v>158.035</v>
      </c>
      <c r="F267" s="17" t="n">
        <v>177.5595</v>
      </c>
      <c r="G267" s="17" t="n">
        <v>10</v>
      </c>
      <c r="H267" s="6" t="s">
        <f>=(F267-E267)*G267</f>
      </c>
      <c r="I267" s="9" t="s">
        <f>=(F267-E267)/E267</f>
      </c>
      <c r="J267" s="7" t="s">
        <f>=MAX(1,DATEDIF(C267,D267,"d")-1)</f>
      </c>
      <c r="K267" s="9" t="s">
        <f>=I267*365/J267</f>
      </c>
    </row>
    <row collapsed="false" customFormat="false" customHeight="false" hidden="false" ht="12.1" outlineLevel="0" r="268">
      <c r="A268" s="16" t="s">
        <v>50</v>
      </c>
      <c r="B268" s="16" t="s">
        <v>51</v>
      </c>
      <c r="C268" s="45" t="n">
        <v>43769</v>
      </c>
      <c r="D268" s="46" t="n">
        <v>45257</v>
      </c>
      <c r="E268" s="17" t="n">
        <v>126.435</v>
      </c>
      <c r="F268" s="17" t="n">
        <v>177.56</v>
      </c>
      <c r="G268" s="17" t="n">
        <v>10</v>
      </c>
      <c r="H268" s="6" t="s">
        <f>=(F268-E268)*G268</f>
      </c>
      <c r="I268" s="9" t="s">
        <f>=(F268-E268)/E268</f>
      </c>
      <c r="J268" s="7" t="s">
        <f>=MAX(1,DATEDIF(C268,D268,"d")-1)</f>
      </c>
      <c r="K268" s="9" t="s">
        <f>=I268*365/J268</f>
      </c>
    </row>
    <row collapsed="false" customFormat="false" customHeight="false" hidden="false" ht="12.1" outlineLevel="0" r="269">
      <c r="A269" s="16" t="s">
        <v>50</v>
      </c>
      <c r="B269" s="16" t="s">
        <v>51</v>
      </c>
      <c r="C269" s="45" t="n">
        <v>43889</v>
      </c>
      <c r="D269" s="46" t="n">
        <v>45257</v>
      </c>
      <c r="E269" s="17" t="n">
        <v>129.916</v>
      </c>
      <c r="F269" s="17" t="n">
        <v>177.56</v>
      </c>
      <c r="G269" s="17" t="n">
        <v>10</v>
      </c>
      <c r="H269" s="6" t="s">
        <f>=(F269-E269)*G269</f>
      </c>
      <c r="I269" s="9" t="s">
        <f>=(F269-E269)/E269</f>
      </c>
      <c r="J269" s="7" t="s">
        <f>=MAX(1,DATEDIF(C269,D269,"d")-1)</f>
      </c>
      <c r="K269" s="9" t="s">
        <f>=I269*365/J269</f>
      </c>
    </row>
    <row collapsed="false" customFormat="false" customHeight="false" hidden="false" ht="12.1" outlineLevel="0" r="270">
      <c r="A270" s="16" t="s">
        <v>50</v>
      </c>
      <c r="B270" s="16" t="s">
        <v>51</v>
      </c>
      <c r="C270" s="45" t="n">
        <v>44012</v>
      </c>
      <c r="D270" s="46" t="n">
        <v>45257</v>
      </c>
      <c r="E270" s="17" t="n">
        <v>140.282</v>
      </c>
      <c r="F270" s="17" t="n">
        <v>177.5597</v>
      </c>
      <c r="G270" s="17" t="n">
        <v>10</v>
      </c>
      <c r="H270" s="6" t="s">
        <f>=(F270-E270)*G270</f>
      </c>
      <c r="I270" s="9" t="s">
        <f>=(F270-E270)/E270</f>
      </c>
      <c r="J270" s="7" t="s">
        <f>=MAX(1,DATEDIF(C270,D270,"d")-1)</f>
      </c>
      <c r="K270" s="9" t="s">
        <f>=I270*365/J270</f>
      </c>
    </row>
    <row collapsed="false" customFormat="false" customHeight="false" hidden="false" ht="12.1" outlineLevel="0" r="271">
      <c r="A271" s="16" t="s">
        <v>50</v>
      </c>
      <c r="B271" s="16" t="s">
        <v>51</v>
      </c>
      <c r="C271" s="45" t="n">
        <v>44804</v>
      </c>
      <c r="D271" s="46" t="n">
        <v>45257</v>
      </c>
      <c r="E271" s="17" t="n">
        <v>119.027</v>
      </c>
      <c r="F271" s="17" t="n">
        <v>177.5597</v>
      </c>
      <c r="G271" s="17" t="n">
        <v>10</v>
      </c>
      <c r="H271" s="6" t="s">
        <f>=(F271-E271)*G271</f>
      </c>
      <c r="I271" s="9" t="s">
        <f>=(F271-E271)/E271</f>
      </c>
      <c r="J271" s="7" t="s">
        <f>=MAX(1,DATEDIF(C271,D271,"d")-1)</f>
      </c>
      <c r="K271" s="9" t="s">
        <f>=I271*365/J271</f>
      </c>
    </row>
    <row collapsed="false" customFormat="false" customHeight="false" hidden="false" ht="12.1" outlineLevel="0" r="272">
      <c r="A272" s="16" t="s">
        <v>50</v>
      </c>
      <c r="B272" s="16" t="s">
        <v>51</v>
      </c>
      <c r="C272" s="45" t="n">
        <v>44820</v>
      </c>
      <c r="D272" s="46" t="n">
        <v>45257</v>
      </c>
      <c r="E272" s="17" t="n">
        <v>118.046</v>
      </c>
      <c r="F272" s="17" t="n">
        <v>177.5597</v>
      </c>
      <c r="G272" s="17" t="n">
        <v>10</v>
      </c>
      <c r="H272" s="6" t="s">
        <f>=(F272-E272)*G272</f>
      </c>
      <c r="I272" s="9" t="s">
        <f>=(F272-E272)/E272</f>
      </c>
      <c r="J272" s="7" t="s">
        <f>=MAX(1,DATEDIF(C272,D272,"d")-1)</f>
      </c>
      <c r="K272" s="9" t="s">
        <f>=I272*365/J272</f>
      </c>
    </row>
    <row collapsed="false" customFormat="false" customHeight="false" hidden="false" ht="12.1" outlineLevel="0" r="273">
      <c r="A273" s="16" t="s">
        <v>50</v>
      </c>
      <c r="B273" s="16" t="s">
        <v>51</v>
      </c>
      <c r="C273" s="45" t="n">
        <v>44865</v>
      </c>
      <c r="D273" s="46" t="n">
        <v>45257</v>
      </c>
      <c r="E273" s="17" t="n">
        <v>103.557</v>
      </c>
      <c r="F273" s="17" t="n">
        <v>177.5595</v>
      </c>
      <c r="G273" s="17" t="n">
        <v>10</v>
      </c>
      <c r="H273" s="6" t="s">
        <f>=(F273-E273)*G273</f>
      </c>
      <c r="I273" s="9" t="s">
        <f>=(F273-E273)/E273</f>
      </c>
      <c r="J273" s="7" t="s">
        <f>=MAX(1,DATEDIF(C273,D273,"d")-1)</f>
      </c>
      <c r="K273" s="9" t="s">
        <f>=I273*365/J273</f>
      </c>
    </row>
    <row collapsed="false" customFormat="false" customHeight="false" hidden="false" ht="12.1" outlineLevel="0" r="274">
      <c r="A274" s="16" t="s">
        <v>50</v>
      </c>
      <c r="B274" s="16" t="s">
        <v>51</v>
      </c>
      <c r="C274" s="45" t="n">
        <v>44922</v>
      </c>
      <c r="D274" s="46" t="n">
        <v>45257</v>
      </c>
      <c r="E274" s="17" t="n">
        <v>114.531</v>
      </c>
      <c r="F274" s="17" t="n">
        <v>177.5595</v>
      </c>
      <c r="G274" s="17" t="n">
        <v>10</v>
      </c>
      <c r="H274" s="6" t="s">
        <f>=(F274-E274)*G274</f>
      </c>
      <c r="I274" s="9" t="s">
        <f>=(F274-E274)/E274</f>
      </c>
      <c r="J274" s="7" t="s">
        <f>=MAX(1,DATEDIF(C274,D274,"d")-1)</f>
      </c>
      <c r="K274" s="9" t="s">
        <f>=I274*365/J274</f>
      </c>
    </row>
    <row collapsed="false" customFormat="false" customHeight="false" hidden="false" ht="12.1" outlineLevel="0" r="275">
      <c r="A275" s="16" t="s">
        <v>50</v>
      </c>
      <c r="B275" s="16" t="s">
        <v>51</v>
      </c>
      <c r="C275" s="45" t="n">
        <v>44957</v>
      </c>
      <c r="D275" s="46" t="n">
        <v>45257</v>
      </c>
      <c r="E275" s="17" t="n">
        <v>116.053</v>
      </c>
      <c r="F275" s="17" t="n">
        <v>177.56</v>
      </c>
      <c r="G275" s="17" t="n">
        <v>10</v>
      </c>
      <c r="H275" s="6" t="s">
        <f>=(F275-E275)*G275</f>
      </c>
      <c r="I275" s="9" t="s">
        <f>=(F275-E275)/E275</f>
      </c>
      <c r="J275" s="7" t="s">
        <f>=MAX(1,DATEDIF(C275,D275,"d")-1)</f>
      </c>
      <c r="K275" s="9" t="s">
        <f>=I275*365/J275</f>
      </c>
    </row>
    <row collapsed="false" customFormat="false" customHeight="false" hidden="false" ht="12.1" outlineLevel="0" r="276">
      <c r="A276" s="16" t="s">
        <v>50</v>
      </c>
      <c r="B276" s="16" t="s">
        <v>51</v>
      </c>
      <c r="C276" s="45" t="n">
        <v>45016</v>
      </c>
      <c r="D276" s="46" t="n">
        <v>45272</v>
      </c>
      <c r="E276" s="17" t="n">
        <v>129.724</v>
      </c>
      <c r="F276" s="17" t="n">
        <v>164.6298</v>
      </c>
      <c r="G276" s="17" t="n">
        <v>10</v>
      </c>
      <c r="H276" s="6" t="s">
        <f>=(F276-E276)*G276</f>
      </c>
      <c r="I276" s="9" t="s">
        <f>=(F276-E276)/E276</f>
      </c>
      <c r="J276" s="7" t="s">
        <f>=MAX(1,DATEDIF(C276,D276,"d")-1)</f>
      </c>
      <c r="K276" s="9" t="s">
        <f>=I276*365/J276</f>
      </c>
    </row>
    <row collapsed="false" customFormat="false" customHeight="false" hidden="false" ht="12.1" outlineLevel="0" r="277">
      <c r="A277" s="16" t="s">
        <v>50</v>
      </c>
      <c r="B277" s="16" t="s">
        <v>51</v>
      </c>
      <c r="C277" s="45" t="n">
        <v>45072</v>
      </c>
      <c r="D277" s="46" t="n">
        <v>45272</v>
      </c>
      <c r="E277" s="17" t="n">
        <v>139.52</v>
      </c>
      <c r="F277" s="17" t="n">
        <v>164.6298</v>
      </c>
      <c r="G277" s="17" t="n">
        <v>10</v>
      </c>
      <c r="H277" s="6" t="s">
        <f>=(F277-E277)*G277</f>
      </c>
      <c r="I277" s="9" t="s">
        <f>=(F277-E277)/E277</f>
      </c>
      <c r="J277" s="7" t="s">
        <f>=MAX(1,DATEDIF(C277,D277,"d")-1)</f>
      </c>
      <c r="K277" s="9" t="s">
        <f>=I277*365/J277</f>
      </c>
    </row>
    <row collapsed="false" customFormat="false" customHeight="false" hidden="false" ht="12.1" outlineLevel="0" r="278">
      <c r="A278" s="16" t="s">
        <v>50</v>
      </c>
      <c r="B278" s="16" t="s">
        <v>51</v>
      </c>
      <c r="C278" s="45" t="n">
        <v>45257</v>
      </c>
      <c r="D278" s="46" t="n">
        <v>45272</v>
      </c>
      <c r="E278" s="17" t="n">
        <v>177.8204</v>
      </c>
      <c r="F278" s="17" t="n">
        <v>164.6298</v>
      </c>
      <c r="G278" s="17" t="n">
        <v>20</v>
      </c>
      <c r="H278" s="6" t="s">
        <f>=(F278-E278)*G278</f>
      </c>
      <c r="I278" s="9" t="s">
        <f>=(F278-E278)/E278</f>
      </c>
      <c r="J278" s="7" t="s">
        <f>=MAX(1,DATEDIF(C278,D278,"d")-1)</f>
      </c>
      <c r="K278" s="9" t="s">
        <f>=I278*365/J278</f>
      </c>
    </row>
    <row collapsed="false" customFormat="false" customHeight="false" hidden="false" ht="12.1" outlineLevel="0" r="279">
      <c r="A279" s="16" t="s">
        <v>50</v>
      </c>
      <c r="B279" s="16" t="s">
        <v>51</v>
      </c>
      <c r="C279" s="45" t="n">
        <v>45257</v>
      </c>
      <c r="D279" s="46" t="n">
        <v>45272</v>
      </c>
      <c r="E279" s="17" t="n">
        <v>177.8204</v>
      </c>
      <c r="F279" s="17" t="n">
        <v>164.63</v>
      </c>
      <c r="G279" s="17" t="n">
        <v>10</v>
      </c>
      <c r="H279" s="6" t="s">
        <f>=(F279-E279)*G279</f>
      </c>
      <c r="I279" s="9" t="s">
        <f>=(F279-E279)/E279</f>
      </c>
      <c r="J279" s="7" t="s">
        <f>=MAX(1,DATEDIF(C279,D279,"d")-1)</f>
      </c>
      <c r="K279" s="9" t="s">
        <f>=I279*365/J279</f>
      </c>
    </row>
    <row collapsed="false" customFormat="false" customHeight="false" hidden="false" ht="12.1" outlineLevel="0" r="280">
      <c r="A280" s="16" t="s">
        <v>50</v>
      </c>
      <c r="B280" s="16" t="s">
        <v>51</v>
      </c>
      <c r="C280" s="45" t="n">
        <v>45257</v>
      </c>
      <c r="D280" s="46" t="n">
        <v>45272</v>
      </c>
      <c r="E280" s="17" t="n">
        <v>177.8204</v>
      </c>
      <c r="F280" s="17" t="n">
        <v>164.63</v>
      </c>
      <c r="G280" s="17" t="n">
        <v>20</v>
      </c>
      <c r="H280" s="6" t="s">
        <f>=(F280-E280)*G280</f>
      </c>
      <c r="I280" s="9" t="s">
        <f>=(F280-E280)/E280</f>
      </c>
      <c r="J280" s="7" t="s">
        <f>=MAX(1,DATEDIF(C280,D280,"d")-1)</f>
      </c>
      <c r="K280" s="9" t="s">
        <f>=I280*365/J280</f>
      </c>
    </row>
    <row collapsed="false" customFormat="false" customHeight="false" hidden="false" ht="12.1" outlineLevel="0" r="281">
      <c r="A281" s="16" t="s">
        <v>50</v>
      </c>
      <c r="B281" s="16" t="s">
        <v>51</v>
      </c>
      <c r="C281" s="45" t="n">
        <v>45257</v>
      </c>
      <c r="D281" s="46" t="n">
        <v>45272</v>
      </c>
      <c r="E281" s="17" t="n">
        <v>177.8204</v>
      </c>
      <c r="F281" s="17" t="n">
        <v>164.63</v>
      </c>
      <c r="G281" s="17" t="n">
        <v>10</v>
      </c>
      <c r="H281" s="6" t="s">
        <f>=(F281-E281)*G281</f>
      </c>
      <c r="I281" s="9" t="s">
        <f>=(F281-E281)/E281</f>
      </c>
      <c r="J281" s="7" t="s">
        <f>=MAX(1,DATEDIF(C281,D281,"d")-1)</f>
      </c>
      <c r="K281" s="9" t="s">
        <f>=I281*365/J281</f>
      </c>
    </row>
    <row collapsed="false" customFormat="false" customHeight="false" hidden="false" ht="12.1" outlineLevel="0" r="282">
      <c r="A282" s="16" t="s">
        <v>50</v>
      </c>
      <c r="B282" s="16" t="s">
        <v>51</v>
      </c>
      <c r="C282" s="45" t="n">
        <v>45257</v>
      </c>
      <c r="D282" s="46" t="n">
        <v>45272</v>
      </c>
      <c r="E282" s="17" t="n">
        <v>177.8204</v>
      </c>
      <c r="F282" s="17" t="n">
        <v>164.6298</v>
      </c>
      <c r="G282" s="17" t="n">
        <v>30</v>
      </c>
      <c r="H282" s="6" t="s">
        <f>=(F282-E282)*G282</f>
      </c>
      <c r="I282" s="9" t="s">
        <f>=(F282-E282)/E282</f>
      </c>
      <c r="J282" s="7" t="s">
        <f>=MAX(1,DATEDIF(C282,D282,"d")-1)</f>
      </c>
      <c r="K282" s="9" t="s">
        <f>=I282*365/J282</f>
      </c>
    </row>
    <row collapsed="false" customFormat="false" customHeight="false" hidden="false" ht="12.1" outlineLevel="0" r="283">
      <c r="A283" s="16" t="s">
        <v>50</v>
      </c>
      <c r="B283" s="16" t="s">
        <v>51</v>
      </c>
      <c r="C283" s="45" t="n">
        <v>45257</v>
      </c>
      <c r="D283" s="46" t="n">
        <v>45272</v>
      </c>
      <c r="E283" s="17" t="n">
        <v>177.76</v>
      </c>
      <c r="F283" s="17" t="n">
        <v>164.6298</v>
      </c>
      <c r="G283" s="17" t="n">
        <v>10</v>
      </c>
      <c r="H283" s="6" t="s">
        <f>=(F283-E283)*G283</f>
      </c>
      <c r="I283" s="9" t="s">
        <f>=(F283-E283)/E283</f>
      </c>
      <c r="J283" s="7" t="s">
        <f>=MAX(1,DATEDIF(C283,D283,"d")-1)</f>
      </c>
      <c r="K283" s="9" t="s">
        <f>=I283*365/J283</f>
      </c>
    </row>
    <row collapsed="false" customFormat="false" customHeight="false" hidden="false" ht="12.1" outlineLevel="0" r="284">
      <c r="A284" s="16" t="s">
        <v>664</v>
      </c>
      <c r="B284" s="16" t="s">
        <v>1157</v>
      </c>
      <c r="C284" s="45" t="n">
        <v>43556</v>
      </c>
      <c r="D284" s="46" t="n">
        <v>44309</v>
      </c>
      <c r="E284" s="17" t="n">
        <v>1821.59</v>
      </c>
      <c r="F284" s="17" t="n">
        <v>1181.32</v>
      </c>
      <c r="G284" s="17" t="n">
        <v>1</v>
      </c>
      <c r="H284" s="6" t="s">
        <f>=(F284-E284)*G284</f>
      </c>
      <c r="I284" s="9" t="s">
        <f>=(F284-E284)/E284</f>
      </c>
      <c r="J284" s="7" t="s">
        <f>=MAX(1,DATEDIF(C284,D284,"d")-1)</f>
      </c>
      <c r="K284" s="9" t="s">
        <f>=I284*365/J284</f>
      </c>
    </row>
    <row collapsed="false" customFormat="false" customHeight="false" hidden="false" ht="12.1" outlineLevel="0" r="285">
      <c r="A285" s="16" t="s">
        <v>664</v>
      </c>
      <c r="B285" s="16" t="s">
        <v>1157</v>
      </c>
      <c r="C285" s="45" t="n">
        <v>43616</v>
      </c>
      <c r="D285" s="46" t="n">
        <v>44309</v>
      </c>
      <c r="E285" s="17" t="n">
        <v>1711.53</v>
      </c>
      <c r="F285" s="17" t="n">
        <v>1181.32</v>
      </c>
      <c r="G285" s="17" t="n">
        <v>1</v>
      </c>
      <c r="H285" s="6" t="s">
        <f>=(F285-E285)*G285</f>
      </c>
      <c r="I285" s="9" t="s">
        <f>=(F285-E285)/E285</f>
      </c>
      <c r="J285" s="7" t="s">
        <f>=MAX(1,DATEDIF(C285,D285,"d")-1)</f>
      </c>
      <c r="K285" s="9" t="s">
        <f>=I285*365/J285</f>
      </c>
    </row>
    <row collapsed="false" customFormat="false" customHeight="false" hidden="false" ht="12.1" outlineLevel="0" r="286">
      <c r="A286" s="16" t="s">
        <v>664</v>
      </c>
      <c r="B286" s="16" t="s">
        <v>1157</v>
      </c>
      <c r="C286" s="45" t="n">
        <v>43935</v>
      </c>
      <c r="D286" s="46" t="n">
        <v>44309</v>
      </c>
      <c r="E286" s="17" t="n">
        <v>1417.33</v>
      </c>
      <c r="F286" s="17" t="n">
        <v>1181.32</v>
      </c>
      <c r="G286" s="17" t="n">
        <v>1</v>
      </c>
      <c r="H286" s="6" t="s">
        <f>=(F286-E286)*G286</f>
      </c>
      <c r="I286" s="9" t="s">
        <f>=(F286-E286)/E286</f>
      </c>
      <c r="J286" s="7" t="s">
        <f>=MAX(1,DATEDIF(C286,D286,"d")-1)</f>
      </c>
      <c r="K286" s="9" t="s">
        <f>=I286*365/J286</f>
      </c>
    </row>
    <row collapsed="false" customFormat="false" customHeight="false" hidden="false" ht="12.1" outlineLevel="0" r="287">
      <c r="A287" s="16" t="s">
        <v>664</v>
      </c>
      <c r="B287" s="16" t="s">
        <v>1157</v>
      </c>
      <c r="C287" s="45" t="n">
        <v>43998</v>
      </c>
      <c r="D287" s="46" t="n">
        <v>44309</v>
      </c>
      <c r="E287" s="17" t="n">
        <v>1463.36</v>
      </c>
      <c r="F287" s="17" t="n">
        <v>1181.32</v>
      </c>
      <c r="G287" s="17" t="n">
        <v>1</v>
      </c>
      <c r="H287" s="6" t="s">
        <f>=(F287-E287)*G287</f>
      </c>
      <c r="I287" s="9" t="s">
        <f>=(F287-E287)/E287</f>
      </c>
      <c r="J287" s="7" t="s">
        <f>=MAX(1,DATEDIF(C287,D287,"d")-1)</f>
      </c>
      <c r="K287" s="9" t="s">
        <f>=I287*365/J287</f>
      </c>
    </row>
    <row collapsed="false" customFormat="false" customHeight="false" hidden="false" ht="12.1" outlineLevel="0" r="288">
      <c r="A288" s="16" t="s">
        <v>664</v>
      </c>
      <c r="B288" s="16" t="s">
        <v>1157</v>
      </c>
      <c r="C288" s="45" t="n">
        <v>44165</v>
      </c>
      <c r="D288" s="46" t="n">
        <v>44309</v>
      </c>
      <c r="E288" s="17" t="n">
        <v>1243.22</v>
      </c>
      <c r="F288" s="17" t="n">
        <v>1181.32</v>
      </c>
      <c r="G288" s="17" t="n">
        <v>1</v>
      </c>
      <c r="H288" s="6" t="s">
        <f>=(F288-E288)*G288</f>
      </c>
      <c r="I288" s="9" t="s">
        <f>=(F288-E288)/E288</f>
      </c>
      <c r="J288" s="7" t="s">
        <f>=MAX(1,DATEDIF(C288,D288,"d")-1)</f>
      </c>
      <c r="K288" s="9" t="s">
        <f>=I288*365/J288</f>
      </c>
    </row>
    <row collapsed="false" customFormat="false" customHeight="false" hidden="false" ht="12.1" outlineLevel="0" r="289">
      <c r="A289" s="16" t="s">
        <v>665</v>
      </c>
      <c r="B289" s="16" t="s">
        <v>1158</v>
      </c>
      <c r="C289" s="45" t="n">
        <v>43556</v>
      </c>
      <c r="D289" s="46" t="n">
        <v>45160</v>
      </c>
      <c r="E289" s="17" t="n">
        <v>93.116</v>
      </c>
      <c r="F289" s="17" t="n">
        <v>84.8721</v>
      </c>
      <c r="G289" s="17" t="n">
        <v>10</v>
      </c>
      <c r="H289" s="6" t="s">
        <f>=(F289-E289)*G289</f>
      </c>
      <c r="I289" s="9" t="s">
        <f>=(F289-E289)/E289</f>
      </c>
      <c r="J289" s="7" t="s">
        <f>=MAX(1,DATEDIF(C289,D289,"d")-1)</f>
      </c>
      <c r="K289" s="9" t="s">
        <f>=I289*365/J289</f>
      </c>
    </row>
    <row collapsed="false" customFormat="false" customHeight="false" hidden="false" ht="12.1" outlineLevel="0" r="290">
      <c r="A290" s="16" t="s">
        <v>665</v>
      </c>
      <c r="B290" s="16" t="s">
        <v>1158</v>
      </c>
      <c r="C290" s="45" t="n">
        <v>43591</v>
      </c>
      <c r="D290" s="46" t="n">
        <v>45160</v>
      </c>
      <c r="E290" s="17" t="n">
        <v>94.936</v>
      </c>
      <c r="F290" s="17" t="n">
        <v>84.8721</v>
      </c>
      <c r="G290" s="17" t="n">
        <v>10</v>
      </c>
      <c r="H290" s="6" t="s">
        <f>=(F290-E290)*G290</f>
      </c>
      <c r="I290" s="9" t="s">
        <f>=(F290-E290)/E290</f>
      </c>
      <c r="J290" s="7" t="s">
        <f>=MAX(1,DATEDIF(C290,D290,"d")-1)</f>
      </c>
      <c r="K290" s="9" t="s">
        <f>=I290*365/J290</f>
      </c>
    </row>
    <row collapsed="false" customFormat="false" customHeight="false" hidden="false" ht="12.1" outlineLevel="0" r="291">
      <c r="A291" s="16" t="s">
        <v>665</v>
      </c>
      <c r="B291" s="16" t="s">
        <v>1158</v>
      </c>
      <c r="C291" s="45" t="n">
        <v>43634</v>
      </c>
      <c r="D291" s="46" t="n">
        <v>45160</v>
      </c>
      <c r="E291" s="17" t="n">
        <v>88.323</v>
      </c>
      <c r="F291" s="17" t="n">
        <v>84.8721</v>
      </c>
      <c r="G291" s="17" t="n">
        <v>10</v>
      </c>
      <c r="H291" s="6" t="s">
        <f>=(F291-E291)*G291</f>
      </c>
      <c r="I291" s="9" t="s">
        <f>=(F291-E291)/E291</f>
      </c>
      <c r="J291" s="7" t="s">
        <f>=MAX(1,DATEDIF(C291,D291,"d")-1)</f>
      </c>
      <c r="K291" s="9" t="s">
        <f>=I291*365/J291</f>
      </c>
    </row>
    <row collapsed="false" customFormat="false" customHeight="false" hidden="false" ht="12.1" outlineLevel="0" r="292">
      <c r="A292" s="16" t="s">
        <v>665</v>
      </c>
      <c r="B292" s="16" t="s">
        <v>1158</v>
      </c>
      <c r="C292" s="45" t="n">
        <v>43650</v>
      </c>
      <c r="D292" s="46" t="n">
        <v>45160</v>
      </c>
      <c r="E292" s="17" t="n">
        <v>85.942</v>
      </c>
      <c r="F292" s="17" t="n">
        <v>84.8721</v>
      </c>
      <c r="G292" s="17" t="n">
        <v>10</v>
      </c>
      <c r="H292" s="6" t="s">
        <f>=(F292-E292)*G292</f>
      </c>
      <c r="I292" s="9" t="s">
        <f>=(F292-E292)/E292</f>
      </c>
      <c r="J292" s="7" t="s">
        <f>=MAX(1,DATEDIF(C292,D292,"d")-1)</f>
      </c>
      <c r="K292" s="9" t="s">
        <f>=I292*365/J292</f>
      </c>
    </row>
    <row collapsed="false" customFormat="false" customHeight="false" hidden="false" ht="12.1" outlineLevel="0" r="293">
      <c r="A293" s="16" t="s">
        <v>665</v>
      </c>
      <c r="B293" s="16" t="s">
        <v>1158</v>
      </c>
      <c r="C293" s="45" t="n">
        <v>43684</v>
      </c>
      <c r="D293" s="46" t="n">
        <v>45160</v>
      </c>
      <c r="E293" s="17" t="n">
        <v>77.896</v>
      </c>
      <c r="F293" s="17" t="n">
        <v>84.8721</v>
      </c>
      <c r="G293" s="17" t="n">
        <v>10</v>
      </c>
      <c r="H293" s="6" t="s">
        <f>=(F293-E293)*G293</f>
      </c>
      <c r="I293" s="9" t="s">
        <f>=(F293-E293)/E293</f>
      </c>
      <c r="J293" s="7" t="s">
        <f>=MAX(1,DATEDIF(C293,D293,"d")-1)</f>
      </c>
      <c r="K293" s="9" t="s">
        <f>=I293*365/J293</f>
      </c>
    </row>
    <row collapsed="false" customFormat="false" customHeight="false" hidden="false" ht="12.1" outlineLevel="0" r="294">
      <c r="A294" s="16" t="s">
        <v>665</v>
      </c>
      <c r="B294" s="16" t="s">
        <v>1158</v>
      </c>
      <c r="C294" s="45" t="n">
        <v>43889</v>
      </c>
      <c r="D294" s="46" t="n">
        <v>45160</v>
      </c>
      <c r="E294" s="17" t="n">
        <v>70.692</v>
      </c>
      <c r="F294" s="17" t="n">
        <v>84.8721</v>
      </c>
      <c r="G294" s="17" t="n">
        <v>10</v>
      </c>
      <c r="H294" s="6" t="s">
        <f>=(F294-E294)*G294</f>
      </c>
      <c r="I294" s="9" t="s">
        <f>=(F294-E294)/E294</f>
      </c>
      <c r="J294" s="7" t="s">
        <f>=MAX(1,DATEDIF(C294,D294,"d")-1)</f>
      </c>
      <c r="K294" s="9" t="s">
        <f>=I294*365/J294</f>
      </c>
    </row>
    <row collapsed="false" customFormat="false" customHeight="false" hidden="false" ht="12.1" outlineLevel="0" r="295">
      <c r="A295" s="16" t="s">
        <v>665</v>
      </c>
      <c r="B295" s="16" t="s">
        <v>1158</v>
      </c>
      <c r="C295" s="45" t="n">
        <v>43935</v>
      </c>
      <c r="D295" s="46" t="n">
        <v>45160</v>
      </c>
      <c r="E295" s="17" t="n">
        <v>65.439</v>
      </c>
      <c r="F295" s="17" t="n">
        <v>84.8721</v>
      </c>
      <c r="G295" s="17" t="n">
        <v>20</v>
      </c>
      <c r="H295" s="6" t="s">
        <f>=(F295-E295)*G295</f>
      </c>
      <c r="I295" s="9" t="s">
        <f>=(F295-E295)/E295</f>
      </c>
      <c r="J295" s="7" t="s">
        <f>=MAX(1,DATEDIF(C295,D295,"d")-1)</f>
      </c>
      <c r="K295" s="9" t="s">
        <f>=I295*365/J295</f>
      </c>
    </row>
    <row collapsed="false" customFormat="false" customHeight="false" hidden="false" ht="12.1" outlineLevel="0" r="296">
      <c r="A296" s="16" t="s">
        <v>665</v>
      </c>
      <c r="B296" s="16" t="s">
        <v>1158</v>
      </c>
      <c r="C296" s="45" t="n">
        <v>44771</v>
      </c>
      <c r="D296" s="46" t="n">
        <v>45160</v>
      </c>
      <c r="E296" s="17" t="n">
        <v>64.366</v>
      </c>
      <c r="F296" s="17" t="n">
        <v>84.8721</v>
      </c>
      <c r="G296" s="17" t="n">
        <v>10</v>
      </c>
      <c r="H296" s="6" t="s">
        <f>=(F296-E296)*G296</f>
      </c>
      <c r="I296" s="9" t="s">
        <f>=(F296-E296)/E296</f>
      </c>
      <c r="J296" s="7" t="s">
        <f>=MAX(1,DATEDIF(C296,D296,"d")-1)</f>
      </c>
      <c r="K296" s="9" t="s">
        <f>=I296*365/J296</f>
      </c>
    </row>
    <row collapsed="false" customFormat="false" customHeight="false" hidden="false" ht="12.1" outlineLevel="0" r="297">
      <c r="A297" s="16" t="s">
        <v>665</v>
      </c>
      <c r="B297" s="16" t="s">
        <v>1158</v>
      </c>
      <c r="C297" s="45" t="n">
        <v>45016</v>
      </c>
      <c r="D297" s="46" t="n">
        <v>45160</v>
      </c>
      <c r="E297" s="17" t="n">
        <v>65.283</v>
      </c>
      <c r="F297" s="17" t="n">
        <v>84.8721</v>
      </c>
      <c r="G297" s="17" t="n">
        <v>10</v>
      </c>
      <c r="H297" s="6" t="s">
        <f>=(F297-E297)*G297</f>
      </c>
      <c r="I297" s="9" t="s">
        <f>=(F297-E297)/E297</f>
      </c>
      <c r="J297" s="7" t="s">
        <f>=MAX(1,DATEDIF(C297,D297,"d")-1)</f>
      </c>
      <c r="K297" s="9" t="s">
        <f>=I297*365/J297</f>
      </c>
    </row>
    <row collapsed="false" customFormat="false" customHeight="false" hidden="false" ht="12.1" outlineLevel="0" r="298">
      <c r="A298" s="16" t="s">
        <v>665</v>
      </c>
      <c r="B298" s="16" t="s">
        <v>1158</v>
      </c>
      <c r="C298" s="45" t="n">
        <v>45077</v>
      </c>
      <c r="D298" s="46" t="n">
        <v>45160</v>
      </c>
      <c r="E298" s="17" t="n">
        <v>65.52</v>
      </c>
      <c r="F298" s="17" t="n">
        <v>84.8721</v>
      </c>
      <c r="G298" s="17" t="n">
        <v>10</v>
      </c>
      <c r="H298" s="6" t="s">
        <f>=(F298-E298)*G298</f>
      </c>
      <c r="I298" s="9" t="s">
        <f>=(F298-E298)/E298</f>
      </c>
      <c r="J298" s="7" t="s">
        <f>=MAX(1,DATEDIF(C298,D298,"d")-1)</f>
      </c>
      <c r="K298" s="9" t="s">
        <f>=I298*365/J298</f>
      </c>
    </row>
    <row collapsed="false" customFormat="false" customHeight="false" hidden="false" ht="12.1" outlineLevel="0" r="299">
      <c r="A299" s="16" t="s">
        <v>666</v>
      </c>
      <c r="B299" s="16" t="s">
        <v>1236</v>
      </c>
      <c r="C299" s="45" t="n">
        <v>43572</v>
      </c>
      <c r="D299" s="46" t="n">
        <v>45005</v>
      </c>
      <c r="E299" s="17" t="n">
        <v>11.1467</v>
      </c>
      <c r="F299" s="17" t="n">
        <v>12.9866</v>
      </c>
      <c r="G299" s="17" t="n">
        <v>90</v>
      </c>
      <c r="H299" s="6" t="s">
        <f>=(F299-E299)*G299</f>
      </c>
      <c r="I299" s="9" t="s">
        <f>=(F299-E299)/E299</f>
      </c>
      <c r="J299" s="7" t="s">
        <f>=MAX(1,DATEDIF(C299,D299,"d")-1)</f>
      </c>
      <c r="K299" s="9" t="s">
        <f>=I299*365/J299</f>
      </c>
    </row>
    <row collapsed="false" customFormat="false" customHeight="false" hidden="false" ht="12.1" outlineLevel="0" r="300">
      <c r="A300" s="16" t="s">
        <v>666</v>
      </c>
      <c r="B300" s="16" t="s">
        <v>1236</v>
      </c>
      <c r="C300" s="45" t="n">
        <v>43572</v>
      </c>
      <c r="D300" s="46" t="n">
        <v>45169</v>
      </c>
      <c r="E300" s="17" t="n">
        <v>11.1467</v>
      </c>
      <c r="F300" s="17" t="n">
        <v>18.31</v>
      </c>
      <c r="G300" s="17" t="n">
        <v>10</v>
      </c>
      <c r="H300" s="6" t="s">
        <f>=(F300-E300)*G300</f>
      </c>
      <c r="I300" s="9" t="s">
        <f>=(F300-E300)/E300</f>
      </c>
      <c r="J300" s="7" t="s">
        <f>=MAX(1,DATEDIF(C300,D300,"d")-1)</f>
      </c>
      <c r="K300" s="9" t="s">
        <f>=I300*365/J300</f>
      </c>
    </row>
    <row collapsed="false" customFormat="false" customHeight="false" hidden="false" ht="12.1" outlineLevel="0" r="301">
      <c r="A301" s="16" t="s">
        <v>666</v>
      </c>
      <c r="B301" s="16" t="s">
        <v>1236</v>
      </c>
      <c r="C301" s="45" t="n">
        <v>45516</v>
      </c>
      <c r="D301" s="46" t="n">
        <v>45922</v>
      </c>
      <c r="E301" s="17" t="n">
        <v>17.2945</v>
      </c>
      <c r="F301" s="17" t="n">
        <v>18.1332</v>
      </c>
      <c r="G301" s="17" t="n">
        <v>20</v>
      </c>
      <c r="H301" s="6" t="s">
        <f>=(F301-E301)*G301</f>
      </c>
      <c r="I301" s="9" t="s">
        <f>=(F301-E301)/E301</f>
      </c>
      <c r="J301" s="7" t="s">
        <f>=MAX(1,DATEDIF(C301,D301,"d")-1)</f>
      </c>
      <c r="K301" s="9" t="s">
        <f>=I301*365/J301</f>
      </c>
    </row>
    <row collapsed="false" customFormat="false" customHeight="false" hidden="false" ht="12.1" outlineLevel="0" r="302">
      <c r="A302" s="16" t="s">
        <v>666</v>
      </c>
      <c r="B302" s="16" t="s">
        <v>1236</v>
      </c>
      <c r="C302" s="45" t="n">
        <v>45525</v>
      </c>
      <c r="D302" s="46" t="n">
        <v>45922</v>
      </c>
      <c r="E302" s="17" t="n">
        <v>16.97</v>
      </c>
      <c r="F302" s="17" t="n">
        <v>18.1332</v>
      </c>
      <c r="G302" s="17" t="n">
        <v>5</v>
      </c>
      <c r="H302" s="6" t="s">
        <f>=(F302-E302)*G302</f>
      </c>
      <c r="I302" s="9" t="s">
        <f>=(F302-E302)/E302</f>
      </c>
      <c r="J302" s="7" t="s">
        <f>=MAX(1,DATEDIF(C302,D302,"d")-1)</f>
      </c>
      <c r="K302" s="9" t="s">
        <f>=I302*365/J302</f>
      </c>
    </row>
    <row collapsed="false" customFormat="false" customHeight="false" hidden="false" ht="12.1" outlineLevel="0" r="303">
      <c r="A303" s="16" t="s">
        <v>666</v>
      </c>
      <c r="B303" s="16" t="s">
        <v>1236</v>
      </c>
      <c r="C303" s="45" t="n">
        <v>45527</v>
      </c>
      <c r="D303" s="46" t="n">
        <v>45922</v>
      </c>
      <c r="E303" s="17" t="n">
        <v>16.3757</v>
      </c>
      <c r="F303" s="17" t="n">
        <v>18.1332</v>
      </c>
      <c r="G303" s="17" t="n">
        <v>25</v>
      </c>
      <c r="H303" s="6" t="s">
        <f>=(F303-E303)*G303</f>
      </c>
      <c r="I303" s="9" t="s">
        <f>=(F303-E303)/E303</f>
      </c>
      <c r="J303" s="7" t="s">
        <f>=MAX(1,DATEDIF(C303,D303,"d")-1)</f>
      </c>
      <c r="K303" s="9" t="s">
        <f>=I303*365/J303</f>
      </c>
    </row>
    <row collapsed="false" customFormat="false" customHeight="false" hidden="false" ht="12.1" outlineLevel="0" r="304">
      <c r="A304" s="16" t="s">
        <v>666</v>
      </c>
      <c r="B304" s="16" t="s">
        <v>1236</v>
      </c>
      <c r="C304" s="45" t="n">
        <v>45527</v>
      </c>
      <c r="D304" s="46" t="n">
        <v>45922</v>
      </c>
      <c r="E304" s="17" t="n">
        <v>16.3757</v>
      </c>
      <c r="F304" s="17" t="n">
        <v>18.1331</v>
      </c>
      <c r="G304" s="17" t="n">
        <v>5</v>
      </c>
      <c r="H304" s="6" t="s">
        <f>=(F304-E304)*G304</f>
      </c>
      <c r="I304" s="9" t="s">
        <f>=(F304-E304)/E304</f>
      </c>
      <c r="J304" s="7" t="s">
        <f>=MAX(1,DATEDIF(C304,D304,"d")-1)</f>
      </c>
      <c r="K304" s="9" t="s">
        <f>=I304*365/J304</f>
      </c>
    </row>
    <row collapsed="false" customFormat="false" customHeight="false" hidden="false" ht="12.1" outlineLevel="0" r="305">
      <c r="A305" s="16" t="s">
        <v>666</v>
      </c>
      <c r="B305" s="16" t="s">
        <v>1236</v>
      </c>
      <c r="C305" s="45" t="n">
        <v>45534</v>
      </c>
      <c r="D305" s="46" t="n">
        <v>45922</v>
      </c>
      <c r="E305" s="17" t="n">
        <v>16.2613</v>
      </c>
      <c r="F305" s="17" t="n">
        <v>18.1331</v>
      </c>
      <c r="G305" s="17" t="n">
        <v>8</v>
      </c>
      <c r="H305" s="6" t="s">
        <f>=(F305-E305)*G305</f>
      </c>
      <c r="I305" s="9" t="s">
        <f>=(F305-E305)/E305</f>
      </c>
      <c r="J305" s="7" t="s">
        <f>=MAX(1,DATEDIF(C305,D305,"d")-1)</f>
      </c>
      <c r="K305" s="9" t="s">
        <f>=I305*365/J305</f>
      </c>
    </row>
    <row collapsed="false" customFormat="false" customHeight="false" hidden="false" ht="12.1" outlineLevel="0" r="306">
      <c r="A306" s="16" t="s">
        <v>666</v>
      </c>
      <c r="B306" s="16" t="s">
        <v>1236</v>
      </c>
      <c r="C306" s="45" t="n">
        <v>45558</v>
      </c>
      <c r="D306" s="46" t="n">
        <v>45922</v>
      </c>
      <c r="E306" s="17" t="n">
        <v>17.285</v>
      </c>
      <c r="F306" s="17" t="n">
        <v>18.1331</v>
      </c>
      <c r="G306" s="17" t="n">
        <v>2</v>
      </c>
      <c r="H306" s="6" t="s">
        <f>=(F306-E306)*G306</f>
      </c>
      <c r="I306" s="9" t="s">
        <f>=(F306-E306)/E306</f>
      </c>
      <c r="J306" s="7" t="s">
        <f>=MAX(1,DATEDIF(C306,D306,"d")-1)</f>
      </c>
      <c r="K306" s="9" t="s">
        <f>=I306*365/J306</f>
      </c>
    </row>
    <row collapsed="false" customFormat="false" customHeight="false" hidden="false" ht="12.1" outlineLevel="0" r="307">
      <c r="A307" s="16" t="s">
        <v>666</v>
      </c>
      <c r="B307" s="16" t="s">
        <v>1236</v>
      </c>
      <c r="C307" s="45" t="n">
        <v>45589</v>
      </c>
      <c r="D307" s="46" t="n">
        <v>45922</v>
      </c>
      <c r="E307" s="17" t="n">
        <v>16.6633</v>
      </c>
      <c r="F307" s="17" t="n">
        <v>18.1331</v>
      </c>
      <c r="G307" s="17" t="n">
        <v>3</v>
      </c>
      <c r="H307" s="6" t="s">
        <f>=(F307-E307)*G307</f>
      </c>
      <c r="I307" s="9" t="s">
        <f>=(F307-E307)/E307</f>
      </c>
      <c r="J307" s="7" t="s">
        <f>=MAX(1,DATEDIF(C307,D307,"d")-1)</f>
      </c>
      <c r="K307" s="9" t="s">
        <f>=I307*365/J307</f>
      </c>
    </row>
    <row collapsed="false" customFormat="false" customHeight="false" hidden="false" ht="12.1" outlineLevel="0" r="308">
      <c r="A308" s="16" t="s">
        <v>666</v>
      </c>
      <c r="B308" s="16" t="s">
        <v>1236</v>
      </c>
      <c r="C308" s="45" t="n">
        <v>45594</v>
      </c>
      <c r="D308" s="46" t="n">
        <v>45922</v>
      </c>
      <c r="E308" s="17" t="n">
        <v>15.945</v>
      </c>
      <c r="F308" s="17" t="n">
        <v>18.1331</v>
      </c>
      <c r="G308" s="17" t="n">
        <v>2</v>
      </c>
      <c r="H308" s="6" t="s">
        <f>=(F308-E308)*G308</f>
      </c>
      <c r="I308" s="9" t="s">
        <f>=(F308-E308)/E308</f>
      </c>
      <c r="J308" s="7" t="s">
        <f>=MAX(1,DATEDIF(C308,D308,"d")-1)</f>
      </c>
      <c r="K308" s="9" t="s">
        <f>=I308*365/J308</f>
      </c>
    </row>
    <row collapsed="false" customFormat="false" customHeight="false" hidden="false" ht="12.1" outlineLevel="0" r="309">
      <c r="A309" s="16" t="s">
        <v>666</v>
      </c>
      <c r="B309" s="16" t="s">
        <v>1236</v>
      </c>
      <c r="C309" s="45" t="n">
        <v>45628</v>
      </c>
      <c r="D309" s="46" t="n">
        <v>45922</v>
      </c>
      <c r="E309" s="17" t="n">
        <v>15.9733</v>
      </c>
      <c r="F309" s="17" t="n">
        <v>18.1331</v>
      </c>
      <c r="G309" s="17" t="n">
        <v>6</v>
      </c>
      <c r="H309" s="6" t="s">
        <f>=(F309-E309)*G309</f>
      </c>
      <c r="I309" s="9" t="s">
        <f>=(F309-E309)/E309</f>
      </c>
      <c r="J309" s="7" t="s">
        <f>=MAX(1,DATEDIF(C309,D309,"d")-1)</f>
      </c>
      <c r="K309" s="9" t="s">
        <f>=I309*365/J309</f>
      </c>
    </row>
    <row collapsed="false" customFormat="false" customHeight="false" hidden="false" ht="12.1" outlineLevel="0" r="310">
      <c r="A310" s="16" t="s">
        <v>666</v>
      </c>
      <c r="B310" s="16" t="s">
        <v>1236</v>
      </c>
      <c r="C310" s="45" t="n">
        <v>45688</v>
      </c>
      <c r="D310" s="46" t="n">
        <v>45922</v>
      </c>
      <c r="E310" s="17" t="n">
        <v>18.7583</v>
      </c>
      <c r="F310" s="17" t="n">
        <v>18.1331</v>
      </c>
      <c r="G310" s="17" t="n">
        <v>6</v>
      </c>
      <c r="H310" s="6" t="s">
        <f>=(F310-E310)*G310</f>
      </c>
      <c r="I310" s="9" t="s">
        <f>=(F310-E310)/E310</f>
      </c>
      <c r="J310" s="7" t="s">
        <f>=MAX(1,DATEDIF(C310,D310,"d")-1)</f>
      </c>
      <c r="K310" s="9" t="s">
        <f>=I310*365/J310</f>
      </c>
    </row>
    <row collapsed="false" customFormat="false" customHeight="false" hidden="false" ht="12.1" outlineLevel="0" r="311">
      <c r="A311" s="16" t="s">
        <v>108</v>
      </c>
      <c r="B311" s="16" t="s">
        <v>109</v>
      </c>
      <c r="C311" s="45" t="n">
        <v>43574</v>
      </c>
      <c r="D311" s="46" t="n">
        <v>45524</v>
      </c>
      <c r="E311" s="17" t="n">
        <v>994</v>
      </c>
      <c r="F311" s="17" t="n">
        <v>2227.4538</v>
      </c>
      <c r="G311" s="17" t="n">
        <v>0.71553</v>
      </c>
      <c r="H311" s="6" t="s">
        <f>=(F311-E311)*G311</f>
      </c>
      <c r="I311" s="9" t="s">
        <f>=(F311-E311)/E311</f>
      </c>
      <c r="J311" s="7" t="s">
        <f>=MAX(1,DATEDIF(C311,D311,"d")-1)</f>
      </c>
      <c r="K311" s="9" t="s">
        <f>=I311*365/J311</f>
      </c>
    </row>
    <row collapsed="false" customFormat="false" customHeight="false" hidden="false" ht="12.1" outlineLevel="0" r="312">
      <c r="A312" s="16" t="s">
        <v>667</v>
      </c>
      <c r="B312" s="16" t="s">
        <v>1176</v>
      </c>
      <c r="C312" s="45" t="n">
        <v>43591</v>
      </c>
      <c r="D312" s="46" t="n">
        <v>44326</v>
      </c>
      <c r="E312" s="17" t="n">
        <v>1056.93</v>
      </c>
      <c r="F312" s="17" t="n">
        <v>414.68</v>
      </c>
      <c r="G312" s="17" t="n">
        <v>1</v>
      </c>
      <c r="H312" s="6" t="s">
        <f>=(F312-E312)*G312</f>
      </c>
      <c r="I312" s="9" t="s">
        <f>=(F312-E312)/E312</f>
      </c>
      <c r="J312" s="7" t="s">
        <f>=MAX(1,DATEDIF(C312,D312,"d")-1)</f>
      </c>
      <c r="K312" s="9" t="s">
        <f>=I312*365/J312</f>
      </c>
    </row>
    <row collapsed="false" customFormat="false" customHeight="false" hidden="false" ht="12.1" outlineLevel="0" r="313">
      <c r="A313" s="16" t="s">
        <v>667</v>
      </c>
      <c r="B313" s="16" t="s">
        <v>1176</v>
      </c>
      <c r="C313" s="45" t="n">
        <v>43650</v>
      </c>
      <c r="D313" s="46" t="n">
        <v>44326</v>
      </c>
      <c r="E313" s="17" t="n">
        <v>1046.27</v>
      </c>
      <c r="F313" s="17" t="n">
        <v>414.715</v>
      </c>
      <c r="G313" s="17" t="n">
        <v>1</v>
      </c>
      <c r="H313" s="6" t="s">
        <f>=(F313-E313)*G313</f>
      </c>
      <c r="I313" s="9" t="s">
        <f>=(F313-E313)/E313</f>
      </c>
      <c r="J313" s="7" t="s">
        <f>=MAX(1,DATEDIF(C313,D313,"d")-1)</f>
      </c>
      <c r="K313" s="9" t="s">
        <f>=I313*365/J313</f>
      </c>
    </row>
    <row collapsed="false" customFormat="false" customHeight="false" hidden="false" ht="12.1" outlineLevel="0" r="314">
      <c r="A314" s="16" t="s">
        <v>667</v>
      </c>
      <c r="B314" s="16" t="s">
        <v>1176</v>
      </c>
      <c r="C314" s="45" t="n">
        <v>43726</v>
      </c>
      <c r="D314" s="46" t="n">
        <v>44326</v>
      </c>
      <c r="E314" s="17" t="n">
        <v>739.38</v>
      </c>
      <c r="F314" s="17" t="n">
        <v>414.715</v>
      </c>
      <c r="G314" s="17" t="n">
        <v>1</v>
      </c>
      <c r="H314" s="6" t="s">
        <f>=(F314-E314)*G314</f>
      </c>
      <c r="I314" s="9" t="s">
        <f>=(F314-E314)/E314</f>
      </c>
      <c r="J314" s="7" t="s">
        <f>=MAX(1,DATEDIF(C314,D314,"d")-1)</f>
      </c>
      <c r="K314" s="9" t="s">
        <f>=I314*365/J314</f>
      </c>
    </row>
    <row collapsed="false" customFormat="false" customHeight="false" hidden="false" ht="12.1" outlineLevel="0" r="315">
      <c r="A315" s="16" t="s">
        <v>667</v>
      </c>
      <c r="B315" s="16" t="s">
        <v>1176</v>
      </c>
      <c r="C315" s="45" t="n">
        <v>43991</v>
      </c>
      <c r="D315" s="46" t="n">
        <v>44326</v>
      </c>
      <c r="E315" s="17" t="n">
        <v>733.35</v>
      </c>
      <c r="F315" s="17" t="n">
        <v>414.715</v>
      </c>
      <c r="G315" s="17" t="n">
        <v>1</v>
      </c>
      <c r="H315" s="6" t="s">
        <f>=(F315-E315)*G315</f>
      </c>
      <c r="I315" s="9" t="s">
        <f>=(F315-E315)/E315</f>
      </c>
      <c r="J315" s="7" t="s">
        <f>=MAX(1,DATEDIF(C315,D315,"d")-1)</f>
      </c>
      <c r="K315" s="9" t="s">
        <f>=I315*365/J315</f>
      </c>
    </row>
    <row collapsed="false" customFormat="false" customHeight="false" hidden="false" ht="12.1" outlineLevel="0" r="316">
      <c r="A316" s="16" t="s">
        <v>667</v>
      </c>
      <c r="B316" s="16" t="s">
        <v>1176</v>
      </c>
      <c r="C316" s="45" t="n">
        <v>44012</v>
      </c>
      <c r="D316" s="46" t="n">
        <v>44326</v>
      </c>
      <c r="E316" s="17" t="n">
        <v>735</v>
      </c>
      <c r="F316" s="17" t="n">
        <v>414.715</v>
      </c>
      <c r="G316" s="17" t="n">
        <v>1</v>
      </c>
      <c r="H316" s="6" t="s">
        <f>=(F316-E316)*G316</f>
      </c>
      <c r="I316" s="9" t="s">
        <f>=(F316-E316)/E316</f>
      </c>
      <c r="J316" s="7" t="s">
        <f>=MAX(1,DATEDIF(C316,D316,"d")-1)</f>
      </c>
      <c r="K316" s="9" t="s">
        <f>=I316*365/J316</f>
      </c>
    </row>
    <row collapsed="false" customFormat="false" customHeight="false" hidden="false" ht="12.1" outlineLevel="0" r="317">
      <c r="A317" s="16" t="s">
        <v>667</v>
      </c>
      <c r="B317" s="16" t="s">
        <v>1176</v>
      </c>
      <c r="C317" s="45" t="n">
        <v>44082</v>
      </c>
      <c r="D317" s="46" t="n">
        <v>44326</v>
      </c>
      <c r="E317" s="17" t="n">
        <v>423.1775</v>
      </c>
      <c r="F317" s="17" t="n">
        <v>414.396</v>
      </c>
      <c r="G317" s="17" t="n">
        <v>4</v>
      </c>
      <c r="H317" s="6" t="s">
        <f>=(F317-E317)*G317</f>
      </c>
      <c r="I317" s="9" t="s">
        <f>=(F317-E317)/E317</f>
      </c>
      <c r="J317" s="7" t="s">
        <f>=MAX(1,DATEDIF(C317,D317,"d")-1)</f>
      </c>
      <c r="K317" s="9" t="s">
        <f>=I317*365/J317</f>
      </c>
    </row>
    <row collapsed="false" customFormat="false" customHeight="false" hidden="false" ht="12.1" outlineLevel="0" r="318">
      <c r="A318" s="16" t="s">
        <v>667</v>
      </c>
      <c r="B318" s="16" t="s">
        <v>1176</v>
      </c>
      <c r="C318" s="45" t="n">
        <v>44098</v>
      </c>
      <c r="D318" s="46" t="n">
        <v>44326</v>
      </c>
      <c r="E318" s="17" t="n">
        <v>424.82</v>
      </c>
      <c r="F318" s="17" t="n">
        <v>414.396</v>
      </c>
      <c r="G318" s="17" t="n">
        <v>1</v>
      </c>
      <c r="H318" s="6" t="s">
        <f>=(F318-E318)*G318</f>
      </c>
      <c r="I318" s="9" t="s">
        <f>=(F318-E318)/E318</f>
      </c>
      <c r="J318" s="7" t="s">
        <f>=MAX(1,DATEDIF(C318,D318,"d")-1)</f>
      </c>
      <c r="K318" s="9" t="s">
        <f>=I318*365/J318</f>
      </c>
    </row>
    <row collapsed="false" customFormat="false" customHeight="false" hidden="false" ht="12.1" outlineLevel="0" r="319">
      <c r="A319" s="16" t="s">
        <v>668</v>
      </c>
      <c r="B319" s="16" t="s">
        <v>1162</v>
      </c>
      <c r="C319" s="45" t="n">
        <v>43838</v>
      </c>
      <c r="D319" s="46" t="n">
        <v>44474</v>
      </c>
      <c r="E319" s="17" t="n">
        <v>741.94</v>
      </c>
      <c r="F319" s="17" t="n">
        <v>514.7067</v>
      </c>
      <c r="G319" s="17" t="n">
        <v>1</v>
      </c>
      <c r="H319" s="6" t="s">
        <f>=(F319-E319)*G319</f>
      </c>
      <c r="I319" s="9" t="s">
        <f>=(F319-E319)/E319</f>
      </c>
      <c r="J319" s="7" t="s">
        <f>=MAX(1,DATEDIF(C319,D319,"d")-1)</f>
      </c>
      <c r="K319" s="9" t="s">
        <f>=I319*365/J319</f>
      </c>
    </row>
    <row collapsed="false" customFormat="false" customHeight="false" hidden="false" ht="12.1" outlineLevel="0" r="320">
      <c r="A320" s="16" t="s">
        <v>668</v>
      </c>
      <c r="B320" s="16" t="s">
        <v>1162</v>
      </c>
      <c r="C320" s="45" t="n">
        <v>43861</v>
      </c>
      <c r="D320" s="46" t="n">
        <v>44474</v>
      </c>
      <c r="E320" s="17" t="n">
        <v>721.32</v>
      </c>
      <c r="F320" s="17" t="n">
        <v>514.7067</v>
      </c>
      <c r="G320" s="17" t="n">
        <v>1</v>
      </c>
      <c r="H320" s="6" t="s">
        <f>=(F320-E320)*G320</f>
      </c>
      <c r="I320" s="9" t="s">
        <f>=(F320-E320)/E320</f>
      </c>
      <c r="J320" s="7" t="s">
        <f>=MAX(1,DATEDIF(C320,D320,"d")-1)</f>
      </c>
      <c r="K320" s="9" t="s">
        <f>=I320*365/J320</f>
      </c>
    </row>
    <row collapsed="false" customFormat="false" customHeight="false" hidden="false" ht="12.1" outlineLevel="0" r="321">
      <c r="A321" s="16" t="s">
        <v>668</v>
      </c>
      <c r="B321" s="16" t="s">
        <v>1162</v>
      </c>
      <c r="C321" s="45" t="n">
        <v>43906</v>
      </c>
      <c r="D321" s="46" t="n">
        <v>44474</v>
      </c>
      <c r="E321" s="17" t="n">
        <v>421.65</v>
      </c>
      <c r="F321" s="17" t="n">
        <v>514.7067</v>
      </c>
      <c r="G321" s="17" t="n">
        <v>2</v>
      </c>
      <c r="H321" s="6" t="s">
        <f>=(F321-E321)*G321</f>
      </c>
      <c r="I321" s="9" t="s">
        <f>=(F321-E321)/E321</f>
      </c>
      <c r="J321" s="7" t="s">
        <f>=MAX(1,DATEDIF(C321,D321,"d")-1)</f>
      </c>
      <c r="K321" s="9" t="s">
        <f>=I321*365/J321</f>
      </c>
    </row>
    <row collapsed="false" customFormat="false" customHeight="false" hidden="false" ht="12.1" outlineLevel="0" r="322">
      <c r="A322" s="16" t="s">
        <v>668</v>
      </c>
      <c r="B322" s="16" t="s">
        <v>1162</v>
      </c>
      <c r="C322" s="45" t="n">
        <v>44033</v>
      </c>
      <c r="D322" s="46" t="n">
        <v>44474</v>
      </c>
      <c r="E322" s="17" t="n">
        <v>543.21</v>
      </c>
      <c r="F322" s="17" t="n">
        <v>514.7067</v>
      </c>
      <c r="G322" s="17" t="n">
        <v>1</v>
      </c>
      <c r="H322" s="6" t="s">
        <f>=(F322-E322)*G322</f>
      </c>
      <c r="I322" s="9" t="s">
        <f>=(F322-E322)/E322</f>
      </c>
      <c r="J322" s="7" t="s">
        <f>=MAX(1,DATEDIF(C322,D322,"d")-1)</f>
      </c>
      <c r="K322" s="9" t="s">
        <f>=I322*365/J322</f>
      </c>
    </row>
    <row collapsed="false" customFormat="false" customHeight="false" hidden="false" ht="12.1" outlineLevel="0" r="323">
      <c r="A323" s="16" t="s">
        <v>668</v>
      </c>
      <c r="B323" s="16" t="s">
        <v>1162</v>
      </c>
      <c r="C323" s="45" t="n">
        <v>44043</v>
      </c>
      <c r="D323" s="46" t="n">
        <v>44474</v>
      </c>
      <c r="E323" s="17" t="n">
        <v>540.02</v>
      </c>
      <c r="F323" s="17" t="n">
        <v>514.7067</v>
      </c>
      <c r="G323" s="17" t="n">
        <v>2</v>
      </c>
      <c r="H323" s="6" t="s">
        <f>=(F323-E323)*G323</f>
      </c>
      <c r="I323" s="9" t="s">
        <f>=(F323-E323)/E323</f>
      </c>
      <c r="J323" s="7" t="s">
        <f>=MAX(1,DATEDIF(C323,D323,"d")-1)</f>
      </c>
      <c r="K323" s="9" t="s">
        <f>=I323*365/J323</f>
      </c>
    </row>
    <row collapsed="false" customFormat="false" customHeight="false" hidden="false" ht="12.1" outlineLevel="0" r="324">
      <c r="A324" s="16" t="s">
        <v>668</v>
      </c>
      <c r="B324" s="16" t="s">
        <v>1162</v>
      </c>
      <c r="C324" s="45" t="n">
        <v>44043</v>
      </c>
      <c r="D324" s="46" t="n">
        <v>44474</v>
      </c>
      <c r="E324" s="17" t="n">
        <v>540.21</v>
      </c>
      <c r="F324" s="17" t="n">
        <v>514.7067</v>
      </c>
      <c r="G324" s="17" t="n">
        <v>1</v>
      </c>
      <c r="H324" s="6" t="s">
        <f>=(F324-E324)*G324</f>
      </c>
      <c r="I324" s="9" t="s">
        <f>=(F324-E324)/E324</f>
      </c>
      <c r="J324" s="7" t="s">
        <f>=MAX(1,DATEDIF(C324,D324,"d")-1)</f>
      </c>
      <c r="K324" s="9" t="s">
        <f>=I324*365/J324</f>
      </c>
    </row>
    <row collapsed="false" customFormat="false" customHeight="false" hidden="false" ht="12.1" outlineLevel="0" r="325">
      <c r="A325" s="16" t="s">
        <v>668</v>
      </c>
      <c r="B325" s="16" t="s">
        <v>1162</v>
      </c>
      <c r="C325" s="45" t="n">
        <v>44049</v>
      </c>
      <c r="D325" s="46" t="n">
        <v>44474</v>
      </c>
      <c r="E325" s="17" t="n">
        <v>540.61</v>
      </c>
      <c r="F325" s="17" t="n">
        <v>514.7067</v>
      </c>
      <c r="G325" s="17" t="n">
        <v>1</v>
      </c>
      <c r="H325" s="6" t="s">
        <f>=(F325-E325)*G325</f>
      </c>
      <c r="I325" s="9" t="s">
        <f>=(F325-E325)/E325</f>
      </c>
      <c r="J325" s="7" t="s">
        <f>=MAX(1,DATEDIF(C325,D325,"d")-1)</f>
      </c>
      <c r="K325" s="9" t="s">
        <f>=I325*365/J325</f>
      </c>
    </row>
    <row collapsed="false" customFormat="false" customHeight="false" hidden="false" ht="12.1" outlineLevel="0" r="326">
      <c r="A326" s="16" t="s">
        <v>668</v>
      </c>
      <c r="B326" s="16" t="s">
        <v>1162</v>
      </c>
      <c r="C326" s="45" t="n">
        <v>44126</v>
      </c>
      <c r="D326" s="46" t="n">
        <v>44474</v>
      </c>
      <c r="E326" s="17" t="n">
        <v>402.94</v>
      </c>
      <c r="F326" s="17" t="n">
        <v>514.7067</v>
      </c>
      <c r="G326" s="17" t="n">
        <v>1</v>
      </c>
      <c r="H326" s="6" t="s">
        <f>=(F326-E326)*G326</f>
      </c>
      <c r="I326" s="9" t="s">
        <f>=(F326-E326)/E326</f>
      </c>
      <c r="J326" s="7" t="s">
        <f>=MAX(1,DATEDIF(C326,D326,"d")-1)</f>
      </c>
      <c r="K326" s="9" t="s">
        <f>=I326*365/J326</f>
      </c>
    </row>
    <row collapsed="false" customFormat="false" customHeight="false" hidden="false" ht="12.1" outlineLevel="0" r="327">
      <c r="A327" s="16" t="s">
        <v>668</v>
      </c>
      <c r="B327" s="16" t="s">
        <v>1162</v>
      </c>
      <c r="C327" s="45" t="n">
        <v>44130</v>
      </c>
      <c r="D327" s="46" t="n">
        <v>44474</v>
      </c>
      <c r="E327" s="17" t="n">
        <v>410.64</v>
      </c>
      <c r="F327" s="17" t="n">
        <v>514.7067</v>
      </c>
      <c r="G327" s="17" t="n">
        <v>1</v>
      </c>
      <c r="H327" s="6" t="s">
        <f>=(F327-E327)*G327</f>
      </c>
      <c r="I327" s="9" t="s">
        <f>=(F327-E327)/E327</f>
      </c>
      <c r="J327" s="7" t="s">
        <f>=MAX(1,DATEDIF(C327,D327,"d")-1)</f>
      </c>
      <c r="K327" s="9" t="s">
        <f>=I327*365/J327</f>
      </c>
    </row>
    <row collapsed="false" customFormat="false" customHeight="false" hidden="false" ht="12.1" outlineLevel="0" r="328">
      <c r="A328" s="16" t="s">
        <v>668</v>
      </c>
      <c r="B328" s="16" t="s">
        <v>1162</v>
      </c>
      <c r="C328" s="45" t="n">
        <v>44211</v>
      </c>
      <c r="D328" s="46" t="n">
        <v>44474</v>
      </c>
      <c r="E328" s="17" t="n">
        <v>506.39</v>
      </c>
      <c r="F328" s="17" t="n">
        <v>514.7067</v>
      </c>
      <c r="G328" s="17" t="n">
        <v>1</v>
      </c>
      <c r="H328" s="6" t="s">
        <f>=(F328-E328)*G328</f>
      </c>
      <c r="I328" s="9" t="s">
        <f>=(F328-E328)/E328</f>
      </c>
      <c r="J328" s="7" t="s">
        <f>=MAX(1,DATEDIF(C328,D328,"d")-1)</f>
      </c>
      <c r="K328" s="9" t="s">
        <f>=I328*365/J328</f>
      </c>
    </row>
    <row collapsed="false" customFormat="false" customHeight="false" hidden="false" ht="12.1" outlineLevel="0" r="329">
      <c r="A329" s="16" t="s">
        <v>668</v>
      </c>
      <c r="B329" s="16" t="s">
        <v>1162</v>
      </c>
      <c r="C329" s="45" t="n">
        <v>44316</v>
      </c>
      <c r="D329" s="46" t="n">
        <v>44474</v>
      </c>
      <c r="E329" s="17" t="n">
        <v>463.265</v>
      </c>
      <c r="F329" s="17" t="n">
        <v>514.7067</v>
      </c>
      <c r="G329" s="17" t="n">
        <v>2</v>
      </c>
      <c r="H329" s="6" t="s">
        <f>=(F329-E329)*G329</f>
      </c>
      <c r="I329" s="9" t="s">
        <f>=(F329-E329)/E329</f>
      </c>
      <c r="J329" s="7" t="s">
        <f>=MAX(1,DATEDIF(C329,D329,"d")-1)</f>
      </c>
      <c r="K329" s="9" t="s">
        <f>=I329*365/J329</f>
      </c>
    </row>
    <row collapsed="false" customFormat="false" customHeight="false" hidden="false" ht="12.1" outlineLevel="0" r="330">
      <c r="A330" s="16" t="s">
        <v>668</v>
      </c>
      <c r="B330" s="16" t="s">
        <v>1162</v>
      </c>
      <c r="C330" s="45" t="n">
        <v>44439</v>
      </c>
      <c r="D330" s="46" t="n">
        <v>44474</v>
      </c>
      <c r="E330" s="17" t="n">
        <v>459.86</v>
      </c>
      <c r="F330" s="17" t="n">
        <v>514.7067</v>
      </c>
      <c r="G330" s="17" t="n">
        <v>1</v>
      </c>
      <c r="H330" s="6" t="s">
        <f>=(F330-E330)*G330</f>
      </c>
      <c r="I330" s="9" t="s">
        <f>=(F330-E330)/E330</f>
      </c>
      <c r="J330" s="7" t="s">
        <f>=MAX(1,DATEDIF(C330,D330,"d")-1)</f>
      </c>
      <c r="K330" s="9" t="s">
        <f>=I330*365/J330</f>
      </c>
    </row>
    <row collapsed="false" customFormat="false" customHeight="false" hidden="false" ht="12.1" outlineLevel="0" r="331">
      <c r="A331" s="16" t="s">
        <v>668</v>
      </c>
      <c r="B331" s="16" t="s">
        <v>1162</v>
      </c>
      <c r="C331" s="45" t="n">
        <v>44475</v>
      </c>
      <c r="D331" s="46" t="n">
        <v>44911</v>
      </c>
      <c r="E331" s="17" t="n">
        <v>517.39</v>
      </c>
      <c r="F331" s="17" t="n">
        <v>337.4333</v>
      </c>
      <c r="G331" s="17" t="n">
        <v>1</v>
      </c>
      <c r="H331" s="6" t="s">
        <f>=(F331-E331)*G331</f>
      </c>
      <c r="I331" s="9" t="s">
        <f>=(F331-E331)/E331</f>
      </c>
      <c r="J331" s="7" t="s">
        <f>=MAX(1,DATEDIF(C331,D331,"d")-1)</f>
      </c>
      <c r="K331" s="9" t="s">
        <f>=I331*365/J331</f>
      </c>
    </row>
    <row collapsed="false" customFormat="false" customHeight="false" hidden="false" ht="12.1" outlineLevel="0" r="332">
      <c r="A332" s="16" t="s">
        <v>668</v>
      </c>
      <c r="B332" s="16" t="s">
        <v>1162</v>
      </c>
      <c r="C332" s="45" t="n">
        <v>44484</v>
      </c>
      <c r="D332" s="46" t="n">
        <v>44911</v>
      </c>
      <c r="E332" s="17" t="n">
        <v>520.9</v>
      </c>
      <c r="F332" s="17" t="n">
        <v>337.4333</v>
      </c>
      <c r="G332" s="17" t="n">
        <v>1</v>
      </c>
      <c r="H332" s="6" t="s">
        <f>=(F332-E332)*G332</f>
      </c>
      <c r="I332" s="9" t="s">
        <f>=(F332-E332)/E332</f>
      </c>
      <c r="J332" s="7" t="s">
        <f>=MAX(1,DATEDIF(C332,D332,"d")-1)</f>
      </c>
      <c r="K332" s="9" t="s">
        <f>=I332*365/J332</f>
      </c>
    </row>
    <row collapsed="false" customFormat="false" customHeight="false" hidden="false" ht="12.1" outlineLevel="0" r="333">
      <c r="A333" s="16" t="s">
        <v>668</v>
      </c>
      <c r="B333" s="16" t="s">
        <v>1162</v>
      </c>
      <c r="C333" s="45" t="n">
        <v>44651</v>
      </c>
      <c r="D333" s="46" t="n">
        <v>44911</v>
      </c>
      <c r="E333" s="17" t="n">
        <v>358.9</v>
      </c>
      <c r="F333" s="17" t="n">
        <v>337.4333</v>
      </c>
      <c r="G333" s="17" t="n">
        <v>1</v>
      </c>
      <c r="H333" s="6" t="s">
        <f>=(F333-E333)*G333</f>
      </c>
      <c r="I333" s="9" t="s">
        <f>=(F333-E333)/E333</f>
      </c>
      <c r="J333" s="7" t="s">
        <f>=MAX(1,DATEDIF(C333,D333,"d")-1)</f>
      </c>
      <c r="K333" s="9" t="s">
        <f>=I333*365/J333</f>
      </c>
    </row>
    <row collapsed="false" customFormat="false" customHeight="false" hidden="false" ht="12.1" outlineLevel="0" r="334">
      <c r="A334" s="16" t="s">
        <v>668</v>
      </c>
      <c r="B334" s="16" t="s">
        <v>1162</v>
      </c>
      <c r="C334" s="45" t="n">
        <v>44697</v>
      </c>
      <c r="D334" s="46" t="n">
        <v>45007</v>
      </c>
      <c r="E334" s="17" t="n">
        <v>340.99</v>
      </c>
      <c r="F334" s="17" t="n">
        <v>349.815</v>
      </c>
      <c r="G334" s="17" t="n">
        <v>1</v>
      </c>
      <c r="H334" s="6" t="s">
        <f>=(F334-E334)*G334</f>
      </c>
      <c r="I334" s="9" t="s">
        <f>=(F334-E334)/E334</f>
      </c>
      <c r="J334" s="7" t="s">
        <f>=MAX(1,DATEDIF(C334,D334,"d")-1)</f>
      </c>
      <c r="K334" s="9" t="s">
        <f>=I334*365/J334</f>
      </c>
    </row>
    <row collapsed="false" customFormat="false" customHeight="false" hidden="false" ht="12.1" outlineLevel="0" r="335">
      <c r="A335" s="16" t="s">
        <v>668</v>
      </c>
      <c r="B335" s="16" t="s">
        <v>1162</v>
      </c>
      <c r="C335" s="45" t="n">
        <v>44771</v>
      </c>
      <c r="D335" s="46" t="n">
        <v>45007</v>
      </c>
      <c r="E335" s="17" t="n">
        <v>373.11</v>
      </c>
      <c r="F335" s="17" t="n">
        <v>349.815</v>
      </c>
      <c r="G335" s="17" t="n">
        <v>1</v>
      </c>
      <c r="H335" s="6" t="s">
        <f>=(F335-E335)*G335</f>
      </c>
      <c r="I335" s="9" t="s">
        <f>=(F335-E335)/E335</f>
      </c>
      <c r="J335" s="7" t="s">
        <f>=MAX(1,DATEDIF(C335,D335,"d")-1)</f>
      </c>
      <c r="K335" s="9" t="s">
        <f>=I335*365/J335</f>
      </c>
    </row>
    <row collapsed="false" customFormat="false" customHeight="false" hidden="false" ht="12.1" outlineLevel="0" r="336">
      <c r="A336" s="16" t="s">
        <v>668</v>
      </c>
      <c r="B336" s="16" t="s">
        <v>1162</v>
      </c>
      <c r="C336" s="45" t="n">
        <v>44848</v>
      </c>
      <c r="D336" s="46" t="n">
        <v>45007</v>
      </c>
      <c r="E336" s="17" t="n">
        <v>334.685</v>
      </c>
      <c r="F336" s="17" t="n">
        <v>349.8178</v>
      </c>
      <c r="G336" s="17" t="n">
        <v>2</v>
      </c>
      <c r="H336" s="6" t="s">
        <f>=(F336-E336)*G336</f>
      </c>
      <c r="I336" s="9" t="s">
        <f>=(F336-E336)/E336</f>
      </c>
      <c r="J336" s="7" t="s">
        <f>=MAX(1,DATEDIF(C336,D336,"d")-1)</f>
      </c>
      <c r="K336" s="9" t="s">
        <f>=I336*365/J336</f>
      </c>
    </row>
    <row collapsed="false" customFormat="false" customHeight="false" hidden="false" ht="12.1" outlineLevel="0" r="337">
      <c r="A337" s="16" t="s">
        <v>668</v>
      </c>
      <c r="B337" s="16" t="s">
        <v>1162</v>
      </c>
      <c r="C337" s="45" t="n">
        <v>44865</v>
      </c>
      <c r="D337" s="46" t="n">
        <v>45007</v>
      </c>
      <c r="E337" s="17" t="n">
        <v>365.405</v>
      </c>
      <c r="F337" s="17" t="n">
        <v>349.8178</v>
      </c>
      <c r="G337" s="17" t="n">
        <v>2</v>
      </c>
      <c r="H337" s="6" t="s">
        <f>=(F337-E337)*G337</f>
      </c>
      <c r="I337" s="9" t="s">
        <f>=(F337-E337)/E337</f>
      </c>
      <c r="J337" s="7" t="s">
        <f>=MAX(1,DATEDIF(C337,D337,"d")-1)</f>
      </c>
      <c r="K337" s="9" t="s">
        <f>=I337*365/J337</f>
      </c>
    </row>
    <row collapsed="false" customFormat="false" customHeight="false" hidden="false" ht="12.1" outlineLevel="0" r="338">
      <c r="A338" s="16" t="s">
        <v>668</v>
      </c>
      <c r="B338" s="16" t="s">
        <v>1162</v>
      </c>
      <c r="C338" s="45" t="n">
        <v>44881</v>
      </c>
      <c r="D338" s="46" t="n">
        <v>45007</v>
      </c>
      <c r="E338" s="17" t="n">
        <v>366.89</v>
      </c>
      <c r="F338" s="17" t="n">
        <v>349.8178</v>
      </c>
      <c r="G338" s="17" t="n">
        <v>1</v>
      </c>
      <c r="H338" s="6" t="s">
        <f>=(F338-E338)*G338</f>
      </c>
      <c r="I338" s="9" t="s">
        <f>=(F338-E338)/E338</f>
      </c>
      <c r="J338" s="7" t="s">
        <f>=MAX(1,DATEDIF(C338,D338,"d")-1)</f>
      </c>
      <c r="K338" s="9" t="s">
        <f>=I338*365/J338</f>
      </c>
    </row>
    <row collapsed="false" customFormat="false" customHeight="false" hidden="false" ht="12.1" outlineLevel="0" r="339">
      <c r="A339" s="16" t="s">
        <v>668</v>
      </c>
      <c r="B339" s="16" t="s">
        <v>1162</v>
      </c>
      <c r="C339" s="45" t="n">
        <v>44895</v>
      </c>
      <c r="D339" s="46" t="n">
        <v>45007</v>
      </c>
      <c r="E339" s="17" t="n">
        <v>352.08</v>
      </c>
      <c r="F339" s="17" t="n">
        <v>349.8178</v>
      </c>
      <c r="G339" s="17" t="n">
        <v>1</v>
      </c>
      <c r="H339" s="6" t="s">
        <f>=(F339-E339)*G339</f>
      </c>
      <c r="I339" s="9" t="s">
        <f>=(F339-E339)/E339</f>
      </c>
      <c r="J339" s="7" t="s">
        <f>=MAX(1,DATEDIF(C339,D339,"d")-1)</f>
      </c>
      <c r="K339" s="9" t="s">
        <f>=I339*365/J339</f>
      </c>
    </row>
    <row collapsed="false" customFormat="false" customHeight="false" hidden="false" ht="12.1" outlineLevel="0" r="340">
      <c r="A340" s="16" t="s">
        <v>668</v>
      </c>
      <c r="B340" s="16" t="s">
        <v>1162</v>
      </c>
      <c r="C340" s="45" t="n">
        <v>44911</v>
      </c>
      <c r="D340" s="46" t="n">
        <v>45007</v>
      </c>
      <c r="E340" s="17" t="n">
        <v>338.0667</v>
      </c>
      <c r="F340" s="17" t="n">
        <v>349.8178</v>
      </c>
      <c r="G340" s="17" t="n">
        <v>6</v>
      </c>
      <c r="H340" s="6" t="s">
        <f>=(F340-E340)*G340</f>
      </c>
      <c r="I340" s="9" t="s">
        <f>=(F340-E340)/E340</f>
      </c>
      <c r="J340" s="7" t="s">
        <f>=MAX(1,DATEDIF(C340,D340,"d")-1)</f>
      </c>
      <c r="K340" s="9" t="s">
        <f>=I340*365/J340</f>
      </c>
    </row>
    <row collapsed="false" customFormat="false" customHeight="false" hidden="false" ht="12.1" outlineLevel="0" r="341">
      <c r="A341" s="16" t="s">
        <v>668</v>
      </c>
      <c r="B341" s="16" t="s">
        <v>1162</v>
      </c>
      <c r="C341" s="45" t="n">
        <v>44922</v>
      </c>
      <c r="D341" s="46" t="n">
        <v>45007</v>
      </c>
      <c r="E341" s="17" t="n">
        <v>342.17</v>
      </c>
      <c r="F341" s="17" t="n">
        <v>349.8178</v>
      </c>
      <c r="G341" s="17" t="n">
        <v>2</v>
      </c>
      <c r="H341" s="6" t="s">
        <f>=(F341-E341)*G341</f>
      </c>
      <c r="I341" s="9" t="s">
        <f>=(F341-E341)/E341</f>
      </c>
      <c r="J341" s="7" t="s">
        <f>=MAX(1,DATEDIF(C341,D341,"d")-1)</f>
      </c>
      <c r="K341" s="9" t="s">
        <f>=I341*365/J341</f>
      </c>
    </row>
    <row collapsed="false" customFormat="false" customHeight="false" hidden="false" ht="12.1" outlineLevel="0" r="342">
      <c r="A342" s="16" t="s">
        <v>668</v>
      </c>
      <c r="B342" s="16" t="s">
        <v>1162</v>
      </c>
      <c r="C342" s="45" t="n">
        <v>45001</v>
      </c>
      <c r="D342" s="46" t="n">
        <v>45007</v>
      </c>
      <c r="E342" s="17" t="n">
        <v>334.07</v>
      </c>
      <c r="F342" s="17" t="n">
        <v>349.8178</v>
      </c>
      <c r="G342" s="17" t="n">
        <v>2</v>
      </c>
      <c r="H342" s="6" t="s">
        <f>=(F342-E342)*G342</f>
      </c>
      <c r="I342" s="9" t="s">
        <f>=(F342-E342)/E342</f>
      </c>
      <c r="J342" s="7" t="s">
        <f>=MAX(1,DATEDIF(C342,D342,"d")-1)</f>
      </c>
      <c r="K342" s="9" t="s">
        <f>=I342*365/J342</f>
      </c>
    </row>
    <row collapsed="false" customFormat="false" customHeight="false" hidden="false" ht="12.1" outlineLevel="0" r="343">
      <c r="A343" s="16" t="s">
        <v>668</v>
      </c>
      <c r="B343" s="16" t="s">
        <v>1162</v>
      </c>
      <c r="C343" s="45" t="n">
        <v>45005</v>
      </c>
      <c r="D343" s="46" t="n">
        <v>45007</v>
      </c>
      <c r="E343" s="17" t="n">
        <v>351.985</v>
      </c>
      <c r="F343" s="17" t="n">
        <v>349.8178</v>
      </c>
      <c r="G343" s="17" t="n">
        <v>2</v>
      </c>
      <c r="H343" s="6" t="s">
        <f>=(F343-E343)*G343</f>
      </c>
      <c r="I343" s="9" t="s">
        <f>=(F343-E343)/E343</f>
      </c>
      <c r="J343" s="7" t="s">
        <f>=MAX(1,DATEDIF(C343,D343,"d")-1)</f>
      </c>
      <c r="K343" s="9" t="s">
        <f>=I343*365/J343</f>
      </c>
    </row>
    <row collapsed="false" customFormat="false" customHeight="false" hidden="false" ht="12.1" outlineLevel="0" r="344">
      <c r="A344" s="16" t="s">
        <v>68</v>
      </c>
      <c r="B344" s="16" t="s">
        <v>69</v>
      </c>
      <c r="C344" s="45" t="n">
        <v>43838</v>
      </c>
      <c r="D344" s="46" t="n">
        <v>45257</v>
      </c>
      <c r="E344" s="17" t="n">
        <v>930.14</v>
      </c>
      <c r="F344" s="17" t="n">
        <v>1293.98</v>
      </c>
      <c r="G344" s="17" t="n">
        <v>1</v>
      </c>
      <c r="H344" s="6" t="s">
        <f>=(F344-E344)*G344</f>
      </c>
      <c r="I344" s="9" t="s">
        <f>=(F344-E344)/E344</f>
      </c>
      <c r="J344" s="7" t="s">
        <f>=MAX(1,DATEDIF(C344,D344,"d")-1)</f>
      </c>
      <c r="K344" s="9" t="s">
        <f>=I344*365/J344</f>
      </c>
    </row>
    <row collapsed="false" customFormat="false" customHeight="false" hidden="false" ht="12.1" outlineLevel="0" r="345">
      <c r="A345" s="16" t="s">
        <v>68</v>
      </c>
      <c r="B345" s="16" t="s">
        <v>69</v>
      </c>
      <c r="C345" s="45" t="n">
        <v>43875</v>
      </c>
      <c r="D345" s="46" t="n">
        <v>45257</v>
      </c>
      <c r="E345" s="17" t="n">
        <v>928.75</v>
      </c>
      <c r="F345" s="17" t="n">
        <v>1293.9767</v>
      </c>
      <c r="G345" s="17" t="n">
        <v>2</v>
      </c>
      <c r="H345" s="6" t="s">
        <f>=(F345-E345)*G345</f>
      </c>
      <c r="I345" s="9" t="s">
        <f>=(F345-E345)/E345</f>
      </c>
      <c r="J345" s="7" t="s">
        <f>=MAX(1,DATEDIF(C345,D345,"d")-1)</f>
      </c>
      <c r="K345" s="9" t="s">
        <f>=I345*365/J345</f>
      </c>
    </row>
    <row collapsed="false" customFormat="false" customHeight="false" hidden="false" ht="12.1" outlineLevel="0" r="346">
      <c r="A346" s="16" t="s">
        <v>68</v>
      </c>
      <c r="B346" s="16" t="s">
        <v>69</v>
      </c>
      <c r="C346" s="45" t="n">
        <v>43966</v>
      </c>
      <c r="D346" s="46" t="n">
        <v>45257</v>
      </c>
      <c r="E346" s="17" t="n">
        <v>842.9</v>
      </c>
      <c r="F346" s="17" t="n">
        <v>1293.9767</v>
      </c>
      <c r="G346" s="17" t="n">
        <v>2</v>
      </c>
      <c r="H346" s="6" t="s">
        <f>=(F346-E346)*G346</f>
      </c>
      <c r="I346" s="9" t="s">
        <f>=(F346-E346)/E346</f>
      </c>
      <c r="J346" s="7" t="s">
        <f>=MAX(1,DATEDIF(C346,D346,"d")-1)</f>
      </c>
      <c r="K346" s="9" t="s">
        <f>=I346*365/J346</f>
      </c>
    </row>
    <row collapsed="false" customFormat="false" customHeight="false" hidden="false" ht="12.1" outlineLevel="0" r="347">
      <c r="A347" s="16" t="s">
        <v>68</v>
      </c>
      <c r="B347" s="16" t="s">
        <v>69</v>
      </c>
      <c r="C347" s="45" t="n">
        <v>44498</v>
      </c>
      <c r="D347" s="46" t="n">
        <v>45257</v>
      </c>
      <c r="E347" s="17" t="n">
        <v>1615.32</v>
      </c>
      <c r="F347" s="17" t="n">
        <v>1293.9767</v>
      </c>
      <c r="G347" s="17" t="n">
        <v>1</v>
      </c>
      <c r="H347" s="6" t="s">
        <f>=(F347-E347)*G347</f>
      </c>
      <c r="I347" s="9" t="s">
        <f>=(F347-E347)/E347</f>
      </c>
      <c r="J347" s="7" t="s">
        <f>=MAX(1,DATEDIF(C347,D347,"d")-1)</f>
      </c>
      <c r="K347" s="9" t="s">
        <f>=I347*365/J347</f>
      </c>
    </row>
    <row collapsed="false" customFormat="false" customHeight="false" hidden="false" ht="12.1" outlineLevel="0" r="348">
      <c r="A348" s="16" t="s">
        <v>68</v>
      </c>
      <c r="B348" s="16" t="s">
        <v>69</v>
      </c>
      <c r="C348" s="45" t="n">
        <v>44666</v>
      </c>
      <c r="D348" s="46" t="n">
        <v>45257</v>
      </c>
      <c r="E348" s="17" t="n">
        <v>970.35</v>
      </c>
      <c r="F348" s="17" t="n">
        <v>1293.9767</v>
      </c>
      <c r="G348" s="17" t="n">
        <v>1</v>
      </c>
      <c r="H348" s="6" t="s">
        <f>=(F348-E348)*G348</f>
      </c>
      <c r="I348" s="9" t="s">
        <f>=(F348-E348)/E348</f>
      </c>
      <c r="J348" s="7" t="s">
        <f>=MAX(1,DATEDIF(C348,D348,"d")-1)</f>
      </c>
      <c r="K348" s="9" t="s">
        <f>=I348*365/J348</f>
      </c>
    </row>
    <row collapsed="false" customFormat="false" customHeight="false" hidden="false" ht="12.1" outlineLevel="0" r="349">
      <c r="A349" s="16" t="s">
        <v>68</v>
      </c>
      <c r="B349" s="16" t="s">
        <v>69</v>
      </c>
      <c r="C349" s="45" t="n">
        <v>44728</v>
      </c>
      <c r="D349" s="46" t="n">
        <v>45257</v>
      </c>
      <c r="E349" s="17" t="n">
        <v>736.02</v>
      </c>
      <c r="F349" s="17" t="n">
        <v>1293.9767</v>
      </c>
      <c r="G349" s="17" t="n">
        <v>1</v>
      </c>
      <c r="H349" s="6" t="s">
        <f>=(F349-E349)*G349</f>
      </c>
      <c r="I349" s="9" t="s">
        <f>=(F349-E349)/E349</f>
      </c>
      <c r="J349" s="7" t="s">
        <f>=MAX(1,DATEDIF(C349,D349,"d")-1)</f>
      </c>
      <c r="K349" s="9" t="s">
        <f>=I349*365/J349</f>
      </c>
    </row>
    <row collapsed="false" customFormat="false" customHeight="false" hidden="false" ht="12.1" outlineLevel="0" r="350">
      <c r="A350" s="16" t="s">
        <v>68</v>
      </c>
      <c r="B350" s="16" t="s">
        <v>69</v>
      </c>
      <c r="C350" s="45" t="n">
        <v>44771</v>
      </c>
      <c r="D350" s="46" t="n">
        <v>45257</v>
      </c>
      <c r="E350" s="17" t="n">
        <v>722.6</v>
      </c>
      <c r="F350" s="17" t="n">
        <v>1293.9767</v>
      </c>
      <c r="G350" s="17" t="n">
        <v>1</v>
      </c>
      <c r="H350" s="6" t="s">
        <f>=(F350-E350)*G350</f>
      </c>
      <c r="I350" s="9" t="s">
        <f>=(F350-E350)/E350</f>
      </c>
      <c r="J350" s="7" t="s">
        <f>=MAX(1,DATEDIF(C350,D350,"d")-1)</f>
      </c>
      <c r="K350" s="9" t="s">
        <f>=I350*365/J350</f>
      </c>
    </row>
    <row collapsed="false" customFormat="false" customHeight="false" hidden="false" ht="12.1" outlineLevel="0" r="351">
      <c r="A351" s="16" t="s">
        <v>68</v>
      </c>
      <c r="B351" s="16" t="s">
        <v>69</v>
      </c>
      <c r="C351" s="45" t="n">
        <v>44895</v>
      </c>
      <c r="D351" s="46" t="n">
        <v>45257</v>
      </c>
      <c r="E351" s="17" t="n">
        <v>793.02</v>
      </c>
      <c r="F351" s="17" t="n">
        <v>1293.9767</v>
      </c>
      <c r="G351" s="17" t="n">
        <v>1</v>
      </c>
      <c r="H351" s="6" t="s">
        <f>=(F351-E351)*G351</f>
      </c>
      <c r="I351" s="9" t="s">
        <f>=(F351-E351)/E351</f>
      </c>
      <c r="J351" s="7" t="s">
        <f>=MAX(1,DATEDIF(C351,D351,"d")-1)</f>
      </c>
      <c r="K351" s="9" t="s">
        <f>=I351*365/J351</f>
      </c>
    </row>
    <row collapsed="false" customFormat="false" customHeight="false" hidden="false" ht="12.1" outlineLevel="0" r="352">
      <c r="A352" s="16" t="s">
        <v>68</v>
      </c>
      <c r="B352" s="16" t="s">
        <v>69</v>
      </c>
      <c r="C352" s="45" t="n">
        <v>45257</v>
      </c>
      <c r="D352" s="46" t="n">
        <v>45272</v>
      </c>
      <c r="E352" s="17" t="n">
        <v>1296.224</v>
      </c>
      <c r="F352" s="17" t="n">
        <v>1237.22</v>
      </c>
      <c r="G352" s="17" t="n">
        <v>1</v>
      </c>
      <c r="H352" s="6" t="s">
        <f>=(F352-E352)*G352</f>
      </c>
      <c r="I352" s="9" t="s">
        <f>=(F352-E352)/E352</f>
      </c>
      <c r="J352" s="7" t="s">
        <f>=MAX(1,DATEDIF(C352,D352,"d")-1)</f>
      </c>
      <c r="K352" s="9" t="s">
        <f>=I352*365/J352</f>
      </c>
    </row>
    <row collapsed="false" customFormat="false" customHeight="false" hidden="false" ht="12.1" outlineLevel="0" r="353">
      <c r="A353" s="16" t="s">
        <v>68</v>
      </c>
      <c r="B353" s="16" t="s">
        <v>69</v>
      </c>
      <c r="C353" s="45" t="n">
        <v>45257</v>
      </c>
      <c r="D353" s="46" t="n">
        <v>45272</v>
      </c>
      <c r="E353" s="17" t="n">
        <v>1296.224</v>
      </c>
      <c r="F353" s="17" t="n">
        <v>1237.2211</v>
      </c>
      <c r="G353" s="17" t="n">
        <v>9</v>
      </c>
      <c r="H353" s="6" t="s">
        <f>=(F353-E353)*G353</f>
      </c>
      <c r="I353" s="9" t="s">
        <f>=(F353-E353)/E353</f>
      </c>
      <c r="J353" s="7" t="s">
        <f>=MAX(1,DATEDIF(C353,D353,"d")-1)</f>
      </c>
      <c r="K353" s="9" t="s">
        <f>=I353*365/J353</f>
      </c>
    </row>
    <row collapsed="false" customFormat="false" customHeight="false" hidden="false" ht="12.1" outlineLevel="0" r="354">
      <c r="A354" s="16" t="s">
        <v>669</v>
      </c>
      <c r="B354" s="16" t="s">
        <v>1165</v>
      </c>
      <c r="C354" s="45" t="n">
        <v>43838</v>
      </c>
      <c r="D354" s="46" t="n">
        <v>45160</v>
      </c>
      <c r="E354" s="17" t="n">
        <v>0.5596</v>
      </c>
      <c r="F354" s="17" t="n">
        <v>0.8949</v>
      </c>
      <c r="G354" s="17" t="n">
        <v>1000</v>
      </c>
      <c r="H354" s="6" t="s">
        <f>=(F354-E354)*G354</f>
      </c>
      <c r="I354" s="9" t="s">
        <f>=(F354-E354)/E354</f>
      </c>
      <c r="J354" s="7" t="s">
        <f>=MAX(1,DATEDIF(C354,D354,"d")-1)</f>
      </c>
      <c r="K354" s="9" t="s">
        <f>=I354*365/J354</f>
      </c>
    </row>
    <row collapsed="false" customFormat="false" customHeight="false" hidden="false" ht="12.1" outlineLevel="0" r="355">
      <c r="A355" s="16" t="s">
        <v>669</v>
      </c>
      <c r="B355" s="16" t="s">
        <v>1165</v>
      </c>
      <c r="C355" s="45" t="n">
        <v>43861</v>
      </c>
      <c r="D355" s="46" t="n">
        <v>45160</v>
      </c>
      <c r="E355" s="17" t="n">
        <v>0.7127</v>
      </c>
      <c r="F355" s="17" t="n">
        <v>0.8949</v>
      </c>
      <c r="G355" s="17" t="n">
        <v>1000</v>
      </c>
      <c r="H355" s="6" t="s">
        <f>=(F355-E355)*G355</f>
      </c>
      <c r="I355" s="9" t="s">
        <f>=(F355-E355)/E355</f>
      </c>
      <c r="J355" s="7" t="s">
        <f>=MAX(1,DATEDIF(C355,D355,"d")-1)</f>
      </c>
      <c r="K355" s="9" t="s">
        <f>=I355*365/J355</f>
      </c>
    </row>
    <row collapsed="false" customFormat="false" customHeight="false" hidden="false" ht="12.1" outlineLevel="0" r="356">
      <c r="A356" s="16" t="s">
        <v>669</v>
      </c>
      <c r="B356" s="16" t="s">
        <v>1165</v>
      </c>
      <c r="C356" s="45" t="n">
        <v>43906</v>
      </c>
      <c r="D356" s="46" t="n">
        <v>45160</v>
      </c>
      <c r="E356" s="17" t="n">
        <v>0.4894</v>
      </c>
      <c r="F356" s="17" t="n">
        <v>0.8949</v>
      </c>
      <c r="G356" s="17" t="n">
        <v>2000</v>
      </c>
      <c r="H356" s="6" t="s">
        <f>=(F356-E356)*G356</f>
      </c>
      <c r="I356" s="9" t="s">
        <f>=(F356-E356)/E356</f>
      </c>
      <c r="J356" s="7" t="s">
        <f>=MAX(1,DATEDIF(C356,D356,"d")-1)</f>
      </c>
      <c r="K356" s="9" t="s">
        <f>=I356*365/J356</f>
      </c>
    </row>
    <row collapsed="false" customFormat="false" customHeight="false" hidden="false" ht="12.1" outlineLevel="0" r="357">
      <c r="A357" s="16" t="s">
        <v>669</v>
      </c>
      <c r="B357" s="16" t="s">
        <v>1165</v>
      </c>
      <c r="C357" s="45" t="n">
        <v>44043</v>
      </c>
      <c r="D357" s="46" t="n">
        <v>45160</v>
      </c>
      <c r="E357" s="17" t="n">
        <v>0.7629</v>
      </c>
      <c r="F357" s="17" t="n">
        <v>0.8949</v>
      </c>
      <c r="G357" s="17" t="n">
        <v>1000</v>
      </c>
      <c r="H357" s="6" t="s">
        <f>=(F357-E357)*G357</f>
      </c>
      <c r="I357" s="9" t="s">
        <f>=(F357-E357)/E357</f>
      </c>
      <c r="J357" s="7" t="s">
        <f>=MAX(1,DATEDIF(C357,D357,"d")-1)</f>
      </c>
      <c r="K357" s="9" t="s">
        <f>=I357*365/J357</f>
      </c>
    </row>
    <row collapsed="false" customFormat="false" customHeight="false" hidden="false" ht="12.1" outlineLevel="0" r="358">
      <c r="A358" s="16" t="s">
        <v>669</v>
      </c>
      <c r="B358" s="16" t="s">
        <v>1165</v>
      </c>
      <c r="C358" s="45" t="n">
        <v>44181</v>
      </c>
      <c r="D358" s="46" t="n">
        <v>45160</v>
      </c>
      <c r="E358" s="17" t="n">
        <v>0.782</v>
      </c>
      <c r="F358" s="17" t="n">
        <v>0.8949</v>
      </c>
      <c r="G358" s="17" t="n">
        <v>1000</v>
      </c>
      <c r="H358" s="6" t="s">
        <f>=(F358-E358)*G358</f>
      </c>
      <c r="I358" s="9" t="s">
        <f>=(F358-E358)/E358</f>
      </c>
      <c r="J358" s="7" t="s">
        <f>=MAX(1,DATEDIF(C358,D358,"d")-1)</f>
      </c>
      <c r="K358" s="9" t="s">
        <f>=I358*365/J358</f>
      </c>
    </row>
    <row collapsed="false" customFormat="false" customHeight="false" hidden="false" ht="12.1" outlineLevel="0" r="359">
      <c r="A359" s="16" t="s">
        <v>669</v>
      </c>
      <c r="B359" s="16" t="s">
        <v>1165</v>
      </c>
      <c r="C359" s="45" t="n">
        <v>44357</v>
      </c>
      <c r="D359" s="46" t="n">
        <v>45160</v>
      </c>
      <c r="E359" s="17" t="n">
        <v>0.8345</v>
      </c>
      <c r="F359" s="17" t="n">
        <v>0.8949</v>
      </c>
      <c r="G359" s="17" t="n">
        <v>1000</v>
      </c>
      <c r="H359" s="6" t="s">
        <f>=(F359-E359)*G359</f>
      </c>
      <c r="I359" s="9" t="s">
        <f>=(F359-E359)/E359</f>
      </c>
      <c r="J359" s="7" t="s">
        <f>=MAX(1,DATEDIF(C359,D359,"d")-1)</f>
      </c>
      <c r="K359" s="9" t="s">
        <f>=I359*365/J359</f>
      </c>
    </row>
    <row collapsed="false" customFormat="false" customHeight="false" hidden="false" ht="12.1" outlineLevel="0" r="360">
      <c r="A360" s="16" t="s">
        <v>669</v>
      </c>
      <c r="B360" s="16" t="s">
        <v>1165</v>
      </c>
      <c r="C360" s="45" t="n">
        <v>44414</v>
      </c>
      <c r="D360" s="46" t="n">
        <v>45160</v>
      </c>
      <c r="E360" s="17" t="n">
        <v>0.8242</v>
      </c>
      <c r="F360" s="17" t="n">
        <v>0.8949</v>
      </c>
      <c r="G360" s="17" t="n">
        <v>1000</v>
      </c>
      <c r="H360" s="6" t="s">
        <f>=(F360-E360)*G360</f>
      </c>
      <c r="I360" s="9" t="s">
        <f>=(F360-E360)/E360</f>
      </c>
      <c r="J360" s="7" t="s">
        <f>=MAX(1,DATEDIF(C360,D360,"d")-1)</f>
      </c>
      <c r="K360" s="9" t="s">
        <f>=I360*365/J360</f>
      </c>
    </row>
    <row collapsed="false" customFormat="false" customHeight="false" hidden="false" ht="12.1" outlineLevel="0" r="361">
      <c r="A361" s="16" t="s">
        <v>669</v>
      </c>
      <c r="B361" s="16" t="s">
        <v>1165</v>
      </c>
      <c r="C361" s="45" t="n">
        <v>44424</v>
      </c>
      <c r="D361" s="46" t="n">
        <v>45160</v>
      </c>
      <c r="E361" s="17" t="n">
        <v>0.8301</v>
      </c>
      <c r="F361" s="17" t="n">
        <v>0.8949</v>
      </c>
      <c r="G361" s="17" t="n">
        <v>1000</v>
      </c>
      <c r="H361" s="6" t="s">
        <f>=(F361-E361)*G361</f>
      </c>
      <c r="I361" s="9" t="s">
        <f>=(F361-E361)/E361</f>
      </c>
      <c r="J361" s="7" t="s">
        <f>=MAX(1,DATEDIF(C361,D361,"d")-1)</f>
      </c>
      <c r="K361" s="9" t="s">
        <f>=I361*365/J361</f>
      </c>
    </row>
    <row collapsed="false" customFormat="false" customHeight="false" hidden="false" ht="12.1" outlineLevel="0" r="362">
      <c r="A362" s="16" t="s">
        <v>669</v>
      </c>
      <c r="B362" s="16" t="s">
        <v>1165</v>
      </c>
      <c r="C362" s="45" t="n">
        <v>44446</v>
      </c>
      <c r="D362" s="46" t="n">
        <v>45160</v>
      </c>
      <c r="E362" s="17" t="n">
        <v>0.8076</v>
      </c>
      <c r="F362" s="17" t="n">
        <v>0.8949</v>
      </c>
      <c r="G362" s="17" t="n">
        <v>1000</v>
      </c>
      <c r="H362" s="6" t="s">
        <f>=(F362-E362)*G362</f>
      </c>
      <c r="I362" s="9" t="s">
        <f>=(F362-E362)/E362</f>
      </c>
      <c r="J362" s="7" t="s">
        <f>=MAX(1,DATEDIF(C362,D362,"d")-1)</f>
      </c>
      <c r="K362" s="9" t="s">
        <f>=I362*365/J362</f>
      </c>
    </row>
    <row collapsed="false" customFormat="false" customHeight="false" hidden="false" ht="12.1" outlineLevel="0" r="363">
      <c r="A363" s="16" t="s">
        <v>669</v>
      </c>
      <c r="B363" s="16" t="s">
        <v>1165</v>
      </c>
      <c r="C363" s="45" t="n">
        <v>45134</v>
      </c>
      <c r="D363" s="46" t="n">
        <v>45160</v>
      </c>
      <c r="E363" s="17" t="n">
        <v>0.8427</v>
      </c>
      <c r="F363" s="17" t="n">
        <v>0.8949</v>
      </c>
      <c r="G363" s="17" t="n">
        <v>1000</v>
      </c>
      <c r="H363" s="6" t="s">
        <f>=(F363-E363)*G363</f>
      </c>
      <c r="I363" s="9" t="s">
        <f>=(F363-E363)/E363</f>
      </c>
      <c r="J363" s="7" t="s">
        <f>=MAX(1,DATEDIF(C363,D363,"d")-1)</f>
      </c>
      <c r="K363" s="9" t="s">
        <f>=I363*365/J363</f>
      </c>
    </row>
    <row collapsed="false" customFormat="false" customHeight="false" hidden="false" ht="12.1" outlineLevel="0" r="364">
      <c r="A364" s="16" t="s">
        <v>670</v>
      </c>
      <c r="B364" s="16" t="s">
        <v>1178</v>
      </c>
      <c r="C364" s="45" t="n">
        <v>43860</v>
      </c>
      <c r="D364" s="46" t="n">
        <v>44467</v>
      </c>
      <c r="E364" s="17" t="n">
        <v>1105.4571</v>
      </c>
      <c r="F364" s="17" t="n">
        <v>1021.033</v>
      </c>
      <c r="G364" s="17" t="n">
        <v>7</v>
      </c>
      <c r="H364" s="6" t="s">
        <f>=(F364-E364)*G364</f>
      </c>
      <c r="I364" s="9" t="s">
        <f>=(F364-E364)/E364</f>
      </c>
      <c r="J364" s="7" t="s">
        <f>=MAX(1,DATEDIF(C364,D364,"d")-1)</f>
      </c>
      <c r="K364" s="9" t="s">
        <f>=I364*365/J364</f>
      </c>
    </row>
    <row collapsed="false" customFormat="false" customHeight="false" hidden="false" ht="12.1" outlineLevel="0" r="365">
      <c r="A365" s="16" t="s">
        <v>670</v>
      </c>
      <c r="B365" s="16" t="s">
        <v>1178</v>
      </c>
      <c r="C365" s="45" t="n">
        <v>43867</v>
      </c>
      <c r="D365" s="46" t="n">
        <v>44467</v>
      </c>
      <c r="E365" s="17" t="n">
        <v>1063.44</v>
      </c>
      <c r="F365" s="17" t="n">
        <v>1021.033</v>
      </c>
      <c r="G365" s="17" t="n">
        <v>1</v>
      </c>
      <c r="H365" s="6" t="s">
        <f>=(F365-E365)*G365</f>
      </c>
      <c r="I365" s="9" t="s">
        <f>=(F365-E365)/E365</f>
      </c>
      <c r="J365" s="7" t="s">
        <f>=MAX(1,DATEDIF(C365,D365,"d")-1)</f>
      </c>
      <c r="K365" s="9" t="s">
        <f>=I365*365/J365</f>
      </c>
    </row>
    <row collapsed="false" customFormat="false" customHeight="false" hidden="false" ht="12.1" outlineLevel="0" r="366">
      <c r="A366" s="16" t="s">
        <v>670</v>
      </c>
      <c r="B366" s="16" t="s">
        <v>1178</v>
      </c>
      <c r="C366" s="45" t="n">
        <v>44049</v>
      </c>
      <c r="D366" s="46" t="n">
        <v>44467</v>
      </c>
      <c r="E366" s="17" t="n">
        <v>1040.12</v>
      </c>
      <c r="F366" s="17" t="n">
        <v>1021.033</v>
      </c>
      <c r="G366" s="17" t="n">
        <v>1</v>
      </c>
      <c r="H366" s="6" t="s">
        <f>=(F366-E366)*G366</f>
      </c>
      <c r="I366" s="9" t="s">
        <f>=(F366-E366)/E366</f>
      </c>
      <c r="J366" s="7" t="s">
        <f>=MAX(1,DATEDIF(C366,D366,"d")-1)</f>
      </c>
      <c r="K366" s="9" t="s">
        <f>=I366*365/J366</f>
      </c>
    </row>
    <row collapsed="false" customFormat="false" customHeight="false" hidden="false" ht="12.1" outlineLevel="0" r="367">
      <c r="A367" s="16" t="s">
        <v>670</v>
      </c>
      <c r="B367" s="16" t="s">
        <v>1178</v>
      </c>
      <c r="C367" s="45" t="n">
        <v>44057</v>
      </c>
      <c r="D367" s="46" t="n">
        <v>44467</v>
      </c>
      <c r="E367" s="17" t="n">
        <v>1040.24</v>
      </c>
      <c r="F367" s="17" t="n">
        <v>1021.033</v>
      </c>
      <c r="G367" s="17" t="n">
        <v>1</v>
      </c>
      <c r="H367" s="6" t="s">
        <f>=(F367-E367)*G367</f>
      </c>
      <c r="I367" s="9" t="s">
        <f>=(F367-E367)/E367</f>
      </c>
      <c r="J367" s="7" t="s">
        <f>=MAX(1,DATEDIF(C367,D367,"d")-1)</f>
      </c>
      <c r="K367" s="9" t="s">
        <f>=I367*365/J367</f>
      </c>
    </row>
    <row collapsed="false" customFormat="false" customHeight="false" hidden="false" ht="12.1" outlineLevel="0" r="368">
      <c r="A368" s="16" t="s">
        <v>671</v>
      </c>
      <c r="B368" s="16" t="s">
        <v>1161</v>
      </c>
      <c r="C368" s="45" t="n">
        <v>43917</v>
      </c>
      <c r="D368" s="46" t="n">
        <v>45160</v>
      </c>
      <c r="E368" s="17" t="n">
        <v>14.7086</v>
      </c>
      <c r="F368" s="17" t="n">
        <v>80.2358</v>
      </c>
      <c r="G368" s="17" t="n">
        <v>100</v>
      </c>
      <c r="H368" s="6" t="s">
        <f>=(F368-E368)*G368</f>
      </c>
      <c r="I368" s="9" t="s">
        <f>=(F368-E368)/E368</f>
      </c>
      <c r="J368" s="7" t="s">
        <f>=MAX(1,DATEDIF(C368,D368,"d")-1)</f>
      </c>
      <c r="K368" s="9" t="s">
        <f>=I368*365/J368</f>
      </c>
    </row>
    <row collapsed="false" customFormat="false" customHeight="false" hidden="false" ht="12.1" outlineLevel="0" r="369">
      <c r="A369" s="16" t="s">
        <v>672</v>
      </c>
      <c r="B369" s="16" t="s">
        <v>1163</v>
      </c>
      <c r="C369" s="45" t="n">
        <v>43937</v>
      </c>
      <c r="D369" s="46" t="n">
        <v>44050</v>
      </c>
      <c r="E369" s="17" t="n">
        <v>63.037</v>
      </c>
      <c r="F369" s="17" t="n">
        <v>81.0525</v>
      </c>
      <c r="G369" s="17" t="n">
        <v>20</v>
      </c>
      <c r="H369" s="6" t="s">
        <f>=(F369-E369)*G369</f>
      </c>
      <c r="I369" s="9" t="s">
        <f>=(F369-E369)/E369</f>
      </c>
      <c r="J369" s="7" t="s">
        <f>=MAX(1,DATEDIF(C369,D369,"d")-1)</f>
      </c>
      <c r="K369" s="9" t="s">
        <f>=I369*365/J369</f>
      </c>
    </row>
    <row collapsed="false" customFormat="false" customHeight="false" hidden="false" ht="12.1" outlineLevel="0" r="370">
      <c r="A370" s="16" t="s">
        <v>673</v>
      </c>
      <c r="B370" s="16" t="s">
        <v>1242</v>
      </c>
      <c r="C370" s="45" t="n">
        <v>43937</v>
      </c>
      <c r="D370" s="46" t="n">
        <v>44050</v>
      </c>
      <c r="E370" s="17" t="n">
        <v>42.465</v>
      </c>
      <c r="F370" s="17" t="n">
        <v>43.1648</v>
      </c>
      <c r="G370" s="17" t="n">
        <v>20</v>
      </c>
      <c r="H370" s="6" t="s">
        <f>=(F370-E370)*G370</f>
      </c>
      <c r="I370" s="9" t="s">
        <f>=(F370-E370)/E370</f>
      </c>
      <c r="J370" s="7" t="s">
        <f>=MAX(1,DATEDIF(C370,D370,"d")-1)</f>
      </c>
      <c r="K370" s="9" t="s">
        <f>=I370*365/J370</f>
      </c>
    </row>
    <row collapsed="false" customFormat="false" customHeight="false" hidden="false" ht="12.1" outlineLevel="0" r="371">
      <c r="A371" s="16" t="s">
        <v>673</v>
      </c>
      <c r="B371" s="16" t="s">
        <v>1242</v>
      </c>
      <c r="C371" s="45" t="n">
        <v>43998</v>
      </c>
      <c r="D371" s="46" t="n">
        <v>44050</v>
      </c>
      <c r="E371" s="17" t="n">
        <v>43.165</v>
      </c>
      <c r="F371" s="17" t="n">
        <v>43.1648</v>
      </c>
      <c r="G371" s="17" t="n">
        <v>10</v>
      </c>
      <c r="H371" s="6" t="s">
        <f>=(F371-E371)*G371</f>
      </c>
      <c r="I371" s="9" t="s">
        <f>=(F371-E371)/E371</f>
      </c>
      <c r="J371" s="7" t="s">
        <f>=MAX(1,DATEDIF(C371,D371,"d")-1)</f>
      </c>
      <c r="K371" s="9" t="s">
        <f>=I371*365/J371</f>
      </c>
    </row>
    <row collapsed="false" customFormat="false" customHeight="false" hidden="false" ht="12.1" outlineLevel="0" r="372">
      <c r="A372" s="16" t="s">
        <v>673</v>
      </c>
      <c r="B372" s="16" t="s">
        <v>1242</v>
      </c>
      <c r="C372" s="45" t="n">
        <v>44007</v>
      </c>
      <c r="D372" s="46" t="n">
        <v>44050</v>
      </c>
      <c r="E372" s="17" t="n">
        <v>41.494</v>
      </c>
      <c r="F372" s="17" t="n">
        <v>43.1648</v>
      </c>
      <c r="G372" s="17" t="n">
        <v>10</v>
      </c>
      <c r="H372" s="6" t="s">
        <f>=(F372-E372)*G372</f>
      </c>
      <c r="I372" s="9" t="s">
        <f>=(F372-E372)/E372</f>
      </c>
      <c r="J372" s="7" t="s">
        <f>=MAX(1,DATEDIF(C372,D372,"d")-1)</f>
      </c>
      <c r="K372" s="9" t="s">
        <f>=I372*365/J372</f>
      </c>
    </row>
    <row collapsed="false" customFormat="false" customHeight="false" hidden="false" ht="12.1" outlineLevel="0" r="373">
      <c r="A373" s="16" t="s">
        <v>674</v>
      </c>
      <c r="B373" s="16" t="s">
        <v>1164</v>
      </c>
      <c r="C373" s="45" t="n">
        <v>43951</v>
      </c>
      <c r="D373" s="46" t="n">
        <v>45160</v>
      </c>
      <c r="E373" s="17" t="n">
        <v>178.055</v>
      </c>
      <c r="F373" s="17" t="n">
        <v>260.062</v>
      </c>
      <c r="G373" s="17" t="n">
        <v>10</v>
      </c>
      <c r="H373" s="6" t="s">
        <f>=(F373-E373)*G373</f>
      </c>
      <c r="I373" s="9" t="s">
        <f>=(F373-E373)/E373</f>
      </c>
      <c r="J373" s="7" t="s">
        <f>=MAX(1,DATEDIF(C373,D373,"d")-1)</f>
      </c>
      <c r="K373" s="9" t="s">
        <f>=I373*365/J373</f>
      </c>
    </row>
    <row collapsed="false" customFormat="false" customHeight="false" hidden="false" ht="12.1" outlineLevel="0" r="374">
      <c r="A374" s="16" t="s">
        <v>674</v>
      </c>
      <c r="B374" s="16" t="s">
        <v>1164</v>
      </c>
      <c r="C374" s="45" t="n">
        <v>43980</v>
      </c>
      <c r="D374" s="46" t="n">
        <v>45160</v>
      </c>
      <c r="E374" s="17" t="n">
        <v>182.607</v>
      </c>
      <c r="F374" s="17" t="n">
        <v>260.062</v>
      </c>
      <c r="G374" s="17" t="n">
        <v>10</v>
      </c>
      <c r="H374" s="6" t="s">
        <f>=(F374-E374)*G374</f>
      </c>
      <c r="I374" s="9" t="s">
        <f>=(F374-E374)/E374</f>
      </c>
      <c r="J374" s="7" t="s">
        <f>=MAX(1,DATEDIF(C374,D374,"d")-1)</f>
      </c>
      <c r="K374" s="9" t="s">
        <f>=I374*365/J374</f>
      </c>
    </row>
    <row collapsed="false" customFormat="false" customHeight="false" hidden="false" ht="12.1" outlineLevel="0" r="375">
      <c r="A375" s="16" t="s">
        <v>674</v>
      </c>
      <c r="B375" s="16" t="s">
        <v>1164</v>
      </c>
      <c r="C375" s="45" t="n">
        <v>44363</v>
      </c>
      <c r="D375" s="46" t="n">
        <v>45160</v>
      </c>
      <c r="E375" s="17" t="n">
        <v>291.888</v>
      </c>
      <c r="F375" s="17" t="n">
        <v>260.062</v>
      </c>
      <c r="G375" s="17" t="n">
        <v>10</v>
      </c>
      <c r="H375" s="6" t="s">
        <f>=(F375-E375)*G375</f>
      </c>
      <c r="I375" s="9" t="s">
        <f>=(F375-E375)/E375</f>
      </c>
      <c r="J375" s="7" t="s">
        <f>=MAX(1,DATEDIF(C375,D375,"d")-1)</f>
      </c>
      <c r="K375" s="9" t="s">
        <f>=I375*365/J375</f>
      </c>
    </row>
    <row collapsed="false" customFormat="false" customHeight="false" hidden="false" ht="12.1" outlineLevel="0" r="376">
      <c r="A376" s="16" t="s">
        <v>674</v>
      </c>
      <c r="B376" s="16" t="s">
        <v>1164</v>
      </c>
      <c r="C376" s="45" t="n">
        <v>44530</v>
      </c>
      <c r="D376" s="46" t="n">
        <v>45160</v>
      </c>
      <c r="E376" s="17" t="n">
        <v>292.567</v>
      </c>
      <c r="F376" s="17" t="n">
        <v>260.052</v>
      </c>
      <c r="G376" s="17" t="n">
        <v>10</v>
      </c>
      <c r="H376" s="6" t="s">
        <f>=(F376-E376)*G376</f>
      </c>
      <c r="I376" s="9" t="s">
        <f>=(F376-E376)/E376</f>
      </c>
      <c r="J376" s="7" t="s">
        <f>=MAX(1,DATEDIF(C376,D376,"d")-1)</f>
      </c>
      <c r="K376" s="9" t="s">
        <f>=I376*365/J376</f>
      </c>
    </row>
    <row collapsed="false" customFormat="false" customHeight="false" hidden="false" ht="12.1" outlineLevel="0" r="377">
      <c r="A377" s="16" t="s">
        <v>674</v>
      </c>
      <c r="B377" s="16" t="s">
        <v>1164</v>
      </c>
      <c r="C377" s="45" t="n">
        <v>44592</v>
      </c>
      <c r="D377" s="46" t="n">
        <v>45160</v>
      </c>
      <c r="E377" s="17" t="n">
        <v>254.134</v>
      </c>
      <c r="F377" s="17" t="n">
        <v>260.052</v>
      </c>
      <c r="G377" s="17" t="n">
        <v>10</v>
      </c>
      <c r="H377" s="6" t="s">
        <f>=(F377-E377)*G377</f>
      </c>
      <c r="I377" s="9" t="s">
        <f>=(F377-E377)/E377</f>
      </c>
      <c r="J377" s="7" t="s">
        <f>=MAX(1,DATEDIF(C377,D377,"d")-1)</f>
      </c>
      <c r="K377" s="9" t="s">
        <f>=I377*365/J377</f>
      </c>
    </row>
    <row collapsed="false" customFormat="false" customHeight="false" hidden="false" ht="12.1" outlineLevel="0" r="378">
      <c r="A378" s="16" t="s">
        <v>674</v>
      </c>
      <c r="B378" s="16" t="s">
        <v>1164</v>
      </c>
      <c r="C378" s="45" t="n">
        <v>44697</v>
      </c>
      <c r="D378" s="46" t="n">
        <v>45160</v>
      </c>
      <c r="E378" s="17" t="n">
        <v>117.867</v>
      </c>
      <c r="F378" s="17" t="n">
        <v>260.052</v>
      </c>
      <c r="G378" s="17" t="n">
        <v>10</v>
      </c>
      <c r="H378" s="6" t="s">
        <f>=(F378-E378)*G378</f>
      </c>
      <c r="I378" s="9" t="s">
        <f>=(F378-E378)/E378</f>
      </c>
      <c r="J378" s="7" t="s">
        <f>=MAX(1,DATEDIF(C378,D378,"d")-1)</f>
      </c>
      <c r="K378" s="9" t="s">
        <f>=I378*365/J378</f>
      </c>
    </row>
    <row collapsed="false" customFormat="false" customHeight="false" hidden="false" ht="12.1" outlineLevel="0" r="379">
      <c r="A379" s="16" t="s">
        <v>674</v>
      </c>
      <c r="B379" s="16" t="s">
        <v>1164</v>
      </c>
      <c r="C379" s="45" t="n">
        <v>44712</v>
      </c>
      <c r="D379" s="46" t="n">
        <v>45160</v>
      </c>
      <c r="E379" s="17" t="n">
        <v>111.082</v>
      </c>
      <c r="F379" s="17" t="n">
        <v>260.052</v>
      </c>
      <c r="G379" s="17" t="n">
        <v>10</v>
      </c>
      <c r="H379" s="6" t="s">
        <f>=(F379-E379)*G379</f>
      </c>
      <c r="I379" s="9" t="s">
        <f>=(F379-E379)/E379</f>
      </c>
      <c r="J379" s="7" t="s">
        <f>=MAX(1,DATEDIF(C379,D379,"d")-1)</f>
      </c>
      <c r="K379" s="9" t="s">
        <f>=I379*365/J379</f>
      </c>
    </row>
    <row collapsed="false" customFormat="false" customHeight="false" hidden="false" ht="12.1" outlineLevel="0" r="380">
      <c r="A380" s="16" t="s">
        <v>674</v>
      </c>
      <c r="B380" s="16" t="s">
        <v>1164</v>
      </c>
      <c r="C380" s="45" t="n">
        <v>44728</v>
      </c>
      <c r="D380" s="46" t="n">
        <v>45160</v>
      </c>
      <c r="E380" s="17" t="n">
        <v>117.126</v>
      </c>
      <c r="F380" s="17" t="n">
        <v>260.052</v>
      </c>
      <c r="G380" s="17" t="n">
        <v>10</v>
      </c>
      <c r="H380" s="6" t="s">
        <f>=(F380-E380)*G380</f>
      </c>
      <c r="I380" s="9" t="s">
        <f>=(F380-E380)/E380</f>
      </c>
      <c r="J380" s="7" t="s">
        <f>=MAX(1,DATEDIF(C380,D380,"d")-1)</f>
      </c>
      <c r="K380" s="9" t="s">
        <f>=I380*365/J380</f>
      </c>
    </row>
    <row collapsed="false" customFormat="false" customHeight="false" hidden="false" ht="12.1" outlineLevel="0" r="381">
      <c r="A381" s="16" t="s">
        <v>674</v>
      </c>
      <c r="B381" s="16" t="s">
        <v>1164</v>
      </c>
      <c r="C381" s="45" t="n">
        <v>44742</v>
      </c>
      <c r="D381" s="46" t="n">
        <v>45160</v>
      </c>
      <c r="E381" s="17" t="n">
        <v>123.859</v>
      </c>
      <c r="F381" s="17" t="n">
        <v>260.052</v>
      </c>
      <c r="G381" s="17" t="n">
        <v>10</v>
      </c>
      <c r="H381" s="6" t="s">
        <f>=(F381-E381)*G381</f>
      </c>
      <c r="I381" s="9" t="s">
        <f>=(F381-E381)/E381</f>
      </c>
      <c r="J381" s="7" t="s">
        <f>=MAX(1,DATEDIF(C381,D381,"d")-1)</f>
      </c>
      <c r="K381" s="9" t="s">
        <f>=I381*365/J381</f>
      </c>
    </row>
    <row collapsed="false" customFormat="false" customHeight="false" hidden="false" ht="12.1" outlineLevel="0" r="382">
      <c r="A382" s="16" t="s">
        <v>674</v>
      </c>
      <c r="B382" s="16" t="s">
        <v>1164</v>
      </c>
      <c r="C382" s="45" t="n">
        <v>44757</v>
      </c>
      <c r="D382" s="46" t="n">
        <v>45160</v>
      </c>
      <c r="E382" s="17" t="n">
        <v>120.568</v>
      </c>
      <c r="F382" s="17" t="n">
        <v>260.052</v>
      </c>
      <c r="G382" s="17" t="n">
        <v>10</v>
      </c>
      <c r="H382" s="6" t="s">
        <f>=(F382-E382)*G382</f>
      </c>
      <c r="I382" s="9" t="s">
        <f>=(F382-E382)/E382</f>
      </c>
      <c r="J382" s="7" t="s">
        <f>=MAX(1,DATEDIF(C382,D382,"d")-1)</f>
      </c>
      <c r="K382" s="9" t="s">
        <f>=I382*365/J382</f>
      </c>
    </row>
    <row collapsed="false" customFormat="false" customHeight="false" hidden="false" ht="12.1" outlineLevel="0" r="383">
      <c r="A383" s="16" t="s">
        <v>676</v>
      </c>
      <c r="B383" s="16" t="s">
        <v>1243</v>
      </c>
      <c r="C383" s="45" t="n">
        <v>44043</v>
      </c>
      <c r="D383" s="46" t="n">
        <v>44326</v>
      </c>
      <c r="E383" s="17" t="n">
        <v>1.0264</v>
      </c>
      <c r="F383" s="17" t="n">
        <v>1.0549</v>
      </c>
      <c r="G383" s="17" t="n">
        <v>188</v>
      </c>
      <c r="H383" s="6" t="s">
        <f>=(F383-E383)*G383</f>
      </c>
      <c r="I383" s="9" t="s">
        <f>=(F383-E383)/E383</f>
      </c>
      <c r="J383" s="7" t="s">
        <f>=MAX(1,DATEDIF(C383,D383,"d")-1)</f>
      </c>
      <c r="K383" s="9" t="s">
        <f>=I383*365/J383</f>
      </c>
    </row>
    <row collapsed="false" customFormat="false" customHeight="false" hidden="false" ht="12.1" outlineLevel="0" r="384">
      <c r="A384" s="16" t="s">
        <v>676</v>
      </c>
      <c r="B384" s="16" t="s">
        <v>1243</v>
      </c>
      <c r="C384" s="45" t="n">
        <v>44043</v>
      </c>
      <c r="D384" s="46" t="n">
        <v>44326</v>
      </c>
      <c r="E384" s="17" t="n">
        <v>1.0283</v>
      </c>
      <c r="F384" s="17" t="n">
        <v>1.0549</v>
      </c>
      <c r="G384" s="17" t="n">
        <v>6</v>
      </c>
      <c r="H384" s="6" t="s">
        <f>=(F384-E384)*G384</f>
      </c>
      <c r="I384" s="9" t="s">
        <f>=(F384-E384)/E384</f>
      </c>
      <c r="J384" s="7" t="s">
        <f>=MAX(1,DATEDIF(C384,D384,"d")-1)</f>
      </c>
      <c r="K384" s="9" t="s">
        <f>=I384*365/J384</f>
      </c>
    </row>
    <row collapsed="false" customFormat="false" customHeight="false" hidden="false" ht="12.1" outlineLevel="0" r="385">
      <c r="A385" s="16" t="s">
        <v>676</v>
      </c>
      <c r="B385" s="16" t="s">
        <v>1243</v>
      </c>
      <c r="C385" s="45" t="n">
        <v>44043</v>
      </c>
      <c r="D385" s="46" t="n">
        <v>44326</v>
      </c>
      <c r="E385" s="17" t="n">
        <v>1.0333</v>
      </c>
      <c r="F385" s="17" t="n">
        <v>1.0549</v>
      </c>
      <c r="G385" s="17" t="n">
        <v>3</v>
      </c>
      <c r="H385" s="6" t="s">
        <f>=(F385-E385)*G385</f>
      </c>
      <c r="I385" s="9" t="s">
        <f>=(F385-E385)/E385</f>
      </c>
      <c r="J385" s="7" t="s">
        <f>=MAX(1,DATEDIF(C385,D385,"d")-1)</f>
      </c>
      <c r="K385" s="9" t="s">
        <f>=I385*365/J385</f>
      </c>
    </row>
    <row collapsed="false" customFormat="false" customHeight="false" hidden="false" ht="12.1" outlineLevel="0" r="386">
      <c r="A386" s="16" t="s">
        <v>676</v>
      </c>
      <c r="B386" s="16" t="s">
        <v>1243</v>
      </c>
      <c r="C386" s="45" t="n">
        <v>44316</v>
      </c>
      <c r="D386" s="46" t="n">
        <v>44326</v>
      </c>
      <c r="E386" s="17" t="n">
        <v>1.0533</v>
      </c>
      <c r="F386" s="17" t="n">
        <v>1.0549</v>
      </c>
      <c r="G386" s="17" t="n">
        <v>3</v>
      </c>
      <c r="H386" s="6" t="s">
        <f>=(F386-E386)*G386</f>
      </c>
      <c r="I386" s="9" t="s">
        <f>=(F386-E386)/E386</f>
      </c>
      <c r="J386" s="7" t="s">
        <f>=MAX(1,DATEDIF(C386,D386,"d")-1)</f>
      </c>
      <c r="K386" s="9" t="s">
        <f>=I386*365/J386</f>
      </c>
    </row>
    <row collapsed="false" customFormat="false" customHeight="false" hidden="false" ht="12.1" outlineLevel="0" r="387">
      <c r="A387" s="16" t="s">
        <v>676</v>
      </c>
      <c r="B387" s="16" t="s">
        <v>1243</v>
      </c>
      <c r="C387" s="45" t="n">
        <v>45271</v>
      </c>
      <c r="D387" s="46" t="n">
        <v>45302</v>
      </c>
      <c r="E387" s="17" t="n">
        <v>1.3111</v>
      </c>
      <c r="F387" s="17" t="n">
        <v>1.3254</v>
      </c>
      <c r="G387" s="17" t="n">
        <v>4400</v>
      </c>
      <c r="H387" s="6" t="s">
        <f>=(F387-E387)*G387</f>
      </c>
      <c r="I387" s="9" t="s">
        <f>=(F387-E387)/E387</f>
      </c>
      <c r="J387" s="7" t="s">
        <f>=MAX(1,DATEDIF(C387,D387,"d")-1)</f>
      </c>
      <c r="K387" s="9" t="s">
        <f>=I387*365/J387</f>
      </c>
    </row>
    <row collapsed="false" customFormat="false" customHeight="false" hidden="false" ht="12.1" outlineLevel="0" r="388">
      <c r="A388" s="16" t="s">
        <v>676</v>
      </c>
      <c r="B388" s="16" t="s">
        <v>1243</v>
      </c>
      <c r="C388" s="45" t="n">
        <v>45271</v>
      </c>
      <c r="D388" s="46" t="n">
        <v>45313</v>
      </c>
      <c r="E388" s="17" t="n">
        <v>1.3111</v>
      </c>
      <c r="F388" s="17" t="n">
        <v>1.3316</v>
      </c>
      <c r="G388" s="17" t="n">
        <v>5600</v>
      </c>
      <c r="H388" s="6" t="s">
        <f>=(F388-E388)*G388</f>
      </c>
      <c r="I388" s="9" t="s">
        <f>=(F388-E388)/E388</f>
      </c>
      <c r="J388" s="7" t="s">
        <f>=MAX(1,DATEDIF(C388,D388,"d")-1)</f>
      </c>
      <c r="K388" s="9" t="s">
        <f>=I388*365/J388</f>
      </c>
    </row>
    <row collapsed="false" customFormat="false" customHeight="false" hidden="false" ht="12.1" outlineLevel="0" r="389">
      <c r="A389" s="16" t="s">
        <v>676</v>
      </c>
      <c r="B389" s="16" t="s">
        <v>1243</v>
      </c>
      <c r="C389" s="45" t="n">
        <v>45274</v>
      </c>
      <c r="D389" s="46" t="n">
        <v>45313</v>
      </c>
      <c r="E389" s="17" t="n">
        <v>1.3123</v>
      </c>
      <c r="F389" s="17" t="n">
        <v>1.3316</v>
      </c>
      <c r="G389" s="17" t="n">
        <v>2000</v>
      </c>
      <c r="H389" s="6" t="s">
        <f>=(F389-E389)*G389</f>
      </c>
      <c r="I389" s="9" t="s">
        <f>=(F389-E389)/E389</f>
      </c>
      <c r="J389" s="7" t="s">
        <f>=MAX(1,DATEDIF(C389,D389,"d")-1)</f>
      </c>
      <c r="K389" s="9" t="s">
        <f>=I389*365/J389</f>
      </c>
    </row>
    <row collapsed="false" customFormat="false" customHeight="false" hidden="false" ht="12.1" outlineLevel="0" r="390">
      <c r="A390" s="16" t="s">
        <v>676</v>
      </c>
      <c r="B390" s="16" t="s">
        <v>1243</v>
      </c>
      <c r="C390" s="45" t="n">
        <v>45567</v>
      </c>
      <c r="D390" s="46" t="n">
        <v>45574</v>
      </c>
      <c r="E390" s="17" t="n">
        <v>1.4905</v>
      </c>
      <c r="F390" s="17" t="n">
        <v>1.4931</v>
      </c>
      <c r="G390" s="17" t="n">
        <v>662</v>
      </c>
      <c r="H390" s="6" t="s">
        <f>=(F390-E390)*G390</f>
      </c>
      <c r="I390" s="9" t="s">
        <f>=(F390-E390)/E390</f>
      </c>
      <c r="J390" s="7" t="s">
        <f>=MAX(1,DATEDIF(C390,D390,"d")-1)</f>
      </c>
      <c r="K390" s="9" t="s">
        <f>=I390*365/J390</f>
      </c>
    </row>
    <row collapsed="false" customFormat="false" customHeight="false" hidden="false" ht="12.1" outlineLevel="0" r="391">
      <c r="A391" s="16" t="s">
        <v>102</v>
      </c>
      <c r="B391" s="16" t="s">
        <v>103</v>
      </c>
      <c r="C391" s="45" t="n">
        <v>44043</v>
      </c>
      <c r="D391" s="46" t="n">
        <v>44482</v>
      </c>
      <c r="E391" s="17" t="n">
        <v>108.415</v>
      </c>
      <c r="F391" s="17" t="n">
        <v>165.8527</v>
      </c>
      <c r="G391" s="17" t="n">
        <v>2</v>
      </c>
      <c r="H391" s="6" t="s">
        <f>=(F391-E391)*G391</f>
      </c>
      <c r="I391" s="9" t="s">
        <f>=(F391-E391)/E391</f>
      </c>
      <c r="J391" s="7" t="s">
        <f>=MAX(1,DATEDIF(C391,D391,"d")-1)</f>
      </c>
      <c r="K391" s="9" t="s">
        <f>=I391*365/J391</f>
      </c>
    </row>
    <row collapsed="false" customFormat="false" customHeight="false" hidden="false" ht="12.1" outlineLevel="0" r="392">
      <c r="A392" s="16" t="s">
        <v>102</v>
      </c>
      <c r="B392" s="16" t="s">
        <v>103</v>
      </c>
      <c r="C392" s="45" t="n">
        <v>44057</v>
      </c>
      <c r="D392" s="46" t="n">
        <v>44482</v>
      </c>
      <c r="E392" s="17" t="n">
        <v>114.065</v>
      </c>
      <c r="F392" s="17" t="n">
        <v>165.8527</v>
      </c>
      <c r="G392" s="17" t="n">
        <v>2</v>
      </c>
      <c r="H392" s="6" t="s">
        <f>=(F392-E392)*G392</f>
      </c>
      <c r="I392" s="9" t="s">
        <f>=(F392-E392)/E392</f>
      </c>
      <c r="J392" s="7" t="s">
        <f>=MAX(1,DATEDIF(C392,D392,"d")-1)</f>
      </c>
      <c r="K392" s="9" t="s">
        <f>=I392*365/J392</f>
      </c>
    </row>
    <row collapsed="false" customFormat="false" customHeight="false" hidden="false" ht="12.1" outlineLevel="0" r="393">
      <c r="A393" s="16" t="s">
        <v>102</v>
      </c>
      <c r="B393" s="16" t="s">
        <v>103</v>
      </c>
      <c r="C393" s="45" t="n">
        <v>44137</v>
      </c>
      <c r="D393" s="46" t="n">
        <v>44482</v>
      </c>
      <c r="E393" s="17" t="n">
        <v>102.71</v>
      </c>
      <c r="F393" s="17" t="n">
        <v>165.8527</v>
      </c>
      <c r="G393" s="17" t="n">
        <v>2</v>
      </c>
      <c r="H393" s="6" t="s">
        <f>=(F393-E393)*G393</f>
      </c>
      <c r="I393" s="9" t="s">
        <f>=(F393-E393)/E393</f>
      </c>
      <c r="J393" s="7" t="s">
        <f>=MAX(1,DATEDIF(C393,D393,"d")-1)</f>
      </c>
      <c r="K393" s="9" t="s">
        <f>=I393*365/J393</f>
      </c>
    </row>
    <row collapsed="false" customFormat="false" customHeight="false" hidden="false" ht="12.1" outlineLevel="0" r="394">
      <c r="A394" s="16" t="s">
        <v>102</v>
      </c>
      <c r="B394" s="16" t="s">
        <v>103</v>
      </c>
      <c r="C394" s="45" t="n">
        <v>44181</v>
      </c>
      <c r="D394" s="46" t="n">
        <v>44482</v>
      </c>
      <c r="E394" s="17" t="n">
        <v>123.825</v>
      </c>
      <c r="F394" s="17" t="n">
        <v>165.8527</v>
      </c>
      <c r="G394" s="17" t="n">
        <v>2</v>
      </c>
      <c r="H394" s="6" t="s">
        <f>=(F394-E394)*G394</f>
      </c>
      <c r="I394" s="9" t="s">
        <f>=(F394-E394)/E394</f>
      </c>
      <c r="J394" s="7" t="s">
        <f>=MAX(1,DATEDIF(C394,D394,"d")-1)</f>
      </c>
      <c r="K394" s="9" t="s">
        <f>=I394*365/J394</f>
      </c>
    </row>
    <row collapsed="false" customFormat="false" customHeight="false" hidden="false" ht="12.1" outlineLevel="0" r="395">
      <c r="A395" s="16" t="s">
        <v>102</v>
      </c>
      <c r="B395" s="16" t="s">
        <v>103</v>
      </c>
      <c r="C395" s="45" t="n">
        <v>44337</v>
      </c>
      <c r="D395" s="46" t="n">
        <v>44482</v>
      </c>
      <c r="E395" s="17" t="n">
        <v>139.98</v>
      </c>
      <c r="F395" s="17" t="n">
        <v>165.8527</v>
      </c>
      <c r="G395" s="17" t="n">
        <v>1</v>
      </c>
      <c r="H395" s="6" t="s">
        <f>=(F395-E395)*G395</f>
      </c>
      <c r="I395" s="9" t="s">
        <f>=(F395-E395)/E395</f>
      </c>
      <c r="J395" s="7" t="s">
        <f>=MAX(1,DATEDIF(C395,D395,"d")-1)</f>
      </c>
      <c r="K395" s="9" t="s">
        <f>=I395*365/J395</f>
      </c>
    </row>
    <row collapsed="false" customFormat="false" customHeight="false" hidden="false" ht="12.1" outlineLevel="0" r="396">
      <c r="A396" s="16" t="s">
        <v>102</v>
      </c>
      <c r="B396" s="16" t="s">
        <v>103</v>
      </c>
      <c r="C396" s="45" t="n">
        <v>44370</v>
      </c>
      <c r="D396" s="46" t="n">
        <v>44482</v>
      </c>
      <c r="E396" s="17" t="n">
        <v>148.44</v>
      </c>
      <c r="F396" s="17" t="n">
        <v>165.8527</v>
      </c>
      <c r="G396" s="17" t="n">
        <v>1</v>
      </c>
      <c r="H396" s="6" t="s">
        <f>=(F396-E396)*G396</f>
      </c>
      <c r="I396" s="9" t="s">
        <f>=(F396-E396)/E396</f>
      </c>
      <c r="J396" s="7" t="s">
        <f>=MAX(1,DATEDIF(C396,D396,"d")-1)</f>
      </c>
      <c r="K396" s="9" t="s">
        <f>=I396*365/J396</f>
      </c>
    </row>
    <row collapsed="false" customFormat="false" customHeight="false" hidden="false" ht="12.1" outlineLevel="0" r="397">
      <c r="A397" s="16" t="s">
        <v>102</v>
      </c>
      <c r="B397" s="16" t="s">
        <v>103</v>
      </c>
      <c r="C397" s="45" t="n">
        <v>44469</v>
      </c>
      <c r="D397" s="46" t="n">
        <v>44482</v>
      </c>
      <c r="E397" s="17" t="n">
        <v>160.99</v>
      </c>
      <c r="F397" s="17" t="n">
        <v>165.8527</v>
      </c>
      <c r="G397" s="17" t="n">
        <v>1</v>
      </c>
      <c r="H397" s="6" t="s">
        <f>=(F397-E397)*G397</f>
      </c>
      <c r="I397" s="9" t="s">
        <f>=(F397-E397)/E397</f>
      </c>
      <c r="J397" s="7" t="s">
        <f>=MAX(1,DATEDIF(C397,D397,"d")-1)</f>
      </c>
      <c r="K397" s="9" t="s">
        <f>=I397*365/J397</f>
      </c>
    </row>
    <row collapsed="false" customFormat="false" customHeight="false" hidden="false" ht="12.1" outlineLevel="0" r="398">
      <c r="A398" s="16" t="s">
        <v>102</v>
      </c>
      <c r="B398" s="16" t="s">
        <v>103</v>
      </c>
      <c r="C398" s="45" t="n">
        <v>45538</v>
      </c>
      <c r="D398" s="46" t="n">
        <v>45930</v>
      </c>
      <c r="E398" s="17" t="n">
        <v>120.89</v>
      </c>
      <c r="F398" s="17" t="n">
        <v>135.7959</v>
      </c>
      <c r="G398" s="17" t="n">
        <v>1</v>
      </c>
      <c r="H398" s="6" t="s">
        <f>=(F398-E398)*G398</f>
      </c>
      <c r="I398" s="9" t="s">
        <f>=(F398-E398)/E398</f>
      </c>
      <c r="J398" s="7" t="s">
        <f>=MAX(1,DATEDIF(C398,D398,"d")-1)</f>
      </c>
      <c r="K398" s="9" t="s">
        <f>=I398*365/J398</f>
      </c>
    </row>
    <row collapsed="false" customFormat="false" customHeight="false" hidden="false" ht="12.1" outlineLevel="0" r="399">
      <c r="A399" s="16" t="s">
        <v>102</v>
      </c>
      <c r="B399" s="16" t="s">
        <v>103</v>
      </c>
      <c r="C399" s="45" t="n">
        <v>45547</v>
      </c>
      <c r="D399" s="46" t="n">
        <v>45930</v>
      </c>
      <c r="E399" s="17" t="n">
        <v>125.15</v>
      </c>
      <c r="F399" s="17" t="n">
        <v>135.7959</v>
      </c>
      <c r="G399" s="17" t="n">
        <v>1</v>
      </c>
      <c r="H399" s="6" t="s">
        <f>=(F399-E399)*G399</f>
      </c>
      <c r="I399" s="9" t="s">
        <f>=(F399-E399)/E399</f>
      </c>
      <c r="J399" s="7" t="s">
        <f>=MAX(1,DATEDIF(C399,D399,"d")-1)</f>
      </c>
      <c r="K399" s="9" t="s">
        <f>=I399*365/J399</f>
      </c>
    </row>
    <row collapsed="false" customFormat="false" customHeight="false" hidden="false" ht="12.1" outlineLevel="0" r="400">
      <c r="A400" s="16" t="s">
        <v>102</v>
      </c>
      <c r="B400" s="16" t="s">
        <v>103</v>
      </c>
      <c r="C400" s="45" t="n">
        <v>45555</v>
      </c>
      <c r="D400" s="46" t="n">
        <v>45930</v>
      </c>
      <c r="E400" s="17" t="n">
        <v>133.355</v>
      </c>
      <c r="F400" s="17" t="n">
        <v>135.7959</v>
      </c>
      <c r="G400" s="17" t="n">
        <v>2</v>
      </c>
      <c r="H400" s="6" t="s">
        <f>=(F400-E400)*G400</f>
      </c>
      <c r="I400" s="9" t="s">
        <f>=(F400-E400)/E400</f>
      </c>
      <c r="J400" s="7" t="s">
        <f>=MAX(1,DATEDIF(C400,D400,"d")-1)</f>
      </c>
      <c r="K400" s="9" t="s">
        <f>=I400*365/J400</f>
      </c>
    </row>
    <row collapsed="false" customFormat="false" customHeight="false" hidden="false" ht="12.1" outlineLevel="0" r="401">
      <c r="A401" s="16" t="s">
        <v>102</v>
      </c>
      <c r="B401" s="16" t="s">
        <v>103</v>
      </c>
      <c r="C401" s="45" t="n">
        <v>45593</v>
      </c>
      <c r="D401" s="46" t="n">
        <v>45930</v>
      </c>
      <c r="E401" s="17" t="n">
        <v>121.7433</v>
      </c>
      <c r="F401" s="17" t="n">
        <v>135.7959</v>
      </c>
      <c r="G401" s="17" t="n">
        <v>3</v>
      </c>
      <c r="H401" s="6" t="s">
        <f>=(F401-E401)*G401</f>
      </c>
      <c r="I401" s="9" t="s">
        <f>=(F401-E401)/E401</f>
      </c>
      <c r="J401" s="7" t="s">
        <f>=MAX(1,DATEDIF(C401,D401,"d")-1)</f>
      </c>
      <c r="K401" s="9" t="s">
        <f>=I401*365/J401</f>
      </c>
    </row>
    <row collapsed="false" customFormat="false" customHeight="false" hidden="false" ht="12.1" outlineLevel="0" r="402">
      <c r="A402" s="16" t="s">
        <v>102</v>
      </c>
      <c r="B402" s="16" t="s">
        <v>103</v>
      </c>
      <c r="C402" s="45" t="n">
        <v>45596</v>
      </c>
      <c r="D402" s="46" t="n">
        <v>45930</v>
      </c>
      <c r="E402" s="17" t="n">
        <v>122.09</v>
      </c>
      <c r="F402" s="17" t="n">
        <v>135.7959</v>
      </c>
      <c r="G402" s="17" t="n">
        <v>1</v>
      </c>
      <c r="H402" s="6" t="s">
        <f>=(F402-E402)*G402</f>
      </c>
      <c r="I402" s="9" t="s">
        <f>=(F402-E402)/E402</f>
      </c>
      <c r="J402" s="7" t="s">
        <f>=MAX(1,DATEDIF(C402,D402,"d")-1)</f>
      </c>
      <c r="K402" s="9" t="s">
        <f>=I402*365/J402</f>
      </c>
    </row>
    <row collapsed="false" customFormat="false" customHeight="false" hidden="false" ht="12.1" outlineLevel="0" r="403">
      <c r="A403" s="16" t="s">
        <v>102</v>
      </c>
      <c r="B403" s="16" t="s">
        <v>103</v>
      </c>
      <c r="C403" s="45" t="n">
        <v>45623</v>
      </c>
      <c r="D403" s="46" t="n">
        <v>45930</v>
      </c>
      <c r="E403" s="17" t="n">
        <v>117.09</v>
      </c>
      <c r="F403" s="17" t="n">
        <v>135.7959</v>
      </c>
      <c r="G403" s="17" t="n">
        <v>4</v>
      </c>
      <c r="H403" s="6" t="s">
        <f>=(F403-E403)*G403</f>
      </c>
      <c r="I403" s="9" t="s">
        <f>=(F403-E403)/E403</f>
      </c>
      <c r="J403" s="7" t="s">
        <f>=MAX(1,DATEDIF(C403,D403,"d")-1)</f>
      </c>
      <c r="K403" s="9" t="s">
        <f>=I403*365/J403</f>
      </c>
    </row>
    <row collapsed="false" customFormat="false" customHeight="false" hidden="false" ht="12.1" outlineLevel="0" r="404">
      <c r="A404" s="16" t="s">
        <v>102</v>
      </c>
      <c r="B404" s="16" t="s">
        <v>103</v>
      </c>
      <c r="C404" s="45" t="n">
        <v>45625</v>
      </c>
      <c r="D404" s="46" t="n">
        <v>45930</v>
      </c>
      <c r="E404" s="17" t="n">
        <v>122.045</v>
      </c>
      <c r="F404" s="17" t="n">
        <v>135.7959</v>
      </c>
      <c r="G404" s="17" t="n">
        <v>2</v>
      </c>
      <c r="H404" s="6" t="s">
        <f>=(F404-E404)*G404</f>
      </c>
      <c r="I404" s="9" t="s">
        <f>=(F404-E404)/E404</f>
      </c>
      <c r="J404" s="7" t="s">
        <f>=MAX(1,DATEDIF(C404,D404,"d")-1)</f>
      </c>
      <c r="K404" s="9" t="s">
        <f>=I404*365/J404</f>
      </c>
    </row>
    <row collapsed="false" customFormat="false" customHeight="false" hidden="false" ht="12.1" outlineLevel="0" r="405">
      <c r="A405" s="16" t="s">
        <v>102</v>
      </c>
      <c r="B405" s="16" t="s">
        <v>103</v>
      </c>
      <c r="C405" s="45" t="n">
        <v>45628</v>
      </c>
      <c r="D405" s="46" t="n">
        <v>45930</v>
      </c>
      <c r="E405" s="17" t="n">
        <v>122.8</v>
      </c>
      <c r="F405" s="17" t="n">
        <v>135.7959</v>
      </c>
      <c r="G405" s="17" t="n">
        <v>1</v>
      </c>
      <c r="H405" s="6" t="s">
        <f>=(F405-E405)*G405</f>
      </c>
      <c r="I405" s="9" t="s">
        <f>=(F405-E405)/E405</f>
      </c>
      <c r="J405" s="7" t="s">
        <f>=MAX(1,DATEDIF(C405,D405,"d")-1)</f>
      </c>
      <c r="K405" s="9" t="s">
        <f>=I405*365/J405</f>
      </c>
    </row>
    <row collapsed="false" customFormat="false" customHeight="false" hidden="false" ht="12.1" outlineLevel="0" r="406">
      <c r="A406" s="16" t="s">
        <v>102</v>
      </c>
      <c r="B406" s="16" t="s">
        <v>103</v>
      </c>
      <c r="C406" s="45" t="n">
        <v>45650</v>
      </c>
      <c r="D406" s="46" t="n">
        <v>45930</v>
      </c>
      <c r="E406" s="17" t="n">
        <v>129.4</v>
      </c>
      <c r="F406" s="17" t="n">
        <v>135.7959</v>
      </c>
      <c r="G406" s="17" t="n">
        <v>3</v>
      </c>
      <c r="H406" s="6" t="s">
        <f>=(F406-E406)*G406</f>
      </c>
      <c r="I406" s="9" t="s">
        <f>=(F406-E406)/E406</f>
      </c>
      <c r="J406" s="7" t="s">
        <f>=MAX(1,DATEDIF(C406,D406,"d")-1)</f>
      </c>
      <c r="K406" s="9" t="s">
        <f>=I406*365/J406</f>
      </c>
    </row>
    <row collapsed="false" customFormat="false" customHeight="false" hidden="false" ht="12.1" outlineLevel="0" r="407">
      <c r="A407" s="16" t="s">
        <v>102</v>
      </c>
      <c r="B407" s="16" t="s">
        <v>103</v>
      </c>
      <c r="C407" s="45" t="n">
        <v>45651</v>
      </c>
      <c r="D407" s="46" t="n">
        <v>45930</v>
      </c>
      <c r="E407" s="17" t="n">
        <v>128.65</v>
      </c>
      <c r="F407" s="17" t="n">
        <v>135.7959</v>
      </c>
      <c r="G407" s="17" t="n">
        <v>1</v>
      </c>
      <c r="H407" s="6" t="s">
        <f>=(F407-E407)*G407</f>
      </c>
      <c r="I407" s="9" t="s">
        <f>=(F407-E407)/E407</f>
      </c>
      <c r="J407" s="7" t="s">
        <f>=MAX(1,DATEDIF(C407,D407,"d")-1)</f>
      </c>
      <c r="K407" s="9" t="s">
        <f>=I407*365/J407</f>
      </c>
    </row>
    <row collapsed="false" customFormat="false" customHeight="false" hidden="false" ht="12.1" outlineLevel="0" r="408">
      <c r="A408" s="16" t="s">
        <v>102</v>
      </c>
      <c r="B408" s="16" t="s">
        <v>103</v>
      </c>
      <c r="C408" s="45" t="n">
        <v>45660</v>
      </c>
      <c r="D408" s="46" t="n">
        <v>45930</v>
      </c>
      <c r="E408" s="17" t="n">
        <v>137.9567</v>
      </c>
      <c r="F408" s="17" t="n">
        <v>135.7959</v>
      </c>
      <c r="G408" s="17" t="n">
        <v>3</v>
      </c>
      <c r="H408" s="6" t="s">
        <f>=(F408-E408)*G408</f>
      </c>
      <c r="I408" s="9" t="s">
        <f>=(F408-E408)/E408</f>
      </c>
      <c r="J408" s="7" t="s">
        <f>=MAX(1,DATEDIF(C408,D408,"d")-1)</f>
      </c>
      <c r="K408" s="9" t="s">
        <f>=I408*365/J408</f>
      </c>
    </row>
    <row collapsed="false" customFormat="false" customHeight="false" hidden="false" ht="12.1" outlineLevel="0" r="409">
      <c r="A409" s="16" t="s">
        <v>677</v>
      </c>
      <c r="B409" s="16" t="s">
        <v>1166</v>
      </c>
      <c r="C409" s="45" t="n">
        <v>44050</v>
      </c>
      <c r="D409" s="46" t="n">
        <v>45160</v>
      </c>
      <c r="E409" s="17" t="n">
        <v>330.343</v>
      </c>
      <c r="F409" s="17" t="n">
        <v>290.218</v>
      </c>
      <c r="G409" s="17" t="n">
        <v>10</v>
      </c>
      <c r="H409" s="6" t="s">
        <f>=(F409-E409)*G409</f>
      </c>
      <c r="I409" s="9" t="s">
        <f>=(F409-E409)/E409</f>
      </c>
      <c r="J409" s="7" t="s">
        <f>=MAX(1,DATEDIF(C409,D409,"d")-1)</f>
      </c>
      <c r="K409" s="9" t="s">
        <f>=I409*365/J409</f>
      </c>
    </row>
    <row collapsed="false" customFormat="false" customHeight="false" hidden="false" ht="12.1" outlineLevel="0" r="410">
      <c r="A410" s="16" t="s">
        <v>677</v>
      </c>
      <c r="B410" s="16" t="s">
        <v>1166</v>
      </c>
      <c r="C410" s="45" t="n">
        <v>45030</v>
      </c>
      <c r="D410" s="46" t="n">
        <v>45160</v>
      </c>
      <c r="E410" s="17" t="n">
        <v>260.311</v>
      </c>
      <c r="F410" s="17" t="n">
        <v>290.218</v>
      </c>
      <c r="G410" s="17" t="n">
        <v>10</v>
      </c>
      <c r="H410" s="6" t="s">
        <f>=(F410-E410)*G410</f>
      </c>
      <c r="I410" s="9" t="s">
        <f>=(F410-E410)/E410</f>
      </c>
      <c r="J410" s="7" t="s">
        <f>=MAX(1,DATEDIF(C410,D410,"d")-1)</f>
      </c>
      <c r="K410" s="9" t="s">
        <f>=I410*365/J410</f>
      </c>
    </row>
    <row collapsed="false" customFormat="false" customHeight="false" hidden="false" ht="12.1" outlineLevel="0" r="411">
      <c r="A411" s="16" t="s">
        <v>96</v>
      </c>
      <c r="B411" s="16" t="s">
        <v>97</v>
      </c>
      <c r="C411" s="45" t="n">
        <v>44053</v>
      </c>
      <c r="D411" s="46" t="n">
        <v>44482</v>
      </c>
      <c r="E411" s="17" t="n">
        <v>1.2848</v>
      </c>
      <c r="F411" s="17" t="n">
        <v>1.0532</v>
      </c>
      <c r="G411" s="17" t="n">
        <v>152</v>
      </c>
      <c r="H411" s="6" t="s">
        <f>=(F411-E411)*G411</f>
      </c>
      <c r="I411" s="9" t="s">
        <f>=(F411-E411)/E411</f>
      </c>
      <c r="J411" s="7" t="s">
        <f>=MAX(1,DATEDIF(C411,D411,"d")-1)</f>
      </c>
      <c r="K411" s="9" t="s">
        <f>=I411*365/J411</f>
      </c>
    </row>
    <row collapsed="false" customFormat="false" customHeight="false" hidden="false" ht="12.1" outlineLevel="0" r="412">
      <c r="A412" s="16" t="s">
        <v>96</v>
      </c>
      <c r="B412" s="16" t="s">
        <v>97</v>
      </c>
      <c r="C412" s="45" t="n">
        <v>44053</v>
      </c>
      <c r="D412" s="46" t="n">
        <v>44482</v>
      </c>
      <c r="E412" s="17" t="n">
        <v>1.29</v>
      </c>
      <c r="F412" s="17" t="n">
        <v>1.0532</v>
      </c>
      <c r="G412" s="17" t="n">
        <v>4</v>
      </c>
      <c r="H412" s="6" t="s">
        <f>=(F412-E412)*G412</f>
      </c>
      <c r="I412" s="9" t="s">
        <f>=(F412-E412)/E412</f>
      </c>
      <c r="J412" s="7" t="s">
        <f>=MAX(1,DATEDIF(C412,D412,"d")-1)</f>
      </c>
      <c r="K412" s="9" t="s">
        <f>=I412*365/J412</f>
      </c>
    </row>
    <row collapsed="false" customFormat="false" customHeight="false" hidden="false" ht="12.1" outlineLevel="0" r="413">
      <c r="A413" s="16" t="s">
        <v>96</v>
      </c>
      <c r="B413" s="16" t="s">
        <v>97</v>
      </c>
      <c r="C413" s="45" t="n">
        <v>44057</v>
      </c>
      <c r="D413" s="46" t="n">
        <v>44482</v>
      </c>
      <c r="E413" s="17" t="n">
        <v>1.2284</v>
      </c>
      <c r="F413" s="17" t="n">
        <v>1.0532</v>
      </c>
      <c r="G413" s="17" t="n">
        <v>55</v>
      </c>
      <c r="H413" s="6" t="s">
        <f>=(F413-E413)*G413</f>
      </c>
      <c r="I413" s="9" t="s">
        <f>=(F413-E413)/E413</f>
      </c>
      <c r="J413" s="7" t="s">
        <f>=MAX(1,DATEDIF(C413,D413,"d")-1)</f>
      </c>
      <c r="K413" s="9" t="s">
        <f>=I413*365/J413</f>
      </c>
    </row>
    <row collapsed="false" customFormat="false" customHeight="false" hidden="false" ht="12.1" outlineLevel="0" r="414">
      <c r="A414" s="16" t="s">
        <v>96</v>
      </c>
      <c r="B414" s="16" t="s">
        <v>97</v>
      </c>
      <c r="C414" s="45" t="n">
        <v>44057</v>
      </c>
      <c r="D414" s="46" t="n">
        <v>44482</v>
      </c>
      <c r="E414" s="17" t="n">
        <v>1.2284</v>
      </c>
      <c r="F414" s="17" t="n">
        <v>1.0532</v>
      </c>
      <c r="G414" s="17" t="n">
        <v>104</v>
      </c>
      <c r="H414" s="6" t="s">
        <f>=(F414-E414)*G414</f>
      </c>
      <c r="I414" s="9" t="s">
        <f>=(F414-E414)/E414</f>
      </c>
      <c r="J414" s="7" t="s">
        <f>=MAX(1,DATEDIF(C414,D414,"d")-1)</f>
      </c>
      <c r="K414" s="9" t="s">
        <f>=I414*365/J414</f>
      </c>
    </row>
    <row collapsed="false" customFormat="false" customHeight="false" hidden="false" ht="12.1" outlineLevel="0" r="415">
      <c r="A415" s="16" t="s">
        <v>96</v>
      </c>
      <c r="B415" s="16" t="s">
        <v>97</v>
      </c>
      <c r="C415" s="45" t="n">
        <v>44174</v>
      </c>
      <c r="D415" s="46" t="n">
        <v>44482</v>
      </c>
      <c r="E415" s="17" t="n">
        <v>1.1545</v>
      </c>
      <c r="F415" s="17" t="n">
        <v>1.0532</v>
      </c>
      <c r="G415" s="17" t="n">
        <v>235</v>
      </c>
      <c r="H415" s="6" t="s">
        <f>=(F415-E415)*G415</f>
      </c>
      <c r="I415" s="9" t="s">
        <f>=(F415-E415)/E415</f>
      </c>
      <c r="J415" s="7" t="s">
        <f>=MAX(1,DATEDIF(C415,D415,"d")-1)</f>
      </c>
      <c r="K415" s="9" t="s">
        <f>=I415*365/J415</f>
      </c>
    </row>
    <row collapsed="false" customFormat="false" customHeight="false" hidden="false" ht="12.1" outlineLevel="0" r="416">
      <c r="A416" s="16" t="s">
        <v>96</v>
      </c>
      <c r="B416" s="16" t="s">
        <v>97</v>
      </c>
      <c r="C416" s="45" t="n">
        <v>44181</v>
      </c>
      <c r="D416" s="46" t="n">
        <v>44482</v>
      </c>
      <c r="E416" s="17" t="n">
        <v>1.154</v>
      </c>
      <c r="F416" s="17" t="n">
        <v>1.0532</v>
      </c>
      <c r="G416" s="17" t="n">
        <v>219</v>
      </c>
      <c r="H416" s="6" t="s">
        <f>=(F416-E416)*G416</f>
      </c>
      <c r="I416" s="9" t="s">
        <f>=(F416-E416)/E416</f>
      </c>
      <c r="J416" s="7" t="s">
        <f>=MAX(1,DATEDIF(C416,D416,"d")-1)</f>
      </c>
      <c r="K416" s="9" t="s">
        <f>=I416*365/J416</f>
      </c>
    </row>
    <row collapsed="false" customFormat="false" customHeight="false" hidden="false" ht="12.1" outlineLevel="0" r="417">
      <c r="A417" s="16" t="s">
        <v>96</v>
      </c>
      <c r="B417" s="16" t="s">
        <v>97</v>
      </c>
      <c r="C417" s="45" t="n">
        <v>44309</v>
      </c>
      <c r="D417" s="46" t="n">
        <v>44482</v>
      </c>
      <c r="E417" s="17" t="n">
        <v>1.1254</v>
      </c>
      <c r="F417" s="17" t="n">
        <v>1.0532</v>
      </c>
      <c r="G417" s="17" t="n">
        <v>74</v>
      </c>
      <c r="H417" s="6" t="s">
        <f>=(F417-E417)*G417</f>
      </c>
      <c r="I417" s="9" t="s">
        <f>=(F417-E417)/E417</f>
      </c>
      <c r="J417" s="7" t="s">
        <f>=MAX(1,DATEDIF(C417,D417,"d")-1)</f>
      </c>
      <c r="K417" s="9" t="s">
        <f>=I417*365/J417</f>
      </c>
    </row>
    <row collapsed="false" customFormat="false" customHeight="false" hidden="false" ht="12.1" outlineLevel="0" r="418">
      <c r="A418" s="16" t="s">
        <v>96</v>
      </c>
      <c r="B418" s="16" t="s">
        <v>97</v>
      </c>
      <c r="C418" s="45" t="n">
        <v>44316</v>
      </c>
      <c r="D418" s="46" t="n">
        <v>44482</v>
      </c>
      <c r="E418" s="17" t="n">
        <v>1.1086</v>
      </c>
      <c r="F418" s="17" t="n">
        <v>1.0532</v>
      </c>
      <c r="G418" s="17" t="n">
        <v>7</v>
      </c>
      <c r="H418" s="6" t="s">
        <f>=(F418-E418)*G418</f>
      </c>
      <c r="I418" s="9" t="s">
        <f>=(F418-E418)/E418</f>
      </c>
      <c r="J418" s="7" t="s">
        <f>=MAX(1,DATEDIF(C418,D418,"d")-1)</f>
      </c>
      <c r="K418" s="9" t="s">
        <f>=I418*365/J418</f>
      </c>
    </row>
    <row collapsed="false" customFormat="false" customHeight="false" hidden="false" ht="12.1" outlineLevel="0" r="419">
      <c r="A419" s="16" t="s">
        <v>96</v>
      </c>
      <c r="B419" s="16" t="s">
        <v>97</v>
      </c>
      <c r="C419" s="45" t="n">
        <v>44347</v>
      </c>
      <c r="D419" s="46" t="n">
        <v>44482</v>
      </c>
      <c r="E419" s="17" t="n">
        <v>1.171</v>
      </c>
      <c r="F419" s="17" t="n">
        <v>1.0532</v>
      </c>
      <c r="G419" s="17" t="n">
        <v>50</v>
      </c>
      <c r="H419" s="6" t="s">
        <f>=(F419-E419)*G419</f>
      </c>
      <c r="I419" s="9" t="s">
        <f>=(F419-E419)/E419</f>
      </c>
      <c r="J419" s="7" t="s">
        <f>=MAX(1,DATEDIF(C419,D419,"d")-1)</f>
      </c>
      <c r="K419" s="9" t="s">
        <f>=I419*365/J419</f>
      </c>
    </row>
    <row collapsed="false" customFormat="false" customHeight="false" hidden="false" ht="12.1" outlineLevel="0" r="420">
      <c r="A420" s="16" t="s">
        <v>96</v>
      </c>
      <c r="B420" s="16" t="s">
        <v>97</v>
      </c>
      <c r="C420" s="45" t="n">
        <v>44362</v>
      </c>
      <c r="D420" s="46" t="n">
        <v>44482</v>
      </c>
      <c r="E420" s="17" t="n">
        <v>1.1277</v>
      </c>
      <c r="F420" s="17" t="n">
        <v>1.0532</v>
      </c>
      <c r="G420" s="17" t="n">
        <v>100</v>
      </c>
      <c r="H420" s="6" t="s">
        <f>=(F420-E420)*G420</f>
      </c>
      <c r="I420" s="9" t="s">
        <f>=(F420-E420)/E420</f>
      </c>
      <c r="J420" s="7" t="s">
        <f>=MAX(1,DATEDIF(C420,D420,"d")-1)</f>
      </c>
      <c r="K420" s="9" t="s">
        <f>=I420*365/J420</f>
      </c>
    </row>
    <row collapsed="false" customFormat="false" customHeight="false" hidden="false" ht="12.1" outlineLevel="0" r="421">
      <c r="A421" s="16" t="s">
        <v>96</v>
      </c>
      <c r="B421" s="16" t="s">
        <v>97</v>
      </c>
      <c r="C421" s="45" t="n">
        <v>45776</v>
      </c>
      <c r="D421" s="46" t="n">
        <v>45924</v>
      </c>
      <c r="E421" s="17" t="n">
        <v>2.2003</v>
      </c>
      <c r="F421" s="17" t="n">
        <v>2.5086</v>
      </c>
      <c r="G421" s="17" t="n">
        <v>35</v>
      </c>
      <c r="H421" s="6" t="s">
        <f>=(F421-E421)*G421</f>
      </c>
      <c r="I421" s="9" t="s">
        <f>=(F421-E421)/E421</f>
      </c>
      <c r="J421" s="7" t="s">
        <f>=MAX(1,DATEDIF(C421,D421,"d")-1)</f>
      </c>
      <c r="K421" s="9" t="s">
        <f>=I421*365/J421</f>
      </c>
    </row>
    <row collapsed="false" customFormat="false" customHeight="false" hidden="false" ht="12.1" outlineLevel="0" r="422">
      <c r="A422" s="16" t="s">
        <v>96</v>
      </c>
      <c r="B422" s="16" t="s">
        <v>97</v>
      </c>
      <c r="C422" s="45" t="n">
        <v>45796</v>
      </c>
      <c r="D422" s="46" t="n">
        <v>45924</v>
      </c>
      <c r="E422" s="17" t="n">
        <v>2.1191</v>
      </c>
      <c r="F422" s="17" t="n">
        <v>2.5086</v>
      </c>
      <c r="G422" s="17" t="n">
        <v>248</v>
      </c>
      <c r="H422" s="6" t="s">
        <f>=(F422-E422)*G422</f>
      </c>
      <c r="I422" s="9" t="s">
        <f>=(F422-E422)/E422</f>
      </c>
      <c r="J422" s="7" t="s">
        <f>=MAX(1,DATEDIF(C422,D422,"d")-1)</f>
      </c>
      <c r="K422" s="9" t="s">
        <f>=I422*365/J422</f>
      </c>
    </row>
    <row collapsed="false" customFormat="false" customHeight="false" hidden="false" ht="12.1" outlineLevel="0" r="423">
      <c r="A423" s="16" t="s">
        <v>96</v>
      </c>
      <c r="B423" s="16" t="s">
        <v>97</v>
      </c>
      <c r="C423" s="45" t="n">
        <v>45826</v>
      </c>
      <c r="D423" s="46" t="n">
        <v>45924</v>
      </c>
      <c r="E423" s="17" t="n">
        <v>2.1492</v>
      </c>
      <c r="F423" s="17" t="n">
        <v>2.5086</v>
      </c>
      <c r="G423" s="17" t="n">
        <v>13</v>
      </c>
      <c r="H423" s="6" t="s">
        <f>=(F423-E423)*G423</f>
      </c>
      <c r="I423" s="9" t="s">
        <f>=(F423-E423)/E423</f>
      </c>
      <c r="J423" s="7" t="s">
        <f>=MAX(1,DATEDIF(C423,D423,"d")-1)</f>
      </c>
      <c r="K423" s="9" t="s">
        <f>=I423*365/J423</f>
      </c>
    </row>
    <row collapsed="false" customFormat="false" customHeight="false" hidden="false" ht="12.1" outlineLevel="0" r="424">
      <c r="A424" s="16" t="s">
        <v>96</v>
      </c>
      <c r="B424" s="16" t="s">
        <v>97</v>
      </c>
      <c r="C424" s="45" t="n">
        <v>45860</v>
      </c>
      <c r="D424" s="46" t="n">
        <v>45924</v>
      </c>
      <c r="E424" s="17" t="n">
        <v>2.1597</v>
      </c>
      <c r="F424" s="17" t="n">
        <v>2.5086</v>
      </c>
      <c r="G424" s="17" t="n">
        <v>131</v>
      </c>
      <c r="H424" s="6" t="s">
        <f>=(F424-E424)*G424</f>
      </c>
      <c r="I424" s="9" t="s">
        <f>=(F424-E424)/E424</f>
      </c>
      <c r="J424" s="7" t="s">
        <f>=MAX(1,DATEDIF(C424,D424,"d")-1)</f>
      </c>
      <c r="K424" s="9" t="s">
        <f>=I424*365/J424</f>
      </c>
    </row>
    <row collapsed="false" customFormat="false" customHeight="false" hidden="false" ht="12.1" outlineLevel="0" r="425">
      <c r="A425" s="16" t="s">
        <v>96</v>
      </c>
      <c r="B425" s="16" t="s">
        <v>97</v>
      </c>
      <c r="C425" s="45" t="n">
        <v>45874</v>
      </c>
      <c r="D425" s="46" t="n">
        <v>45924</v>
      </c>
      <c r="E425" s="17" t="n">
        <v>2.1857</v>
      </c>
      <c r="F425" s="17" t="n">
        <v>2.5086</v>
      </c>
      <c r="G425" s="17" t="n">
        <v>143</v>
      </c>
      <c r="H425" s="6" t="s">
        <f>=(F425-E425)*G425</f>
      </c>
      <c r="I425" s="9" t="s">
        <f>=(F425-E425)/E425</f>
      </c>
      <c r="J425" s="7" t="s">
        <f>=MAX(1,DATEDIF(C425,D425,"d")-1)</f>
      </c>
      <c r="K425" s="9" t="s">
        <f>=I425*365/J425</f>
      </c>
    </row>
    <row collapsed="false" customFormat="false" customHeight="false" hidden="false" ht="12.1" outlineLevel="0" r="426">
      <c r="A426" s="16" t="s">
        <v>96</v>
      </c>
      <c r="B426" s="16" t="s">
        <v>97</v>
      </c>
      <c r="C426" s="45" t="n">
        <v>45898</v>
      </c>
      <c r="D426" s="46" t="n">
        <v>45924</v>
      </c>
      <c r="E426" s="17" t="n">
        <v>2.2217</v>
      </c>
      <c r="F426" s="17" t="n">
        <v>2.5086</v>
      </c>
      <c r="G426" s="17" t="n">
        <v>680</v>
      </c>
      <c r="H426" s="6" t="s">
        <f>=(F426-E426)*G426</f>
      </c>
      <c r="I426" s="9" t="s">
        <f>=(F426-E426)/E426</f>
      </c>
      <c r="J426" s="7" t="s">
        <f>=MAX(1,DATEDIF(C426,D426,"d")-1)</f>
      </c>
      <c r="K426" s="9" t="s">
        <f>=I426*365/J426</f>
      </c>
    </row>
    <row collapsed="false" customFormat="false" customHeight="false" hidden="false" ht="12.1" outlineLevel="0" r="427">
      <c r="A427" s="16" t="s">
        <v>96</v>
      </c>
      <c r="B427" s="16" t="s">
        <v>97</v>
      </c>
      <c r="C427" s="45" t="n">
        <v>45898</v>
      </c>
      <c r="D427" s="46" t="n">
        <v>45924</v>
      </c>
      <c r="E427" s="17" t="n">
        <v>2.2217</v>
      </c>
      <c r="F427" s="17" t="n">
        <v>2.5081</v>
      </c>
      <c r="G427" s="17" t="n">
        <v>84</v>
      </c>
      <c r="H427" s="6" t="s">
        <f>=(F427-E427)*G427</f>
      </c>
      <c r="I427" s="9" t="s">
        <f>=(F427-E427)/E427</f>
      </c>
      <c r="J427" s="7" t="s">
        <f>=MAX(1,DATEDIF(C427,D427,"d")-1)</f>
      </c>
      <c r="K427" s="9" t="s">
        <f>=I427*365/J427</f>
      </c>
    </row>
    <row collapsed="false" customFormat="false" customHeight="false" hidden="false" ht="12.1" outlineLevel="0" r="428">
      <c r="A428" s="16" t="s">
        <v>96</v>
      </c>
      <c r="B428" s="16" t="s">
        <v>97</v>
      </c>
      <c r="C428" s="45" t="n">
        <v>45924</v>
      </c>
      <c r="D428" s="46" t="n">
        <v>45924</v>
      </c>
      <c r="E428" s="17" t="n">
        <v>2.5124</v>
      </c>
      <c r="F428" s="17" t="n">
        <v>2.5081</v>
      </c>
      <c r="G428" s="17" t="n">
        <v>41</v>
      </c>
      <c r="H428" s="6" t="s">
        <f>=(F428-E428)*G428</f>
      </c>
      <c r="I428" s="9" t="s">
        <f>=(F428-E428)/E428</f>
      </c>
      <c r="J428" s="7" t="s">
        <f>=MAX(1,DATEDIF(C428,D428,"d")-1)</f>
      </c>
      <c r="K428" s="9" t="s">
        <f>=I428*365/J428</f>
      </c>
    </row>
    <row collapsed="false" customFormat="false" customHeight="false" hidden="false" ht="12.1" outlineLevel="0" r="429">
      <c r="A429" s="16" t="s">
        <v>679</v>
      </c>
      <c r="B429" s="16" t="s">
        <v>1244</v>
      </c>
      <c r="C429" s="45" t="n">
        <v>44176</v>
      </c>
      <c r="D429" s="46" t="n">
        <v>44309</v>
      </c>
      <c r="E429" s="17" t="n">
        <v>11.3768</v>
      </c>
      <c r="F429" s="17" t="n">
        <v>13.166</v>
      </c>
      <c r="G429" s="17" t="n">
        <v>5</v>
      </c>
      <c r="H429" s="6" t="s">
        <f>=(F429-E429)*G429</f>
      </c>
      <c r="I429" s="9" t="s">
        <f>=(F429-E429)/E429</f>
      </c>
      <c r="J429" s="7" t="s">
        <f>=MAX(1,DATEDIF(C429,D429,"d")-1)</f>
      </c>
      <c r="K429" s="9" t="s">
        <f>=I429*365/J429</f>
      </c>
    </row>
    <row collapsed="false" customFormat="false" customHeight="false" hidden="false" ht="12.1" outlineLevel="0" r="430">
      <c r="A430" s="16" t="s">
        <v>679</v>
      </c>
      <c r="B430" s="16" t="s">
        <v>1244</v>
      </c>
      <c r="C430" s="45" t="n">
        <v>44176</v>
      </c>
      <c r="D430" s="46" t="n">
        <v>44357</v>
      </c>
      <c r="E430" s="17" t="n">
        <v>11.3768</v>
      </c>
      <c r="F430" s="17" t="n">
        <v>13.5734</v>
      </c>
      <c r="G430" s="17" t="n">
        <v>26</v>
      </c>
      <c r="H430" s="6" t="s">
        <f>=(F430-E430)*G430</f>
      </c>
      <c r="I430" s="9" t="s">
        <f>=(F430-E430)/E430</f>
      </c>
      <c r="J430" s="7" t="s">
        <f>=MAX(1,DATEDIF(C430,D430,"d")-1)</f>
      </c>
      <c r="K430" s="9" t="s">
        <f>=I430*365/J430</f>
      </c>
    </row>
    <row collapsed="false" customFormat="false" customHeight="false" hidden="false" ht="12.1" outlineLevel="0" r="431">
      <c r="A431" s="16" t="s">
        <v>679</v>
      </c>
      <c r="B431" s="16" t="s">
        <v>1244</v>
      </c>
      <c r="C431" s="45" t="n">
        <v>44181</v>
      </c>
      <c r="D431" s="46" t="n">
        <v>44357</v>
      </c>
      <c r="E431" s="17" t="n">
        <v>11.5368</v>
      </c>
      <c r="F431" s="17" t="n">
        <v>13.5734</v>
      </c>
      <c r="G431" s="17" t="n">
        <v>9</v>
      </c>
      <c r="H431" s="6" t="s">
        <f>=(F431-E431)*G431</f>
      </c>
      <c r="I431" s="9" t="s">
        <f>=(F431-E431)/E431</f>
      </c>
      <c r="J431" s="7" t="s">
        <f>=MAX(1,DATEDIF(C431,D431,"d")-1)</f>
      </c>
      <c r="K431" s="9" t="s">
        <f>=I431*365/J431</f>
      </c>
    </row>
    <row collapsed="false" customFormat="false" customHeight="false" hidden="false" ht="12.1" outlineLevel="0" r="432">
      <c r="A432" s="16" t="s">
        <v>679</v>
      </c>
      <c r="B432" s="16" t="s">
        <v>1244</v>
      </c>
      <c r="C432" s="45" t="n">
        <v>44181</v>
      </c>
      <c r="D432" s="46" t="n">
        <v>44559</v>
      </c>
      <c r="E432" s="17" t="n">
        <v>11.5368</v>
      </c>
      <c r="F432" s="17" t="n">
        <v>13.1543</v>
      </c>
      <c r="G432" s="17" t="n">
        <v>10</v>
      </c>
      <c r="H432" s="6" t="s">
        <f>=(F432-E432)*G432</f>
      </c>
      <c r="I432" s="9" t="s">
        <f>=(F432-E432)/E432</f>
      </c>
      <c r="J432" s="7" t="s">
        <f>=MAX(1,DATEDIF(C432,D432,"d")-1)</f>
      </c>
      <c r="K432" s="9" t="s">
        <f>=I432*365/J432</f>
      </c>
    </row>
    <row collapsed="false" customFormat="false" customHeight="false" hidden="false" ht="12.1" outlineLevel="0" r="433">
      <c r="A433" s="16" t="s">
        <v>679</v>
      </c>
      <c r="B433" s="16" t="s">
        <v>1244</v>
      </c>
      <c r="C433" s="45" t="n">
        <v>44189</v>
      </c>
      <c r="D433" s="46" t="n">
        <v>44559</v>
      </c>
      <c r="E433" s="17" t="n">
        <v>11.6638</v>
      </c>
      <c r="F433" s="17" t="n">
        <v>13.1543</v>
      </c>
      <c r="G433" s="17" t="n">
        <v>29</v>
      </c>
      <c r="H433" s="6" t="s">
        <f>=(F433-E433)*G433</f>
      </c>
      <c r="I433" s="9" t="s">
        <f>=(F433-E433)/E433</f>
      </c>
      <c r="J433" s="7" t="s">
        <f>=MAX(1,DATEDIF(C433,D433,"d")-1)</f>
      </c>
      <c r="K433" s="9" t="s">
        <f>=I433*365/J433</f>
      </c>
    </row>
    <row collapsed="false" customFormat="false" customHeight="false" hidden="false" ht="12.1" outlineLevel="0" r="434">
      <c r="A434" s="16" t="s">
        <v>679</v>
      </c>
      <c r="B434" s="16" t="s">
        <v>1244</v>
      </c>
      <c r="C434" s="45" t="n">
        <v>44211</v>
      </c>
      <c r="D434" s="46" t="n">
        <v>44559</v>
      </c>
      <c r="E434" s="17" t="n">
        <v>12.5223</v>
      </c>
      <c r="F434" s="17" t="n">
        <v>13.1543</v>
      </c>
      <c r="G434" s="17" t="n">
        <v>22</v>
      </c>
      <c r="H434" s="6" t="s">
        <f>=(F434-E434)*G434</f>
      </c>
      <c r="I434" s="9" t="s">
        <f>=(F434-E434)/E434</f>
      </c>
      <c r="J434" s="7" t="s">
        <f>=MAX(1,DATEDIF(C434,D434,"d")-1)</f>
      </c>
      <c r="K434" s="9" t="s">
        <f>=I434*365/J434</f>
      </c>
    </row>
    <row collapsed="false" customFormat="false" customHeight="false" hidden="false" ht="12.1" outlineLevel="0" r="435">
      <c r="A435" s="16" t="s">
        <v>679</v>
      </c>
      <c r="B435" s="16" t="s">
        <v>1244</v>
      </c>
      <c r="C435" s="45" t="n">
        <v>44232</v>
      </c>
      <c r="D435" s="46" t="n">
        <v>44559</v>
      </c>
      <c r="E435" s="17" t="n">
        <v>12.2822</v>
      </c>
      <c r="F435" s="17" t="n">
        <v>13.1543</v>
      </c>
      <c r="G435" s="17" t="n">
        <v>9</v>
      </c>
      <c r="H435" s="6" t="s">
        <f>=(F435-E435)*G435</f>
      </c>
      <c r="I435" s="9" t="s">
        <f>=(F435-E435)/E435</f>
      </c>
      <c r="J435" s="7" t="s">
        <f>=MAX(1,DATEDIF(C435,D435,"d")-1)</f>
      </c>
      <c r="K435" s="9" t="s">
        <f>=I435*365/J435</f>
      </c>
    </row>
    <row collapsed="false" customFormat="false" customHeight="false" hidden="false" ht="12.1" outlineLevel="0" r="436">
      <c r="A436" s="16" t="s">
        <v>679</v>
      </c>
      <c r="B436" s="16" t="s">
        <v>1244</v>
      </c>
      <c r="C436" s="45" t="n">
        <v>44232</v>
      </c>
      <c r="D436" s="46" t="n">
        <v>44595</v>
      </c>
      <c r="E436" s="17" t="n">
        <v>12.2822</v>
      </c>
      <c r="F436" s="17" t="n">
        <v>12.3429</v>
      </c>
      <c r="G436" s="17" t="n">
        <v>18</v>
      </c>
      <c r="H436" s="6" t="s">
        <f>=(F436-E436)*G436</f>
      </c>
      <c r="I436" s="9" t="s">
        <f>=(F436-E436)/E436</f>
      </c>
      <c r="J436" s="7" t="s">
        <f>=MAX(1,DATEDIF(C436,D436,"d")-1)</f>
      </c>
      <c r="K436" s="9" t="s">
        <f>=I436*365/J436</f>
      </c>
    </row>
    <row collapsed="false" customFormat="false" customHeight="false" hidden="false" ht="12.1" outlineLevel="0" r="437">
      <c r="A437" s="16" t="s">
        <v>679</v>
      </c>
      <c r="B437" s="16" t="s">
        <v>1244</v>
      </c>
      <c r="C437" s="45" t="n">
        <v>44300</v>
      </c>
      <c r="D437" s="46" t="n">
        <v>44595</v>
      </c>
      <c r="E437" s="17" t="n">
        <v>13.03</v>
      </c>
      <c r="F437" s="17" t="n">
        <v>12.3429</v>
      </c>
      <c r="G437" s="17" t="n">
        <v>7</v>
      </c>
      <c r="H437" s="6" t="s">
        <f>=(F437-E437)*G437</f>
      </c>
      <c r="I437" s="9" t="s">
        <f>=(F437-E437)/E437</f>
      </c>
      <c r="J437" s="7" t="s">
        <f>=MAX(1,DATEDIF(C437,D437,"d")-1)</f>
      </c>
      <c r="K437" s="9" t="s">
        <f>=I437*365/J437</f>
      </c>
    </row>
    <row collapsed="false" customFormat="false" customHeight="false" hidden="false" ht="12.1" outlineLevel="0" r="438">
      <c r="A438" s="16" t="s">
        <v>679</v>
      </c>
      <c r="B438" s="16" t="s">
        <v>1244</v>
      </c>
      <c r="C438" s="45" t="n">
        <v>44302</v>
      </c>
      <c r="D438" s="46" t="n">
        <v>44595</v>
      </c>
      <c r="E438" s="17" t="n">
        <v>13.1076</v>
      </c>
      <c r="F438" s="17" t="n">
        <v>12.3429</v>
      </c>
      <c r="G438" s="17" t="n">
        <v>21</v>
      </c>
      <c r="H438" s="6" t="s">
        <f>=(F438-E438)*G438</f>
      </c>
      <c r="I438" s="9" t="s">
        <f>=(F438-E438)/E438</f>
      </c>
      <c r="J438" s="7" t="s">
        <f>=MAX(1,DATEDIF(C438,D438,"d")-1)</f>
      </c>
      <c r="K438" s="9" t="s">
        <f>=I438*365/J438</f>
      </c>
    </row>
    <row collapsed="false" customFormat="false" customHeight="false" hidden="false" ht="12.1" outlineLevel="0" r="439">
      <c r="A439" s="16" t="s">
        <v>679</v>
      </c>
      <c r="B439" s="16" t="s">
        <v>1244</v>
      </c>
      <c r="C439" s="45" t="n">
        <v>44316</v>
      </c>
      <c r="D439" s="46" t="n">
        <v>44595</v>
      </c>
      <c r="E439" s="17" t="n">
        <v>12.9867</v>
      </c>
      <c r="F439" s="17" t="n">
        <v>12.3429</v>
      </c>
      <c r="G439" s="17" t="n">
        <v>2</v>
      </c>
      <c r="H439" s="6" t="s">
        <f>=(F439-E439)*G439</f>
      </c>
      <c r="I439" s="9" t="s">
        <f>=(F439-E439)/E439</f>
      </c>
      <c r="J439" s="7" t="s">
        <f>=MAX(1,DATEDIF(C439,D439,"d")-1)</f>
      </c>
      <c r="K439" s="9" t="s">
        <f>=I439*365/J439</f>
      </c>
    </row>
    <row collapsed="false" customFormat="false" customHeight="false" hidden="false" ht="12.1" outlineLevel="0" r="440">
      <c r="A440" s="16" t="s">
        <v>679</v>
      </c>
      <c r="B440" s="16" t="s">
        <v>1244</v>
      </c>
      <c r="C440" s="45" t="n">
        <v>44316</v>
      </c>
      <c r="D440" s="46" t="n">
        <v>44610</v>
      </c>
      <c r="E440" s="17" t="n">
        <v>12.9867</v>
      </c>
      <c r="F440" s="17" t="n">
        <v>12.1771</v>
      </c>
      <c r="G440" s="17" t="n">
        <v>1</v>
      </c>
      <c r="H440" s="6" t="s">
        <f>=(F440-E440)*G440</f>
      </c>
      <c r="I440" s="9" t="s">
        <f>=(F440-E440)/E440</f>
      </c>
      <c r="J440" s="7" t="s">
        <f>=MAX(1,DATEDIF(C440,D440,"d")-1)</f>
      </c>
      <c r="K440" s="9" t="s">
        <f>=I440*365/J440</f>
      </c>
    </row>
    <row collapsed="false" customFormat="false" customHeight="false" hidden="false" ht="12.1" outlineLevel="0" r="441">
      <c r="A441" s="16" t="s">
        <v>679</v>
      </c>
      <c r="B441" s="16" t="s">
        <v>1244</v>
      </c>
      <c r="C441" s="45" t="n">
        <v>44330</v>
      </c>
      <c r="D441" s="46" t="n">
        <v>44610</v>
      </c>
      <c r="E441" s="17" t="n">
        <v>13.1265</v>
      </c>
      <c r="F441" s="17" t="n">
        <v>12.1771</v>
      </c>
      <c r="G441" s="17" t="n">
        <v>17</v>
      </c>
      <c r="H441" s="6" t="s">
        <f>=(F441-E441)*G441</f>
      </c>
      <c r="I441" s="9" t="s">
        <f>=(F441-E441)/E441</f>
      </c>
      <c r="J441" s="7" t="s">
        <f>=MAX(1,DATEDIF(C441,D441,"d")-1)</f>
      </c>
      <c r="K441" s="9" t="s">
        <f>=I441*365/J441</f>
      </c>
    </row>
    <row collapsed="false" customFormat="false" customHeight="false" hidden="false" ht="12.1" outlineLevel="0" r="442">
      <c r="A442" s="16" t="s">
        <v>679</v>
      </c>
      <c r="B442" s="16" t="s">
        <v>1244</v>
      </c>
      <c r="C442" s="45" t="n">
        <v>44333</v>
      </c>
      <c r="D442" s="46" t="n">
        <v>44610</v>
      </c>
      <c r="E442" s="17" t="n">
        <v>13.116</v>
      </c>
      <c r="F442" s="17" t="n">
        <v>12.1771</v>
      </c>
      <c r="G442" s="17" t="n">
        <v>5</v>
      </c>
      <c r="H442" s="6" t="s">
        <f>=(F442-E442)*G442</f>
      </c>
      <c r="I442" s="9" t="s">
        <f>=(F442-E442)/E442</f>
      </c>
      <c r="J442" s="7" t="s">
        <f>=MAX(1,DATEDIF(C442,D442,"d")-1)</f>
      </c>
      <c r="K442" s="9" t="s">
        <f>=I442*365/J442</f>
      </c>
    </row>
    <row collapsed="false" customFormat="false" customHeight="false" hidden="false" ht="12.1" outlineLevel="0" r="443">
      <c r="A443" s="16" t="s">
        <v>679</v>
      </c>
      <c r="B443" s="16" t="s">
        <v>1244</v>
      </c>
      <c r="C443" s="45" t="n">
        <v>44337</v>
      </c>
      <c r="D443" s="46" t="n">
        <v>44610</v>
      </c>
      <c r="E443" s="17" t="n">
        <v>13.1483</v>
      </c>
      <c r="F443" s="17" t="n">
        <v>12.1771</v>
      </c>
      <c r="G443" s="17" t="n">
        <v>24</v>
      </c>
      <c r="H443" s="6" t="s">
        <f>=(F443-E443)*G443</f>
      </c>
      <c r="I443" s="9" t="s">
        <f>=(F443-E443)/E443</f>
      </c>
      <c r="J443" s="7" t="s">
        <f>=MAX(1,DATEDIF(C443,D443,"d")-1)</f>
      </c>
      <c r="K443" s="9" t="s">
        <f>=I443*365/J443</f>
      </c>
    </row>
    <row collapsed="false" customFormat="false" customHeight="false" hidden="false" ht="12.1" outlineLevel="0" r="444">
      <c r="A444" s="16" t="s">
        <v>679</v>
      </c>
      <c r="B444" s="16" t="s">
        <v>1244</v>
      </c>
      <c r="C444" s="45" t="n">
        <v>44347</v>
      </c>
      <c r="D444" s="46" t="n">
        <v>44610</v>
      </c>
      <c r="E444" s="17" t="n">
        <v>13.166</v>
      </c>
      <c r="F444" s="17" t="n">
        <v>12.1771</v>
      </c>
      <c r="G444" s="17" t="n">
        <v>10</v>
      </c>
      <c r="H444" s="6" t="s">
        <f>=(F444-E444)*G444</f>
      </c>
      <c r="I444" s="9" t="s">
        <f>=(F444-E444)/E444</f>
      </c>
      <c r="J444" s="7" t="s">
        <f>=MAX(1,DATEDIF(C444,D444,"d")-1)</f>
      </c>
      <c r="K444" s="9" t="s">
        <f>=I444*365/J444</f>
      </c>
    </row>
    <row collapsed="false" customFormat="false" customHeight="false" hidden="false" ht="12.1" outlineLevel="0" r="445">
      <c r="A445" s="16" t="s">
        <v>679</v>
      </c>
      <c r="B445" s="16" t="s">
        <v>1244</v>
      </c>
      <c r="C445" s="45" t="n">
        <v>44363</v>
      </c>
      <c r="D445" s="46" t="n">
        <v>44610</v>
      </c>
      <c r="E445" s="17" t="n">
        <v>13.6378</v>
      </c>
      <c r="F445" s="17" t="n">
        <v>12.1771</v>
      </c>
      <c r="G445" s="17" t="n">
        <v>23</v>
      </c>
      <c r="H445" s="6" t="s">
        <f>=(F445-E445)*G445</f>
      </c>
      <c r="I445" s="9" t="s">
        <f>=(F445-E445)/E445</f>
      </c>
      <c r="J445" s="7" t="s">
        <f>=MAX(1,DATEDIF(C445,D445,"d")-1)</f>
      </c>
      <c r="K445" s="9" t="s">
        <f>=I445*365/J445</f>
      </c>
    </row>
    <row collapsed="false" customFormat="false" customHeight="false" hidden="false" ht="12.1" outlineLevel="0" r="446">
      <c r="A446" s="16" t="s">
        <v>679</v>
      </c>
      <c r="B446" s="16" t="s">
        <v>1244</v>
      </c>
      <c r="C446" s="45" t="n">
        <v>44371</v>
      </c>
      <c r="D446" s="46" t="n">
        <v>44610</v>
      </c>
      <c r="E446" s="17" t="n">
        <v>13.407</v>
      </c>
      <c r="F446" s="17" t="n">
        <v>12.1771</v>
      </c>
      <c r="G446" s="17" t="n">
        <v>10</v>
      </c>
      <c r="H446" s="6" t="s">
        <f>=(F446-E446)*G446</f>
      </c>
      <c r="I446" s="9" t="s">
        <f>=(F446-E446)/E446</f>
      </c>
      <c r="J446" s="7" t="s">
        <f>=MAX(1,DATEDIF(C446,D446,"d")-1)</f>
      </c>
      <c r="K446" s="9" t="s">
        <f>=I446*365/J446</f>
      </c>
    </row>
    <row collapsed="false" customFormat="false" customHeight="false" hidden="false" ht="12.1" outlineLevel="0" r="447">
      <c r="A447" s="16" t="s">
        <v>679</v>
      </c>
      <c r="B447" s="16" t="s">
        <v>1244</v>
      </c>
      <c r="C447" s="45" t="n">
        <v>44371</v>
      </c>
      <c r="D447" s="46" t="n">
        <v>44610</v>
      </c>
      <c r="E447" s="17" t="n">
        <v>13.4071</v>
      </c>
      <c r="F447" s="17" t="n">
        <v>12.1771</v>
      </c>
      <c r="G447" s="17" t="n">
        <v>7</v>
      </c>
      <c r="H447" s="6" t="s">
        <f>=(F447-E447)*G447</f>
      </c>
      <c r="I447" s="9" t="s">
        <f>=(F447-E447)/E447</f>
      </c>
      <c r="J447" s="7" t="s">
        <f>=MAX(1,DATEDIF(C447,D447,"d")-1)</f>
      </c>
      <c r="K447" s="9" t="s">
        <f>=I447*365/J447</f>
      </c>
    </row>
    <row collapsed="false" customFormat="false" customHeight="false" hidden="false" ht="12.1" outlineLevel="0" r="448">
      <c r="A448" s="16" t="s">
        <v>679</v>
      </c>
      <c r="B448" s="16" t="s">
        <v>1244</v>
      </c>
      <c r="C448" s="45" t="n">
        <v>44378</v>
      </c>
      <c r="D448" s="46" t="n">
        <v>44610</v>
      </c>
      <c r="E448" s="17" t="n">
        <v>13.4579</v>
      </c>
      <c r="F448" s="17" t="n">
        <v>12.1771</v>
      </c>
      <c r="G448" s="17" t="n">
        <v>19</v>
      </c>
      <c r="H448" s="6" t="s">
        <f>=(F448-E448)*G448</f>
      </c>
      <c r="I448" s="9" t="s">
        <f>=(F448-E448)/E448</f>
      </c>
      <c r="J448" s="7" t="s">
        <f>=MAX(1,DATEDIF(C448,D448,"d")-1)</f>
      </c>
      <c r="K448" s="9" t="s">
        <f>=I448*365/J448</f>
      </c>
    </row>
    <row collapsed="false" customFormat="false" customHeight="false" hidden="false" ht="12.1" outlineLevel="0" r="449">
      <c r="A449" s="16" t="s">
        <v>679</v>
      </c>
      <c r="B449" s="16" t="s">
        <v>1244</v>
      </c>
      <c r="C449" s="45" t="n">
        <v>44393</v>
      </c>
      <c r="D449" s="46" t="n">
        <v>44610</v>
      </c>
      <c r="E449" s="17" t="n">
        <v>13.4782</v>
      </c>
      <c r="F449" s="17" t="n">
        <v>12.1771</v>
      </c>
      <c r="G449" s="17" t="n">
        <v>11</v>
      </c>
      <c r="H449" s="6" t="s">
        <f>=(F449-E449)*G449</f>
      </c>
      <c r="I449" s="9" t="s">
        <f>=(F449-E449)/E449</f>
      </c>
      <c r="J449" s="7" t="s">
        <f>=MAX(1,DATEDIF(C449,D449,"d")-1)</f>
      </c>
      <c r="K449" s="9" t="s">
        <f>=I449*365/J449</f>
      </c>
    </row>
    <row collapsed="false" customFormat="false" customHeight="false" hidden="false" ht="12.1" outlineLevel="0" r="450">
      <c r="A450" s="16" t="s">
        <v>679</v>
      </c>
      <c r="B450" s="16" t="s">
        <v>1244</v>
      </c>
      <c r="C450" s="45" t="n">
        <v>44398</v>
      </c>
      <c r="D450" s="46" t="n">
        <v>44610</v>
      </c>
      <c r="E450" s="17" t="n">
        <v>13.2331</v>
      </c>
      <c r="F450" s="17" t="n">
        <v>12.1771</v>
      </c>
      <c r="G450" s="17" t="n">
        <v>13</v>
      </c>
      <c r="H450" s="6" t="s">
        <f>=(F450-E450)*G450</f>
      </c>
      <c r="I450" s="9" t="s">
        <f>=(F450-E450)/E450</f>
      </c>
      <c r="J450" s="7" t="s">
        <f>=MAX(1,DATEDIF(C450,D450,"d")-1)</f>
      </c>
      <c r="K450" s="9" t="s">
        <f>=I450*365/J450</f>
      </c>
    </row>
    <row collapsed="false" customFormat="false" customHeight="false" hidden="false" ht="12.1" outlineLevel="0" r="451">
      <c r="A451" s="16" t="s">
        <v>679</v>
      </c>
      <c r="B451" s="16" t="s">
        <v>1244</v>
      </c>
      <c r="C451" s="45" t="n">
        <v>44407</v>
      </c>
      <c r="D451" s="46" t="n">
        <v>44610</v>
      </c>
      <c r="E451" s="17" t="n">
        <v>13.5145</v>
      </c>
      <c r="F451" s="17" t="n">
        <v>12.1771</v>
      </c>
      <c r="G451" s="17" t="n">
        <v>29</v>
      </c>
      <c r="H451" s="6" t="s">
        <f>=(F451-E451)*G451</f>
      </c>
      <c r="I451" s="9" t="s">
        <f>=(F451-E451)/E451</f>
      </c>
      <c r="J451" s="7" t="s">
        <f>=MAX(1,DATEDIF(C451,D451,"d")-1)</f>
      </c>
      <c r="K451" s="9" t="s">
        <f>=I451*365/J451</f>
      </c>
    </row>
    <row collapsed="false" customFormat="false" customHeight="false" hidden="false" ht="12.1" outlineLevel="0" r="452">
      <c r="A452" s="16" t="s">
        <v>679</v>
      </c>
      <c r="B452" s="16" t="s">
        <v>1244</v>
      </c>
      <c r="C452" s="45" t="n">
        <v>44411</v>
      </c>
      <c r="D452" s="46" t="n">
        <v>44610</v>
      </c>
      <c r="E452" s="17" t="n">
        <v>13.4908</v>
      </c>
      <c r="F452" s="17" t="n">
        <v>12.1771</v>
      </c>
      <c r="G452" s="17" t="n">
        <v>25</v>
      </c>
      <c r="H452" s="6" t="s">
        <f>=(F452-E452)*G452</f>
      </c>
      <c r="I452" s="9" t="s">
        <f>=(F452-E452)/E452</f>
      </c>
      <c r="J452" s="7" t="s">
        <f>=MAX(1,DATEDIF(C452,D452,"d")-1)</f>
      </c>
      <c r="K452" s="9" t="s">
        <f>=I452*365/J452</f>
      </c>
    </row>
    <row collapsed="false" customFormat="false" customHeight="false" hidden="false" ht="12.1" outlineLevel="0" r="453">
      <c r="A453" s="16" t="s">
        <v>679</v>
      </c>
      <c r="B453" s="16" t="s">
        <v>1244</v>
      </c>
      <c r="C453" s="45" t="n">
        <v>44424</v>
      </c>
      <c r="D453" s="46" t="n">
        <v>44610</v>
      </c>
      <c r="E453" s="17" t="n">
        <v>13.4915</v>
      </c>
      <c r="F453" s="17" t="n">
        <v>12.1771</v>
      </c>
      <c r="G453" s="17" t="n">
        <v>13</v>
      </c>
      <c r="H453" s="6" t="s">
        <f>=(F453-E453)*G453</f>
      </c>
      <c r="I453" s="9" t="s">
        <f>=(F453-E453)/E453</f>
      </c>
      <c r="J453" s="7" t="s">
        <f>=MAX(1,DATEDIF(C453,D453,"d")-1)</f>
      </c>
      <c r="K453" s="9" t="s">
        <f>=I453*365/J453</f>
      </c>
    </row>
    <row collapsed="false" customFormat="false" customHeight="false" hidden="false" ht="12.1" outlineLevel="0" r="454">
      <c r="A454" s="16" t="s">
        <v>679</v>
      </c>
      <c r="B454" s="16" t="s">
        <v>1244</v>
      </c>
      <c r="C454" s="45" t="n">
        <v>44439</v>
      </c>
      <c r="D454" s="46" t="n">
        <v>44610</v>
      </c>
      <c r="E454" s="17" t="n">
        <v>13.69</v>
      </c>
      <c r="F454" s="17" t="n">
        <v>12.1771</v>
      </c>
      <c r="G454" s="17" t="n">
        <v>4</v>
      </c>
      <c r="H454" s="6" t="s">
        <f>=(F454-E454)*G454</f>
      </c>
      <c r="I454" s="9" t="s">
        <f>=(F454-E454)/E454</f>
      </c>
      <c r="J454" s="7" t="s">
        <f>=MAX(1,DATEDIF(C454,D454,"d")-1)</f>
      </c>
      <c r="K454" s="9" t="s">
        <f>=I454*365/J454</f>
      </c>
    </row>
    <row collapsed="false" customFormat="false" customHeight="false" hidden="false" ht="12.1" outlineLevel="0" r="455">
      <c r="A455" s="16" t="s">
        <v>679</v>
      </c>
      <c r="B455" s="16" t="s">
        <v>1244</v>
      </c>
      <c r="C455" s="45" t="n">
        <v>44446</v>
      </c>
      <c r="D455" s="46" t="n">
        <v>44610</v>
      </c>
      <c r="E455" s="17" t="n">
        <v>13.91</v>
      </c>
      <c r="F455" s="17" t="n">
        <v>12.1771</v>
      </c>
      <c r="G455" s="17" t="n">
        <v>2</v>
      </c>
      <c r="H455" s="6" t="s">
        <f>=(F455-E455)*G455</f>
      </c>
      <c r="I455" s="9" t="s">
        <f>=(F455-E455)/E455</f>
      </c>
      <c r="J455" s="7" t="s">
        <f>=MAX(1,DATEDIF(C455,D455,"d")-1)</f>
      </c>
      <c r="K455" s="9" t="s">
        <f>=I455*365/J455</f>
      </c>
    </row>
    <row collapsed="false" customFormat="false" customHeight="false" hidden="false" ht="12.1" outlineLevel="0" r="456">
      <c r="A456" s="16" t="s">
        <v>679</v>
      </c>
      <c r="B456" s="16" t="s">
        <v>1244</v>
      </c>
      <c r="C456" s="45" t="n">
        <v>44455</v>
      </c>
      <c r="D456" s="46" t="n">
        <v>44610</v>
      </c>
      <c r="E456" s="17" t="n">
        <v>13.9273</v>
      </c>
      <c r="F456" s="17" t="n">
        <v>12.1771</v>
      </c>
      <c r="G456" s="17" t="n">
        <v>15</v>
      </c>
      <c r="H456" s="6" t="s">
        <f>=(F456-E456)*G456</f>
      </c>
      <c r="I456" s="9" t="s">
        <f>=(F456-E456)/E456</f>
      </c>
      <c r="J456" s="7" t="s">
        <f>=MAX(1,DATEDIF(C456,D456,"d")-1)</f>
      </c>
      <c r="K456" s="9" t="s">
        <f>=I456*365/J456</f>
      </c>
    </row>
    <row collapsed="false" customFormat="false" customHeight="false" hidden="false" ht="12.1" outlineLevel="0" r="457">
      <c r="A457" s="16" t="s">
        <v>679</v>
      </c>
      <c r="B457" s="16" t="s">
        <v>1244</v>
      </c>
      <c r="C457" s="45" t="n">
        <v>44459</v>
      </c>
      <c r="D457" s="46" t="n">
        <v>44610</v>
      </c>
      <c r="E457" s="17" t="n">
        <v>13.6267</v>
      </c>
      <c r="F457" s="17" t="n">
        <v>12.1771</v>
      </c>
      <c r="G457" s="17" t="n">
        <v>6</v>
      </c>
      <c r="H457" s="6" t="s">
        <f>=(F457-E457)*G457</f>
      </c>
      <c r="I457" s="9" t="s">
        <f>=(F457-E457)/E457</f>
      </c>
      <c r="J457" s="7" t="s">
        <f>=MAX(1,DATEDIF(C457,D457,"d")-1)</f>
      </c>
      <c r="K457" s="9" t="s">
        <f>=I457*365/J457</f>
      </c>
    </row>
    <row collapsed="false" customFormat="false" customHeight="false" hidden="false" ht="12.1" outlineLevel="0" r="458">
      <c r="A458" s="16" t="s">
        <v>679</v>
      </c>
      <c r="B458" s="16" t="s">
        <v>1244</v>
      </c>
      <c r="C458" s="45" t="n">
        <v>44459</v>
      </c>
      <c r="D458" s="46" t="n">
        <v>44610</v>
      </c>
      <c r="E458" s="17" t="n">
        <v>13.6266</v>
      </c>
      <c r="F458" s="17" t="n">
        <v>12.1771</v>
      </c>
      <c r="G458" s="17" t="n">
        <v>38</v>
      </c>
      <c r="H458" s="6" t="s">
        <f>=(F458-E458)*G458</f>
      </c>
      <c r="I458" s="9" t="s">
        <f>=(F458-E458)/E458</f>
      </c>
      <c r="J458" s="7" t="s">
        <f>=MAX(1,DATEDIF(C458,D458,"d")-1)</f>
      </c>
      <c r="K458" s="9" t="s">
        <f>=I458*365/J458</f>
      </c>
    </row>
    <row collapsed="false" customFormat="false" customHeight="false" hidden="false" ht="12.1" outlineLevel="0" r="459">
      <c r="A459" s="16" t="s">
        <v>679</v>
      </c>
      <c r="B459" s="16" t="s">
        <v>1244</v>
      </c>
      <c r="C459" s="45" t="n">
        <v>44462</v>
      </c>
      <c r="D459" s="46" t="n">
        <v>44610</v>
      </c>
      <c r="E459" s="17" t="n">
        <v>13.8469</v>
      </c>
      <c r="F459" s="17" t="n">
        <v>12.1771</v>
      </c>
      <c r="G459" s="17" t="n">
        <v>16</v>
      </c>
      <c r="H459" s="6" t="s">
        <f>=(F459-E459)*G459</f>
      </c>
      <c r="I459" s="9" t="s">
        <f>=(F459-E459)/E459</f>
      </c>
      <c r="J459" s="7" t="s">
        <f>=MAX(1,DATEDIF(C459,D459,"d")-1)</f>
      </c>
      <c r="K459" s="9" t="s">
        <f>=I459*365/J459</f>
      </c>
    </row>
    <row collapsed="false" customFormat="false" customHeight="false" hidden="false" ht="12.1" outlineLevel="0" r="460">
      <c r="A460" s="16" t="s">
        <v>679</v>
      </c>
      <c r="B460" s="16" t="s">
        <v>1244</v>
      </c>
      <c r="C460" s="45" t="n">
        <v>44468</v>
      </c>
      <c r="D460" s="46" t="n">
        <v>44610</v>
      </c>
      <c r="E460" s="17" t="n">
        <v>13.7808</v>
      </c>
      <c r="F460" s="17" t="n">
        <v>12.1771</v>
      </c>
      <c r="G460" s="17" t="n">
        <v>12</v>
      </c>
      <c r="H460" s="6" t="s">
        <f>=(F460-E460)*G460</f>
      </c>
      <c r="I460" s="9" t="s">
        <f>=(F460-E460)/E460</f>
      </c>
      <c r="J460" s="7" t="s">
        <f>=MAX(1,DATEDIF(C460,D460,"d")-1)</f>
      </c>
      <c r="K460" s="9" t="s">
        <f>=I460*365/J460</f>
      </c>
    </row>
    <row collapsed="false" customFormat="false" customHeight="false" hidden="false" ht="12.1" outlineLevel="0" r="461">
      <c r="A461" s="16" t="s">
        <v>679</v>
      </c>
      <c r="B461" s="16" t="s">
        <v>1244</v>
      </c>
      <c r="C461" s="45" t="n">
        <v>44482</v>
      </c>
      <c r="D461" s="46" t="n">
        <v>44610</v>
      </c>
      <c r="E461" s="17" t="n">
        <v>14.2786</v>
      </c>
      <c r="F461" s="17" t="n">
        <v>12.1771</v>
      </c>
      <c r="G461" s="17" t="n">
        <v>14</v>
      </c>
      <c r="H461" s="6" t="s">
        <f>=(F461-E461)*G461</f>
      </c>
      <c r="I461" s="9" t="s">
        <f>=(F461-E461)/E461</f>
      </c>
      <c r="J461" s="7" t="s">
        <f>=MAX(1,DATEDIF(C461,D461,"d")-1)</f>
      </c>
      <c r="K461" s="9" t="s">
        <f>=I461*365/J461</f>
      </c>
    </row>
    <row collapsed="false" customFormat="false" customHeight="false" hidden="false" ht="12.1" outlineLevel="0" r="462">
      <c r="A462" s="16" t="s">
        <v>679</v>
      </c>
      <c r="B462" s="16" t="s">
        <v>1244</v>
      </c>
      <c r="C462" s="45" t="n">
        <v>44482</v>
      </c>
      <c r="D462" s="46" t="n">
        <v>44610</v>
      </c>
      <c r="E462" s="17" t="n">
        <v>14.37</v>
      </c>
      <c r="F462" s="17" t="n">
        <v>12.1771</v>
      </c>
      <c r="G462" s="17" t="n">
        <v>2</v>
      </c>
      <c r="H462" s="6" t="s">
        <f>=(F462-E462)*G462</f>
      </c>
      <c r="I462" s="9" t="s">
        <f>=(F462-E462)/E462</f>
      </c>
      <c r="J462" s="7" t="s">
        <f>=MAX(1,DATEDIF(C462,D462,"d")-1)</f>
      </c>
      <c r="K462" s="9" t="s">
        <f>=I462*365/J462</f>
      </c>
    </row>
    <row collapsed="false" customFormat="false" customHeight="false" hidden="false" ht="12.1" outlineLevel="0" r="463">
      <c r="A463" s="16" t="s">
        <v>679</v>
      </c>
      <c r="B463" s="16" t="s">
        <v>1244</v>
      </c>
      <c r="C463" s="45" t="n">
        <v>44484</v>
      </c>
      <c r="D463" s="46" t="n">
        <v>44610</v>
      </c>
      <c r="E463" s="17" t="n">
        <v>14.53</v>
      </c>
      <c r="F463" s="17" t="n">
        <v>12.1771</v>
      </c>
      <c r="G463" s="17" t="n">
        <v>5</v>
      </c>
      <c r="H463" s="6" t="s">
        <f>=(F463-E463)*G463</f>
      </c>
      <c r="I463" s="9" t="s">
        <f>=(F463-E463)/E463</f>
      </c>
      <c r="J463" s="7" t="s">
        <f>=MAX(1,DATEDIF(C463,D463,"d")-1)</f>
      </c>
      <c r="K463" s="9" t="s">
        <f>=I463*365/J463</f>
      </c>
    </row>
    <row collapsed="false" customFormat="false" customHeight="false" hidden="false" ht="12.1" outlineLevel="0" r="464">
      <c r="A464" s="16" t="s">
        <v>679</v>
      </c>
      <c r="B464" s="16" t="s">
        <v>1244</v>
      </c>
      <c r="C464" s="45" t="n">
        <v>44484</v>
      </c>
      <c r="D464" s="46" t="n">
        <v>44610</v>
      </c>
      <c r="E464" s="17" t="n">
        <v>14.5464</v>
      </c>
      <c r="F464" s="17" t="n">
        <v>12.1771</v>
      </c>
      <c r="G464" s="17" t="n">
        <v>25</v>
      </c>
      <c r="H464" s="6" t="s">
        <f>=(F464-E464)*G464</f>
      </c>
      <c r="I464" s="9" t="s">
        <f>=(F464-E464)/E464</f>
      </c>
      <c r="J464" s="7" t="s">
        <f>=MAX(1,DATEDIF(C464,D464,"d")-1)</f>
      </c>
      <c r="K464" s="9" t="s">
        <f>=I464*365/J464</f>
      </c>
    </row>
    <row collapsed="false" customFormat="false" customHeight="false" hidden="false" ht="12.1" outlineLevel="0" r="465">
      <c r="A465" s="16" t="s">
        <v>679</v>
      </c>
      <c r="B465" s="16" t="s">
        <v>1244</v>
      </c>
      <c r="C465" s="45" t="n">
        <v>44488</v>
      </c>
      <c r="D465" s="46" t="n">
        <v>44610</v>
      </c>
      <c r="E465" s="17" t="n">
        <v>14.6607</v>
      </c>
      <c r="F465" s="17" t="n">
        <v>12.1771</v>
      </c>
      <c r="G465" s="17" t="n">
        <v>15</v>
      </c>
      <c r="H465" s="6" t="s">
        <f>=(F465-E465)*G465</f>
      </c>
      <c r="I465" s="9" t="s">
        <f>=(F465-E465)/E465</f>
      </c>
      <c r="J465" s="7" t="s">
        <f>=MAX(1,DATEDIF(C465,D465,"d")-1)</f>
      </c>
      <c r="K465" s="9" t="s">
        <f>=I465*365/J465</f>
      </c>
    </row>
    <row collapsed="false" customFormat="false" customHeight="false" hidden="false" ht="12.1" outlineLevel="0" r="466">
      <c r="A466" s="16" t="s">
        <v>679</v>
      </c>
      <c r="B466" s="16" t="s">
        <v>1244</v>
      </c>
      <c r="C466" s="45" t="n">
        <v>44495</v>
      </c>
      <c r="D466" s="46" t="n">
        <v>44610</v>
      </c>
      <c r="E466" s="17" t="n">
        <v>14.5663</v>
      </c>
      <c r="F466" s="17" t="n">
        <v>12.1771</v>
      </c>
      <c r="G466" s="17" t="n">
        <v>62</v>
      </c>
      <c r="H466" s="6" t="s">
        <f>=(F466-E466)*G466</f>
      </c>
      <c r="I466" s="9" t="s">
        <f>=(F466-E466)/E466</f>
      </c>
      <c r="J466" s="7" t="s">
        <f>=MAX(1,DATEDIF(C466,D466,"d")-1)</f>
      </c>
      <c r="K466" s="9" t="s">
        <f>=I466*365/J466</f>
      </c>
    </row>
    <row collapsed="false" customFormat="false" customHeight="false" hidden="false" ht="12.1" outlineLevel="0" r="467">
      <c r="A467" s="16" t="s">
        <v>679</v>
      </c>
      <c r="B467" s="16" t="s">
        <v>1244</v>
      </c>
      <c r="C467" s="45" t="n">
        <v>44498</v>
      </c>
      <c r="D467" s="46" t="n">
        <v>44610</v>
      </c>
      <c r="E467" s="17" t="n">
        <v>14.1931</v>
      </c>
      <c r="F467" s="17" t="n">
        <v>12.1771</v>
      </c>
      <c r="G467" s="17" t="n">
        <v>32</v>
      </c>
      <c r="H467" s="6" t="s">
        <f>=(F467-E467)*G467</f>
      </c>
      <c r="I467" s="9" t="s">
        <f>=(F467-E467)/E467</f>
      </c>
      <c r="J467" s="7" t="s">
        <f>=MAX(1,DATEDIF(C467,D467,"d")-1)</f>
      </c>
      <c r="K467" s="9" t="s">
        <f>=I467*365/J467</f>
      </c>
    </row>
    <row collapsed="false" customFormat="false" customHeight="false" hidden="false" ht="12.1" outlineLevel="0" r="468">
      <c r="A468" s="16" t="s">
        <v>679</v>
      </c>
      <c r="B468" s="16" t="s">
        <v>1244</v>
      </c>
      <c r="C468" s="45" t="n">
        <v>44498</v>
      </c>
      <c r="D468" s="46" t="n">
        <v>44610</v>
      </c>
      <c r="E468" s="17" t="n">
        <v>14.1893</v>
      </c>
      <c r="F468" s="17" t="n">
        <v>12.1771</v>
      </c>
      <c r="G468" s="17" t="n">
        <v>36</v>
      </c>
      <c r="H468" s="6" t="s">
        <f>=(F468-E468)*G468</f>
      </c>
      <c r="I468" s="9" t="s">
        <f>=(F468-E468)/E468</f>
      </c>
      <c r="J468" s="7" t="s">
        <f>=MAX(1,DATEDIF(C468,D468,"d")-1)</f>
      </c>
      <c r="K468" s="9" t="s">
        <f>=I468*365/J468</f>
      </c>
    </row>
    <row collapsed="false" customFormat="false" customHeight="false" hidden="false" ht="12.1" outlineLevel="0" r="469">
      <c r="A469" s="16" t="s">
        <v>679</v>
      </c>
      <c r="B469" s="16" t="s">
        <v>1244</v>
      </c>
      <c r="C469" s="45" t="n">
        <v>44498</v>
      </c>
      <c r="D469" s="46" t="n">
        <v>44610</v>
      </c>
      <c r="E469" s="17" t="n">
        <v>14.1893</v>
      </c>
      <c r="F469" s="17" t="n">
        <v>12.1771</v>
      </c>
      <c r="G469" s="17" t="n">
        <v>4</v>
      </c>
      <c r="H469" s="6" t="s">
        <f>=(F469-E469)*G469</f>
      </c>
      <c r="I469" s="9" t="s">
        <f>=(F469-E469)/E469</f>
      </c>
      <c r="J469" s="7" t="s">
        <f>=MAX(1,DATEDIF(C469,D469,"d")-1)</f>
      </c>
      <c r="K469" s="9" t="s">
        <f>=I469*365/J469</f>
      </c>
    </row>
    <row collapsed="false" customFormat="false" customHeight="false" hidden="false" ht="12.1" outlineLevel="0" r="470">
      <c r="A470" s="16" t="s">
        <v>679</v>
      </c>
      <c r="B470" s="16" t="s">
        <v>1244</v>
      </c>
      <c r="C470" s="45" t="n">
        <v>44505</v>
      </c>
      <c r="D470" s="46" t="n">
        <v>44610</v>
      </c>
      <c r="E470" s="17" t="n">
        <v>14.1903</v>
      </c>
      <c r="F470" s="17" t="n">
        <v>12.1771</v>
      </c>
      <c r="G470" s="17" t="n">
        <v>37</v>
      </c>
      <c r="H470" s="6" t="s">
        <f>=(F470-E470)*G470</f>
      </c>
      <c r="I470" s="9" t="s">
        <f>=(F470-E470)/E470</f>
      </c>
      <c r="J470" s="7" t="s">
        <f>=MAX(1,DATEDIF(C470,D470,"d")-1)</f>
      </c>
      <c r="K470" s="9" t="s">
        <f>=I470*365/J470</f>
      </c>
    </row>
    <row collapsed="false" customFormat="false" customHeight="false" hidden="false" ht="12.1" outlineLevel="0" r="471">
      <c r="A471" s="16" t="s">
        <v>679</v>
      </c>
      <c r="B471" s="16" t="s">
        <v>1244</v>
      </c>
      <c r="C471" s="45" t="n">
        <v>44505</v>
      </c>
      <c r="D471" s="46" t="n">
        <v>44613</v>
      </c>
      <c r="E471" s="17" t="n">
        <v>14.1903</v>
      </c>
      <c r="F471" s="17" t="n">
        <v>11.5655</v>
      </c>
      <c r="G471" s="17" t="n">
        <v>3</v>
      </c>
      <c r="H471" s="6" t="s">
        <f>=(F471-E471)*G471</f>
      </c>
      <c r="I471" s="9" t="s">
        <f>=(F471-E471)/E471</f>
      </c>
      <c r="J471" s="7" t="s">
        <f>=MAX(1,DATEDIF(C471,D471,"d")-1)</f>
      </c>
      <c r="K471" s="9" t="s">
        <f>=I471*365/J471</f>
      </c>
    </row>
    <row collapsed="false" customFormat="false" customHeight="false" hidden="false" ht="12.1" outlineLevel="0" r="472">
      <c r="A472" s="16" t="s">
        <v>679</v>
      </c>
      <c r="B472" s="16" t="s">
        <v>1244</v>
      </c>
      <c r="C472" s="45" t="n">
        <v>44505</v>
      </c>
      <c r="D472" s="46" t="n">
        <v>44613</v>
      </c>
      <c r="E472" s="17" t="n">
        <v>14.175</v>
      </c>
      <c r="F472" s="17" t="n">
        <v>11.5655</v>
      </c>
      <c r="G472" s="17" t="n">
        <v>4</v>
      </c>
      <c r="H472" s="6" t="s">
        <f>=(F472-E472)*G472</f>
      </c>
      <c r="I472" s="9" t="s">
        <f>=(F472-E472)/E472</f>
      </c>
      <c r="J472" s="7" t="s">
        <f>=MAX(1,DATEDIF(C472,D472,"d")-1)</f>
      </c>
      <c r="K472" s="9" t="s">
        <f>=I472*365/J472</f>
      </c>
    </row>
    <row collapsed="false" customFormat="false" customHeight="false" hidden="false" ht="12.1" outlineLevel="0" r="473">
      <c r="A473" s="16" t="s">
        <v>679</v>
      </c>
      <c r="B473" s="16" t="s">
        <v>1244</v>
      </c>
      <c r="C473" s="45" t="n">
        <v>44516</v>
      </c>
      <c r="D473" s="46" t="n">
        <v>44613</v>
      </c>
      <c r="E473" s="17" t="n">
        <v>14.1483</v>
      </c>
      <c r="F473" s="17" t="n">
        <v>11.5655</v>
      </c>
      <c r="G473" s="17" t="n">
        <v>12</v>
      </c>
      <c r="H473" s="6" t="s">
        <f>=(F473-E473)*G473</f>
      </c>
      <c r="I473" s="9" t="s">
        <f>=(F473-E473)/E473</f>
      </c>
      <c r="J473" s="7" t="s">
        <f>=MAX(1,DATEDIF(C473,D473,"d")-1)</f>
      </c>
      <c r="K473" s="9" t="s">
        <f>=I473*365/J473</f>
      </c>
    </row>
    <row collapsed="false" customFormat="false" customHeight="false" hidden="false" ht="12.1" outlineLevel="0" r="474">
      <c r="A474" s="16" t="s">
        <v>679</v>
      </c>
      <c r="B474" s="16" t="s">
        <v>1244</v>
      </c>
      <c r="C474" s="45" t="n">
        <v>44516</v>
      </c>
      <c r="D474" s="46" t="n">
        <v>44613</v>
      </c>
      <c r="E474" s="17" t="n">
        <v>14.1363</v>
      </c>
      <c r="F474" s="17" t="n">
        <v>11.5655</v>
      </c>
      <c r="G474" s="17" t="n">
        <v>35</v>
      </c>
      <c r="H474" s="6" t="s">
        <f>=(F474-E474)*G474</f>
      </c>
      <c r="I474" s="9" t="s">
        <f>=(F474-E474)/E474</f>
      </c>
      <c r="J474" s="7" t="s">
        <f>=MAX(1,DATEDIF(C474,D474,"d")-1)</f>
      </c>
      <c r="K474" s="9" t="s">
        <f>=I474*365/J474</f>
      </c>
    </row>
    <row collapsed="false" customFormat="false" customHeight="false" hidden="false" ht="12.1" outlineLevel="0" r="475">
      <c r="A475" s="16" t="s">
        <v>679</v>
      </c>
      <c r="B475" s="16" t="s">
        <v>1244</v>
      </c>
      <c r="C475" s="45" t="n">
        <v>44518</v>
      </c>
      <c r="D475" s="46" t="n">
        <v>44613</v>
      </c>
      <c r="E475" s="17" t="n">
        <v>14.0636</v>
      </c>
      <c r="F475" s="17" t="n">
        <v>11.5655</v>
      </c>
      <c r="G475" s="17" t="n">
        <v>14</v>
      </c>
      <c r="H475" s="6" t="s">
        <f>=(F475-E475)*G475</f>
      </c>
      <c r="I475" s="9" t="s">
        <f>=(F475-E475)/E475</f>
      </c>
      <c r="J475" s="7" t="s">
        <f>=MAX(1,DATEDIF(C475,D475,"d")-1)</f>
      </c>
      <c r="K475" s="9" t="s">
        <f>=I475*365/J475</f>
      </c>
    </row>
    <row collapsed="false" customFormat="false" customHeight="false" hidden="false" ht="12.1" outlineLevel="0" r="476">
      <c r="A476" s="16" t="s">
        <v>679</v>
      </c>
      <c r="B476" s="16" t="s">
        <v>1244</v>
      </c>
      <c r="C476" s="45" t="n">
        <v>44530</v>
      </c>
      <c r="D476" s="46" t="n">
        <v>44613</v>
      </c>
      <c r="E476" s="17" t="n">
        <v>13.1738</v>
      </c>
      <c r="F476" s="17" t="n">
        <v>11.5655</v>
      </c>
      <c r="G476" s="17" t="n">
        <v>8</v>
      </c>
      <c r="H476" s="6" t="s">
        <f>=(F476-E476)*G476</f>
      </c>
      <c r="I476" s="9" t="s">
        <f>=(F476-E476)/E476</f>
      </c>
      <c r="J476" s="7" t="s">
        <f>=MAX(1,DATEDIF(C476,D476,"d")-1)</f>
      </c>
      <c r="K476" s="9" t="s">
        <f>=I476*365/J476</f>
      </c>
    </row>
    <row collapsed="false" customFormat="false" customHeight="false" hidden="false" ht="12.1" outlineLevel="0" r="477">
      <c r="A477" s="16" t="s">
        <v>679</v>
      </c>
      <c r="B477" s="16" t="s">
        <v>1244</v>
      </c>
      <c r="C477" s="45" t="n">
        <v>44546</v>
      </c>
      <c r="D477" s="46" t="n">
        <v>44613</v>
      </c>
      <c r="E477" s="17" t="n">
        <v>12.9374</v>
      </c>
      <c r="F477" s="17" t="n">
        <v>11.5655</v>
      </c>
      <c r="G477" s="17" t="n">
        <v>24</v>
      </c>
      <c r="H477" s="6" t="s">
        <f>=(F477-E477)*G477</f>
      </c>
      <c r="I477" s="9" t="s">
        <f>=(F477-E477)/E477</f>
      </c>
      <c r="J477" s="7" t="s">
        <f>=MAX(1,DATEDIF(C477,D477,"d")-1)</f>
      </c>
      <c r="K477" s="9" t="s">
        <f>=I477*365/J477</f>
      </c>
    </row>
    <row collapsed="false" customFormat="false" customHeight="false" hidden="false" ht="12.1" outlineLevel="0" r="478">
      <c r="A478" s="16" t="s">
        <v>679</v>
      </c>
      <c r="B478" s="16" t="s">
        <v>1244</v>
      </c>
      <c r="C478" s="45" t="n">
        <v>44546</v>
      </c>
      <c r="D478" s="46" t="n">
        <v>44666</v>
      </c>
      <c r="E478" s="17" t="n">
        <v>12.9374</v>
      </c>
      <c r="F478" s="17" t="n">
        <v>9.3967</v>
      </c>
      <c r="G478" s="17" t="n">
        <v>7</v>
      </c>
      <c r="H478" s="6" t="s">
        <f>=(F478-E478)*G478</f>
      </c>
      <c r="I478" s="9" t="s">
        <f>=(F478-E478)/E478</f>
      </c>
      <c r="J478" s="7" t="s">
        <f>=MAX(1,DATEDIF(C478,D478,"d")-1)</f>
      </c>
      <c r="K478" s="9" t="s">
        <f>=I478*365/J478</f>
      </c>
    </row>
    <row collapsed="false" customFormat="false" customHeight="false" hidden="false" ht="12.1" outlineLevel="0" r="479">
      <c r="A479" s="16" t="s">
        <v>679</v>
      </c>
      <c r="B479" s="16" t="s">
        <v>1244</v>
      </c>
      <c r="C479" s="45" t="n">
        <v>44547</v>
      </c>
      <c r="D479" s="46" t="n">
        <v>44666</v>
      </c>
      <c r="E479" s="17" t="n">
        <v>12.9073</v>
      </c>
      <c r="F479" s="17" t="n">
        <v>9.3967</v>
      </c>
      <c r="G479" s="17" t="n">
        <v>20</v>
      </c>
      <c r="H479" s="6" t="s">
        <f>=(F479-E479)*G479</f>
      </c>
      <c r="I479" s="9" t="s">
        <f>=(F479-E479)/E479</f>
      </c>
      <c r="J479" s="7" t="s">
        <f>=MAX(1,DATEDIF(C479,D479,"d")-1)</f>
      </c>
      <c r="K479" s="9" t="s">
        <f>=I479*365/J479</f>
      </c>
    </row>
    <row collapsed="false" customFormat="false" customHeight="false" hidden="false" ht="12.1" outlineLevel="0" r="480">
      <c r="A480" s="16" t="s">
        <v>679</v>
      </c>
      <c r="B480" s="16" t="s">
        <v>1244</v>
      </c>
      <c r="C480" s="45" t="n">
        <v>44547</v>
      </c>
      <c r="D480" s="46" t="n">
        <v>44666</v>
      </c>
      <c r="E480" s="17" t="n">
        <v>12.9073</v>
      </c>
      <c r="F480" s="17" t="n">
        <v>9.395</v>
      </c>
      <c r="G480" s="17" t="n">
        <v>12</v>
      </c>
      <c r="H480" s="6" t="s">
        <f>=(F480-E480)*G480</f>
      </c>
      <c r="I480" s="9" t="s">
        <f>=(F480-E480)/E480</f>
      </c>
      <c r="J480" s="7" t="s">
        <f>=MAX(1,DATEDIF(C480,D480,"d")-1)</f>
      </c>
      <c r="K480" s="9" t="s">
        <f>=I480*365/J480</f>
      </c>
    </row>
    <row collapsed="false" customFormat="false" customHeight="false" hidden="false" ht="12.1" outlineLevel="0" r="481">
      <c r="A481" s="16" t="s">
        <v>679</v>
      </c>
      <c r="B481" s="16" t="s">
        <v>1244</v>
      </c>
      <c r="C481" s="45" t="n">
        <v>44547</v>
      </c>
      <c r="D481" s="46" t="n">
        <v>44666</v>
      </c>
      <c r="E481" s="17" t="n">
        <v>12.9073</v>
      </c>
      <c r="F481" s="17" t="n">
        <v>9.3907</v>
      </c>
      <c r="G481" s="17" t="n">
        <v>12</v>
      </c>
      <c r="H481" s="6" t="s">
        <f>=(F481-E481)*G481</f>
      </c>
      <c r="I481" s="9" t="s">
        <f>=(F481-E481)/E481</f>
      </c>
      <c r="J481" s="7" t="s">
        <f>=MAX(1,DATEDIF(C481,D481,"d")-1)</f>
      </c>
      <c r="K481" s="9" t="s">
        <f>=I481*365/J481</f>
      </c>
    </row>
    <row collapsed="false" customFormat="false" customHeight="false" hidden="false" ht="12.1" outlineLevel="0" r="482">
      <c r="A482" s="16" t="s">
        <v>679</v>
      </c>
      <c r="B482" s="16" t="s">
        <v>1244</v>
      </c>
      <c r="C482" s="45" t="n">
        <v>44553</v>
      </c>
      <c r="D482" s="46" t="n">
        <v>44666</v>
      </c>
      <c r="E482" s="17" t="n">
        <v>13.0274</v>
      </c>
      <c r="F482" s="17" t="n">
        <v>9.3907</v>
      </c>
      <c r="G482" s="17" t="n">
        <v>35</v>
      </c>
      <c r="H482" s="6" t="s">
        <f>=(F482-E482)*G482</f>
      </c>
      <c r="I482" s="9" t="s">
        <f>=(F482-E482)/E482</f>
      </c>
      <c r="J482" s="7" t="s">
        <f>=MAX(1,DATEDIF(C482,D482,"d")-1)</f>
      </c>
      <c r="K482" s="9" t="s">
        <f>=I482*365/J482</f>
      </c>
    </row>
    <row collapsed="false" customFormat="false" customHeight="false" hidden="false" ht="12.1" outlineLevel="0" r="483">
      <c r="A483" s="16" t="s">
        <v>679</v>
      </c>
      <c r="B483" s="16" t="s">
        <v>1244</v>
      </c>
      <c r="C483" s="45" t="n">
        <v>44557</v>
      </c>
      <c r="D483" s="46" t="n">
        <v>44666</v>
      </c>
      <c r="E483" s="17" t="n">
        <v>13.038</v>
      </c>
      <c r="F483" s="17" t="n">
        <v>9.3907</v>
      </c>
      <c r="G483" s="17" t="n">
        <v>5</v>
      </c>
      <c r="H483" s="6" t="s">
        <f>=(F483-E483)*G483</f>
      </c>
      <c r="I483" s="9" t="s">
        <f>=(F483-E483)/E483</f>
      </c>
      <c r="J483" s="7" t="s">
        <f>=MAX(1,DATEDIF(C483,D483,"d")-1)</f>
      </c>
      <c r="K483" s="9" t="s">
        <f>=I483*365/J483</f>
      </c>
    </row>
    <row collapsed="false" customFormat="false" customHeight="false" hidden="false" ht="12.1" outlineLevel="0" r="484">
      <c r="A484" s="16" t="s">
        <v>679</v>
      </c>
      <c r="B484" s="16" t="s">
        <v>1244</v>
      </c>
      <c r="C484" s="45" t="n">
        <v>44557</v>
      </c>
      <c r="D484" s="46" t="n">
        <v>44666</v>
      </c>
      <c r="E484" s="17" t="n">
        <v>13.0374</v>
      </c>
      <c r="F484" s="17" t="n">
        <v>9.3907</v>
      </c>
      <c r="G484" s="17" t="n">
        <v>20</v>
      </c>
      <c r="H484" s="6" t="s">
        <f>=(F484-E484)*G484</f>
      </c>
      <c r="I484" s="9" t="s">
        <f>=(F484-E484)/E484</f>
      </c>
      <c r="J484" s="7" t="s">
        <f>=MAX(1,DATEDIF(C484,D484,"d")-1)</f>
      </c>
      <c r="K484" s="9" t="s">
        <f>=I484*365/J484</f>
      </c>
    </row>
    <row collapsed="false" customFormat="false" customHeight="false" hidden="false" ht="12.1" outlineLevel="0" r="485">
      <c r="A485" s="16" t="s">
        <v>679</v>
      </c>
      <c r="B485" s="16" t="s">
        <v>1244</v>
      </c>
      <c r="C485" s="45" t="n">
        <v>44557</v>
      </c>
      <c r="D485" s="46" t="n">
        <v>44666</v>
      </c>
      <c r="E485" s="17" t="n">
        <v>13.0374</v>
      </c>
      <c r="F485" s="17" t="n">
        <v>9.3887</v>
      </c>
      <c r="G485" s="17" t="n">
        <v>15</v>
      </c>
      <c r="H485" s="6" t="s">
        <f>=(F485-E485)*G485</f>
      </c>
      <c r="I485" s="9" t="s">
        <f>=(F485-E485)/E485</f>
      </c>
      <c r="J485" s="7" t="s">
        <f>=MAX(1,DATEDIF(C485,D485,"d")-1)</f>
      </c>
      <c r="K485" s="9" t="s">
        <f>=I485*365/J485</f>
      </c>
    </row>
    <row collapsed="false" customFormat="false" customHeight="false" hidden="false" ht="12.1" outlineLevel="0" r="486">
      <c r="A486" s="16" t="s">
        <v>679</v>
      </c>
      <c r="B486" s="16" t="s">
        <v>1244</v>
      </c>
      <c r="C486" s="45" t="n">
        <v>44559</v>
      </c>
      <c r="D486" s="46" t="n">
        <v>44666</v>
      </c>
      <c r="E486" s="17" t="n">
        <v>13.2116</v>
      </c>
      <c r="F486" s="17" t="n">
        <v>9.3887</v>
      </c>
      <c r="G486" s="17" t="n">
        <v>57</v>
      </c>
      <c r="H486" s="6" t="s">
        <f>=(F486-E486)*G486</f>
      </c>
      <c r="I486" s="9" t="s">
        <f>=(F486-E486)/E486</f>
      </c>
      <c r="J486" s="7" t="s">
        <f>=MAX(1,DATEDIF(C486,D486,"d")-1)</f>
      </c>
      <c r="K486" s="9" t="s">
        <f>=I486*365/J486</f>
      </c>
    </row>
    <row collapsed="false" customFormat="false" customHeight="false" hidden="false" ht="12.1" outlineLevel="0" r="487">
      <c r="A487" s="16" t="s">
        <v>679</v>
      </c>
      <c r="B487" s="16" t="s">
        <v>1244</v>
      </c>
      <c r="C487" s="45" t="n">
        <v>44559</v>
      </c>
      <c r="D487" s="46" t="n">
        <v>44666</v>
      </c>
      <c r="E487" s="17" t="n">
        <v>13.1295</v>
      </c>
      <c r="F487" s="17" t="n">
        <v>9.3887</v>
      </c>
      <c r="G487" s="17" t="n">
        <v>58</v>
      </c>
      <c r="H487" s="6" t="s">
        <f>=(F487-E487)*G487</f>
      </c>
      <c r="I487" s="9" t="s">
        <f>=(F487-E487)/E487</f>
      </c>
      <c r="J487" s="7" t="s">
        <f>=MAX(1,DATEDIF(C487,D487,"d")-1)</f>
      </c>
      <c r="K487" s="9" t="s">
        <f>=I487*365/J487</f>
      </c>
    </row>
    <row collapsed="false" customFormat="false" customHeight="false" hidden="false" ht="12.1" outlineLevel="0" r="488">
      <c r="A488" s="16" t="s">
        <v>679</v>
      </c>
      <c r="B488" s="16" t="s">
        <v>1244</v>
      </c>
      <c r="C488" s="45" t="n">
        <v>44560</v>
      </c>
      <c r="D488" s="46" t="n">
        <v>44666</v>
      </c>
      <c r="E488" s="17" t="n">
        <v>13.1416</v>
      </c>
      <c r="F488" s="17" t="n">
        <v>9.3887</v>
      </c>
      <c r="G488" s="17" t="n">
        <v>9</v>
      </c>
      <c r="H488" s="6" t="s">
        <f>=(F488-E488)*G488</f>
      </c>
      <c r="I488" s="9" t="s">
        <f>=(F488-E488)/E488</f>
      </c>
      <c r="J488" s="7" t="s">
        <f>=MAX(1,DATEDIF(C488,D488,"d")-1)</f>
      </c>
      <c r="K488" s="9" t="s">
        <f>=I488*365/J488</f>
      </c>
    </row>
    <row collapsed="false" customFormat="false" customHeight="false" hidden="false" ht="12.1" outlineLevel="0" r="489">
      <c r="A489" s="16" t="s">
        <v>679</v>
      </c>
      <c r="B489" s="16" t="s">
        <v>1244</v>
      </c>
      <c r="C489" s="45" t="n">
        <v>44560</v>
      </c>
      <c r="D489" s="46" t="n">
        <v>45005</v>
      </c>
      <c r="E489" s="17" t="n">
        <v>13.1416</v>
      </c>
      <c r="F489" s="17" t="n">
        <v>10.03</v>
      </c>
      <c r="G489" s="17" t="n">
        <v>1</v>
      </c>
      <c r="H489" s="6" t="s">
        <f>=(F489-E489)*G489</f>
      </c>
      <c r="I489" s="9" t="s">
        <f>=(F489-E489)/E489</f>
      </c>
      <c r="J489" s="7" t="s">
        <f>=MAX(1,DATEDIF(C489,D489,"d")-1)</f>
      </c>
      <c r="K489" s="9" t="s">
        <f>=I489*365/J489</f>
      </c>
    </row>
    <row collapsed="false" customFormat="false" customHeight="false" hidden="false" ht="12.1" outlineLevel="0" r="490">
      <c r="A490" s="16" t="s">
        <v>679</v>
      </c>
      <c r="B490" s="16" t="s">
        <v>1244</v>
      </c>
      <c r="C490" s="45" t="n">
        <v>44560</v>
      </c>
      <c r="D490" s="46" t="n">
        <v>45005</v>
      </c>
      <c r="E490" s="17" t="n">
        <v>13.1416</v>
      </c>
      <c r="F490" s="17" t="n">
        <v>10.0279</v>
      </c>
      <c r="G490" s="17" t="n">
        <v>35</v>
      </c>
      <c r="H490" s="6" t="s">
        <f>=(F490-E490)*G490</f>
      </c>
      <c r="I490" s="9" t="s">
        <f>=(F490-E490)/E490</f>
      </c>
      <c r="J490" s="7" t="s">
        <f>=MAX(1,DATEDIF(C490,D490,"d")-1)</f>
      </c>
      <c r="K490" s="9" t="s">
        <f>=I490*365/J490</f>
      </c>
    </row>
    <row collapsed="false" customFormat="false" customHeight="false" hidden="false" ht="12.1" outlineLevel="0" r="491">
      <c r="A491" s="16" t="s">
        <v>679</v>
      </c>
      <c r="B491" s="16" t="s">
        <v>1244</v>
      </c>
      <c r="C491" s="45" t="n">
        <v>44585</v>
      </c>
      <c r="D491" s="46" t="n">
        <v>45005</v>
      </c>
      <c r="E491" s="17" t="n">
        <v>11.8286</v>
      </c>
      <c r="F491" s="17" t="n">
        <v>10.0279</v>
      </c>
      <c r="G491" s="17" t="n">
        <v>29</v>
      </c>
      <c r="H491" s="6" t="s">
        <f>=(F491-E491)*G491</f>
      </c>
      <c r="I491" s="9" t="s">
        <f>=(F491-E491)/E491</f>
      </c>
      <c r="J491" s="7" t="s">
        <f>=MAX(1,DATEDIF(C491,D491,"d")-1)</f>
      </c>
      <c r="K491" s="9" t="s">
        <f>=I491*365/J491</f>
      </c>
    </row>
    <row collapsed="false" customFormat="false" customHeight="false" hidden="false" ht="12.1" outlineLevel="0" r="492">
      <c r="A492" s="16" t="s">
        <v>679</v>
      </c>
      <c r="B492" s="16" t="s">
        <v>1244</v>
      </c>
      <c r="C492" s="45" t="n">
        <v>44592</v>
      </c>
      <c r="D492" s="46" t="n">
        <v>45005</v>
      </c>
      <c r="E492" s="17" t="n">
        <v>12.625</v>
      </c>
      <c r="F492" s="17" t="n">
        <v>10.0279</v>
      </c>
      <c r="G492" s="17" t="n">
        <v>20</v>
      </c>
      <c r="H492" s="6" t="s">
        <f>=(F492-E492)*G492</f>
      </c>
      <c r="I492" s="9" t="s">
        <f>=(F492-E492)/E492</f>
      </c>
      <c r="J492" s="7" t="s">
        <f>=MAX(1,DATEDIF(C492,D492,"d")-1)</f>
      </c>
      <c r="K492" s="9" t="s">
        <f>=I492*365/J492</f>
      </c>
    </row>
    <row collapsed="false" customFormat="false" customHeight="false" hidden="false" ht="12.1" outlineLevel="0" r="493">
      <c r="A493" s="16" t="s">
        <v>679</v>
      </c>
      <c r="B493" s="16" t="s">
        <v>1244</v>
      </c>
      <c r="C493" s="45" t="n">
        <v>44593</v>
      </c>
      <c r="D493" s="46" t="n">
        <v>45005</v>
      </c>
      <c r="E493" s="17" t="n">
        <v>12.565</v>
      </c>
      <c r="F493" s="17" t="n">
        <v>10.0279</v>
      </c>
      <c r="G493" s="17" t="n">
        <v>10</v>
      </c>
      <c r="H493" s="6" t="s">
        <f>=(F493-E493)*G493</f>
      </c>
      <c r="I493" s="9" t="s">
        <f>=(F493-E493)/E493</f>
      </c>
      <c r="J493" s="7" t="s">
        <f>=MAX(1,DATEDIF(C493,D493,"d")-1)</f>
      </c>
      <c r="K493" s="9" t="s">
        <f>=I493*365/J493</f>
      </c>
    </row>
    <row collapsed="false" customFormat="false" customHeight="false" hidden="false" ht="12.1" outlineLevel="0" r="494">
      <c r="A494" s="16" t="s">
        <v>679</v>
      </c>
      <c r="B494" s="16" t="s">
        <v>1244</v>
      </c>
      <c r="C494" s="45" t="n">
        <v>44659</v>
      </c>
      <c r="D494" s="46" t="n">
        <v>45005</v>
      </c>
      <c r="E494" s="17" t="n">
        <v>9.9517</v>
      </c>
      <c r="F494" s="17" t="n">
        <v>10.0279</v>
      </c>
      <c r="G494" s="17" t="n">
        <v>30</v>
      </c>
      <c r="H494" s="6" t="s">
        <f>=(F494-E494)*G494</f>
      </c>
      <c r="I494" s="9" t="s">
        <f>=(F494-E494)/E494</f>
      </c>
      <c r="J494" s="7" t="s">
        <f>=MAX(1,DATEDIF(C494,D494,"d")-1)</f>
      </c>
      <c r="K494" s="9" t="s">
        <f>=I494*365/J494</f>
      </c>
    </row>
    <row collapsed="false" customFormat="false" customHeight="false" hidden="false" ht="12.1" outlineLevel="0" r="495">
      <c r="A495" s="16" t="s">
        <v>679</v>
      </c>
      <c r="B495" s="16" t="s">
        <v>1244</v>
      </c>
      <c r="C495" s="45" t="n">
        <v>44728</v>
      </c>
      <c r="D495" s="46" t="n">
        <v>45005</v>
      </c>
      <c r="E495" s="17" t="n">
        <v>9.5757</v>
      </c>
      <c r="F495" s="17" t="n">
        <v>10.0279</v>
      </c>
      <c r="G495" s="17" t="n">
        <v>7</v>
      </c>
      <c r="H495" s="6" t="s">
        <f>=(F495-E495)*G495</f>
      </c>
      <c r="I495" s="9" t="s">
        <f>=(F495-E495)/E495</f>
      </c>
      <c r="J495" s="7" t="s">
        <f>=MAX(1,DATEDIF(C495,D495,"d")-1)</f>
      </c>
      <c r="K495" s="9" t="s">
        <f>=I495*365/J495</f>
      </c>
    </row>
    <row collapsed="false" customFormat="false" customHeight="false" hidden="false" ht="12.1" outlineLevel="0" r="496">
      <c r="A496" s="16" t="s">
        <v>679</v>
      </c>
      <c r="B496" s="16" t="s">
        <v>1244</v>
      </c>
      <c r="C496" s="45" t="n">
        <v>44728</v>
      </c>
      <c r="D496" s="46" t="n">
        <v>45005</v>
      </c>
      <c r="E496" s="17" t="n">
        <v>9.5791</v>
      </c>
      <c r="F496" s="17" t="n">
        <v>10.0279</v>
      </c>
      <c r="G496" s="17" t="n">
        <v>23</v>
      </c>
      <c r="H496" s="6" t="s">
        <f>=(F496-E496)*G496</f>
      </c>
      <c r="I496" s="9" t="s">
        <f>=(F496-E496)/E496</f>
      </c>
      <c r="J496" s="7" t="s">
        <f>=MAX(1,DATEDIF(C496,D496,"d")-1)</f>
      </c>
      <c r="K496" s="9" t="s">
        <f>=I496*365/J496</f>
      </c>
    </row>
    <row collapsed="false" customFormat="false" customHeight="false" hidden="false" ht="12.1" outlineLevel="0" r="497">
      <c r="A497" s="16" t="s">
        <v>679</v>
      </c>
      <c r="B497" s="16" t="s">
        <v>1244</v>
      </c>
      <c r="C497" s="45" t="n">
        <v>44771</v>
      </c>
      <c r="D497" s="46" t="n">
        <v>45005</v>
      </c>
      <c r="E497" s="17" t="n">
        <v>9.322</v>
      </c>
      <c r="F497" s="17" t="n">
        <v>10.0279</v>
      </c>
      <c r="G497" s="17" t="n">
        <v>5</v>
      </c>
      <c r="H497" s="6" t="s">
        <f>=(F497-E497)*G497</f>
      </c>
      <c r="I497" s="9" t="s">
        <f>=(F497-E497)/E497</f>
      </c>
      <c r="J497" s="7" t="s">
        <f>=MAX(1,DATEDIF(C497,D497,"d")-1)</f>
      </c>
      <c r="K497" s="9" t="s">
        <f>=I497*365/J497</f>
      </c>
    </row>
    <row collapsed="false" customFormat="false" customHeight="false" hidden="false" ht="12.1" outlineLevel="0" r="498">
      <c r="A498" s="16" t="s">
        <v>679</v>
      </c>
      <c r="B498" s="16" t="s">
        <v>1244</v>
      </c>
      <c r="C498" s="45" t="n">
        <v>44804</v>
      </c>
      <c r="D498" s="46" t="n">
        <v>45005</v>
      </c>
      <c r="E498" s="17" t="n">
        <v>9.7753</v>
      </c>
      <c r="F498" s="17" t="n">
        <v>10.0279</v>
      </c>
      <c r="G498" s="17" t="n">
        <v>32</v>
      </c>
      <c r="H498" s="6" t="s">
        <f>=(F498-E498)*G498</f>
      </c>
      <c r="I498" s="9" t="s">
        <f>=(F498-E498)/E498</f>
      </c>
      <c r="J498" s="7" t="s">
        <f>=MAX(1,DATEDIF(C498,D498,"d")-1)</f>
      </c>
      <c r="K498" s="9" t="s">
        <f>=I498*365/J498</f>
      </c>
    </row>
    <row collapsed="false" customFormat="false" customHeight="false" hidden="false" ht="12.1" outlineLevel="0" r="499">
      <c r="A499" s="16" t="s">
        <v>679</v>
      </c>
      <c r="B499" s="16" t="s">
        <v>1244</v>
      </c>
      <c r="C499" s="45" t="n">
        <v>44820</v>
      </c>
      <c r="D499" s="46" t="n">
        <v>45005</v>
      </c>
      <c r="E499" s="17" t="n">
        <v>9.9355</v>
      </c>
      <c r="F499" s="17" t="n">
        <v>10.0279</v>
      </c>
      <c r="G499" s="17" t="n">
        <v>22</v>
      </c>
      <c r="H499" s="6" t="s">
        <f>=(F499-E499)*G499</f>
      </c>
      <c r="I499" s="9" t="s">
        <f>=(F499-E499)/E499</f>
      </c>
      <c r="J499" s="7" t="s">
        <f>=MAX(1,DATEDIF(C499,D499,"d")-1)</f>
      </c>
      <c r="K499" s="9" t="s">
        <f>=I499*365/J499</f>
      </c>
    </row>
    <row collapsed="false" customFormat="false" customHeight="false" hidden="false" ht="12.1" outlineLevel="0" r="500">
      <c r="A500" s="16" t="s">
        <v>679</v>
      </c>
      <c r="B500" s="16" t="s">
        <v>1244</v>
      </c>
      <c r="C500" s="45" t="n">
        <v>44848</v>
      </c>
      <c r="D500" s="46" t="n">
        <v>45005</v>
      </c>
      <c r="E500" s="17" t="n">
        <v>8.1824</v>
      </c>
      <c r="F500" s="17" t="n">
        <v>10.0279</v>
      </c>
      <c r="G500" s="17" t="n">
        <v>33</v>
      </c>
      <c r="H500" s="6" t="s">
        <f>=(F500-E500)*G500</f>
      </c>
      <c r="I500" s="9" t="s">
        <f>=(F500-E500)/E500</f>
      </c>
      <c r="J500" s="7" t="s">
        <f>=MAX(1,DATEDIF(C500,D500,"d")-1)</f>
      </c>
      <c r="K500" s="9" t="s">
        <f>=I500*365/J500</f>
      </c>
    </row>
    <row collapsed="false" customFormat="false" customHeight="false" hidden="false" ht="12.1" outlineLevel="0" r="501">
      <c r="A501" s="16" t="s">
        <v>679</v>
      </c>
      <c r="B501" s="16" t="s">
        <v>1244</v>
      </c>
      <c r="C501" s="45" t="n">
        <v>44858</v>
      </c>
      <c r="D501" s="46" t="n">
        <v>45005</v>
      </c>
      <c r="E501" s="17" t="n">
        <v>8.7746</v>
      </c>
      <c r="F501" s="17" t="n">
        <v>10.0279</v>
      </c>
      <c r="G501" s="17" t="n">
        <v>13</v>
      </c>
      <c r="H501" s="6" t="s">
        <f>=(F501-E501)*G501</f>
      </c>
      <c r="I501" s="9" t="s">
        <f>=(F501-E501)/E501</f>
      </c>
      <c r="J501" s="7" t="s">
        <f>=MAX(1,DATEDIF(C501,D501,"d")-1)</f>
      </c>
      <c r="K501" s="9" t="s">
        <f>=I501*365/J501</f>
      </c>
    </row>
    <row collapsed="false" customFormat="false" customHeight="false" hidden="false" ht="12.1" outlineLevel="0" r="502">
      <c r="A502" s="16" t="s">
        <v>679</v>
      </c>
      <c r="B502" s="16" t="s">
        <v>1244</v>
      </c>
      <c r="C502" s="45" t="n">
        <v>44858</v>
      </c>
      <c r="D502" s="46" t="n">
        <v>45005</v>
      </c>
      <c r="E502" s="17" t="n">
        <v>8.775</v>
      </c>
      <c r="F502" s="17" t="n">
        <v>10.0279</v>
      </c>
      <c r="G502" s="17" t="n">
        <v>18</v>
      </c>
      <c r="H502" s="6" t="s">
        <f>=(F502-E502)*G502</f>
      </c>
      <c r="I502" s="9" t="s">
        <f>=(F502-E502)/E502</f>
      </c>
      <c r="J502" s="7" t="s">
        <f>=MAX(1,DATEDIF(C502,D502,"d")-1)</f>
      </c>
      <c r="K502" s="9" t="s">
        <f>=I502*365/J502</f>
      </c>
    </row>
    <row collapsed="false" customFormat="false" customHeight="false" hidden="false" ht="12.1" outlineLevel="0" r="503">
      <c r="A503" s="16" t="s">
        <v>679</v>
      </c>
      <c r="B503" s="16" t="s">
        <v>1244</v>
      </c>
      <c r="C503" s="45" t="n">
        <v>44860</v>
      </c>
      <c r="D503" s="46" t="n">
        <v>45005</v>
      </c>
      <c r="E503" s="17" t="n">
        <v>9.0091</v>
      </c>
      <c r="F503" s="17" t="n">
        <v>10.0279</v>
      </c>
      <c r="G503" s="17" t="n">
        <v>32</v>
      </c>
      <c r="H503" s="6" t="s">
        <f>=(F503-E503)*G503</f>
      </c>
      <c r="I503" s="9" t="s">
        <f>=(F503-E503)/E503</f>
      </c>
      <c r="J503" s="7" t="s">
        <f>=MAX(1,DATEDIF(C503,D503,"d")-1)</f>
      </c>
      <c r="K503" s="9" t="s">
        <f>=I503*365/J503</f>
      </c>
    </row>
    <row collapsed="false" customFormat="false" customHeight="false" hidden="false" ht="12.1" outlineLevel="0" r="504">
      <c r="A504" s="16" t="s">
        <v>679</v>
      </c>
      <c r="B504" s="16" t="s">
        <v>1244</v>
      </c>
      <c r="C504" s="45" t="n">
        <v>44862</v>
      </c>
      <c r="D504" s="46" t="n">
        <v>45005</v>
      </c>
      <c r="E504" s="17" t="n">
        <v>9.1869</v>
      </c>
      <c r="F504" s="17" t="n">
        <v>10.0279</v>
      </c>
      <c r="G504" s="17" t="n">
        <v>16</v>
      </c>
      <c r="H504" s="6" t="s">
        <f>=(F504-E504)*G504</f>
      </c>
      <c r="I504" s="9" t="s">
        <f>=(F504-E504)/E504</f>
      </c>
      <c r="J504" s="7" t="s">
        <f>=MAX(1,DATEDIF(C504,D504,"d")-1)</f>
      </c>
      <c r="K504" s="9" t="s">
        <f>=I504*365/J504</f>
      </c>
    </row>
    <row collapsed="false" customFormat="false" customHeight="false" hidden="false" ht="12.1" outlineLevel="0" r="505">
      <c r="A505" s="16" t="s">
        <v>679</v>
      </c>
      <c r="B505" s="16" t="s">
        <v>1244</v>
      </c>
      <c r="C505" s="45" t="n">
        <v>44865</v>
      </c>
      <c r="D505" s="46" t="n">
        <v>45005</v>
      </c>
      <c r="E505" s="17" t="n">
        <v>9.2132</v>
      </c>
      <c r="F505" s="17" t="n">
        <v>10.0279</v>
      </c>
      <c r="G505" s="17" t="n">
        <v>25</v>
      </c>
      <c r="H505" s="6" t="s">
        <f>=(F505-E505)*G505</f>
      </c>
      <c r="I505" s="9" t="s">
        <f>=(F505-E505)/E505</f>
      </c>
      <c r="J505" s="7" t="s">
        <f>=MAX(1,DATEDIF(C505,D505,"d")-1)</f>
      </c>
      <c r="K505" s="9" t="s">
        <f>=I505*365/J505</f>
      </c>
    </row>
    <row collapsed="false" customFormat="false" customHeight="false" hidden="false" ht="12.1" outlineLevel="0" r="506">
      <c r="A506" s="16" t="s">
        <v>679</v>
      </c>
      <c r="B506" s="16" t="s">
        <v>1244</v>
      </c>
      <c r="C506" s="45" t="n">
        <v>44881</v>
      </c>
      <c r="D506" s="46" t="n">
        <v>45005</v>
      </c>
      <c r="E506" s="17" t="n">
        <v>9.2853</v>
      </c>
      <c r="F506" s="17" t="n">
        <v>10.0279</v>
      </c>
      <c r="G506" s="17" t="n">
        <v>32</v>
      </c>
      <c r="H506" s="6" t="s">
        <f>=(F506-E506)*G506</f>
      </c>
      <c r="I506" s="9" t="s">
        <f>=(F506-E506)/E506</f>
      </c>
      <c r="J506" s="7" t="s">
        <f>=MAX(1,DATEDIF(C506,D506,"d")-1)</f>
      </c>
      <c r="K506" s="9" t="s">
        <f>=I506*365/J506</f>
      </c>
    </row>
    <row collapsed="false" customFormat="false" customHeight="false" hidden="false" ht="12.1" outlineLevel="0" r="507">
      <c r="A507" s="16" t="s">
        <v>679</v>
      </c>
      <c r="B507" s="16" t="s">
        <v>1244</v>
      </c>
      <c r="C507" s="45" t="n">
        <v>44886</v>
      </c>
      <c r="D507" s="46" t="n">
        <v>45005</v>
      </c>
      <c r="E507" s="17" t="n">
        <v>9.1532</v>
      </c>
      <c r="F507" s="17" t="n">
        <v>10.0279</v>
      </c>
      <c r="G507" s="17" t="n">
        <v>62</v>
      </c>
      <c r="H507" s="6" t="s">
        <f>=(F507-E507)*G507</f>
      </c>
      <c r="I507" s="9" t="s">
        <f>=(F507-E507)/E507</f>
      </c>
      <c r="J507" s="7" t="s">
        <f>=MAX(1,DATEDIF(C507,D507,"d")-1)</f>
      </c>
      <c r="K507" s="9" t="s">
        <f>=I507*365/J507</f>
      </c>
    </row>
    <row collapsed="false" customFormat="false" customHeight="false" hidden="false" ht="12.1" outlineLevel="0" r="508">
      <c r="A508" s="16" t="s">
        <v>679</v>
      </c>
      <c r="B508" s="16" t="s">
        <v>1244</v>
      </c>
      <c r="C508" s="45" t="n">
        <v>44894</v>
      </c>
      <c r="D508" s="46" t="n">
        <v>45005</v>
      </c>
      <c r="E508" s="17" t="n">
        <v>9.261</v>
      </c>
      <c r="F508" s="17" t="n">
        <v>10.0279</v>
      </c>
      <c r="G508" s="17" t="n">
        <v>21</v>
      </c>
      <c r="H508" s="6" t="s">
        <f>=(F508-E508)*G508</f>
      </c>
      <c r="I508" s="9" t="s">
        <f>=(F508-E508)/E508</f>
      </c>
      <c r="J508" s="7" t="s">
        <f>=MAX(1,DATEDIF(C508,D508,"d")-1)</f>
      </c>
      <c r="K508" s="9" t="s">
        <f>=I508*365/J508</f>
      </c>
    </row>
    <row collapsed="false" customFormat="false" customHeight="false" hidden="false" ht="12.1" outlineLevel="0" r="509">
      <c r="A509" s="16" t="s">
        <v>679</v>
      </c>
      <c r="B509" s="16" t="s">
        <v>1244</v>
      </c>
      <c r="C509" s="45" t="n">
        <v>44894</v>
      </c>
      <c r="D509" s="46" t="n">
        <v>45005</v>
      </c>
      <c r="E509" s="17" t="n">
        <v>9.2613</v>
      </c>
      <c r="F509" s="17" t="n">
        <v>10.0279</v>
      </c>
      <c r="G509" s="17" t="n">
        <v>15</v>
      </c>
      <c r="H509" s="6" t="s">
        <f>=(F509-E509)*G509</f>
      </c>
      <c r="I509" s="9" t="s">
        <f>=(F509-E509)/E509</f>
      </c>
      <c r="J509" s="7" t="s">
        <f>=MAX(1,DATEDIF(C509,D509,"d")-1)</f>
      </c>
      <c r="K509" s="9" t="s">
        <f>=I509*365/J509</f>
      </c>
    </row>
    <row collapsed="false" customFormat="false" customHeight="false" hidden="false" ht="12.1" outlineLevel="0" r="510">
      <c r="A510" s="16" t="s">
        <v>679</v>
      </c>
      <c r="B510" s="16" t="s">
        <v>1244</v>
      </c>
      <c r="C510" s="45" t="n">
        <v>44894</v>
      </c>
      <c r="D510" s="46" t="n">
        <v>45005</v>
      </c>
      <c r="E510" s="17" t="n">
        <v>9.2635</v>
      </c>
      <c r="F510" s="17" t="n">
        <v>10.0279</v>
      </c>
      <c r="G510" s="17" t="n">
        <v>46</v>
      </c>
      <c r="H510" s="6" t="s">
        <f>=(F510-E510)*G510</f>
      </c>
      <c r="I510" s="9" t="s">
        <f>=(F510-E510)/E510</f>
      </c>
      <c r="J510" s="7" t="s">
        <f>=MAX(1,DATEDIF(C510,D510,"d")-1)</f>
      </c>
      <c r="K510" s="9" t="s">
        <f>=I510*365/J510</f>
      </c>
    </row>
    <row collapsed="false" customFormat="false" customHeight="false" hidden="false" ht="12.1" outlineLevel="0" r="511">
      <c r="A511" s="16" t="s">
        <v>679</v>
      </c>
      <c r="B511" s="16" t="s">
        <v>1244</v>
      </c>
      <c r="C511" s="45" t="n">
        <v>44895</v>
      </c>
      <c r="D511" s="46" t="n">
        <v>45005</v>
      </c>
      <c r="E511" s="17" t="n">
        <v>9.2195</v>
      </c>
      <c r="F511" s="17" t="n">
        <v>10.0279</v>
      </c>
      <c r="G511" s="17" t="n">
        <v>20</v>
      </c>
      <c r="H511" s="6" t="s">
        <f>=(F511-E511)*G511</f>
      </c>
      <c r="I511" s="9" t="s">
        <f>=(F511-E511)/E511</f>
      </c>
      <c r="J511" s="7" t="s">
        <f>=MAX(1,DATEDIF(C511,D511,"d")-1)</f>
      </c>
      <c r="K511" s="9" t="s">
        <f>=I511*365/J511</f>
      </c>
    </row>
    <row collapsed="false" customFormat="false" customHeight="false" hidden="false" ht="12.1" outlineLevel="0" r="512">
      <c r="A512" s="16" t="s">
        <v>679</v>
      </c>
      <c r="B512" s="16" t="s">
        <v>1244</v>
      </c>
      <c r="C512" s="45" t="n">
        <v>44911</v>
      </c>
      <c r="D512" s="46" t="n">
        <v>45005</v>
      </c>
      <c r="E512" s="17" t="n">
        <v>8.97</v>
      </c>
      <c r="F512" s="17" t="n">
        <v>10.0279</v>
      </c>
      <c r="G512" s="17" t="n">
        <v>4</v>
      </c>
      <c r="H512" s="6" t="s">
        <f>=(F512-E512)*G512</f>
      </c>
      <c r="I512" s="9" t="s">
        <f>=(F512-E512)/E512</f>
      </c>
      <c r="J512" s="7" t="s">
        <f>=MAX(1,DATEDIF(C512,D512,"d")-1)</f>
      </c>
      <c r="K512" s="9" t="s">
        <f>=I512*365/J512</f>
      </c>
    </row>
    <row collapsed="false" customFormat="false" customHeight="false" hidden="false" ht="12.1" outlineLevel="0" r="513">
      <c r="A513" s="16" t="s">
        <v>679</v>
      </c>
      <c r="B513" s="16" t="s">
        <v>1244</v>
      </c>
      <c r="C513" s="45" t="n">
        <v>44922</v>
      </c>
      <c r="D513" s="46" t="n">
        <v>45005</v>
      </c>
      <c r="E513" s="17" t="n">
        <v>9.4072</v>
      </c>
      <c r="F513" s="17" t="n">
        <v>10.0279</v>
      </c>
      <c r="G513" s="17" t="n">
        <v>18</v>
      </c>
      <c r="H513" s="6" t="s">
        <f>=(F513-E513)*G513</f>
      </c>
      <c r="I513" s="9" t="s">
        <f>=(F513-E513)/E513</f>
      </c>
      <c r="J513" s="7" t="s">
        <f>=MAX(1,DATEDIF(C513,D513,"d")-1)</f>
      </c>
      <c r="K513" s="9" t="s">
        <f>=I513*365/J513</f>
      </c>
    </row>
    <row collapsed="false" customFormat="false" customHeight="false" hidden="false" ht="12.1" outlineLevel="0" r="514">
      <c r="A514" s="16" t="s">
        <v>679</v>
      </c>
      <c r="B514" s="16" t="s">
        <v>1244</v>
      </c>
      <c r="C514" s="45" t="n">
        <v>44925</v>
      </c>
      <c r="D514" s="46" t="n">
        <v>45005</v>
      </c>
      <c r="E514" s="17" t="n">
        <v>9.4</v>
      </c>
      <c r="F514" s="17" t="n">
        <v>10.0279</v>
      </c>
      <c r="G514" s="17" t="n">
        <v>9</v>
      </c>
      <c r="H514" s="6" t="s">
        <f>=(F514-E514)*G514</f>
      </c>
      <c r="I514" s="9" t="s">
        <f>=(F514-E514)/E514</f>
      </c>
      <c r="J514" s="7" t="s">
        <f>=MAX(1,DATEDIF(C514,D514,"d")-1)</f>
      </c>
      <c r="K514" s="9" t="s">
        <f>=I514*365/J514</f>
      </c>
    </row>
    <row collapsed="false" customFormat="false" customHeight="false" hidden="false" ht="12.1" outlineLevel="0" r="515">
      <c r="A515" s="16" t="s">
        <v>679</v>
      </c>
      <c r="B515" s="16" t="s">
        <v>1244</v>
      </c>
      <c r="C515" s="45" t="n">
        <v>44946</v>
      </c>
      <c r="D515" s="46" t="n">
        <v>45005</v>
      </c>
      <c r="E515" s="17" t="n">
        <v>9.49</v>
      </c>
      <c r="F515" s="17" t="n">
        <v>10.0279</v>
      </c>
      <c r="G515" s="17" t="n">
        <v>1</v>
      </c>
      <c r="H515" s="6" t="s">
        <f>=(F515-E515)*G515</f>
      </c>
      <c r="I515" s="9" t="s">
        <f>=(F515-E515)/E515</f>
      </c>
      <c r="J515" s="7" t="s">
        <f>=MAX(1,DATEDIF(C515,D515,"d")-1)</f>
      </c>
      <c r="K515" s="9" t="s">
        <f>=I515*365/J515</f>
      </c>
    </row>
    <row collapsed="false" customFormat="false" customHeight="false" hidden="false" ht="12.1" outlineLevel="0" r="516">
      <c r="A516" s="16" t="s">
        <v>679</v>
      </c>
      <c r="B516" s="16" t="s">
        <v>1244</v>
      </c>
      <c r="C516" s="45" t="n">
        <v>44946</v>
      </c>
      <c r="D516" s="46" t="n">
        <v>45005</v>
      </c>
      <c r="E516" s="17" t="n">
        <v>9.4935</v>
      </c>
      <c r="F516" s="17" t="n">
        <v>10.0279</v>
      </c>
      <c r="G516" s="17" t="n">
        <v>7</v>
      </c>
      <c r="H516" s="6" t="s">
        <f>=(F516-E516)*G516</f>
      </c>
      <c r="I516" s="9" t="s">
        <f>=(F516-E516)/E516</f>
      </c>
      <c r="J516" s="7" t="s">
        <f>=MAX(1,DATEDIF(C516,D516,"d")-1)</f>
      </c>
      <c r="K516" s="9" t="s">
        <f>=I516*365/J516</f>
      </c>
    </row>
    <row collapsed="false" customFormat="false" customHeight="false" hidden="false" ht="12.1" outlineLevel="0" r="517">
      <c r="A517" s="16" t="s">
        <v>679</v>
      </c>
      <c r="B517" s="16" t="s">
        <v>1244</v>
      </c>
      <c r="C517" s="45" t="n">
        <v>44946</v>
      </c>
      <c r="D517" s="46" t="n">
        <v>45079</v>
      </c>
      <c r="E517" s="17" t="n">
        <v>9.4935</v>
      </c>
      <c r="F517" s="17" t="n">
        <v>11.262</v>
      </c>
      <c r="G517" s="17" t="n">
        <v>10</v>
      </c>
      <c r="H517" s="6" t="s">
        <f>=(F517-E517)*G517</f>
      </c>
      <c r="I517" s="9" t="s">
        <f>=(F517-E517)/E517</f>
      </c>
      <c r="J517" s="7" t="s">
        <f>=MAX(1,DATEDIF(C517,D517,"d")-1)</f>
      </c>
      <c r="K517" s="9" t="s">
        <f>=I517*365/J517</f>
      </c>
    </row>
    <row collapsed="false" customFormat="false" customHeight="false" hidden="false" ht="12.1" outlineLevel="0" r="518">
      <c r="A518" s="16" t="s">
        <v>679</v>
      </c>
      <c r="B518" s="16" t="s">
        <v>1244</v>
      </c>
      <c r="C518" s="45" t="n">
        <v>45005</v>
      </c>
      <c r="D518" s="46" t="n">
        <v>45079</v>
      </c>
      <c r="E518" s="17" t="n">
        <v>10.054</v>
      </c>
      <c r="F518" s="17" t="n">
        <v>11.262</v>
      </c>
      <c r="G518" s="17" t="n">
        <v>25</v>
      </c>
      <c r="H518" s="6" t="s">
        <f>=(F518-E518)*G518</f>
      </c>
      <c r="I518" s="9" t="s">
        <f>=(F518-E518)/E518</f>
      </c>
      <c r="J518" s="7" t="s">
        <f>=MAX(1,DATEDIF(C518,D518,"d")-1)</f>
      </c>
      <c r="K518" s="9" t="s">
        <f>=I518*365/J518</f>
      </c>
    </row>
    <row collapsed="false" customFormat="false" customHeight="false" hidden="false" ht="12.1" outlineLevel="0" r="519">
      <c r="A519" s="16" t="s">
        <v>679</v>
      </c>
      <c r="B519" s="16" t="s">
        <v>1244</v>
      </c>
      <c r="C519" s="45" t="n">
        <v>45005</v>
      </c>
      <c r="D519" s="46" t="n">
        <v>45079</v>
      </c>
      <c r="E519" s="17" t="n">
        <v>10.0665</v>
      </c>
      <c r="F519" s="17" t="n">
        <v>11.262</v>
      </c>
      <c r="G519" s="17" t="n">
        <v>17</v>
      </c>
      <c r="H519" s="6" t="s">
        <f>=(F519-E519)*G519</f>
      </c>
      <c r="I519" s="9" t="s">
        <f>=(F519-E519)/E519</f>
      </c>
      <c r="J519" s="7" t="s">
        <f>=MAX(1,DATEDIF(C519,D519,"d")-1)</f>
      </c>
      <c r="K519" s="9" t="s">
        <f>=I519*365/J519</f>
      </c>
    </row>
    <row collapsed="false" customFormat="false" customHeight="false" hidden="false" ht="12.1" outlineLevel="0" r="520">
      <c r="A520" s="16" t="s">
        <v>679</v>
      </c>
      <c r="B520" s="16" t="s">
        <v>1244</v>
      </c>
      <c r="C520" s="45" t="n">
        <v>45016</v>
      </c>
      <c r="D520" s="46" t="n">
        <v>45079</v>
      </c>
      <c r="E520" s="17" t="n">
        <v>10.42</v>
      </c>
      <c r="F520" s="17" t="n">
        <v>11.262</v>
      </c>
      <c r="G520" s="17" t="n">
        <v>6</v>
      </c>
      <c r="H520" s="6" t="s">
        <f>=(F520-E520)*G520</f>
      </c>
      <c r="I520" s="9" t="s">
        <f>=(F520-E520)/E520</f>
      </c>
      <c r="J520" s="7" t="s">
        <f>=MAX(1,DATEDIF(C520,D520,"d")-1)</f>
      </c>
      <c r="K520" s="9" t="s">
        <f>=I520*365/J520</f>
      </c>
    </row>
    <row collapsed="false" customFormat="false" customHeight="false" hidden="false" ht="12.1" outlineLevel="0" r="521">
      <c r="A521" s="16" t="s">
        <v>679</v>
      </c>
      <c r="B521" s="16" t="s">
        <v>1244</v>
      </c>
      <c r="C521" s="45" t="n">
        <v>45030</v>
      </c>
      <c r="D521" s="46" t="n">
        <v>45079</v>
      </c>
      <c r="E521" s="17" t="n">
        <v>10.77</v>
      </c>
      <c r="F521" s="17" t="n">
        <v>11.262</v>
      </c>
      <c r="G521" s="17" t="n">
        <v>5</v>
      </c>
      <c r="H521" s="6" t="s">
        <f>=(F521-E521)*G521</f>
      </c>
      <c r="I521" s="9" t="s">
        <f>=(F521-E521)/E521</f>
      </c>
      <c r="J521" s="7" t="s">
        <f>=MAX(1,DATEDIF(C521,D521,"d")-1)</f>
      </c>
      <c r="K521" s="9" t="s">
        <f>=I521*365/J521</f>
      </c>
    </row>
    <row collapsed="false" customFormat="false" customHeight="false" hidden="false" ht="12.1" outlineLevel="0" r="522">
      <c r="A522" s="16" t="s">
        <v>679</v>
      </c>
      <c r="B522" s="16" t="s">
        <v>1244</v>
      </c>
      <c r="C522" s="45" t="n">
        <v>45035</v>
      </c>
      <c r="D522" s="46" t="n">
        <v>45079</v>
      </c>
      <c r="E522" s="17" t="n">
        <v>11.0608</v>
      </c>
      <c r="F522" s="17" t="n">
        <v>11.262</v>
      </c>
      <c r="G522" s="17" t="n">
        <v>27</v>
      </c>
      <c r="H522" s="6" t="s">
        <f>=(F522-E522)*G522</f>
      </c>
      <c r="I522" s="9" t="s">
        <f>=(F522-E522)/E522</f>
      </c>
      <c r="J522" s="7" t="s">
        <f>=MAX(1,DATEDIF(C522,D522,"d")-1)</f>
      </c>
      <c r="K522" s="9" t="s">
        <f>=I522*365/J522</f>
      </c>
    </row>
    <row collapsed="false" customFormat="false" customHeight="false" hidden="false" ht="12.1" outlineLevel="0" r="523">
      <c r="A523" s="16" t="s">
        <v>679</v>
      </c>
      <c r="B523" s="16" t="s">
        <v>1244</v>
      </c>
      <c r="C523" s="45" t="n">
        <v>45035</v>
      </c>
      <c r="D523" s="46" t="n">
        <v>45107</v>
      </c>
      <c r="E523" s="17" t="n">
        <v>11.0608</v>
      </c>
      <c r="F523" s="17" t="n">
        <v>11.79</v>
      </c>
      <c r="G523" s="17" t="n">
        <v>10</v>
      </c>
      <c r="H523" s="6" t="s">
        <f>=(F523-E523)*G523</f>
      </c>
      <c r="I523" s="9" t="s">
        <f>=(F523-E523)/E523</f>
      </c>
      <c r="J523" s="7" t="s">
        <f>=MAX(1,DATEDIF(C523,D523,"d")-1)</f>
      </c>
      <c r="K523" s="9" t="s">
        <f>=I523*365/J523</f>
      </c>
    </row>
    <row collapsed="false" customFormat="false" customHeight="false" hidden="false" ht="12.1" outlineLevel="0" r="524">
      <c r="A524" s="16" t="s">
        <v>679</v>
      </c>
      <c r="B524" s="16" t="s">
        <v>1244</v>
      </c>
      <c r="C524" s="45" t="n">
        <v>45044</v>
      </c>
      <c r="D524" s="46" t="n">
        <v>45107</v>
      </c>
      <c r="E524" s="17" t="n">
        <v>11.1038</v>
      </c>
      <c r="F524" s="17" t="n">
        <v>11.79</v>
      </c>
      <c r="G524" s="17" t="n">
        <v>5</v>
      </c>
      <c r="H524" s="6" t="s">
        <f>=(F524-E524)*G524</f>
      </c>
      <c r="I524" s="9" t="s">
        <f>=(F524-E524)/E524</f>
      </c>
      <c r="J524" s="7" t="s">
        <f>=MAX(1,DATEDIF(C524,D524,"d")-1)</f>
      </c>
      <c r="K524" s="9" t="s">
        <f>=I524*365/J524</f>
      </c>
    </row>
    <row collapsed="false" customFormat="false" customHeight="false" hidden="false" ht="12.1" outlineLevel="0" r="525">
      <c r="A525" s="16" t="s">
        <v>679</v>
      </c>
      <c r="B525" s="16" t="s">
        <v>1244</v>
      </c>
      <c r="C525" s="45" t="n">
        <v>45044</v>
      </c>
      <c r="D525" s="46" t="n">
        <v>45128</v>
      </c>
      <c r="E525" s="17" t="n">
        <v>11.1038</v>
      </c>
      <c r="F525" s="17" t="n">
        <v>12.47</v>
      </c>
      <c r="G525" s="17" t="n">
        <v>3</v>
      </c>
      <c r="H525" s="6" t="s">
        <f>=(F525-E525)*G525</f>
      </c>
      <c r="I525" s="9" t="s">
        <f>=(F525-E525)/E525</f>
      </c>
      <c r="J525" s="7" t="s">
        <f>=MAX(1,DATEDIF(C525,D525,"d")-1)</f>
      </c>
      <c r="K525" s="9" t="s">
        <f>=I525*365/J525</f>
      </c>
    </row>
    <row collapsed="false" customFormat="false" customHeight="false" hidden="false" ht="12.1" outlineLevel="0" r="526">
      <c r="A526" s="16" t="s">
        <v>679</v>
      </c>
      <c r="B526" s="16" t="s">
        <v>1244</v>
      </c>
      <c r="C526" s="45" t="n">
        <v>45068</v>
      </c>
      <c r="D526" s="46" t="n">
        <v>45128</v>
      </c>
      <c r="E526" s="17" t="n">
        <v>11.052</v>
      </c>
      <c r="F526" s="17" t="n">
        <v>12.47</v>
      </c>
      <c r="G526" s="17" t="n">
        <v>15</v>
      </c>
      <c r="H526" s="6" t="s">
        <f>=(F526-E526)*G526</f>
      </c>
      <c r="I526" s="9" t="s">
        <f>=(F526-E526)/E526</f>
      </c>
      <c r="J526" s="7" t="s">
        <f>=MAX(1,DATEDIF(C526,D526,"d")-1)</f>
      </c>
      <c r="K526" s="9" t="s">
        <f>=I526*365/J526</f>
      </c>
    </row>
    <row collapsed="false" customFormat="false" customHeight="false" hidden="false" ht="12.1" outlineLevel="0" r="527">
      <c r="A527" s="16" t="s">
        <v>679</v>
      </c>
      <c r="B527" s="16" t="s">
        <v>1244</v>
      </c>
      <c r="C527" s="45" t="n">
        <v>45071</v>
      </c>
      <c r="D527" s="46" t="n">
        <v>45128</v>
      </c>
      <c r="E527" s="17" t="n">
        <v>10.9562</v>
      </c>
      <c r="F527" s="17" t="n">
        <v>12.47</v>
      </c>
      <c r="G527" s="17" t="n">
        <v>12</v>
      </c>
      <c r="H527" s="6" t="s">
        <f>=(F527-E527)*G527</f>
      </c>
      <c r="I527" s="9" t="s">
        <f>=(F527-E527)/E527</f>
      </c>
      <c r="J527" s="7" t="s">
        <f>=MAX(1,DATEDIF(C527,D527,"d")-1)</f>
      </c>
      <c r="K527" s="9" t="s">
        <f>=I527*365/J527</f>
      </c>
    </row>
    <row collapsed="false" customFormat="false" customHeight="false" hidden="false" ht="12.1" outlineLevel="0" r="528">
      <c r="A528" s="16" t="s">
        <v>679</v>
      </c>
      <c r="B528" s="16" t="s">
        <v>1244</v>
      </c>
      <c r="C528" s="45" t="n">
        <v>45071</v>
      </c>
      <c r="D528" s="46" t="n">
        <v>45128</v>
      </c>
      <c r="E528" s="17" t="n">
        <v>10.9562</v>
      </c>
      <c r="F528" s="17" t="n">
        <v>12.466</v>
      </c>
      <c r="G528" s="17" t="n">
        <v>1</v>
      </c>
      <c r="H528" s="6" t="s">
        <f>=(F528-E528)*G528</f>
      </c>
      <c r="I528" s="9" t="s">
        <f>=(F528-E528)/E528</f>
      </c>
      <c r="J528" s="7" t="s">
        <f>=MAX(1,DATEDIF(C528,D528,"d")-1)</f>
      </c>
      <c r="K528" s="9" t="s">
        <f>=I528*365/J528</f>
      </c>
    </row>
    <row collapsed="false" customFormat="false" customHeight="false" hidden="false" ht="12.1" outlineLevel="0" r="529">
      <c r="A529" s="16" t="s">
        <v>679</v>
      </c>
      <c r="B529" s="16" t="s">
        <v>1244</v>
      </c>
      <c r="C529" s="45" t="n">
        <v>45077</v>
      </c>
      <c r="D529" s="46" t="n">
        <v>45128</v>
      </c>
      <c r="E529" s="17" t="n">
        <v>11.1475</v>
      </c>
      <c r="F529" s="17" t="n">
        <v>12.466</v>
      </c>
      <c r="G529" s="17" t="n">
        <v>4</v>
      </c>
      <c r="H529" s="6" t="s">
        <f>=(F529-E529)*G529</f>
      </c>
      <c r="I529" s="9" t="s">
        <f>=(F529-E529)/E529</f>
      </c>
      <c r="J529" s="7" t="s">
        <f>=MAX(1,DATEDIF(C529,D529,"d")-1)</f>
      </c>
      <c r="K529" s="9" t="s">
        <f>=I529*365/J529</f>
      </c>
    </row>
    <row collapsed="false" customFormat="false" customHeight="false" hidden="false" ht="12.1" outlineLevel="0" r="530">
      <c r="A530" s="16" t="s">
        <v>679</v>
      </c>
      <c r="B530" s="16" t="s">
        <v>1244</v>
      </c>
      <c r="C530" s="45" t="n">
        <v>45079</v>
      </c>
      <c r="D530" s="46" t="n">
        <v>45128</v>
      </c>
      <c r="E530" s="17" t="n">
        <v>11.28</v>
      </c>
      <c r="F530" s="17" t="n">
        <v>12.466</v>
      </c>
      <c r="G530" s="17" t="n">
        <v>14</v>
      </c>
      <c r="H530" s="6" t="s">
        <f>=(F530-E530)*G530</f>
      </c>
      <c r="I530" s="9" t="s">
        <f>=(F530-E530)/E530</f>
      </c>
      <c r="J530" s="7" t="s">
        <f>=MAX(1,DATEDIF(C530,D530,"d")-1)</f>
      </c>
      <c r="K530" s="9" t="s">
        <f>=I530*365/J530</f>
      </c>
    </row>
    <row collapsed="false" customFormat="false" customHeight="false" hidden="false" ht="12.1" outlineLevel="0" r="531">
      <c r="A531" s="16" t="s">
        <v>679</v>
      </c>
      <c r="B531" s="16" t="s">
        <v>1244</v>
      </c>
      <c r="C531" s="45" t="n">
        <v>45093</v>
      </c>
      <c r="D531" s="46" t="n">
        <v>45128</v>
      </c>
      <c r="E531" s="17" t="n">
        <v>11.7562</v>
      </c>
      <c r="F531" s="17" t="n">
        <v>12.466</v>
      </c>
      <c r="G531" s="17" t="n">
        <v>11</v>
      </c>
      <c r="H531" s="6" t="s">
        <f>=(F531-E531)*G531</f>
      </c>
      <c r="I531" s="9" t="s">
        <f>=(F531-E531)/E531</f>
      </c>
      <c r="J531" s="7" t="s">
        <f>=MAX(1,DATEDIF(C531,D531,"d")-1)</f>
      </c>
      <c r="K531" s="9" t="s">
        <f>=I531*365/J531</f>
      </c>
    </row>
    <row collapsed="false" customFormat="false" customHeight="false" hidden="false" ht="12.1" outlineLevel="0" r="532">
      <c r="A532" s="16" t="s">
        <v>679</v>
      </c>
      <c r="B532" s="16" t="s">
        <v>1244</v>
      </c>
      <c r="C532" s="45" t="n">
        <v>45093</v>
      </c>
      <c r="D532" s="46" t="n">
        <v>45169</v>
      </c>
      <c r="E532" s="17" t="n">
        <v>11.7562</v>
      </c>
      <c r="F532" s="17" t="n">
        <v>13.523</v>
      </c>
      <c r="G532" s="17" t="n">
        <v>2</v>
      </c>
      <c r="H532" s="6" t="s">
        <f>=(F532-E532)*G532</f>
      </c>
      <c r="I532" s="9" t="s">
        <f>=(F532-E532)/E532</f>
      </c>
      <c r="J532" s="7" t="s">
        <f>=MAX(1,DATEDIF(C532,D532,"d")-1)</f>
      </c>
      <c r="K532" s="9" t="s">
        <f>=I532*365/J532</f>
      </c>
    </row>
    <row collapsed="false" customFormat="false" customHeight="false" hidden="false" ht="12.1" outlineLevel="0" r="533">
      <c r="A533" s="16" t="s">
        <v>679</v>
      </c>
      <c r="B533" s="16" t="s">
        <v>1244</v>
      </c>
      <c r="C533" s="45" t="n">
        <v>45120</v>
      </c>
      <c r="D533" s="46" t="n">
        <v>45169</v>
      </c>
      <c r="E533" s="17" t="n">
        <v>12.2963</v>
      </c>
      <c r="F533" s="17" t="n">
        <v>13.523</v>
      </c>
      <c r="G533" s="17" t="n">
        <v>8</v>
      </c>
      <c r="H533" s="6" t="s">
        <f>=(F533-E533)*G533</f>
      </c>
      <c r="I533" s="9" t="s">
        <f>=(F533-E533)/E533</f>
      </c>
      <c r="J533" s="7" t="s">
        <f>=MAX(1,DATEDIF(C533,D533,"d")-1)</f>
      </c>
      <c r="K533" s="9" t="s">
        <f>=I533*365/J533</f>
      </c>
    </row>
    <row collapsed="false" customFormat="false" customHeight="false" hidden="false" ht="12.1" outlineLevel="0" r="534">
      <c r="A534" s="16" t="s">
        <v>31</v>
      </c>
      <c r="B534" s="16" t="s">
        <v>32</v>
      </c>
      <c r="C534" s="45" t="n">
        <v>44300</v>
      </c>
      <c r="D534" s="46" t="n">
        <v>45257</v>
      </c>
      <c r="E534" s="17" t="n">
        <v>358.657</v>
      </c>
      <c r="F534" s="17" t="n">
        <v>872.56</v>
      </c>
      <c r="G534" s="17" t="n">
        <v>10</v>
      </c>
      <c r="H534" s="6" t="s">
        <f>=(F534-E534)*G534</f>
      </c>
      <c r="I534" s="9" t="s">
        <f>=(F534-E534)/E534</f>
      </c>
      <c r="J534" s="7" t="s">
        <f>=MAX(1,DATEDIF(C534,D534,"d")-1)</f>
      </c>
      <c r="K534" s="9" t="s">
        <f>=I534*365/J534</f>
      </c>
    </row>
    <row collapsed="false" customFormat="false" customHeight="false" hidden="false" ht="12.1" outlineLevel="0" r="535">
      <c r="A535" s="16" t="s">
        <v>31</v>
      </c>
      <c r="B535" s="16" t="s">
        <v>32</v>
      </c>
      <c r="C535" s="45" t="n">
        <v>44656</v>
      </c>
      <c r="D535" s="46" t="n">
        <v>45257</v>
      </c>
      <c r="E535" s="17" t="n">
        <v>427.6</v>
      </c>
      <c r="F535" s="17" t="n">
        <v>872.56</v>
      </c>
      <c r="G535" s="17" t="n">
        <v>1</v>
      </c>
      <c r="H535" s="6" t="s">
        <f>=(F535-E535)*G535</f>
      </c>
      <c r="I535" s="9" t="s">
        <f>=(F535-E535)/E535</f>
      </c>
      <c r="J535" s="7" t="s">
        <f>=MAX(1,DATEDIF(C535,D535,"d")-1)</f>
      </c>
      <c r="K535" s="9" t="s">
        <f>=I535*365/J535</f>
      </c>
    </row>
    <row collapsed="false" customFormat="false" customHeight="false" hidden="false" ht="12.1" outlineLevel="0" r="536">
      <c r="A536" s="16" t="s">
        <v>31</v>
      </c>
      <c r="B536" s="16" t="s">
        <v>32</v>
      </c>
      <c r="C536" s="45" t="n">
        <v>44701</v>
      </c>
      <c r="D536" s="46" t="n">
        <v>45257</v>
      </c>
      <c r="E536" s="17" t="n">
        <v>421.24</v>
      </c>
      <c r="F536" s="17" t="n">
        <v>872.56</v>
      </c>
      <c r="G536" s="17" t="n">
        <v>1</v>
      </c>
      <c r="H536" s="6" t="s">
        <f>=(F536-E536)*G536</f>
      </c>
      <c r="I536" s="9" t="s">
        <f>=(F536-E536)/E536</f>
      </c>
      <c r="J536" s="7" t="s">
        <f>=MAX(1,DATEDIF(C536,D536,"d")-1)</f>
      </c>
      <c r="K536" s="9" t="s">
        <f>=I536*365/J536</f>
      </c>
    </row>
    <row collapsed="false" customFormat="false" customHeight="false" hidden="false" ht="12.1" outlineLevel="0" r="537">
      <c r="A537" s="16" t="s">
        <v>31</v>
      </c>
      <c r="B537" s="16" t="s">
        <v>32</v>
      </c>
      <c r="C537" s="45" t="n">
        <v>44946</v>
      </c>
      <c r="D537" s="46" t="n">
        <v>45257</v>
      </c>
      <c r="E537" s="17" t="n">
        <v>438.29</v>
      </c>
      <c r="F537" s="17" t="n">
        <v>872.56</v>
      </c>
      <c r="G537" s="17" t="n">
        <v>1</v>
      </c>
      <c r="H537" s="6" t="s">
        <f>=(F537-E537)*G537</f>
      </c>
      <c r="I537" s="9" t="s">
        <f>=(F537-E537)/E537</f>
      </c>
      <c r="J537" s="7" t="s">
        <f>=MAX(1,DATEDIF(C537,D537,"d")-1)</f>
      </c>
      <c r="K537" s="9" t="s">
        <f>=I537*365/J537</f>
      </c>
    </row>
    <row collapsed="false" customFormat="false" customHeight="false" hidden="false" ht="12.1" outlineLevel="0" r="538">
      <c r="A538" s="16" t="s">
        <v>31</v>
      </c>
      <c r="B538" s="16" t="s">
        <v>32</v>
      </c>
      <c r="C538" s="45" t="n">
        <v>44953</v>
      </c>
      <c r="D538" s="46" t="n">
        <v>45257</v>
      </c>
      <c r="E538" s="17" t="n">
        <v>447.75</v>
      </c>
      <c r="F538" s="17" t="n">
        <v>872.56</v>
      </c>
      <c r="G538" s="17" t="n">
        <v>1</v>
      </c>
      <c r="H538" s="6" t="s">
        <f>=(F538-E538)*G538</f>
      </c>
      <c r="I538" s="9" t="s">
        <f>=(F538-E538)/E538</f>
      </c>
      <c r="J538" s="7" t="s">
        <f>=MAX(1,DATEDIF(C538,D538,"d")-1)</f>
      </c>
      <c r="K538" s="9" t="s">
        <f>=I538*365/J538</f>
      </c>
    </row>
    <row collapsed="false" customFormat="false" customHeight="false" hidden="false" ht="12.1" outlineLevel="0" r="539">
      <c r="A539" s="16" t="s">
        <v>31</v>
      </c>
      <c r="B539" s="16" t="s">
        <v>32</v>
      </c>
      <c r="C539" s="45" t="n">
        <v>44985</v>
      </c>
      <c r="D539" s="46" t="n">
        <v>45257</v>
      </c>
      <c r="E539" s="17" t="n">
        <v>420.14</v>
      </c>
      <c r="F539" s="17" t="n">
        <v>872.56</v>
      </c>
      <c r="G539" s="17" t="n">
        <v>3</v>
      </c>
      <c r="H539" s="6" t="s">
        <f>=(F539-E539)*G539</f>
      </c>
      <c r="I539" s="9" t="s">
        <f>=(F539-E539)/E539</f>
      </c>
      <c r="J539" s="7" t="s">
        <f>=MAX(1,DATEDIF(C539,D539,"d")-1)</f>
      </c>
      <c r="K539" s="9" t="s">
        <f>=I539*365/J539</f>
      </c>
    </row>
    <row collapsed="false" customFormat="false" customHeight="false" hidden="false" ht="12.1" outlineLevel="0" r="540">
      <c r="A540" s="16" t="s">
        <v>79</v>
      </c>
      <c r="B540" s="16" t="s">
        <v>80</v>
      </c>
      <c r="C540" s="45" t="n">
        <v>44300</v>
      </c>
      <c r="D540" s="46" t="n">
        <v>44666</v>
      </c>
      <c r="E540" s="17" t="n">
        <v>1220.7</v>
      </c>
      <c r="F540" s="17" t="n">
        <v>914.4833</v>
      </c>
      <c r="G540" s="17" t="n">
        <v>1</v>
      </c>
      <c r="H540" s="6" t="s">
        <f>=(F540-E540)*G540</f>
      </c>
      <c r="I540" s="9" t="s">
        <f>=(F540-E540)/E540</f>
      </c>
      <c r="J540" s="7" t="s">
        <f>=MAX(1,DATEDIF(C540,D540,"d")-1)</f>
      </c>
      <c r="K540" s="9" t="s">
        <f>=I540*365/J540</f>
      </c>
    </row>
    <row collapsed="false" customFormat="false" customHeight="false" hidden="false" ht="12.1" outlineLevel="0" r="541">
      <c r="A541" s="16" t="s">
        <v>79</v>
      </c>
      <c r="B541" s="16" t="s">
        <v>80</v>
      </c>
      <c r="C541" s="45" t="n">
        <v>44446</v>
      </c>
      <c r="D541" s="46" t="n">
        <v>44666</v>
      </c>
      <c r="E541" s="17" t="n">
        <v>1160.66</v>
      </c>
      <c r="F541" s="17" t="n">
        <v>914.4833</v>
      </c>
      <c r="G541" s="17" t="n">
        <v>1</v>
      </c>
      <c r="H541" s="6" t="s">
        <f>=(F541-E541)*G541</f>
      </c>
      <c r="I541" s="9" t="s">
        <f>=(F541-E541)/E541</f>
      </c>
      <c r="J541" s="7" t="s">
        <f>=MAX(1,DATEDIF(C541,D541,"d")-1)</f>
      </c>
      <c r="K541" s="9" t="s">
        <f>=I541*365/J541</f>
      </c>
    </row>
    <row collapsed="false" customFormat="false" customHeight="false" hidden="false" ht="12.1" outlineLevel="0" r="542">
      <c r="A542" s="16" t="s">
        <v>79</v>
      </c>
      <c r="B542" s="16" t="s">
        <v>80</v>
      </c>
      <c r="C542" s="45" t="n">
        <v>44455</v>
      </c>
      <c r="D542" s="46" t="n">
        <v>44666</v>
      </c>
      <c r="E542" s="17" t="n">
        <v>1155.66</v>
      </c>
      <c r="F542" s="17" t="n">
        <v>914.4833</v>
      </c>
      <c r="G542" s="17" t="n">
        <v>1</v>
      </c>
      <c r="H542" s="6" t="s">
        <f>=(F542-E542)*G542</f>
      </c>
      <c r="I542" s="9" t="s">
        <f>=(F542-E542)/E542</f>
      </c>
      <c r="J542" s="7" t="s">
        <f>=MAX(1,DATEDIF(C542,D542,"d")-1)</f>
      </c>
      <c r="K542" s="9" t="s">
        <f>=I542*365/J542</f>
      </c>
    </row>
    <row collapsed="false" customFormat="false" customHeight="false" hidden="false" ht="12.1" outlineLevel="0" r="543">
      <c r="A543" s="16" t="s">
        <v>79</v>
      </c>
      <c r="B543" s="16" t="s">
        <v>80</v>
      </c>
      <c r="C543" s="45" t="n">
        <v>44666</v>
      </c>
      <c r="D543" s="46" t="n">
        <v>45030</v>
      </c>
      <c r="E543" s="17" t="n">
        <v>920.54</v>
      </c>
      <c r="F543" s="17" t="n">
        <v>1144.08</v>
      </c>
      <c r="G543" s="17" t="n">
        <v>1</v>
      </c>
      <c r="H543" s="6" t="s">
        <f>=(F543-E543)*G543</f>
      </c>
      <c r="I543" s="9" t="s">
        <f>=(F543-E543)/E543</f>
      </c>
      <c r="J543" s="7" t="s">
        <f>=MAX(1,DATEDIF(C543,D543,"d")-1)</f>
      </c>
      <c r="K543" s="9" t="s">
        <f>=I543*365/J543</f>
      </c>
    </row>
    <row collapsed="false" customFormat="false" customHeight="false" hidden="false" ht="12.1" outlineLevel="0" r="544">
      <c r="A544" s="16" t="s">
        <v>682</v>
      </c>
      <c r="B544" s="16" t="s">
        <v>1167</v>
      </c>
      <c r="C544" s="45" t="n">
        <v>44302</v>
      </c>
      <c r="D544" s="46" t="n">
        <v>44491</v>
      </c>
      <c r="E544" s="17" t="n">
        <v>859.295</v>
      </c>
      <c r="F544" s="17" t="n">
        <v>756.57</v>
      </c>
      <c r="G544" s="17" t="n">
        <v>2</v>
      </c>
      <c r="H544" s="6" t="s">
        <f>=(F544-E544)*G544</f>
      </c>
      <c r="I544" s="9" t="s">
        <f>=(F544-E544)/E544</f>
      </c>
      <c r="J544" s="7" t="s">
        <f>=MAX(1,DATEDIF(C544,D544,"d")-1)</f>
      </c>
      <c r="K544" s="9" t="s">
        <f>=I544*365/J544</f>
      </c>
    </row>
    <row collapsed="false" customFormat="false" customHeight="false" hidden="false" ht="12.1" outlineLevel="0" r="545">
      <c r="A545" s="16" t="s">
        <v>682</v>
      </c>
      <c r="B545" s="16" t="s">
        <v>1167</v>
      </c>
      <c r="C545" s="45" t="n">
        <v>44330</v>
      </c>
      <c r="D545" s="46" t="n">
        <v>44491</v>
      </c>
      <c r="E545" s="17" t="n">
        <v>752.23</v>
      </c>
      <c r="F545" s="17" t="n">
        <v>756.57</v>
      </c>
      <c r="G545" s="17" t="n">
        <v>1</v>
      </c>
      <c r="H545" s="6" t="s">
        <f>=(F545-E545)*G545</f>
      </c>
      <c r="I545" s="9" t="s">
        <f>=(F545-E545)/E545</f>
      </c>
      <c r="J545" s="7" t="s">
        <f>=MAX(1,DATEDIF(C545,D545,"d")-1)</f>
      </c>
      <c r="K545" s="9" t="s">
        <f>=I545*365/J545</f>
      </c>
    </row>
    <row collapsed="false" customFormat="false" customHeight="false" hidden="false" ht="12.1" outlineLevel="0" r="546">
      <c r="A546" s="16" t="s">
        <v>682</v>
      </c>
      <c r="B546" s="16" t="s">
        <v>1167</v>
      </c>
      <c r="C546" s="45" t="n">
        <v>44363</v>
      </c>
      <c r="D546" s="46" t="n">
        <v>44593</v>
      </c>
      <c r="E546" s="17" t="n">
        <v>765.84</v>
      </c>
      <c r="F546" s="17" t="n">
        <v>665.42</v>
      </c>
      <c r="G546" s="17" t="n">
        <v>1</v>
      </c>
      <c r="H546" s="6" t="s">
        <f>=(F546-E546)*G546</f>
      </c>
      <c r="I546" s="9" t="s">
        <f>=(F546-E546)/E546</f>
      </c>
      <c r="J546" s="7" t="s">
        <f>=MAX(1,DATEDIF(C546,D546,"d")-1)</f>
      </c>
      <c r="K546" s="9" t="s">
        <f>=I546*365/J546</f>
      </c>
    </row>
    <row collapsed="false" customFormat="false" customHeight="false" hidden="false" ht="12.1" outlineLevel="0" r="547">
      <c r="A547" s="16" t="s">
        <v>682</v>
      </c>
      <c r="B547" s="16" t="s">
        <v>1167</v>
      </c>
      <c r="C547" s="45" t="n">
        <v>44439</v>
      </c>
      <c r="D547" s="46" t="n">
        <v>44593</v>
      </c>
      <c r="E547" s="17" t="n">
        <v>777.44</v>
      </c>
      <c r="F547" s="17" t="n">
        <v>665.23</v>
      </c>
      <c r="G547" s="17" t="n">
        <v>1</v>
      </c>
      <c r="H547" s="6" t="s">
        <f>=(F547-E547)*G547</f>
      </c>
      <c r="I547" s="9" t="s">
        <f>=(F547-E547)/E547</f>
      </c>
      <c r="J547" s="7" t="s">
        <f>=MAX(1,DATEDIF(C547,D547,"d")-1)</f>
      </c>
      <c r="K547" s="9" t="s">
        <f>=I547*365/J547</f>
      </c>
    </row>
    <row collapsed="false" customFormat="false" customHeight="false" hidden="false" ht="12.1" outlineLevel="0" r="548">
      <c r="A548" s="16" t="s">
        <v>683</v>
      </c>
      <c r="B548" s="16" t="s">
        <v>1245</v>
      </c>
      <c r="C548" s="45" t="n">
        <v>44308</v>
      </c>
      <c r="D548" s="46" t="n">
        <v>44482</v>
      </c>
      <c r="E548" s="17" t="n">
        <v>104.06</v>
      </c>
      <c r="F548" s="17" t="n">
        <v>99.9609</v>
      </c>
      <c r="G548" s="17" t="n">
        <v>1</v>
      </c>
      <c r="H548" s="6" t="s">
        <f>=(F548-E548)*G548</f>
      </c>
      <c r="I548" s="9" t="s">
        <f>=(F548-E548)/E548</f>
      </c>
      <c r="J548" s="7" t="s">
        <f>=MAX(1,DATEDIF(C548,D548,"d")-1)</f>
      </c>
      <c r="K548" s="9" t="s">
        <f>=I548*365/J548</f>
      </c>
    </row>
    <row collapsed="false" customFormat="false" customHeight="false" hidden="false" ht="12.1" outlineLevel="0" r="549">
      <c r="A549" s="16" t="s">
        <v>683</v>
      </c>
      <c r="B549" s="16" t="s">
        <v>1245</v>
      </c>
      <c r="C549" s="45" t="n">
        <v>44309</v>
      </c>
      <c r="D549" s="46" t="n">
        <v>44482</v>
      </c>
      <c r="E549" s="17" t="n">
        <v>102.24</v>
      </c>
      <c r="F549" s="17" t="n">
        <v>99.9609</v>
      </c>
      <c r="G549" s="17" t="n">
        <v>8</v>
      </c>
      <c r="H549" s="6" t="s">
        <f>=(F549-E549)*G549</f>
      </c>
      <c r="I549" s="9" t="s">
        <f>=(F549-E549)/E549</f>
      </c>
      <c r="J549" s="7" t="s">
        <f>=MAX(1,DATEDIF(C549,D549,"d")-1)</f>
      </c>
      <c r="K549" s="9" t="s">
        <f>=I549*365/J549</f>
      </c>
    </row>
    <row collapsed="false" customFormat="false" customHeight="false" hidden="false" ht="12.1" outlineLevel="0" r="550">
      <c r="A550" s="16" t="s">
        <v>683</v>
      </c>
      <c r="B550" s="16" t="s">
        <v>1245</v>
      </c>
      <c r="C550" s="45" t="n">
        <v>44316</v>
      </c>
      <c r="D550" s="46" t="n">
        <v>44482</v>
      </c>
      <c r="E550" s="17" t="n">
        <v>102.25</v>
      </c>
      <c r="F550" s="17" t="n">
        <v>99.9609</v>
      </c>
      <c r="G550" s="17" t="n">
        <v>1</v>
      </c>
      <c r="H550" s="6" t="s">
        <f>=(F550-E550)*G550</f>
      </c>
      <c r="I550" s="9" t="s">
        <f>=(F550-E550)/E550</f>
      </c>
      <c r="J550" s="7" t="s">
        <f>=MAX(1,DATEDIF(C550,D550,"d")-1)</f>
      </c>
      <c r="K550" s="9" t="s">
        <f>=I550*365/J550</f>
      </c>
    </row>
    <row collapsed="false" customFormat="false" customHeight="false" hidden="false" ht="12.1" outlineLevel="0" r="551">
      <c r="A551" s="16" t="s">
        <v>683</v>
      </c>
      <c r="B551" s="16" t="s">
        <v>1245</v>
      </c>
      <c r="C551" s="45" t="n">
        <v>44362</v>
      </c>
      <c r="D551" s="46" t="n">
        <v>44482</v>
      </c>
      <c r="E551" s="17" t="n">
        <v>99.92</v>
      </c>
      <c r="F551" s="17" t="n">
        <v>99.9609</v>
      </c>
      <c r="G551" s="17" t="n">
        <v>1</v>
      </c>
      <c r="H551" s="6" t="s">
        <f>=(F551-E551)*G551</f>
      </c>
      <c r="I551" s="9" t="s">
        <f>=(F551-E551)/E551</f>
      </c>
      <c r="J551" s="7" t="s">
        <f>=MAX(1,DATEDIF(C551,D551,"d")-1)</f>
      </c>
      <c r="K551" s="9" t="s">
        <f>=I551*365/J551</f>
      </c>
    </row>
    <row collapsed="false" customFormat="false" customHeight="false" hidden="false" ht="12.1" outlineLevel="0" r="552">
      <c r="A552" s="16" t="s">
        <v>27</v>
      </c>
      <c r="B552" s="16" t="s">
        <v>28</v>
      </c>
      <c r="C552" s="45" t="n">
        <v>44309</v>
      </c>
      <c r="D552" s="46" t="n">
        <v>45257</v>
      </c>
      <c r="E552" s="17" t="n">
        <v>5971.94</v>
      </c>
      <c r="F552" s="17" t="n">
        <v>7281.24</v>
      </c>
      <c r="G552" s="17" t="n">
        <v>1</v>
      </c>
      <c r="H552" s="6" t="s">
        <f>=(F552-E552)*G552</f>
      </c>
      <c r="I552" s="9" t="s">
        <f>=(F552-E552)/E552</f>
      </c>
      <c r="J552" s="7" t="s">
        <f>=MAX(1,DATEDIF(C552,D552,"d")-1)</f>
      </c>
      <c r="K552" s="9" t="s">
        <f>=I552*365/J552</f>
      </c>
    </row>
    <row collapsed="false" customFormat="false" customHeight="false" hidden="false" ht="12.1" outlineLevel="0" r="553">
      <c r="A553" s="16" t="s">
        <v>27</v>
      </c>
      <c r="B553" s="16" t="s">
        <v>28</v>
      </c>
      <c r="C553" s="45" t="n">
        <v>44491</v>
      </c>
      <c r="D553" s="46" t="n">
        <v>45257</v>
      </c>
      <c r="E553" s="17" t="n">
        <v>7280.65</v>
      </c>
      <c r="F553" s="17" t="n">
        <v>7281.24</v>
      </c>
      <c r="G553" s="17" t="n">
        <v>1</v>
      </c>
      <c r="H553" s="6" t="s">
        <f>=(F553-E553)*G553</f>
      </c>
      <c r="I553" s="9" t="s">
        <f>=(F553-E553)/E553</f>
      </c>
      <c r="J553" s="7" t="s">
        <f>=MAX(1,DATEDIF(C553,D553,"d")-1)</f>
      </c>
      <c r="K553" s="9" t="s">
        <f>=I553*365/J553</f>
      </c>
    </row>
    <row collapsed="false" customFormat="false" customHeight="false" hidden="false" ht="12.1" outlineLevel="0" r="554">
      <c r="A554" s="16" t="s">
        <v>27</v>
      </c>
      <c r="B554" s="16" t="s">
        <v>28</v>
      </c>
      <c r="C554" s="45" t="n">
        <v>44559</v>
      </c>
      <c r="D554" s="46" t="n">
        <v>45257</v>
      </c>
      <c r="E554" s="17" t="n">
        <v>6453.18</v>
      </c>
      <c r="F554" s="17" t="n">
        <v>7281.238</v>
      </c>
      <c r="G554" s="17" t="n">
        <v>1</v>
      </c>
      <c r="H554" s="6" t="s">
        <f>=(F554-E554)*G554</f>
      </c>
      <c r="I554" s="9" t="s">
        <f>=(F554-E554)/E554</f>
      </c>
      <c r="J554" s="7" t="s">
        <f>=MAX(1,DATEDIF(C554,D554,"d")-1)</f>
      </c>
      <c r="K554" s="9" t="s">
        <f>=I554*365/J554</f>
      </c>
    </row>
    <row collapsed="false" customFormat="false" customHeight="false" hidden="false" ht="12.1" outlineLevel="0" r="555">
      <c r="A555" s="16" t="s">
        <v>27</v>
      </c>
      <c r="B555" s="16" t="s">
        <v>28</v>
      </c>
      <c r="C555" s="45" t="n">
        <v>44610</v>
      </c>
      <c r="D555" s="46" t="n">
        <v>45257</v>
      </c>
      <c r="E555" s="17" t="n">
        <v>6477.15</v>
      </c>
      <c r="F555" s="17" t="n">
        <v>7281.238</v>
      </c>
      <c r="G555" s="17" t="n">
        <v>1</v>
      </c>
      <c r="H555" s="6" t="s">
        <f>=(F555-E555)*G555</f>
      </c>
      <c r="I555" s="9" t="s">
        <f>=(F555-E555)/E555</f>
      </c>
      <c r="J555" s="7" t="s">
        <f>=MAX(1,DATEDIF(C555,D555,"d")-1)</f>
      </c>
      <c r="K555" s="9" t="s">
        <f>=I555*365/J555</f>
      </c>
    </row>
    <row collapsed="false" customFormat="false" customHeight="false" hidden="false" ht="12.1" outlineLevel="0" r="556">
      <c r="A556" s="16" t="s">
        <v>27</v>
      </c>
      <c r="B556" s="16" t="s">
        <v>28</v>
      </c>
      <c r="C556" s="45" t="n">
        <v>44613</v>
      </c>
      <c r="D556" s="46" t="n">
        <v>45257</v>
      </c>
      <c r="E556" s="17" t="n">
        <v>6188.49</v>
      </c>
      <c r="F556" s="17" t="n">
        <v>7281.238</v>
      </c>
      <c r="G556" s="17" t="n">
        <v>1</v>
      </c>
      <c r="H556" s="6" t="s">
        <f>=(F556-E556)*G556</f>
      </c>
      <c r="I556" s="9" t="s">
        <f>=(F556-E556)/E556</f>
      </c>
      <c r="J556" s="7" t="s">
        <f>=MAX(1,DATEDIF(C556,D556,"d")-1)</f>
      </c>
      <c r="K556" s="9" t="s">
        <f>=I556*365/J556</f>
      </c>
    </row>
    <row collapsed="false" customFormat="false" customHeight="false" hidden="false" ht="12.1" outlineLevel="0" r="557">
      <c r="A557" s="16" t="s">
        <v>27</v>
      </c>
      <c r="B557" s="16" t="s">
        <v>28</v>
      </c>
      <c r="C557" s="45" t="n">
        <v>44666</v>
      </c>
      <c r="D557" s="46" t="n">
        <v>45257</v>
      </c>
      <c r="E557" s="17" t="n">
        <v>4925.27</v>
      </c>
      <c r="F557" s="17" t="n">
        <v>7281.238</v>
      </c>
      <c r="G557" s="17" t="n">
        <v>1</v>
      </c>
      <c r="H557" s="6" t="s">
        <f>=(F557-E557)*G557</f>
      </c>
      <c r="I557" s="9" t="s">
        <f>=(F557-E557)/E557</f>
      </c>
      <c r="J557" s="7" t="s">
        <f>=MAX(1,DATEDIF(C557,D557,"d")-1)</f>
      </c>
      <c r="K557" s="9" t="s">
        <f>=I557*365/J557</f>
      </c>
    </row>
    <row collapsed="false" customFormat="false" customHeight="false" hidden="false" ht="12.1" outlineLevel="0" r="558">
      <c r="A558" s="16" t="s">
        <v>27</v>
      </c>
      <c r="B558" s="16" t="s">
        <v>28</v>
      </c>
      <c r="C558" s="45" t="n">
        <v>44925</v>
      </c>
      <c r="D558" s="46" t="n">
        <v>45257</v>
      </c>
      <c r="E558" s="17" t="n">
        <v>4058.2</v>
      </c>
      <c r="F558" s="17" t="n">
        <v>7281.238</v>
      </c>
      <c r="G558" s="17" t="n">
        <v>1</v>
      </c>
      <c r="H558" s="6" t="s">
        <f>=(F558-E558)*G558</f>
      </c>
      <c r="I558" s="9" t="s">
        <f>=(F558-E558)/E558</f>
      </c>
      <c r="J558" s="7" t="s">
        <f>=MAX(1,DATEDIF(C558,D558,"d")-1)</f>
      </c>
      <c r="K558" s="9" t="s">
        <f>=I558*365/J558</f>
      </c>
    </row>
    <row collapsed="false" customFormat="false" customHeight="false" hidden="false" ht="12.1" outlineLevel="0" r="559">
      <c r="A559" s="16" t="s">
        <v>27</v>
      </c>
      <c r="B559" s="16" t="s">
        <v>28</v>
      </c>
      <c r="C559" s="45" t="n">
        <v>45005</v>
      </c>
      <c r="D559" s="46" t="n">
        <v>45275</v>
      </c>
      <c r="E559" s="17" t="n">
        <v>4170.36</v>
      </c>
      <c r="F559" s="17" t="n">
        <v>6446.9</v>
      </c>
      <c r="G559" s="17" t="n">
        <v>1</v>
      </c>
      <c r="H559" s="6" t="s">
        <f>=(F559-E559)*G559</f>
      </c>
      <c r="I559" s="9" t="s">
        <f>=(F559-E559)/E559</f>
      </c>
      <c r="J559" s="7" t="s">
        <f>=MAX(1,DATEDIF(C559,D559,"d")-1)</f>
      </c>
      <c r="K559" s="9" t="s">
        <f>=I559*365/J559</f>
      </c>
    </row>
    <row collapsed="false" customFormat="false" customHeight="false" hidden="false" ht="12.1" outlineLevel="0" r="560">
      <c r="A560" s="16" t="s">
        <v>27</v>
      </c>
      <c r="B560" s="16" t="s">
        <v>28</v>
      </c>
      <c r="C560" s="45" t="n">
        <v>45128</v>
      </c>
      <c r="D560" s="46" t="n">
        <v>45275</v>
      </c>
      <c r="E560" s="17" t="n">
        <v>5448</v>
      </c>
      <c r="F560" s="17" t="n">
        <v>6446.9</v>
      </c>
      <c r="G560" s="17" t="n">
        <v>3</v>
      </c>
      <c r="H560" s="6" t="s">
        <f>=(F560-E560)*G560</f>
      </c>
      <c r="I560" s="9" t="s">
        <f>=(F560-E560)/E560</f>
      </c>
      <c r="J560" s="7" t="s">
        <f>=MAX(1,DATEDIF(C560,D560,"d")-1)</f>
      </c>
      <c r="K560" s="9" t="s">
        <f>=I560*365/J560</f>
      </c>
    </row>
    <row collapsed="false" customFormat="false" customHeight="false" hidden="false" ht="12.1" outlineLevel="0" r="561">
      <c r="A561" s="16" t="s">
        <v>27</v>
      </c>
      <c r="B561" s="16" t="s">
        <v>28</v>
      </c>
      <c r="C561" s="45" t="n">
        <v>45257</v>
      </c>
      <c r="D561" s="46" t="n">
        <v>45275</v>
      </c>
      <c r="E561" s="17" t="n">
        <v>7293.7633</v>
      </c>
      <c r="F561" s="17" t="n">
        <v>6446.9</v>
      </c>
      <c r="G561" s="17" t="n">
        <v>6</v>
      </c>
      <c r="H561" s="6" t="s">
        <f>=(F561-E561)*G561</f>
      </c>
      <c r="I561" s="9" t="s">
        <f>=(F561-E561)/E561</f>
      </c>
      <c r="J561" s="7" t="s">
        <f>=MAX(1,DATEDIF(C561,D561,"d")-1)</f>
      </c>
      <c r="K561" s="9" t="s">
        <f>=I561*365/J561</f>
      </c>
    </row>
    <row collapsed="false" customFormat="false" customHeight="false" hidden="false" ht="12.1" outlineLevel="0" r="562">
      <c r="A562" s="16" t="s">
        <v>27</v>
      </c>
      <c r="B562" s="16" t="s">
        <v>28</v>
      </c>
      <c r="C562" s="45" t="n">
        <v>45257</v>
      </c>
      <c r="D562" s="46" t="n">
        <v>45275</v>
      </c>
      <c r="E562" s="17" t="n">
        <v>7296.76</v>
      </c>
      <c r="F562" s="17" t="n">
        <v>6446.9</v>
      </c>
      <c r="G562" s="17" t="n">
        <v>1</v>
      </c>
      <c r="H562" s="6" t="s">
        <f>=(F562-E562)*G562</f>
      </c>
      <c r="I562" s="9" t="s">
        <f>=(F562-E562)/E562</f>
      </c>
      <c r="J562" s="7" t="s">
        <f>=MAX(1,DATEDIF(C562,D562,"d")-1)</f>
      </c>
      <c r="K562" s="9" t="s">
        <f>=I562*365/J562</f>
      </c>
    </row>
    <row collapsed="false" customFormat="false" customHeight="false" hidden="false" ht="12.1" outlineLevel="0" r="563">
      <c r="A563" s="16" t="s">
        <v>27</v>
      </c>
      <c r="B563" s="16" t="s">
        <v>28</v>
      </c>
      <c r="C563" s="45" t="n">
        <v>45275</v>
      </c>
      <c r="D563" s="46" t="n">
        <v>45966</v>
      </c>
      <c r="E563" s="17" t="n">
        <v>6457.601</v>
      </c>
      <c r="F563" s="17" t="n">
        <v>5520.7733</v>
      </c>
      <c r="G563" s="17" t="n">
        <v>10</v>
      </c>
      <c r="H563" s="6" t="s">
        <f>=(F563-E563)*G563</f>
      </c>
      <c r="I563" s="9" t="s">
        <f>=(F563-E563)/E563</f>
      </c>
      <c r="J563" s="7" t="s">
        <f>=MAX(1,DATEDIF(C563,D563,"d")-1)</f>
      </c>
      <c r="K563" s="9" t="s">
        <f>=I563*365/J563</f>
      </c>
    </row>
    <row collapsed="false" customFormat="false" customHeight="false" hidden="false" ht="12.1" outlineLevel="0" r="564">
      <c r="A564" s="16" t="s">
        <v>27</v>
      </c>
      <c r="B564" s="16" t="s">
        <v>28</v>
      </c>
      <c r="C564" s="45" t="n">
        <v>45275</v>
      </c>
      <c r="D564" s="46" t="n">
        <v>45966</v>
      </c>
      <c r="E564" s="17" t="n">
        <v>6457.6</v>
      </c>
      <c r="F564" s="17" t="n">
        <v>5520.7733</v>
      </c>
      <c r="G564" s="17" t="n">
        <v>1</v>
      </c>
      <c r="H564" s="6" t="s">
        <f>=(F564-E564)*G564</f>
      </c>
      <c r="I564" s="9" t="s">
        <f>=(F564-E564)/E564</f>
      </c>
      <c r="J564" s="7" t="s">
        <f>=MAX(1,DATEDIF(C564,D564,"d")-1)</f>
      </c>
      <c r="K564" s="9" t="s">
        <f>=I564*365/J564</f>
      </c>
    </row>
    <row collapsed="false" customFormat="false" customHeight="false" hidden="false" ht="12.1" outlineLevel="0" r="565">
      <c r="A565" s="16" t="s">
        <v>27</v>
      </c>
      <c r="B565" s="16" t="s">
        <v>28</v>
      </c>
      <c r="C565" s="45" t="n">
        <v>45306</v>
      </c>
      <c r="D565" s="46" t="n">
        <v>45966</v>
      </c>
      <c r="E565" s="17" t="n">
        <v>6908.46</v>
      </c>
      <c r="F565" s="17" t="n">
        <v>5520.7733</v>
      </c>
      <c r="G565" s="17" t="n">
        <v>1</v>
      </c>
      <c r="H565" s="6" t="s">
        <f>=(F565-E565)*G565</f>
      </c>
      <c r="I565" s="9" t="s">
        <f>=(F565-E565)/E565</f>
      </c>
      <c r="J565" s="7" t="s">
        <f>=MAX(1,DATEDIF(C565,D565,"d")-1)</f>
      </c>
      <c r="K565" s="9" t="s">
        <f>=I565*365/J565</f>
      </c>
    </row>
    <row collapsed="false" customFormat="false" customHeight="false" hidden="false" ht="12.1" outlineLevel="0" r="566">
      <c r="A566" s="16" t="s">
        <v>685</v>
      </c>
      <c r="B566" s="16" t="s">
        <v>1179</v>
      </c>
      <c r="C566" s="45" t="n">
        <v>44326</v>
      </c>
      <c r="D566" s="46" t="n">
        <v>44491</v>
      </c>
      <c r="E566" s="17" t="n">
        <v>1039.97</v>
      </c>
      <c r="F566" s="17" t="n">
        <v>1004.75</v>
      </c>
      <c r="G566" s="17" t="n">
        <v>1</v>
      </c>
      <c r="H566" s="6" t="s">
        <f>=(F566-E566)*G566</f>
      </c>
      <c r="I566" s="9" t="s">
        <f>=(F566-E566)/E566</f>
      </c>
      <c r="J566" s="7" t="s">
        <f>=MAX(1,DATEDIF(C566,D566,"d")-1)</f>
      </c>
      <c r="K566" s="9" t="s">
        <f>=I566*365/J566</f>
      </c>
    </row>
    <row collapsed="false" customFormat="false" customHeight="false" hidden="false" ht="12.1" outlineLevel="0" r="567">
      <c r="A567" s="16" t="s">
        <v>685</v>
      </c>
      <c r="B567" s="16" t="s">
        <v>1179</v>
      </c>
      <c r="C567" s="45" t="n">
        <v>44326</v>
      </c>
      <c r="D567" s="46" t="n">
        <v>44491</v>
      </c>
      <c r="E567" s="17" t="n">
        <v>1040.0733</v>
      </c>
      <c r="F567" s="17" t="n">
        <v>1004.75</v>
      </c>
      <c r="G567" s="17" t="n">
        <v>1</v>
      </c>
      <c r="H567" s="6" t="s">
        <f>=(F567-E567)*G567</f>
      </c>
      <c r="I567" s="9" t="s">
        <f>=(F567-E567)/E567</f>
      </c>
      <c r="J567" s="7" t="s">
        <f>=MAX(1,DATEDIF(C567,D567,"d")-1)</f>
      </c>
      <c r="K567" s="9" t="s">
        <f>=I567*365/J567</f>
      </c>
    </row>
    <row collapsed="false" customFormat="false" customHeight="false" hidden="false" ht="12.1" outlineLevel="0" r="568">
      <c r="A568" s="16" t="s">
        <v>685</v>
      </c>
      <c r="B568" s="16" t="s">
        <v>1179</v>
      </c>
      <c r="C568" s="45" t="n">
        <v>44326</v>
      </c>
      <c r="D568" s="46" t="n">
        <v>44491</v>
      </c>
      <c r="E568" s="17" t="n">
        <v>1040.0733</v>
      </c>
      <c r="F568" s="17" t="n">
        <v>1004.85</v>
      </c>
      <c r="G568" s="17" t="n">
        <v>1</v>
      </c>
      <c r="H568" s="6" t="s">
        <f>=(F568-E568)*G568</f>
      </c>
      <c r="I568" s="9" t="s">
        <f>=(F568-E568)/E568</f>
      </c>
      <c r="J568" s="7" t="s">
        <f>=MAX(1,DATEDIF(C568,D568,"d")-1)</f>
      </c>
      <c r="K568" s="9" t="s">
        <f>=I568*365/J568</f>
      </c>
    </row>
    <row collapsed="false" customFormat="false" customHeight="false" hidden="false" ht="12.1" outlineLevel="0" r="569">
      <c r="A569" s="16" t="s">
        <v>685</v>
      </c>
      <c r="B569" s="16" t="s">
        <v>1179</v>
      </c>
      <c r="C569" s="45" t="n">
        <v>44326</v>
      </c>
      <c r="D569" s="46" t="n">
        <v>44491</v>
      </c>
      <c r="E569" s="17" t="n">
        <v>1040.0733</v>
      </c>
      <c r="F569" s="17" t="n">
        <v>1005.15</v>
      </c>
      <c r="G569" s="17" t="n">
        <v>1</v>
      </c>
      <c r="H569" s="6" t="s">
        <f>=(F569-E569)*G569</f>
      </c>
      <c r="I569" s="9" t="s">
        <f>=(F569-E569)/E569</f>
      </c>
      <c r="J569" s="7" t="s">
        <f>=MAX(1,DATEDIF(C569,D569,"d")-1)</f>
      </c>
      <c r="K569" s="9" t="s">
        <f>=I569*365/J569</f>
      </c>
    </row>
    <row collapsed="false" customFormat="false" customHeight="false" hidden="false" ht="12.1" outlineLevel="0" r="570">
      <c r="A570" s="16" t="s">
        <v>685</v>
      </c>
      <c r="B570" s="16" t="s">
        <v>1179</v>
      </c>
      <c r="C570" s="45" t="n">
        <v>44455</v>
      </c>
      <c r="D570" s="46" t="n">
        <v>44491</v>
      </c>
      <c r="E570" s="17" t="n">
        <v>1027.93</v>
      </c>
      <c r="F570" s="17" t="n">
        <v>1005.05</v>
      </c>
      <c r="G570" s="17" t="n">
        <v>1</v>
      </c>
      <c r="H570" s="6" t="s">
        <f>=(F570-E570)*G570</f>
      </c>
      <c r="I570" s="9" t="s">
        <f>=(F570-E570)/E570</f>
      </c>
      <c r="J570" s="7" t="s">
        <f>=MAX(1,DATEDIF(C570,D570,"d")-1)</f>
      </c>
      <c r="K570" s="9" t="s">
        <f>=I570*365/J570</f>
      </c>
    </row>
    <row collapsed="false" customFormat="false" customHeight="false" hidden="false" ht="12.1" outlineLevel="0" r="571">
      <c r="A571" s="16" t="s">
        <v>685</v>
      </c>
      <c r="B571" s="16" t="s">
        <v>1179</v>
      </c>
      <c r="C571" s="45" t="n">
        <v>44467</v>
      </c>
      <c r="D571" s="46" t="n">
        <v>44494</v>
      </c>
      <c r="E571" s="17" t="n">
        <v>1006.9233</v>
      </c>
      <c r="F571" s="17" t="n">
        <v>1004.962</v>
      </c>
      <c r="G571" s="17" t="n">
        <v>9</v>
      </c>
      <c r="H571" s="6" t="s">
        <f>=(F571-E571)*G571</f>
      </c>
      <c r="I571" s="9" t="s">
        <f>=(F571-E571)/E571</f>
      </c>
      <c r="J571" s="7" t="s">
        <f>=MAX(1,DATEDIF(C571,D571,"d")-1)</f>
      </c>
      <c r="K571" s="9" t="s">
        <f>=I571*365/J571</f>
      </c>
    </row>
    <row collapsed="false" customFormat="false" customHeight="false" hidden="false" ht="12.1" outlineLevel="0" r="572">
      <c r="A572" s="16" t="s">
        <v>685</v>
      </c>
      <c r="B572" s="16" t="s">
        <v>1179</v>
      </c>
      <c r="C572" s="45" t="n">
        <v>44467</v>
      </c>
      <c r="D572" s="46" t="n">
        <v>44494</v>
      </c>
      <c r="E572" s="17" t="n">
        <v>1006.92</v>
      </c>
      <c r="F572" s="17" t="n">
        <v>1004.962</v>
      </c>
      <c r="G572" s="17" t="n">
        <v>1</v>
      </c>
      <c r="H572" s="6" t="s">
        <f>=(F572-E572)*G572</f>
      </c>
      <c r="I572" s="9" t="s">
        <f>=(F572-E572)/E572</f>
      </c>
      <c r="J572" s="7" t="s">
        <f>=MAX(1,DATEDIF(C572,D572,"d")-1)</f>
      </c>
      <c r="K572" s="9" t="s">
        <f>=I572*365/J572</f>
      </c>
    </row>
    <row collapsed="false" customFormat="false" customHeight="false" hidden="false" ht="12.1" outlineLevel="0" r="573">
      <c r="A573" s="16" t="s">
        <v>686</v>
      </c>
      <c r="B573" s="16" t="s">
        <v>1224</v>
      </c>
      <c r="C573" s="45" t="n">
        <v>44326</v>
      </c>
      <c r="D573" s="46" t="n">
        <v>44482</v>
      </c>
      <c r="E573" s="17" t="n">
        <v>97.86</v>
      </c>
      <c r="F573" s="17" t="n">
        <v>89.7175</v>
      </c>
      <c r="G573" s="17" t="n">
        <v>2</v>
      </c>
      <c r="H573" s="6" t="s">
        <f>=(F573-E573)*G573</f>
      </c>
      <c r="I573" s="9" t="s">
        <f>=(F573-E573)/E573</f>
      </c>
      <c r="J573" s="7" t="s">
        <f>=MAX(1,DATEDIF(C573,D573,"d")-1)</f>
      </c>
      <c r="K573" s="9" t="s">
        <f>=I573*365/J573</f>
      </c>
    </row>
    <row collapsed="false" customFormat="false" customHeight="false" hidden="false" ht="12.1" outlineLevel="0" r="574">
      <c r="A574" s="16" t="s">
        <v>686</v>
      </c>
      <c r="B574" s="16" t="s">
        <v>1224</v>
      </c>
      <c r="C574" s="45" t="n">
        <v>44328</v>
      </c>
      <c r="D574" s="46" t="n">
        <v>44482</v>
      </c>
      <c r="E574" s="17" t="n">
        <v>95.42</v>
      </c>
      <c r="F574" s="17" t="n">
        <v>89.7175</v>
      </c>
      <c r="G574" s="17" t="n">
        <v>1</v>
      </c>
      <c r="H574" s="6" t="s">
        <f>=(F574-E574)*G574</f>
      </c>
      <c r="I574" s="9" t="s">
        <f>=(F574-E574)/E574</f>
      </c>
      <c r="J574" s="7" t="s">
        <f>=MAX(1,DATEDIF(C574,D574,"d")-1)</f>
      </c>
      <c r="K574" s="9" t="s">
        <f>=I574*365/J574</f>
      </c>
    </row>
    <row collapsed="false" customFormat="false" customHeight="false" hidden="false" ht="12.1" outlineLevel="0" r="575">
      <c r="A575" s="16" t="s">
        <v>686</v>
      </c>
      <c r="B575" s="16" t="s">
        <v>1224</v>
      </c>
      <c r="C575" s="45" t="n">
        <v>44337</v>
      </c>
      <c r="D575" s="46" t="n">
        <v>44482</v>
      </c>
      <c r="E575" s="17" t="n">
        <v>95.275</v>
      </c>
      <c r="F575" s="17" t="n">
        <v>89.7175</v>
      </c>
      <c r="G575" s="17" t="n">
        <v>2</v>
      </c>
      <c r="H575" s="6" t="s">
        <f>=(F575-E575)*G575</f>
      </c>
      <c r="I575" s="9" t="s">
        <f>=(F575-E575)/E575</f>
      </c>
      <c r="J575" s="7" t="s">
        <f>=MAX(1,DATEDIF(C575,D575,"d")-1)</f>
      </c>
      <c r="K575" s="9" t="s">
        <f>=I575*365/J575</f>
      </c>
    </row>
    <row collapsed="false" customFormat="false" customHeight="false" hidden="false" ht="12.1" outlineLevel="0" r="576">
      <c r="A576" s="16" t="s">
        <v>686</v>
      </c>
      <c r="B576" s="16" t="s">
        <v>1224</v>
      </c>
      <c r="C576" s="45" t="n">
        <v>44347</v>
      </c>
      <c r="D576" s="46" t="n">
        <v>44482</v>
      </c>
      <c r="E576" s="17" t="n">
        <v>98.418</v>
      </c>
      <c r="F576" s="17" t="n">
        <v>89.7175</v>
      </c>
      <c r="G576" s="17" t="n">
        <v>5</v>
      </c>
      <c r="H576" s="6" t="s">
        <f>=(F576-E576)*G576</f>
      </c>
      <c r="I576" s="9" t="s">
        <f>=(F576-E576)/E576</f>
      </c>
      <c r="J576" s="7" t="s">
        <f>=MAX(1,DATEDIF(C576,D576,"d")-1)</f>
      </c>
      <c r="K576" s="9" t="s">
        <f>=I576*365/J576</f>
      </c>
    </row>
    <row collapsed="false" customFormat="false" customHeight="false" hidden="false" ht="12.1" outlineLevel="0" r="577">
      <c r="A577" s="16" t="s">
        <v>686</v>
      </c>
      <c r="B577" s="16" t="s">
        <v>1224</v>
      </c>
      <c r="C577" s="45" t="n">
        <v>44455</v>
      </c>
      <c r="D577" s="46" t="n">
        <v>44482</v>
      </c>
      <c r="E577" s="17" t="n">
        <v>91.704</v>
      </c>
      <c r="F577" s="17" t="n">
        <v>89.7175</v>
      </c>
      <c r="G577" s="17" t="n">
        <v>2</v>
      </c>
      <c r="H577" s="6" t="s">
        <f>=(F577-E577)*G577</f>
      </c>
      <c r="I577" s="9" t="s">
        <f>=(F577-E577)/E577</f>
      </c>
      <c r="J577" s="7" t="s">
        <f>=MAX(1,DATEDIF(C577,D577,"d")-1)</f>
      </c>
      <c r="K577" s="9" t="s">
        <f>=I577*365/J577</f>
      </c>
    </row>
    <row collapsed="false" customFormat="false" customHeight="false" hidden="false" ht="12.1" outlineLevel="0" r="578">
      <c r="A578" s="16" t="s">
        <v>686</v>
      </c>
      <c r="B578" s="16" t="s">
        <v>1224</v>
      </c>
      <c r="C578" s="45" t="n">
        <v>44455</v>
      </c>
      <c r="D578" s="46" t="n">
        <v>44482</v>
      </c>
      <c r="E578" s="17" t="n">
        <v>91.704</v>
      </c>
      <c r="F578" s="17" t="n">
        <v>89.89</v>
      </c>
      <c r="G578" s="17" t="n">
        <v>1</v>
      </c>
      <c r="H578" s="6" t="s">
        <f>=(F578-E578)*G578</f>
      </c>
      <c r="I578" s="9" t="s">
        <f>=(F578-E578)/E578</f>
      </c>
      <c r="J578" s="7" t="s">
        <f>=MAX(1,DATEDIF(C578,D578,"d")-1)</f>
      </c>
      <c r="K578" s="9" t="s">
        <f>=I578*365/J578</f>
      </c>
    </row>
    <row collapsed="false" customFormat="false" customHeight="false" hidden="false" ht="12.1" outlineLevel="0" r="579">
      <c r="A579" s="16" t="s">
        <v>686</v>
      </c>
      <c r="B579" s="16" t="s">
        <v>1224</v>
      </c>
      <c r="C579" s="45" t="n">
        <v>44455</v>
      </c>
      <c r="D579" s="46" t="n">
        <v>44482</v>
      </c>
      <c r="E579" s="17" t="n">
        <v>91.704</v>
      </c>
      <c r="F579" s="17" t="n">
        <v>89.87</v>
      </c>
      <c r="G579" s="17" t="n">
        <v>1</v>
      </c>
      <c r="H579" s="6" t="s">
        <f>=(F579-E579)*G579</f>
      </c>
      <c r="I579" s="9" t="s">
        <f>=(F579-E579)/E579</f>
      </c>
      <c r="J579" s="7" t="s">
        <f>=MAX(1,DATEDIF(C579,D579,"d")-1)</f>
      </c>
      <c r="K579" s="9" t="s">
        <f>=I579*365/J579</f>
      </c>
    </row>
    <row collapsed="false" customFormat="false" customHeight="false" hidden="false" ht="12.1" outlineLevel="0" r="580">
      <c r="A580" s="16" t="s">
        <v>686</v>
      </c>
      <c r="B580" s="16" t="s">
        <v>1224</v>
      </c>
      <c r="C580" s="45" t="n">
        <v>44455</v>
      </c>
      <c r="D580" s="46" t="n">
        <v>44482</v>
      </c>
      <c r="E580" s="17" t="n">
        <v>91.704</v>
      </c>
      <c r="F580" s="17" t="n">
        <v>89.748</v>
      </c>
      <c r="G580" s="17" t="n">
        <v>1</v>
      </c>
      <c r="H580" s="6" t="s">
        <f>=(F580-E580)*G580</f>
      </c>
      <c r="I580" s="9" t="s">
        <f>=(F580-E580)/E580</f>
      </c>
      <c r="J580" s="7" t="s">
        <f>=MAX(1,DATEDIF(C580,D580,"d")-1)</f>
      </c>
      <c r="K580" s="9" t="s">
        <f>=I580*365/J580</f>
      </c>
    </row>
    <row collapsed="false" customFormat="false" customHeight="false" hidden="false" ht="12.1" outlineLevel="0" r="581">
      <c r="A581" s="16" t="s">
        <v>686</v>
      </c>
      <c r="B581" s="16" t="s">
        <v>1224</v>
      </c>
      <c r="C581" s="45" t="n">
        <v>44469</v>
      </c>
      <c r="D581" s="46" t="n">
        <v>44482</v>
      </c>
      <c r="E581" s="17" t="n">
        <v>90.5967</v>
      </c>
      <c r="F581" s="17" t="n">
        <v>89.748</v>
      </c>
      <c r="G581" s="17" t="n">
        <v>3</v>
      </c>
      <c r="H581" s="6" t="s">
        <f>=(F581-E581)*G581</f>
      </c>
      <c r="I581" s="9" t="s">
        <f>=(F581-E581)/E581</f>
      </c>
      <c r="J581" s="7" t="s">
        <f>=MAX(1,DATEDIF(C581,D581,"d")-1)</f>
      </c>
      <c r="K581" s="9" t="s">
        <f>=I581*365/J581</f>
      </c>
    </row>
    <row collapsed="false" customFormat="false" customHeight="false" hidden="false" ht="12.1" outlineLevel="0" r="582">
      <c r="A582" s="16" t="s">
        <v>686</v>
      </c>
      <c r="B582" s="16" t="s">
        <v>1224</v>
      </c>
      <c r="C582" s="45" t="n">
        <v>44469</v>
      </c>
      <c r="D582" s="46" t="n">
        <v>44482</v>
      </c>
      <c r="E582" s="17" t="n">
        <v>90.59</v>
      </c>
      <c r="F582" s="17" t="n">
        <v>89.748</v>
      </c>
      <c r="G582" s="17" t="n">
        <v>1</v>
      </c>
      <c r="H582" s="6" t="s">
        <f>=(F582-E582)*G582</f>
      </c>
      <c r="I582" s="9" t="s">
        <f>=(F582-E582)/E582</f>
      </c>
      <c r="J582" s="7" t="s">
        <f>=MAX(1,DATEDIF(C582,D582,"d")-1)</f>
      </c>
      <c r="K582" s="9" t="s">
        <f>=I582*365/J582</f>
      </c>
    </row>
    <row collapsed="false" customFormat="false" customHeight="false" hidden="false" ht="12.1" outlineLevel="0" r="583">
      <c r="A583" s="16" t="s">
        <v>688</v>
      </c>
      <c r="B583" s="16" t="s">
        <v>1246</v>
      </c>
      <c r="C583" s="45" t="n">
        <v>44370</v>
      </c>
      <c r="D583" s="46" t="n">
        <v>44482</v>
      </c>
      <c r="E583" s="17" t="n">
        <v>106.45</v>
      </c>
      <c r="F583" s="17" t="n">
        <v>107.9063</v>
      </c>
      <c r="G583" s="17" t="n">
        <v>1</v>
      </c>
      <c r="H583" s="6" t="s">
        <f>=(F583-E583)*G583</f>
      </c>
      <c r="I583" s="9" t="s">
        <f>=(F583-E583)/E583</f>
      </c>
      <c r="J583" s="7" t="s">
        <f>=MAX(1,DATEDIF(C583,D583,"d")-1)</f>
      </c>
      <c r="K583" s="9" t="s">
        <f>=I583*365/J583</f>
      </c>
    </row>
    <row collapsed="false" customFormat="false" customHeight="false" hidden="false" ht="12.1" outlineLevel="0" r="584">
      <c r="A584" s="16" t="s">
        <v>688</v>
      </c>
      <c r="B584" s="16" t="s">
        <v>1246</v>
      </c>
      <c r="C584" s="45" t="n">
        <v>44377</v>
      </c>
      <c r="D584" s="46" t="n">
        <v>44482</v>
      </c>
      <c r="E584" s="17" t="n">
        <v>108.054</v>
      </c>
      <c r="F584" s="17" t="n">
        <v>107.9063</v>
      </c>
      <c r="G584" s="17" t="n">
        <v>5</v>
      </c>
      <c r="H584" s="6" t="s">
        <f>=(F584-E584)*G584</f>
      </c>
      <c r="I584" s="9" t="s">
        <f>=(F584-E584)/E584</f>
      </c>
      <c r="J584" s="7" t="s">
        <f>=MAX(1,DATEDIF(C584,D584,"d")-1)</f>
      </c>
      <c r="K584" s="9" t="s">
        <f>=I584*365/J584</f>
      </c>
    </row>
    <row collapsed="false" customFormat="false" customHeight="false" hidden="false" ht="12.1" outlineLevel="0" r="585">
      <c r="A585" s="16" t="s">
        <v>688</v>
      </c>
      <c r="B585" s="16" t="s">
        <v>1246</v>
      </c>
      <c r="C585" s="45" t="n">
        <v>44390</v>
      </c>
      <c r="D585" s="46" t="n">
        <v>44482</v>
      </c>
      <c r="E585" s="17" t="n">
        <v>111.98</v>
      </c>
      <c r="F585" s="17" t="n">
        <v>107.9063</v>
      </c>
      <c r="G585" s="17" t="n">
        <v>1</v>
      </c>
      <c r="H585" s="6" t="s">
        <f>=(F585-E585)*G585</f>
      </c>
      <c r="I585" s="9" t="s">
        <f>=(F585-E585)/E585</f>
      </c>
      <c r="J585" s="7" t="s">
        <f>=MAX(1,DATEDIF(C585,D585,"d")-1)</f>
      </c>
      <c r="K585" s="9" t="s">
        <f>=I585*365/J585</f>
      </c>
    </row>
    <row collapsed="false" customFormat="false" customHeight="false" hidden="false" ht="12.1" outlineLevel="0" r="586">
      <c r="A586" s="16" t="s">
        <v>688</v>
      </c>
      <c r="B586" s="16" t="s">
        <v>1246</v>
      </c>
      <c r="C586" s="45" t="n">
        <v>44393</v>
      </c>
      <c r="D586" s="46" t="n">
        <v>44482</v>
      </c>
      <c r="E586" s="17" t="n">
        <v>111.66</v>
      </c>
      <c r="F586" s="17" t="n">
        <v>107.9063</v>
      </c>
      <c r="G586" s="17" t="n">
        <v>1</v>
      </c>
      <c r="H586" s="6" t="s">
        <f>=(F586-E586)*G586</f>
      </c>
      <c r="I586" s="9" t="s">
        <f>=(F586-E586)/E586</f>
      </c>
      <c r="J586" s="7" t="s">
        <f>=MAX(1,DATEDIF(C586,D586,"d")-1)</f>
      </c>
      <c r="K586" s="9" t="s">
        <f>=I586*365/J586</f>
      </c>
    </row>
    <row collapsed="false" customFormat="false" customHeight="false" hidden="false" ht="12.1" outlineLevel="0" r="587">
      <c r="A587" s="16" t="s">
        <v>688</v>
      </c>
      <c r="B587" s="16" t="s">
        <v>1246</v>
      </c>
      <c r="C587" s="45" t="n">
        <v>44396</v>
      </c>
      <c r="D587" s="46" t="n">
        <v>44482</v>
      </c>
      <c r="E587" s="17" t="n">
        <v>110.16</v>
      </c>
      <c r="F587" s="17" t="n">
        <v>107.9063</v>
      </c>
      <c r="G587" s="17" t="n">
        <v>1</v>
      </c>
      <c r="H587" s="6" t="s">
        <f>=(F587-E587)*G587</f>
      </c>
      <c r="I587" s="9" t="s">
        <f>=(F587-E587)/E587</f>
      </c>
      <c r="J587" s="7" t="s">
        <f>=MAX(1,DATEDIF(C587,D587,"d")-1)</f>
      </c>
      <c r="K587" s="9" t="s">
        <f>=I587*365/J587</f>
      </c>
    </row>
    <row collapsed="false" customFormat="false" customHeight="false" hidden="false" ht="12.1" outlineLevel="0" r="588">
      <c r="A588" s="16" t="s">
        <v>688</v>
      </c>
      <c r="B588" s="16" t="s">
        <v>1246</v>
      </c>
      <c r="C588" s="45" t="n">
        <v>44404</v>
      </c>
      <c r="D588" s="46" t="n">
        <v>44482</v>
      </c>
      <c r="E588" s="17" t="n">
        <v>111.88</v>
      </c>
      <c r="F588" s="17" t="n">
        <v>107.9063</v>
      </c>
      <c r="G588" s="17" t="n">
        <v>1</v>
      </c>
      <c r="H588" s="6" t="s">
        <f>=(F588-E588)*G588</f>
      </c>
      <c r="I588" s="9" t="s">
        <f>=(F588-E588)/E588</f>
      </c>
      <c r="J588" s="7" t="s">
        <f>=MAX(1,DATEDIF(C588,D588,"d")-1)</f>
      </c>
      <c r="K588" s="9" t="s">
        <f>=I588*365/J588</f>
      </c>
    </row>
    <row collapsed="false" customFormat="false" customHeight="false" hidden="false" ht="12.1" outlineLevel="0" r="589">
      <c r="A589" s="16" t="s">
        <v>688</v>
      </c>
      <c r="B589" s="16" t="s">
        <v>1246</v>
      </c>
      <c r="C589" s="45" t="n">
        <v>44439</v>
      </c>
      <c r="D589" s="46" t="n">
        <v>44482</v>
      </c>
      <c r="E589" s="17" t="n">
        <v>114.7667</v>
      </c>
      <c r="F589" s="17" t="n">
        <v>107.9063</v>
      </c>
      <c r="G589" s="17" t="n">
        <v>3</v>
      </c>
      <c r="H589" s="6" t="s">
        <f>=(F589-E589)*G589</f>
      </c>
      <c r="I589" s="9" t="s">
        <f>=(F589-E589)/E589</f>
      </c>
      <c r="J589" s="7" t="s">
        <f>=MAX(1,DATEDIF(C589,D589,"d")-1)</f>
      </c>
      <c r="K589" s="9" t="s">
        <f>=I589*365/J589</f>
      </c>
    </row>
    <row collapsed="false" customFormat="false" customHeight="false" hidden="false" ht="12.1" outlineLevel="0" r="590">
      <c r="A590" s="16" t="s">
        <v>688</v>
      </c>
      <c r="B590" s="16" t="s">
        <v>1246</v>
      </c>
      <c r="C590" s="45" t="n">
        <v>44455</v>
      </c>
      <c r="D590" s="46" t="n">
        <v>44482</v>
      </c>
      <c r="E590" s="17" t="n">
        <v>111.675</v>
      </c>
      <c r="F590" s="17" t="n">
        <v>107.9063</v>
      </c>
      <c r="G590" s="17" t="n">
        <v>2</v>
      </c>
      <c r="H590" s="6" t="s">
        <f>=(F590-E590)*G590</f>
      </c>
      <c r="I590" s="9" t="s">
        <f>=(F590-E590)/E590</f>
      </c>
      <c r="J590" s="7" t="s">
        <f>=MAX(1,DATEDIF(C590,D590,"d")-1)</f>
      </c>
      <c r="K590" s="9" t="s">
        <f>=I590*365/J590</f>
      </c>
    </row>
    <row collapsed="false" customFormat="false" customHeight="false" hidden="false" ht="12.1" outlineLevel="0" r="591">
      <c r="A591" s="16" t="s">
        <v>688</v>
      </c>
      <c r="B591" s="16" t="s">
        <v>1246</v>
      </c>
      <c r="C591" s="45" t="n">
        <v>44469</v>
      </c>
      <c r="D591" s="46" t="n">
        <v>44482</v>
      </c>
      <c r="E591" s="17" t="n">
        <v>110.06</v>
      </c>
      <c r="F591" s="17" t="n">
        <v>107.9063</v>
      </c>
      <c r="G591" s="17" t="n">
        <v>1</v>
      </c>
      <c r="H591" s="6" t="s">
        <f>=(F591-E591)*G591</f>
      </c>
      <c r="I591" s="9" t="s">
        <f>=(F591-E591)/E591</f>
      </c>
      <c r="J591" s="7" t="s">
        <f>=MAX(1,DATEDIF(C591,D591,"d")-1)</f>
      </c>
      <c r="K591" s="9" t="s">
        <f>=I591*365/J591</f>
      </c>
    </row>
    <row collapsed="false" customFormat="false" customHeight="false" hidden="false" ht="12.1" outlineLevel="0" r="592">
      <c r="A592" s="16" t="s">
        <v>62</v>
      </c>
      <c r="B592" s="16" t="s">
        <v>63</v>
      </c>
      <c r="C592" s="45" t="n">
        <v>44393</v>
      </c>
      <c r="D592" s="46" t="n">
        <v>45160</v>
      </c>
      <c r="E592" s="17" t="n">
        <v>1567.5</v>
      </c>
      <c r="F592" s="17" t="n">
        <v>1666.2673</v>
      </c>
      <c r="G592" s="17" t="n">
        <v>1</v>
      </c>
      <c r="H592" s="6" t="s">
        <f>=(F592-E592)*G592</f>
      </c>
      <c r="I592" s="9" t="s">
        <f>=(F592-E592)/E592</f>
      </c>
      <c r="J592" s="7" t="s">
        <f>=MAX(1,DATEDIF(C592,D592,"d")-1)</f>
      </c>
      <c r="K592" s="9" t="s">
        <f>=I592*365/J592</f>
      </c>
    </row>
    <row collapsed="false" customFormat="false" customHeight="false" hidden="false" ht="12.1" outlineLevel="0" r="593">
      <c r="A593" s="16" t="s">
        <v>62</v>
      </c>
      <c r="B593" s="16" t="s">
        <v>63</v>
      </c>
      <c r="C593" s="45" t="n">
        <v>44407</v>
      </c>
      <c r="D593" s="46" t="n">
        <v>45160</v>
      </c>
      <c r="E593" s="17" t="n">
        <v>1634.73</v>
      </c>
      <c r="F593" s="17" t="n">
        <v>1666.2673</v>
      </c>
      <c r="G593" s="17" t="n">
        <v>1</v>
      </c>
      <c r="H593" s="6" t="s">
        <f>=(F593-E593)*G593</f>
      </c>
      <c r="I593" s="9" t="s">
        <f>=(F593-E593)/E593</f>
      </c>
      <c r="J593" s="7" t="s">
        <f>=MAX(1,DATEDIF(C593,D593,"d")-1)</f>
      </c>
      <c r="K593" s="9" t="s">
        <f>=I593*365/J593</f>
      </c>
    </row>
    <row collapsed="false" customFormat="false" customHeight="false" hidden="false" ht="12.1" outlineLevel="0" r="594">
      <c r="A594" s="16" t="s">
        <v>62</v>
      </c>
      <c r="B594" s="16" t="s">
        <v>63</v>
      </c>
      <c r="C594" s="45" t="n">
        <v>44546</v>
      </c>
      <c r="D594" s="46" t="n">
        <v>45160</v>
      </c>
      <c r="E594" s="17" t="n">
        <v>1649.34</v>
      </c>
      <c r="F594" s="17" t="n">
        <v>1666.2673</v>
      </c>
      <c r="G594" s="17" t="n">
        <v>1</v>
      </c>
      <c r="H594" s="6" t="s">
        <f>=(F594-E594)*G594</f>
      </c>
      <c r="I594" s="9" t="s">
        <f>=(F594-E594)/E594</f>
      </c>
      <c r="J594" s="7" t="s">
        <f>=MAX(1,DATEDIF(C594,D594,"d")-1)</f>
      </c>
      <c r="K594" s="9" t="s">
        <f>=I594*365/J594</f>
      </c>
    </row>
    <row collapsed="false" customFormat="false" customHeight="false" hidden="false" ht="12.1" outlineLevel="0" r="595">
      <c r="A595" s="16" t="s">
        <v>62</v>
      </c>
      <c r="B595" s="16" t="s">
        <v>63</v>
      </c>
      <c r="C595" s="45" t="n">
        <v>44666</v>
      </c>
      <c r="D595" s="46" t="n">
        <v>45160</v>
      </c>
      <c r="E595" s="17" t="n">
        <v>1025.58</v>
      </c>
      <c r="F595" s="17" t="n">
        <v>1666.2673</v>
      </c>
      <c r="G595" s="17" t="n">
        <v>1</v>
      </c>
      <c r="H595" s="6" t="s">
        <f>=(F595-E595)*G595</f>
      </c>
      <c r="I595" s="9" t="s">
        <f>=(F595-E595)/E595</f>
      </c>
      <c r="J595" s="7" t="s">
        <f>=MAX(1,DATEDIF(C595,D595,"d")-1)</f>
      </c>
      <c r="K595" s="9" t="s">
        <f>=I595*365/J595</f>
      </c>
    </row>
    <row collapsed="false" customFormat="false" customHeight="false" hidden="false" ht="12.1" outlineLevel="0" r="596">
      <c r="A596" s="16" t="s">
        <v>62</v>
      </c>
      <c r="B596" s="16" t="s">
        <v>63</v>
      </c>
      <c r="C596" s="45" t="n">
        <v>44712</v>
      </c>
      <c r="D596" s="46" t="n">
        <v>45160</v>
      </c>
      <c r="E596" s="17" t="n">
        <v>917.52</v>
      </c>
      <c r="F596" s="17" t="n">
        <v>1666.2673</v>
      </c>
      <c r="G596" s="17" t="n">
        <v>1</v>
      </c>
      <c r="H596" s="6" t="s">
        <f>=(F596-E596)*G596</f>
      </c>
      <c r="I596" s="9" t="s">
        <f>=(F596-E596)/E596</f>
      </c>
      <c r="J596" s="7" t="s">
        <f>=MAX(1,DATEDIF(C596,D596,"d")-1)</f>
      </c>
      <c r="K596" s="9" t="s">
        <f>=I596*365/J596</f>
      </c>
    </row>
    <row collapsed="false" customFormat="false" customHeight="false" hidden="false" ht="12.1" outlineLevel="0" r="597">
      <c r="A597" s="16" t="s">
        <v>62</v>
      </c>
      <c r="B597" s="16" t="s">
        <v>63</v>
      </c>
      <c r="C597" s="45" t="n">
        <v>44771</v>
      </c>
      <c r="D597" s="46" t="n">
        <v>45160</v>
      </c>
      <c r="E597" s="17" t="n">
        <v>1036.37</v>
      </c>
      <c r="F597" s="17" t="n">
        <v>1666.2673</v>
      </c>
      <c r="G597" s="17" t="n">
        <v>1</v>
      </c>
      <c r="H597" s="6" t="s">
        <f>=(F597-E597)*G597</f>
      </c>
      <c r="I597" s="9" t="s">
        <f>=(F597-E597)/E597</f>
      </c>
      <c r="J597" s="7" t="s">
        <f>=MAX(1,DATEDIF(C597,D597,"d")-1)</f>
      </c>
      <c r="K597" s="9" t="s">
        <f>=I597*365/J597</f>
      </c>
    </row>
    <row collapsed="false" customFormat="false" customHeight="false" hidden="false" ht="12.1" outlineLevel="0" r="598">
      <c r="A598" s="16" t="s">
        <v>62</v>
      </c>
      <c r="B598" s="16" t="s">
        <v>63</v>
      </c>
      <c r="C598" s="45" t="n">
        <v>44789</v>
      </c>
      <c r="D598" s="46" t="n">
        <v>45160</v>
      </c>
      <c r="E598" s="17" t="n">
        <v>1086.81</v>
      </c>
      <c r="F598" s="17" t="n">
        <v>1666.2673</v>
      </c>
      <c r="G598" s="17" t="n">
        <v>1</v>
      </c>
      <c r="H598" s="6" t="s">
        <f>=(F598-E598)*G598</f>
      </c>
      <c r="I598" s="9" t="s">
        <f>=(F598-E598)/E598</f>
      </c>
      <c r="J598" s="7" t="s">
        <f>=MAX(1,DATEDIF(C598,D598,"d")-1)</f>
      </c>
      <c r="K598" s="9" t="s">
        <f>=I598*365/J598</f>
      </c>
    </row>
    <row collapsed="false" customFormat="false" customHeight="false" hidden="false" ht="12.1" outlineLevel="0" r="599">
      <c r="A599" s="16" t="s">
        <v>62</v>
      </c>
      <c r="B599" s="16" t="s">
        <v>63</v>
      </c>
      <c r="C599" s="45" t="n">
        <v>44860</v>
      </c>
      <c r="D599" s="46" t="n">
        <v>45160</v>
      </c>
      <c r="E599" s="17" t="n">
        <v>1045.58</v>
      </c>
      <c r="F599" s="17" t="n">
        <v>1666.2673</v>
      </c>
      <c r="G599" s="17" t="n">
        <v>1</v>
      </c>
      <c r="H599" s="6" t="s">
        <f>=(F599-E599)*G599</f>
      </c>
      <c r="I599" s="9" t="s">
        <f>=(F599-E599)/E599</f>
      </c>
      <c r="J599" s="7" t="s">
        <f>=MAX(1,DATEDIF(C599,D599,"d")-1)</f>
      </c>
      <c r="K599" s="9" t="s">
        <f>=I599*365/J599</f>
      </c>
    </row>
    <row collapsed="false" customFormat="false" customHeight="false" hidden="false" ht="12.1" outlineLevel="0" r="600">
      <c r="A600" s="16" t="s">
        <v>62</v>
      </c>
      <c r="B600" s="16" t="s">
        <v>63</v>
      </c>
      <c r="C600" s="45" t="n">
        <v>44942</v>
      </c>
      <c r="D600" s="46" t="n">
        <v>45160</v>
      </c>
      <c r="E600" s="17" t="n">
        <v>1054.04</v>
      </c>
      <c r="F600" s="17" t="n">
        <v>1666.2673</v>
      </c>
      <c r="G600" s="17" t="n">
        <v>1</v>
      </c>
      <c r="H600" s="6" t="s">
        <f>=(F600-E600)*G600</f>
      </c>
      <c r="I600" s="9" t="s">
        <f>=(F600-E600)/E600</f>
      </c>
      <c r="J600" s="7" t="s">
        <f>=MAX(1,DATEDIF(C600,D600,"d")-1)</f>
      </c>
      <c r="K600" s="9" t="s">
        <f>=I600*365/J600</f>
      </c>
    </row>
    <row collapsed="false" customFormat="false" customHeight="false" hidden="false" ht="12.1" outlineLevel="0" r="601">
      <c r="A601" s="16" t="s">
        <v>62</v>
      </c>
      <c r="B601" s="16" t="s">
        <v>63</v>
      </c>
      <c r="C601" s="45" t="n">
        <v>44973</v>
      </c>
      <c r="D601" s="46" t="n">
        <v>45160</v>
      </c>
      <c r="E601" s="17" t="n">
        <v>1035.43</v>
      </c>
      <c r="F601" s="17" t="n">
        <v>1666.2673</v>
      </c>
      <c r="G601" s="17" t="n">
        <v>1</v>
      </c>
      <c r="H601" s="6" t="s">
        <f>=(F601-E601)*G601</f>
      </c>
      <c r="I601" s="9" t="s">
        <f>=(F601-E601)/E601</f>
      </c>
      <c r="J601" s="7" t="s">
        <f>=MAX(1,DATEDIF(C601,D601,"d")-1)</f>
      </c>
      <c r="K601" s="9" t="s">
        <f>=I601*365/J601</f>
      </c>
    </row>
    <row collapsed="false" customFormat="false" customHeight="false" hidden="false" ht="12.1" outlineLevel="0" r="602">
      <c r="A602" s="16" t="s">
        <v>62</v>
      </c>
      <c r="B602" s="16" t="s">
        <v>63</v>
      </c>
      <c r="C602" s="45" t="n">
        <v>45077</v>
      </c>
      <c r="D602" s="46" t="n">
        <v>45160</v>
      </c>
      <c r="E602" s="17" t="n">
        <v>1302.8</v>
      </c>
      <c r="F602" s="17" t="n">
        <v>1666.2673</v>
      </c>
      <c r="G602" s="17" t="n">
        <v>1</v>
      </c>
      <c r="H602" s="6" t="s">
        <f>=(F602-E602)*G602</f>
      </c>
      <c r="I602" s="9" t="s">
        <f>=(F602-E602)/E602</f>
      </c>
      <c r="J602" s="7" t="s">
        <f>=MAX(1,DATEDIF(C602,D602,"d")-1)</f>
      </c>
      <c r="K602" s="9" t="s">
        <f>=I602*365/J602</f>
      </c>
    </row>
    <row collapsed="false" customFormat="false" customHeight="false" hidden="false" ht="12.1" outlineLevel="0" r="603">
      <c r="A603" s="16" t="s">
        <v>690</v>
      </c>
      <c r="B603" s="16" t="s">
        <v>1169</v>
      </c>
      <c r="C603" s="45" t="n">
        <v>44393</v>
      </c>
      <c r="D603" s="46" t="n">
        <v>45160</v>
      </c>
      <c r="E603" s="17" t="n">
        <v>0.6989</v>
      </c>
      <c r="F603" s="17" t="n">
        <v>0.6743</v>
      </c>
      <c r="G603" s="17" t="n">
        <v>1000</v>
      </c>
      <c r="H603" s="6" t="s">
        <f>=(F603-E603)*G603</f>
      </c>
      <c r="I603" s="9" t="s">
        <f>=(F603-E603)/E603</f>
      </c>
      <c r="J603" s="7" t="s">
        <f>=MAX(1,DATEDIF(C603,D603,"d")-1)</f>
      </c>
      <c r="K603" s="9" t="s">
        <f>=I603*365/J603</f>
      </c>
    </row>
    <row collapsed="false" customFormat="false" customHeight="false" hidden="false" ht="12.1" outlineLevel="0" r="604">
      <c r="A604" s="16" t="s">
        <v>690</v>
      </c>
      <c r="B604" s="16" t="s">
        <v>1169</v>
      </c>
      <c r="C604" s="45" t="n">
        <v>44398</v>
      </c>
      <c r="D604" s="46" t="n">
        <v>45160</v>
      </c>
      <c r="E604" s="17" t="n">
        <v>0.6847</v>
      </c>
      <c r="F604" s="17" t="n">
        <v>0.6743</v>
      </c>
      <c r="G604" s="17" t="n">
        <v>1000</v>
      </c>
      <c r="H604" s="6" t="s">
        <f>=(F604-E604)*G604</f>
      </c>
      <c r="I604" s="9" t="s">
        <f>=(F604-E604)/E604</f>
      </c>
      <c r="J604" s="7" t="s">
        <f>=MAX(1,DATEDIF(C604,D604,"d")-1)</f>
      </c>
      <c r="K604" s="9" t="s">
        <f>=I604*365/J604</f>
      </c>
    </row>
    <row collapsed="false" customFormat="false" customHeight="false" hidden="false" ht="12.1" outlineLevel="0" r="605">
      <c r="A605" s="16" t="s">
        <v>690</v>
      </c>
      <c r="B605" s="16" t="s">
        <v>1169</v>
      </c>
      <c r="C605" s="45" t="n">
        <v>44407</v>
      </c>
      <c r="D605" s="46" t="n">
        <v>45160</v>
      </c>
      <c r="E605" s="17" t="n">
        <v>0.6767</v>
      </c>
      <c r="F605" s="17" t="n">
        <v>0.6743</v>
      </c>
      <c r="G605" s="17" t="n">
        <v>1000</v>
      </c>
      <c r="H605" s="6" t="s">
        <f>=(F605-E605)*G605</f>
      </c>
      <c r="I605" s="9" t="s">
        <f>=(F605-E605)/E605</f>
      </c>
      <c r="J605" s="7" t="s">
        <f>=MAX(1,DATEDIF(C605,D605,"d")-1)</f>
      </c>
      <c r="K605" s="9" t="s">
        <f>=I605*365/J605</f>
      </c>
    </row>
    <row collapsed="false" customFormat="false" customHeight="false" hidden="false" ht="12.1" outlineLevel="0" r="606">
      <c r="A606" s="16" t="s">
        <v>690</v>
      </c>
      <c r="B606" s="16" t="s">
        <v>1169</v>
      </c>
      <c r="C606" s="45" t="n">
        <v>44439</v>
      </c>
      <c r="D606" s="46" t="n">
        <v>45160</v>
      </c>
      <c r="E606" s="17" t="n">
        <v>0.7126</v>
      </c>
      <c r="F606" s="17" t="n">
        <v>0.6743</v>
      </c>
      <c r="G606" s="17" t="n">
        <v>1000</v>
      </c>
      <c r="H606" s="6" t="s">
        <f>=(F606-E606)*G606</f>
      </c>
      <c r="I606" s="9" t="s">
        <f>=(F606-E606)/E606</f>
      </c>
      <c r="J606" s="7" t="s">
        <f>=MAX(1,DATEDIF(C606,D606,"d")-1)</f>
      </c>
      <c r="K606" s="9" t="s">
        <f>=I606*365/J606</f>
      </c>
    </row>
    <row collapsed="false" customFormat="false" customHeight="false" hidden="false" ht="12.1" outlineLevel="0" r="607">
      <c r="A607" s="16" t="s">
        <v>690</v>
      </c>
      <c r="B607" s="16" t="s">
        <v>1169</v>
      </c>
      <c r="C607" s="45" t="n">
        <v>44608</v>
      </c>
      <c r="D607" s="46" t="n">
        <v>45160</v>
      </c>
      <c r="E607" s="17" t="n">
        <v>0.5748</v>
      </c>
      <c r="F607" s="17" t="n">
        <v>0.6743</v>
      </c>
      <c r="G607" s="17" t="n">
        <v>1000</v>
      </c>
      <c r="H607" s="6" t="s">
        <f>=(F607-E607)*G607</f>
      </c>
      <c r="I607" s="9" t="s">
        <f>=(F607-E607)/E607</f>
      </c>
      <c r="J607" s="7" t="s">
        <f>=MAX(1,DATEDIF(C607,D607,"d")-1)</f>
      </c>
      <c r="K607" s="9" t="s">
        <f>=I607*365/J607</f>
      </c>
    </row>
    <row collapsed="false" customFormat="false" customHeight="false" hidden="false" ht="12.1" outlineLevel="0" r="608">
      <c r="A608" s="16" t="s">
        <v>690</v>
      </c>
      <c r="B608" s="16" t="s">
        <v>1169</v>
      </c>
      <c r="C608" s="45" t="n">
        <v>44651</v>
      </c>
      <c r="D608" s="46" t="n">
        <v>45160</v>
      </c>
      <c r="E608" s="17" t="n">
        <v>0.4027</v>
      </c>
      <c r="F608" s="17" t="n">
        <v>0.6743</v>
      </c>
      <c r="G608" s="17" t="n">
        <v>1000</v>
      </c>
      <c r="H608" s="6" t="s">
        <f>=(F608-E608)*G608</f>
      </c>
      <c r="I608" s="9" t="s">
        <f>=(F608-E608)/E608</f>
      </c>
      <c r="J608" s="7" t="s">
        <f>=MAX(1,DATEDIF(C608,D608,"d")-1)</f>
      </c>
      <c r="K608" s="9" t="s">
        <f>=I608*365/J608</f>
      </c>
    </row>
    <row collapsed="false" customFormat="false" customHeight="false" hidden="false" ht="12.1" outlineLevel="0" r="609">
      <c r="A609" s="16" t="s">
        <v>690</v>
      </c>
      <c r="B609" s="16" t="s">
        <v>1169</v>
      </c>
      <c r="C609" s="45" t="n">
        <v>44757</v>
      </c>
      <c r="D609" s="46" t="n">
        <v>45160</v>
      </c>
      <c r="E609" s="17" t="n">
        <v>0.491</v>
      </c>
      <c r="F609" s="17" t="n">
        <v>0.6743</v>
      </c>
      <c r="G609" s="17" t="n">
        <v>1000</v>
      </c>
      <c r="H609" s="6" t="s">
        <f>=(F609-E609)*G609</f>
      </c>
      <c r="I609" s="9" t="s">
        <f>=(F609-E609)/E609</f>
      </c>
      <c r="J609" s="7" t="s">
        <f>=MAX(1,DATEDIF(C609,D609,"d")-1)</f>
      </c>
      <c r="K609" s="9" t="s">
        <f>=I609*365/J609</f>
      </c>
    </row>
    <row collapsed="false" customFormat="false" customHeight="false" hidden="false" ht="12.1" outlineLevel="0" r="610">
      <c r="A610" s="16" t="s">
        <v>690</v>
      </c>
      <c r="B610" s="16" t="s">
        <v>1169</v>
      </c>
      <c r="C610" s="45" t="n">
        <v>44771</v>
      </c>
      <c r="D610" s="46" t="n">
        <v>45160</v>
      </c>
      <c r="E610" s="17" t="n">
        <v>0.5626</v>
      </c>
      <c r="F610" s="17" t="n">
        <v>0.6743</v>
      </c>
      <c r="G610" s="17" t="n">
        <v>1000</v>
      </c>
      <c r="H610" s="6" t="s">
        <f>=(F610-E610)*G610</f>
      </c>
      <c r="I610" s="9" t="s">
        <f>=(F610-E610)/E610</f>
      </c>
      <c r="J610" s="7" t="s">
        <f>=MAX(1,DATEDIF(C610,D610,"d")-1)</f>
      </c>
      <c r="K610" s="9" t="s">
        <f>=I610*365/J610</f>
      </c>
    </row>
    <row collapsed="false" customFormat="false" customHeight="false" hidden="false" ht="12.1" outlineLevel="0" r="611">
      <c r="A611" s="16" t="s">
        <v>690</v>
      </c>
      <c r="B611" s="16" t="s">
        <v>1169</v>
      </c>
      <c r="C611" s="45" t="n">
        <v>44804</v>
      </c>
      <c r="D611" s="46" t="n">
        <v>45160</v>
      </c>
      <c r="E611" s="17" t="n">
        <v>0.5218</v>
      </c>
      <c r="F611" s="17" t="n">
        <v>0.6743</v>
      </c>
      <c r="G611" s="17" t="n">
        <v>1000</v>
      </c>
      <c r="H611" s="6" t="s">
        <f>=(F611-E611)*G611</f>
      </c>
      <c r="I611" s="9" t="s">
        <f>=(F611-E611)/E611</f>
      </c>
      <c r="J611" s="7" t="s">
        <f>=MAX(1,DATEDIF(C611,D611,"d")-1)</f>
      </c>
      <c r="K611" s="9" t="s">
        <f>=I611*365/J611</f>
      </c>
    </row>
    <row collapsed="false" customFormat="false" customHeight="false" hidden="false" ht="12.1" outlineLevel="0" r="612">
      <c r="A612" s="16" t="s">
        <v>690</v>
      </c>
      <c r="B612" s="16" t="s">
        <v>1169</v>
      </c>
      <c r="C612" s="45" t="n">
        <v>44973</v>
      </c>
      <c r="D612" s="46" t="n">
        <v>45160</v>
      </c>
      <c r="E612" s="17" t="n">
        <v>0.581</v>
      </c>
      <c r="F612" s="17" t="n">
        <v>0.6743</v>
      </c>
      <c r="G612" s="17" t="n">
        <v>1000</v>
      </c>
      <c r="H612" s="6" t="s">
        <f>=(F612-E612)*G612</f>
      </c>
      <c r="I612" s="9" t="s">
        <f>=(F612-E612)/E612</f>
      </c>
      <c r="J612" s="7" t="s">
        <f>=MAX(1,DATEDIF(C612,D612,"d")-1)</f>
      </c>
      <c r="K612" s="9" t="s">
        <f>=I612*365/J612</f>
      </c>
    </row>
    <row collapsed="false" customFormat="false" customHeight="false" hidden="false" ht="12.1" outlineLevel="0" r="613">
      <c r="A613" s="16" t="s">
        <v>690</v>
      </c>
      <c r="B613" s="16" t="s">
        <v>1169</v>
      </c>
      <c r="C613" s="45" t="n">
        <v>45134</v>
      </c>
      <c r="D613" s="46" t="n">
        <v>45160</v>
      </c>
      <c r="E613" s="17" t="n">
        <v>0.6831</v>
      </c>
      <c r="F613" s="17" t="n">
        <v>0.6743</v>
      </c>
      <c r="G613" s="17" t="n">
        <v>2000</v>
      </c>
      <c r="H613" s="6" t="s">
        <f>=(F613-E613)*G613</f>
      </c>
      <c r="I613" s="9" t="s">
        <f>=(F613-E613)/E613</f>
      </c>
      <c r="J613" s="7" t="s">
        <f>=MAX(1,DATEDIF(C613,D613,"d")-1)</f>
      </c>
      <c r="K613" s="9" t="s">
        <f>=I613*365/J613</f>
      </c>
    </row>
    <row collapsed="false" customFormat="false" customHeight="false" hidden="false" ht="12.1" outlineLevel="0" r="614">
      <c r="A614" s="16" t="s">
        <v>690</v>
      </c>
      <c r="B614" s="16" t="s">
        <v>1169</v>
      </c>
      <c r="C614" s="45" t="n">
        <v>45138</v>
      </c>
      <c r="D614" s="46" t="n">
        <v>45160</v>
      </c>
      <c r="E614" s="17" t="n">
        <v>0.6884</v>
      </c>
      <c r="F614" s="17" t="n">
        <v>0.6743</v>
      </c>
      <c r="G614" s="17" t="n">
        <v>1000</v>
      </c>
      <c r="H614" s="6" t="s">
        <f>=(F614-E614)*G614</f>
      </c>
      <c r="I614" s="9" t="s">
        <f>=(F614-E614)/E614</f>
      </c>
      <c r="J614" s="7" t="s">
        <f>=MAX(1,DATEDIF(C614,D614,"d")-1)</f>
      </c>
      <c r="K614" s="9" t="s">
        <f>=I614*365/J614</f>
      </c>
    </row>
    <row collapsed="false" customFormat="false" customHeight="false" hidden="false" ht="12.1" outlineLevel="0" r="615">
      <c r="A615" s="16" t="s">
        <v>691</v>
      </c>
      <c r="B615" s="16" t="s">
        <v>1247</v>
      </c>
      <c r="C615" s="45" t="n">
        <v>44396</v>
      </c>
      <c r="D615" s="46" t="n">
        <v>44482</v>
      </c>
      <c r="E615" s="17" t="n">
        <v>81.99</v>
      </c>
      <c r="F615" s="17" t="n">
        <v>79.2536</v>
      </c>
      <c r="G615" s="17" t="n">
        <v>1</v>
      </c>
      <c r="H615" s="6" t="s">
        <f>=(F615-E615)*G615</f>
      </c>
      <c r="I615" s="9" t="s">
        <f>=(F615-E615)/E615</f>
      </c>
      <c r="J615" s="7" t="s">
        <f>=MAX(1,DATEDIF(C615,D615,"d")-1)</f>
      </c>
      <c r="K615" s="9" t="s">
        <f>=I615*365/J615</f>
      </c>
    </row>
    <row collapsed="false" customFormat="false" customHeight="false" hidden="false" ht="12.1" outlineLevel="0" r="616">
      <c r="A616" s="16" t="s">
        <v>691</v>
      </c>
      <c r="B616" s="16" t="s">
        <v>1247</v>
      </c>
      <c r="C616" s="45" t="n">
        <v>44411</v>
      </c>
      <c r="D616" s="46" t="n">
        <v>44482</v>
      </c>
      <c r="E616" s="17" t="n">
        <v>80.69</v>
      </c>
      <c r="F616" s="17" t="n">
        <v>79.2536</v>
      </c>
      <c r="G616" s="17" t="n">
        <v>1</v>
      </c>
      <c r="H616" s="6" t="s">
        <f>=(F616-E616)*G616</f>
      </c>
      <c r="I616" s="9" t="s">
        <f>=(F616-E616)/E616</f>
      </c>
      <c r="J616" s="7" t="s">
        <f>=MAX(1,DATEDIF(C616,D616,"d")-1)</f>
      </c>
      <c r="K616" s="9" t="s">
        <f>=I616*365/J616</f>
      </c>
    </row>
    <row collapsed="false" customFormat="false" customHeight="false" hidden="false" ht="12.1" outlineLevel="0" r="617">
      <c r="A617" s="16" t="s">
        <v>691</v>
      </c>
      <c r="B617" s="16" t="s">
        <v>1247</v>
      </c>
      <c r="C617" s="45" t="n">
        <v>44411</v>
      </c>
      <c r="D617" s="46" t="n">
        <v>44482</v>
      </c>
      <c r="E617" s="17" t="n">
        <v>80.695</v>
      </c>
      <c r="F617" s="17" t="n">
        <v>79.2536</v>
      </c>
      <c r="G617" s="17" t="n">
        <v>2</v>
      </c>
      <c r="H617" s="6" t="s">
        <f>=(F617-E617)*G617</f>
      </c>
      <c r="I617" s="9" t="s">
        <f>=(F617-E617)/E617</f>
      </c>
      <c r="J617" s="7" t="s">
        <f>=MAX(1,DATEDIF(C617,D617,"d")-1)</f>
      </c>
      <c r="K617" s="9" t="s">
        <f>=I617*365/J617</f>
      </c>
    </row>
    <row collapsed="false" customFormat="false" customHeight="false" hidden="false" ht="12.1" outlineLevel="0" r="618">
      <c r="A618" s="16" t="s">
        <v>691</v>
      </c>
      <c r="B618" s="16" t="s">
        <v>1247</v>
      </c>
      <c r="C618" s="45" t="n">
        <v>44428</v>
      </c>
      <c r="D618" s="46" t="n">
        <v>44482</v>
      </c>
      <c r="E618" s="17" t="n">
        <v>81.8883</v>
      </c>
      <c r="F618" s="17" t="n">
        <v>79.2536</v>
      </c>
      <c r="G618" s="17" t="n">
        <v>6</v>
      </c>
      <c r="H618" s="6" t="s">
        <f>=(F618-E618)*G618</f>
      </c>
      <c r="I618" s="9" t="s">
        <f>=(F618-E618)/E618</f>
      </c>
      <c r="J618" s="7" t="s">
        <f>=MAX(1,DATEDIF(C618,D618,"d")-1)</f>
      </c>
      <c r="K618" s="9" t="s">
        <f>=I618*365/J618</f>
      </c>
    </row>
    <row collapsed="false" customFormat="false" customHeight="false" hidden="false" ht="12.1" outlineLevel="0" r="619">
      <c r="A619" s="16" t="s">
        <v>691</v>
      </c>
      <c r="B619" s="16" t="s">
        <v>1247</v>
      </c>
      <c r="C619" s="45" t="n">
        <v>44428</v>
      </c>
      <c r="D619" s="46" t="n">
        <v>44482</v>
      </c>
      <c r="E619" s="17" t="n">
        <v>81.89</v>
      </c>
      <c r="F619" s="17" t="n">
        <v>79.2536</v>
      </c>
      <c r="G619" s="17" t="n">
        <v>1</v>
      </c>
      <c r="H619" s="6" t="s">
        <f>=(F619-E619)*G619</f>
      </c>
      <c r="I619" s="9" t="s">
        <f>=(F619-E619)/E619</f>
      </c>
      <c r="J619" s="7" t="s">
        <f>=MAX(1,DATEDIF(C619,D619,"d")-1)</f>
      </c>
      <c r="K619" s="9" t="s">
        <f>=I619*365/J619</f>
      </c>
    </row>
    <row collapsed="false" customFormat="false" customHeight="false" hidden="false" ht="12.1" outlineLevel="0" r="620">
      <c r="A620" s="16" t="s">
        <v>692</v>
      </c>
      <c r="B620" s="16" t="s">
        <v>1248</v>
      </c>
      <c r="C620" s="45" t="n">
        <v>44467</v>
      </c>
      <c r="D620" s="46" t="n">
        <v>44494</v>
      </c>
      <c r="E620" s="17" t="n">
        <v>1013.01</v>
      </c>
      <c r="F620" s="17" t="n">
        <v>1007.795</v>
      </c>
      <c r="G620" s="17" t="n">
        <v>10</v>
      </c>
      <c r="H620" s="6" t="s">
        <f>=(F620-E620)*G620</f>
      </c>
      <c r="I620" s="9" t="s">
        <f>=(F620-E620)/E620</f>
      </c>
      <c r="J620" s="7" t="s">
        <f>=MAX(1,DATEDIF(C620,D620,"d")-1)</f>
      </c>
      <c r="K620" s="9" t="s">
        <f>=I620*365/J620</f>
      </c>
    </row>
    <row collapsed="false" customFormat="false" customHeight="false" hidden="false" ht="12.1" outlineLevel="0" r="621">
      <c r="A621" s="16" t="s">
        <v>693</v>
      </c>
      <c r="B621" s="16" t="s">
        <v>1249</v>
      </c>
      <c r="C621" s="45" t="n">
        <v>44475</v>
      </c>
      <c r="D621" s="46" t="n">
        <v>44494</v>
      </c>
      <c r="E621" s="17" t="n">
        <v>1025.0214</v>
      </c>
      <c r="F621" s="17" t="n">
        <v>1023.6214</v>
      </c>
      <c r="G621" s="17" t="n">
        <v>7</v>
      </c>
      <c r="H621" s="6" t="s">
        <f>=(F621-E621)*G621</f>
      </c>
      <c r="I621" s="9" t="s">
        <f>=(F621-E621)/E621</f>
      </c>
      <c r="J621" s="7" t="s">
        <f>=MAX(1,DATEDIF(C621,D621,"d")-1)</f>
      </c>
      <c r="K621" s="9" t="s">
        <f>=I621*365/J621</f>
      </c>
    </row>
    <row collapsed="false" customFormat="false" customHeight="false" hidden="false" ht="12.1" outlineLevel="0" r="622">
      <c r="A622" s="16" t="s">
        <v>693</v>
      </c>
      <c r="B622" s="16" t="s">
        <v>1249</v>
      </c>
      <c r="C622" s="45" t="n">
        <v>44484</v>
      </c>
      <c r="D622" s="46" t="n">
        <v>44494</v>
      </c>
      <c r="E622" s="17" t="n">
        <v>1027.37</v>
      </c>
      <c r="F622" s="17" t="n">
        <v>1023.72</v>
      </c>
      <c r="G622" s="17" t="n">
        <v>1</v>
      </c>
      <c r="H622" s="6" t="s">
        <f>=(F622-E622)*G622</f>
      </c>
      <c r="I622" s="9" t="s">
        <f>=(F622-E622)/E622</f>
      </c>
      <c r="J622" s="7" t="s">
        <f>=MAX(1,DATEDIF(C622,D622,"d")-1)</f>
      </c>
      <c r="K622" s="9" t="s">
        <f>=I622*365/J622</f>
      </c>
    </row>
    <row collapsed="false" customFormat="false" customHeight="false" hidden="false" ht="12.1" outlineLevel="0" r="623">
      <c r="A623" s="16" t="s">
        <v>696</v>
      </c>
      <c r="B623" s="16" t="s">
        <v>1168</v>
      </c>
      <c r="C623" s="45" t="n">
        <v>44482</v>
      </c>
      <c r="D623" s="46" t="n">
        <v>45078</v>
      </c>
      <c r="E623" s="17" t="n">
        <v>1714.41</v>
      </c>
      <c r="F623" s="17" t="n">
        <v>2065.648</v>
      </c>
      <c r="G623" s="17" t="n">
        <v>5</v>
      </c>
      <c r="H623" s="6" t="s">
        <f>=(F623-E623)*G623</f>
      </c>
      <c r="I623" s="9" t="s">
        <f>=(F623-E623)/E623</f>
      </c>
      <c r="J623" s="7" t="s">
        <f>=MAX(1,DATEDIF(C623,D623,"d")-1)</f>
      </c>
      <c r="K623" s="9" t="s">
        <f>=I623*365/J623</f>
      </c>
    </row>
    <row collapsed="false" customFormat="false" customHeight="false" hidden="false" ht="12.1" outlineLevel="0" r="624">
      <c r="A624" s="16" t="s">
        <v>696</v>
      </c>
      <c r="B624" s="16" t="s">
        <v>1168</v>
      </c>
      <c r="C624" s="45" t="n">
        <v>44559</v>
      </c>
      <c r="D624" s="46" t="n">
        <v>45078</v>
      </c>
      <c r="E624" s="17" t="n">
        <v>1711.99</v>
      </c>
      <c r="F624" s="17" t="n">
        <v>2065.648</v>
      </c>
      <c r="G624" s="17" t="n">
        <v>1</v>
      </c>
      <c r="H624" s="6" t="s">
        <f>=(F624-E624)*G624</f>
      </c>
      <c r="I624" s="9" t="s">
        <f>=(F624-E624)/E624</f>
      </c>
      <c r="J624" s="7" t="s">
        <f>=MAX(1,DATEDIF(C624,D624,"d")-1)</f>
      </c>
      <c r="K624" s="9" t="s">
        <f>=I624*365/J624</f>
      </c>
    </row>
    <row collapsed="false" customFormat="false" customHeight="false" hidden="false" ht="12.1" outlineLevel="0" r="625">
      <c r="A625" s="16" t="s">
        <v>696</v>
      </c>
      <c r="B625" s="16" t="s">
        <v>1168</v>
      </c>
      <c r="C625" s="45" t="n">
        <v>44595</v>
      </c>
      <c r="D625" s="46" t="n">
        <v>45078</v>
      </c>
      <c r="E625" s="17" t="n">
        <v>1729.01</v>
      </c>
      <c r="F625" s="17" t="n">
        <v>2065.648</v>
      </c>
      <c r="G625" s="17" t="n">
        <v>1</v>
      </c>
      <c r="H625" s="6" t="s">
        <f>=(F625-E625)*G625</f>
      </c>
      <c r="I625" s="9" t="s">
        <f>=(F625-E625)/E625</f>
      </c>
      <c r="J625" s="7" t="s">
        <f>=MAX(1,DATEDIF(C625,D625,"d")-1)</f>
      </c>
      <c r="K625" s="9" t="s">
        <f>=I625*365/J625</f>
      </c>
    </row>
    <row collapsed="false" customFormat="false" customHeight="false" hidden="false" ht="12.1" outlineLevel="0" r="626">
      <c r="A626" s="16" t="s">
        <v>696</v>
      </c>
      <c r="B626" s="16" t="s">
        <v>1168</v>
      </c>
      <c r="C626" s="45" t="n">
        <v>44742</v>
      </c>
      <c r="D626" s="46" t="n">
        <v>45078</v>
      </c>
      <c r="E626" s="17" t="n">
        <v>1729.6</v>
      </c>
      <c r="F626" s="17" t="n">
        <v>2065.648</v>
      </c>
      <c r="G626" s="17" t="n">
        <v>1</v>
      </c>
      <c r="H626" s="6" t="s">
        <f>=(F626-E626)*G626</f>
      </c>
      <c r="I626" s="9" t="s">
        <f>=(F626-E626)/E626</f>
      </c>
      <c r="J626" s="7" t="s">
        <f>=MAX(1,DATEDIF(C626,D626,"d")-1)</f>
      </c>
      <c r="K626" s="9" t="s">
        <f>=I626*365/J626</f>
      </c>
    </row>
    <row collapsed="false" customFormat="false" customHeight="false" hidden="false" ht="12.1" outlineLevel="0" r="627">
      <c r="A627" s="16" t="s">
        <v>696</v>
      </c>
      <c r="B627" s="16" t="s">
        <v>1168</v>
      </c>
      <c r="C627" s="45" t="n">
        <v>44771</v>
      </c>
      <c r="D627" s="46" t="n">
        <v>45078</v>
      </c>
      <c r="E627" s="17" t="n">
        <v>1746.2</v>
      </c>
      <c r="F627" s="17" t="n">
        <v>2065.648</v>
      </c>
      <c r="G627" s="17" t="n">
        <v>1</v>
      </c>
      <c r="H627" s="6" t="s">
        <f>=(F627-E627)*G627</f>
      </c>
      <c r="I627" s="9" t="s">
        <f>=(F627-E627)/E627</f>
      </c>
      <c r="J627" s="7" t="s">
        <f>=MAX(1,DATEDIF(C627,D627,"d")-1)</f>
      </c>
      <c r="K627" s="9" t="s">
        <f>=I627*365/J627</f>
      </c>
    </row>
    <row collapsed="false" customFormat="false" customHeight="false" hidden="false" ht="12.1" outlineLevel="0" r="628">
      <c r="A628" s="16" t="s">
        <v>696</v>
      </c>
      <c r="B628" s="16" t="s">
        <v>1168</v>
      </c>
      <c r="C628" s="45" t="n">
        <v>44830</v>
      </c>
      <c r="D628" s="46" t="n">
        <v>45078</v>
      </c>
      <c r="E628" s="17" t="n">
        <v>1740.6</v>
      </c>
      <c r="F628" s="17" t="n">
        <v>2065.648</v>
      </c>
      <c r="G628" s="17" t="n">
        <v>1</v>
      </c>
      <c r="H628" s="6" t="s">
        <f>=(F628-E628)*G628</f>
      </c>
      <c r="I628" s="9" t="s">
        <f>=(F628-E628)/E628</f>
      </c>
      <c r="J628" s="7" t="s">
        <f>=MAX(1,DATEDIF(C628,D628,"d")-1)</f>
      </c>
      <c r="K628" s="9" t="s">
        <f>=I628*365/J628</f>
      </c>
    </row>
    <row collapsed="false" customFormat="false" customHeight="false" hidden="false" ht="12.1" outlineLevel="0" r="629">
      <c r="A629" s="16" t="s">
        <v>697</v>
      </c>
      <c r="B629" s="16" t="s">
        <v>1250</v>
      </c>
      <c r="C629" s="45" t="n">
        <v>44494</v>
      </c>
      <c r="D629" s="46" t="n">
        <v>44530</v>
      </c>
      <c r="E629" s="17" t="n">
        <v>1017.65</v>
      </c>
      <c r="F629" s="17" t="n">
        <v>1023.51</v>
      </c>
      <c r="G629" s="17" t="n">
        <v>1</v>
      </c>
      <c r="H629" s="6" t="s">
        <f>=(F629-E629)*G629</f>
      </c>
      <c r="I629" s="9" t="s">
        <f>=(F629-E629)/E629</f>
      </c>
      <c r="J629" s="7" t="s">
        <f>=MAX(1,DATEDIF(C629,D629,"d")-1)</f>
      </c>
      <c r="K629" s="9" t="s">
        <f>=I629*365/J629</f>
      </c>
    </row>
    <row collapsed="false" customFormat="false" customHeight="false" hidden="false" ht="12.1" outlineLevel="0" r="630">
      <c r="A630" s="16" t="s">
        <v>697</v>
      </c>
      <c r="B630" s="16" t="s">
        <v>1250</v>
      </c>
      <c r="C630" s="45" t="n">
        <v>44494</v>
      </c>
      <c r="D630" s="46" t="n">
        <v>44557</v>
      </c>
      <c r="E630" s="17" t="n">
        <v>1017.65</v>
      </c>
      <c r="F630" s="17" t="n">
        <v>1030.23</v>
      </c>
      <c r="G630" s="17" t="n">
        <v>3</v>
      </c>
      <c r="H630" s="6" t="s">
        <f>=(F630-E630)*G630</f>
      </c>
      <c r="I630" s="9" t="s">
        <f>=(F630-E630)/E630</f>
      </c>
      <c r="J630" s="7" t="s">
        <f>=MAX(1,DATEDIF(C630,D630,"d")-1)</f>
      </c>
      <c r="K630" s="9" t="s">
        <f>=I630*365/J630</f>
      </c>
    </row>
    <row collapsed="false" customFormat="false" customHeight="false" hidden="false" ht="12.1" outlineLevel="0" r="631">
      <c r="A631" s="16" t="s">
        <v>697</v>
      </c>
      <c r="B631" s="16" t="s">
        <v>1250</v>
      </c>
      <c r="C631" s="45" t="n">
        <v>44494</v>
      </c>
      <c r="D631" s="46" t="n">
        <v>44559</v>
      </c>
      <c r="E631" s="17" t="n">
        <v>1017.65</v>
      </c>
      <c r="F631" s="17" t="n">
        <v>1030.55</v>
      </c>
      <c r="G631" s="17" t="n">
        <v>5</v>
      </c>
      <c r="H631" s="6" t="s">
        <f>=(F631-E631)*G631</f>
      </c>
      <c r="I631" s="9" t="s">
        <f>=(F631-E631)/E631</f>
      </c>
      <c r="J631" s="7" t="s">
        <f>=MAX(1,DATEDIF(C631,D631,"d")-1)</f>
      </c>
      <c r="K631" s="9" t="s">
        <f>=I631*365/J631</f>
      </c>
    </row>
    <row collapsed="false" customFormat="false" customHeight="false" hidden="false" ht="12.1" outlineLevel="0" r="632">
      <c r="A632" s="16" t="s">
        <v>697</v>
      </c>
      <c r="B632" s="16" t="s">
        <v>1250</v>
      </c>
      <c r="C632" s="45" t="n">
        <v>44494</v>
      </c>
      <c r="D632" s="46" t="n">
        <v>44559</v>
      </c>
      <c r="E632" s="17" t="n">
        <v>1017.25</v>
      </c>
      <c r="F632" s="17" t="n">
        <v>1030.55</v>
      </c>
      <c r="G632" s="17" t="n">
        <v>1</v>
      </c>
      <c r="H632" s="6" t="s">
        <f>=(F632-E632)*G632</f>
      </c>
      <c r="I632" s="9" t="s">
        <f>=(F632-E632)/E632</f>
      </c>
      <c r="J632" s="7" t="s">
        <f>=MAX(1,DATEDIF(C632,D632,"d")-1)</f>
      </c>
      <c r="K632" s="9" t="s">
        <f>=I632*365/J632</f>
      </c>
    </row>
    <row collapsed="false" customFormat="false" customHeight="false" hidden="false" ht="12.1" outlineLevel="0" r="633">
      <c r="A633" s="16" t="s">
        <v>697</v>
      </c>
      <c r="B633" s="16" t="s">
        <v>1250</v>
      </c>
      <c r="C633" s="45" t="n">
        <v>44494</v>
      </c>
      <c r="D633" s="46" t="n">
        <v>44559</v>
      </c>
      <c r="E633" s="17" t="n">
        <v>1017.25</v>
      </c>
      <c r="F633" s="17" t="n">
        <v>1030.65</v>
      </c>
      <c r="G633" s="17" t="n">
        <v>7</v>
      </c>
      <c r="H633" s="6" t="s">
        <f>=(F633-E633)*G633</f>
      </c>
      <c r="I633" s="9" t="s">
        <f>=(F633-E633)/E633</f>
      </c>
      <c r="J633" s="7" t="s">
        <f>=MAX(1,DATEDIF(C633,D633,"d")-1)</f>
      </c>
      <c r="K633" s="9" t="s">
        <f>=I633*365/J633</f>
      </c>
    </row>
    <row collapsed="false" customFormat="false" customHeight="false" hidden="false" ht="12.1" outlineLevel="0" r="634">
      <c r="A634" s="16" t="s">
        <v>698</v>
      </c>
      <c r="B634" s="16" t="s">
        <v>1251</v>
      </c>
      <c r="C634" s="45" t="n">
        <v>44494</v>
      </c>
      <c r="D634" s="46" t="n">
        <v>44495</v>
      </c>
      <c r="E634" s="17" t="n">
        <v>201.575</v>
      </c>
      <c r="F634" s="17" t="n">
        <v>201.3753</v>
      </c>
      <c r="G634" s="17" t="n">
        <v>4</v>
      </c>
      <c r="H634" s="6" t="s">
        <f>=(F634-E634)*G634</f>
      </c>
      <c r="I634" s="9" t="s">
        <f>=(F634-E634)/E634</f>
      </c>
      <c r="J634" s="7" t="s">
        <f>=MAX(1,DATEDIF(C634,D634,"d")-1)</f>
      </c>
      <c r="K634" s="9" t="s">
        <f>=I634*365/J634</f>
      </c>
    </row>
    <row collapsed="false" customFormat="false" customHeight="false" hidden="false" ht="12.1" outlineLevel="0" r="635">
      <c r="A635" s="16" t="s">
        <v>698</v>
      </c>
      <c r="B635" s="16" t="s">
        <v>1251</v>
      </c>
      <c r="C635" s="45" t="n">
        <v>44494</v>
      </c>
      <c r="D635" s="46" t="n">
        <v>44495</v>
      </c>
      <c r="E635" s="17" t="n">
        <v>201.5144</v>
      </c>
      <c r="F635" s="17" t="n">
        <v>201.3753</v>
      </c>
      <c r="G635" s="17" t="n">
        <v>9</v>
      </c>
      <c r="H635" s="6" t="s">
        <f>=(F635-E635)*G635</f>
      </c>
      <c r="I635" s="9" t="s">
        <f>=(F635-E635)/E635</f>
      </c>
      <c r="J635" s="7" t="s">
        <f>=MAX(1,DATEDIF(C635,D635,"d")-1)</f>
      </c>
      <c r="K635" s="9" t="s">
        <f>=I635*365/J635</f>
      </c>
    </row>
    <row collapsed="false" customFormat="false" customHeight="false" hidden="false" ht="12.1" outlineLevel="0" r="636">
      <c r="A636" s="16" t="s">
        <v>698</v>
      </c>
      <c r="B636" s="16" t="s">
        <v>1251</v>
      </c>
      <c r="C636" s="45" t="n">
        <v>44494</v>
      </c>
      <c r="D636" s="46" t="n">
        <v>44495</v>
      </c>
      <c r="E636" s="17" t="n">
        <v>201.5346</v>
      </c>
      <c r="F636" s="17" t="n">
        <v>201.3753</v>
      </c>
      <c r="G636" s="17" t="n">
        <v>41</v>
      </c>
      <c r="H636" s="6" t="s">
        <f>=(F636-E636)*G636</f>
      </c>
      <c r="I636" s="9" t="s">
        <f>=(F636-E636)/E636</f>
      </c>
      <c r="J636" s="7" t="s">
        <f>=MAX(1,DATEDIF(C636,D636,"d")-1)</f>
      </c>
      <c r="K636" s="9" t="s">
        <f>=I636*365/J636</f>
      </c>
    </row>
    <row collapsed="false" customFormat="false" customHeight="false" hidden="false" ht="12.1" outlineLevel="0" r="637">
      <c r="A637" s="16" t="s">
        <v>698</v>
      </c>
      <c r="B637" s="16" t="s">
        <v>1251</v>
      </c>
      <c r="C637" s="45" t="n">
        <v>44495</v>
      </c>
      <c r="D637" s="46" t="n">
        <v>44495</v>
      </c>
      <c r="E637" s="17" t="n">
        <v>201.64</v>
      </c>
      <c r="F637" s="17" t="n">
        <v>201.3753</v>
      </c>
      <c r="G637" s="17" t="n">
        <v>1</v>
      </c>
      <c r="H637" s="6" t="s">
        <f>=(F637-E637)*G637</f>
      </c>
      <c r="I637" s="9" t="s">
        <f>=(F637-E637)/E637</f>
      </c>
      <c r="J637" s="7" t="s">
        <f>=MAX(1,DATEDIF(C637,D637,"d")-1)</f>
      </c>
      <c r="K637" s="9" t="s">
        <f>=I637*365/J637</f>
      </c>
    </row>
    <row collapsed="false" customFormat="false" customHeight="false" hidden="false" ht="12.1" outlineLevel="0" r="638">
      <c r="A638" s="16" t="s">
        <v>699</v>
      </c>
      <c r="B638" s="16" t="s">
        <v>1252</v>
      </c>
      <c r="C638" s="45" t="n">
        <v>44495</v>
      </c>
      <c r="D638" s="46" t="n">
        <v>44557</v>
      </c>
      <c r="E638" s="17" t="n">
        <v>1022.631</v>
      </c>
      <c r="F638" s="17" t="n">
        <v>1035.07</v>
      </c>
      <c r="G638" s="17" t="n">
        <v>1</v>
      </c>
      <c r="H638" s="6" t="s">
        <f>=(F638-E638)*G638</f>
      </c>
      <c r="I638" s="9" t="s">
        <f>=(F638-E638)/E638</f>
      </c>
      <c r="J638" s="7" t="s">
        <f>=MAX(1,DATEDIF(C638,D638,"d")-1)</f>
      </c>
      <c r="K638" s="9" t="s">
        <f>=I638*365/J638</f>
      </c>
    </row>
    <row collapsed="false" customFormat="false" customHeight="false" hidden="false" ht="12.1" outlineLevel="0" r="639">
      <c r="A639" s="16" t="s">
        <v>699</v>
      </c>
      <c r="B639" s="16" t="s">
        <v>1252</v>
      </c>
      <c r="C639" s="45" t="n">
        <v>44495</v>
      </c>
      <c r="D639" s="46" t="n">
        <v>44557</v>
      </c>
      <c r="E639" s="17" t="n">
        <v>1022.631</v>
      </c>
      <c r="F639" s="17" t="n">
        <v>1035.0689</v>
      </c>
      <c r="G639" s="17" t="n">
        <v>9</v>
      </c>
      <c r="H639" s="6" t="s">
        <f>=(F639-E639)*G639</f>
      </c>
      <c r="I639" s="9" t="s">
        <f>=(F639-E639)/E639</f>
      </c>
      <c r="J639" s="7" t="s">
        <f>=MAX(1,DATEDIF(C639,D639,"d")-1)</f>
      </c>
      <c r="K639" s="9" t="s">
        <f>=I639*365/J639</f>
      </c>
    </row>
    <row collapsed="false" customFormat="false" customHeight="false" hidden="false" ht="12.1" outlineLevel="0" r="640">
      <c r="A640" s="16" t="s">
        <v>700</v>
      </c>
      <c r="B640" s="16" t="s">
        <v>1253</v>
      </c>
      <c r="C640" s="45" t="n">
        <v>44557</v>
      </c>
      <c r="D640" s="46" t="n">
        <v>44894</v>
      </c>
      <c r="E640" s="17" t="n">
        <v>965.55</v>
      </c>
      <c r="F640" s="17" t="n">
        <v>117.008</v>
      </c>
      <c r="G640" s="17" t="n">
        <v>2</v>
      </c>
      <c r="H640" s="6" t="s">
        <f>=(F640-E640)*G640</f>
      </c>
      <c r="I640" s="9" t="s">
        <f>=(F640-E640)/E640</f>
      </c>
      <c r="J640" s="7" t="s">
        <f>=MAX(1,DATEDIF(C640,D640,"d")-1)</f>
      </c>
      <c r="K640" s="9" t="s">
        <f>=I640*365/J640</f>
      </c>
    </row>
    <row collapsed="false" customFormat="false" customHeight="false" hidden="false" ht="12.1" outlineLevel="0" r="641">
      <c r="A641" s="16" t="s">
        <v>700</v>
      </c>
      <c r="B641" s="16" t="s">
        <v>1253</v>
      </c>
      <c r="C641" s="45" t="n">
        <v>44659</v>
      </c>
      <c r="D641" s="46" t="n">
        <v>44894</v>
      </c>
      <c r="E641" s="17" t="n">
        <v>316.88</v>
      </c>
      <c r="F641" s="17" t="n">
        <v>117.008</v>
      </c>
      <c r="G641" s="17" t="n">
        <v>1</v>
      </c>
      <c r="H641" s="6" t="s">
        <f>=(F641-E641)*G641</f>
      </c>
      <c r="I641" s="9" t="s">
        <f>=(F641-E641)/E641</f>
      </c>
      <c r="J641" s="7" t="s">
        <f>=MAX(1,DATEDIF(C641,D641,"d")-1)</f>
      </c>
      <c r="K641" s="9" t="s">
        <f>=I641*365/J641</f>
      </c>
    </row>
    <row collapsed="false" customFormat="false" customHeight="false" hidden="false" ht="12.1" outlineLevel="0" r="642">
      <c r="A642" s="16" t="s">
        <v>700</v>
      </c>
      <c r="B642" s="16" t="s">
        <v>1253</v>
      </c>
      <c r="C642" s="45" t="n">
        <v>44742</v>
      </c>
      <c r="D642" s="46" t="n">
        <v>44894</v>
      </c>
      <c r="E642" s="17" t="n">
        <v>169</v>
      </c>
      <c r="F642" s="17" t="n">
        <v>117.008</v>
      </c>
      <c r="G642" s="17" t="n">
        <v>1</v>
      </c>
      <c r="H642" s="6" t="s">
        <f>=(F642-E642)*G642</f>
      </c>
      <c r="I642" s="9" t="s">
        <f>=(F642-E642)/E642</f>
      </c>
      <c r="J642" s="7" t="s">
        <f>=MAX(1,DATEDIF(C642,D642,"d")-1)</f>
      </c>
      <c r="K642" s="9" t="s">
        <f>=I642*365/J642</f>
      </c>
    </row>
    <row collapsed="false" customFormat="false" customHeight="false" hidden="false" ht="12.1" outlineLevel="0" r="643">
      <c r="A643" s="16" t="s">
        <v>700</v>
      </c>
      <c r="B643" s="16" t="s">
        <v>1253</v>
      </c>
      <c r="C643" s="45" t="n">
        <v>44771</v>
      </c>
      <c r="D643" s="46" t="n">
        <v>44894</v>
      </c>
      <c r="E643" s="17" t="n">
        <v>98.86</v>
      </c>
      <c r="F643" s="17" t="n">
        <v>117.008</v>
      </c>
      <c r="G643" s="17" t="n">
        <v>1</v>
      </c>
      <c r="H643" s="6" t="s">
        <f>=(F643-E643)*G643</f>
      </c>
      <c r="I643" s="9" t="s">
        <f>=(F643-E643)/E643</f>
      </c>
      <c r="J643" s="7" t="s">
        <f>=MAX(1,DATEDIF(C643,D643,"d")-1)</f>
      </c>
      <c r="K643" s="9" t="s">
        <f>=I643*365/J643</f>
      </c>
    </row>
    <row collapsed="false" customFormat="false" customHeight="false" hidden="false" ht="12.1" outlineLevel="0" r="644">
      <c r="A644" s="16" t="s">
        <v>75</v>
      </c>
      <c r="B644" s="16" t="s">
        <v>76</v>
      </c>
      <c r="C644" s="45" t="n">
        <v>44557</v>
      </c>
      <c r="D644" s="46" t="n">
        <v>45169</v>
      </c>
      <c r="E644" s="17" t="n">
        <v>12982.39</v>
      </c>
      <c r="F644" s="17" t="n">
        <v>11687.16</v>
      </c>
      <c r="G644" s="17" t="n">
        <v>1</v>
      </c>
      <c r="H644" s="6" t="s">
        <f>=(F644-E644)*G644</f>
      </c>
      <c r="I644" s="9" t="s">
        <f>=(F644-E644)/E644</f>
      </c>
      <c r="J644" s="7" t="s">
        <f>=MAX(1,DATEDIF(C644,D644,"d")-1)</f>
      </c>
      <c r="K644" s="9" t="s">
        <f>=I644*365/J644</f>
      </c>
    </row>
    <row collapsed="false" customFormat="false" customHeight="false" hidden="false" ht="12.1" outlineLevel="0" r="645">
      <c r="A645" s="16" t="s">
        <v>75</v>
      </c>
      <c r="B645" s="16" t="s">
        <v>76</v>
      </c>
      <c r="C645" s="45" t="n">
        <v>45169</v>
      </c>
      <c r="D645" s="46" t="n">
        <v>45257</v>
      </c>
      <c r="E645" s="17" t="n">
        <v>11709.35</v>
      </c>
      <c r="F645" s="17" t="n">
        <v>11170.16</v>
      </c>
      <c r="G645" s="17" t="n">
        <v>1</v>
      </c>
      <c r="H645" s="6" t="s">
        <f>=(F645-E645)*G645</f>
      </c>
      <c r="I645" s="9" t="s">
        <f>=(F645-E645)/E645</f>
      </c>
      <c r="J645" s="7" t="s">
        <f>=MAX(1,DATEDIF(C645,D645,"d")-1)</f>
      </c>
      <c r="K645" s="9" t="s">
        <f>=I645*365/J645</f>
      </c>
    </row>
    <row collapsed="false" customFormat="false" customHeight="false" hidden="false" ht="12.1" outlineLevel="0" r="646">
      <c r="A646" s="16" t="s">
        <v>75</v>
      </c>
      <c r="B646" s="16" t="s">
        <v>76</v>
      </c>
      <c r="C646" s="45" t="n">
        <v>45257</v>
      </c>
      <c r="D646" s="46" t="n">
        <v>45271</v>
      </c>
      <c r="E646" s="17" t="n">
        <v>11187.34</v>
      </c>
      <c r="F646" s="17" t="n">
        <v>10356.81</v>
      </c>
      <c r="G646" s="17" t="n">
        <v>1</v>
      </c>
      <c r="H646" s="6" t="s">
        <f>=(F646-E646)*G646</f>
      </c>
      <c r="I646" s="9" t="s">
        <f>=(F646-E646)/E646</f>
      </c>
      <c r="J646" s="7" t="s">
        <f>=MAX(1,DATEDIF(C646,D646,"d")-1)</f>
      </c>
      <c r="K646" s="9" t="s">
        <f>=I646*365/J646</f>
      </c>
    </row>
    <row collapsed="false" customFormat="false" customHeight="false" hidden="false" ht="12.1" outlineLevel="0" r="647">
      <c r="A647" s="16" t="s">
        <v>75</v>
      </c>
      <c r="B647" s="16" t="s">
        <v>76</v>
      </c>
      <c r="C647" s="45" t="n">
        <v>45271</v>
      </c>
      <c r="D647" s="46" t="n">
        <v>45272</v>
      </c>
      <c r="E647" s="17" t="n">
        <v>10372.19</v>
      </c>
      <c r="F647" s="17" t="n">
        <v>9902.17</v>
      </c>
      <c r="G647" s="17" t="n">
        <v>1</v>
      </c>
      <c r="H647" s="6" t="s">
        <f>=(F647-E647)*G647</f>
      </c>
      <c r="I647" s="9" t="s">
        <f>=(F647-E647)/E647</f>
      </c>
      <c r="J647" s="7" t="s">
        <f>=MAX(1,DATEDIF(C647,D647,"d")-1)</f>
      </c>
      <c r="K647" s="9" t="s">
        <f>=I647*365/J647</f>
      </c>
    </row>
    <row collapsed="false" customFormat="false" customHeight="false" hidden="false" ht="12.1" outlineLevel="0" r="648">
      <c r="A648" s="16" t="s">
        <v>701</v>
      </c>
      <c r="B648" s="16" t="s">
        <v>1254</v>
      </c>
      <c r="C648" s="45" t="n">
        <v>44559</v>
      </c>
      <c r="D648" s="46" t="n">
        <v>45160</v>
      </c>
      <c r="E648" s="17" t="n">
        <v>5438.6</v>
      </c>
      <c r="F648" s="17" t="n">
        <v>5946.25</v>
      </c>
      <c r="G648" s="17" t="n">
        <v>1</v>
      </c>
      <c r="H648" s="6" t="s">
        <f>=(F648-E648)*G648</f>
      </c>
      <c r="I648" s="9" t="s">
        <f>=(F648-E648)/E648</f>
      </c>
      <c r="J648" s="7" t="s">
        <f>=MAX(1,DATEDIF(C648,D648,"d")-1)</f>
      </c>
      <c r="K648" s="9" t="s">
        <f>=I648*365/J648</f>
      </c>
    </row>
    <row collapsed="false" customFormat="false" customHeight="false" hidden="false" ht="12.1" outlineLevel="0" r="649">
      <c r="A649" s="16" t="s">
        <v>704</v>
      </c>
      <c r="B649" s="16" t="s">
        <v>1255</v>
      </c>
      <c r="C649" s="45" t="n">
        <v>44592</v>
      </c>
      <c r="D649" s="46" t="n">
        <v>44855</v>
      </c>
      <c r="E649" s="17" t="n">
        <v>61.5195</v>
      </c>
      <c r="F649" s="17" t="n">
        <v>28.059</v>
      </c>
      <c r="G649" s="17" t="n">
        <v>20</v>
      </c>
      <c r="H649" s="6" t="s">
        <f>=(F649-E649)*G649</f>
      </c>
      <c r="I649" s="9" t="s">
        <f>=(F649-E649)/E649</f>
      </c>
      <c r="J649" s="7" t="s">
        <f>=MAX(1,DATEDIF(C649,D649,"d")-1)</f>
      </c>
      <c r="K649" s="9" t="s">
        <f>=I649*365/J649</f>
      </c>
    </row>
    <row collapsed="false" customFormat="false" customHeight="false" hidden="false" ht="12.1" outlineLevel="0" r="650">
      <c r="A650" s="16" t="s">
        <v>704</v>
      </c>
      <c r="B650" s="16" t="s">
        <v>1255</v>
      </c>
      <c r="C650" s="45" t="n">
        <v>44593</v>
      </c>
      <c r="D650" s="46" t="n">
        <v>44855</v>
      </c>
      <c r="E650" s="17" t="n">
        <v>60.314</v>
      </c>
      <c r="F650" s="17" t="n">
        <v>28.059</v>
      </c>
      <c r="G650" s="17" t="n">
        <v>10</v>
      </c>
      <c r="H650" s="6" t="s">
        <f>=(F650-E650)*G650</f>
      </c>
      <c r="I650" s="9" t="s">
        <f>=(F650-E650)/E650</f>
      </c>
      <c r="J650" s="7" t="s">
        <f>=MAX(1,DATEDIF(C650,D650,"d")-1)</f>
      </c>
      <c r="K650" s="9" t="s">
        <f>=I650*365/J650</f>
      </c>
    </row>
    <row collapsed="false" customFormat="false" customHeight="false" hidden="false" ht="12.1" outlineLevel="0" r="651">
      <c r="A651" s="16" t="s">
        <v>704</v>
      </c>
      <c r="B651" s="16" t="s">
        <v>1255</v>
      </c>
      <c r="C651" s="45" t="n">
        <v>44593</v>
      </c>
      <c r="D651" s="46" t="n">
        <v>45160</v>
      </c>
      <c r="E651" s="17" t="n">
        <v>60.314</v>
      </c>
      <c r="F651" s="17" t="n">
        <v>52.8527</v>
      </c>
      <c r="G651" s="17" t="n">
        <v>10</v>
      </c>
      <c r="H651" s="6" t="s">
        <f>=(F651-E651)*G651</f>
      </c>
      <c r="I651" s="9" t="s">
        <f>=(F651-E651)/E651</f>
      </c>
      <c r="J651" s="7" t="s">
        <f>=MAX(1,DATEDIF(C651,D651,"d")-1)</f>
      </c>
      <c r="K651" s="9" t="s">
        <f>=I651*365/J651</f>
      </c>
    </row>
    <row collapsed="false" customFormat="false" customHeight="false" hidden="false" ht="12.1" outlineLevel="0" r="652">
      <c r="A652" s="16" t="s">
        <v>704</v>
      </c>
      <c r="B652" s="16" t="s">
        <v>1255</v>
      </c>
      <c r="C652" s="45" t="n">
        <v>44644</v>
      </c>
      <c r="D652" s="46" t="n">
        <v>45160</v>
      </c>
      <c r="E652" s="17" t="n">
        <v>47.723</v>
      </c>
      <c r="F652" s="17" t="n">
        <v>52.8527</v>
      </c>
      <c r="G652" s="17" t="n">
        <v>20</v>
      </c>
      <c r="H652" s="6" t="s">
        <f>=(F652-E652)*G652</f>
      </c>
      <c r="I652" s="9" t="s">
        <f>=(F652-E652)/E652</f>
      </c>
      <c r="J652" s="7" t="s">
        <f>=MAX(1,DATEDIF(C652,D652,"d")-1)</f>
      </c>
      <c r="K652" s="9" t="s">
        <f>=I652*365/J652</f>
      </c>
    </row>
    <row collapsed="false" customFormat="false" customHeight="false" hidden="false" ht="12.1" outlineLevel="0" r="653">
      <c r="A653" s="16" t="s">
        <v>704</v>
      </c>
      <c r="B653" s="16" t="s">
        <v>1255</v>
      </c>
      <c r="C653" s="45" t="n">
        <v>44659</v>
      </c>
      <c r="D653" s="46" t="n">
        <v>45160</v>
      </c>
      <c r="E653" s="17" t="n">
        <v>42.984</v>
      </c>
      <c r="F653" s="17" t="n">
        <v>52.8527</v>
      </c>
      <c r="G653" s="17" t="n">
        <v>10</v>
      </c>
      <c r="H653" s="6" t="s">
        <f>=(F653-E653)*G653</f>
      </c>
      <c r="I653" s="9" t="s">
        <f>=(F653-E653)/E653</f>
      </c>
      <c r="J653" s="7" t="s">
        <f>=MAX(1,DATEDIF(C653,D653,"d")-1)</f>
      </c>
      <c r="K653" s="9" t="s">
        <f>=I653*365/J653</f>
      </c>
    </row>
    <row collapsed="false" customFormat="false" customHeight="false" hidden="false" ht="12.1" outlineLevel="0" r="654">
      <c r="A654" s="16" t="s">
        <v>704</v>
      </c>
      <c r="B654" s="16" t="s">
        <v>1255</v>
      </c>
      <c r="C654" s="45" t="n">
        <v>44680</v>
      </c>
      <c r="D654" s="46" t="n">
        <v>45160</v>
      </c>
      <c r="E654" s="17" t="n">
        <v>44.16</v>
      </c>
      <c r="F654" s="17" t="n">
        <v>52.8527</v>
      </c>
      <c r="G654" s="17" t="n">
        <v>10</v>
      </c>
      <c r="H654" s="6" t="s">
        <f>=(F654-E654)*G654</f>
      </c>
      <c r="I654" s="9" t="s">
        <f>=(F654-E654)/E654</f>
      </c>
      <c r="J654" s="7" t="s">
        <f>=MAX(1,DATEDIF(C654,D654,"d")-1)</f>
      </c>
      <c r="K654" s="9" t="s">
        <f>=I654*365/J654</f>
      </c>
    </row>
    <row collapsed="false" customFormat="false" customHeight="false" hidden="false" ht="12.1" outlineLevel="0" r="655">
      <c r="A655" s="16" t="s">
        <v>704</v>
      </c>
      <c r="B655" s="16" t="s">
        <v>1255</v>
      </c>
      <c r="C655" s="45" t="n">
        <v>44680</v>
      </c>
      <c r="D655" s="46" t="n">
        <v>45160</v>
      </c>
      <c r="E655" s="17" t="n">
        <v>44.165</v>
      </c>
      <c r="F655" s="17" t="n">
        <v>52.8527</v>
      </c>
      <c r="G655" s="17" t="n">
        <v>10</v>
      </c>
      <c r="H655" s="6" t="s">
        <f>=(F655-E655)*G655</f>
      </c>
      <c r="I655" s="9" t="s">
        <f>=(F655-E655)/E655</f>
      </c>
      <c r="J655" s="7" t="s">
        <f>=MAX(1,DATEDIF(C655,D655,"d")-1)</f>
      </c>
      <c r="K655" s="9" t="s">
        <f>=I655*365/J655</f>
      </c>
    </row>
    <row collapsed="false" customFormat="false" customHeight="false" hidden="false" ht="12.1" outlineLevel="0" r="656">
      <c r="A656" s="16" t="s">
        <v>704</v>
      </c>
      <c r="B656" s="16" t="s">
        <v>1255</v>
      </c>
      <c r="C656" s="45" t="n">
        <v>44697</v>
      </c>
      <c r="D656" s="46" t="n">
        <v>45160</v>
      </c>
      <c r="E656" s="17" t="n">
        <v>43.024</v>
      </c>
      <c r="F656" s="17" t="n">
        <v>52.8527</v>
      </c>
      <c r="G656" s="17" t="n">
        <v>10</v>
      </c>
      <c r="H656" s="6" t="s">
        <f>=(F656-E656)*G656</f>
      </c>
      <c r="I656" s="9" t="s">
        <f>=(F656-E656)/E656</f>
      </c>
      <c r="J656" s="7" t="s">
        <f>=MAX(1,DATEDIF(C656,D656,"d")-1)</f>
      </c>
      <c r="K656" s="9" t="s">
        <f>=I656*365/J656</f>
      </c>
    </row>
    <row collapsed="false" customFormat="false" customHeight="false" hidden="false" ht="12.1" outlineLevel="0" r="657">
      <c r="A657" s="16" t="s">
        <v>704</v>
      </c>
      <c r="B657" s="16" t="s">
        <v>1255</v>
      </c>
      <c r="C657" s="45" t="n">
        <v>44739</v>
      </c>
      <c r="D657" s="46" t="n">
        <v>45160</v>
      </c>
      <c r="E657" s="17" t="n">
        <v>33.309</v>
      </c>
      <c r="F657" s="17" t="n">
        <v>52.8527</v>
      </c>
      <c r="G657" s="17" t="n">
        <v>10</v>
      </c>
      <c r="H657" s="6" t="s">
        <f>=(F657-E657)*G657</f>
      </c>
      <c r="I657" s="9" t="s">
        <f>=(F657-E657)/E657</f>
      </c>
      <c r="J657" s="7" t="s">
        <f>=MAX(1,DATEDIF(C657,D657,"d")-1)</f>
      </c>
      <c r="K657" s="9" t="s">
        <f>=I657*365/J657</f>
      </c>
    </row>
    <row collapsed="false" customFormat="false" customHeight="false" hidden="false" ht="12.1" outlineLevel="0" r="658">
      <c r="A658" s="16" t="s">
        <v>704</v>
      </c>
      <c r="B658" s="16" t="s">
        <v>1255</v>
      </c>
      <c r="C658" s="45" t="n">
        <v>44742</v>
      </c>
      <c r="D658" s="46" t="n">
        <v>45160</v>
      </c>
      <c r="E658" s="17" t="n">
        <v>32.6185</v>
      </c>
      <c r="F658" s="17" t="n">
        <v>52.8527</v>
      </c>
      <c r="G658" s="17" t="n">
        <v>20</v>
      </c>
      <c r="H658" s="6" t="s">
        <f>=(F658-E658)*G658</f>
      </c>
      <c r="I658" s="9" t="s">
        <f>=(F658-E658)/E658</f>
      </c>
      <c r="J658" s="7" t="s">
        <f>=MAX(1,DATEDIF(C658,D658,"d")-1)</f>
      </c>
      <c r="K658" s="9" t="s">
        <f>=I658*365/J658</f>
      </c>
    </row>
    <row collapsed="false" customFormat="false" customHeight="false" hidden="false" ht="12.1" outlineLevel="0" r="659">
      <c r="A659" s="16" t="s">
        <v>704</v>
      </c>
      <c r="B659" s="16" t="s">
        <v>1255</v>
      </c>
      <c r="C659" s="45" t="n">
        <v>44749</v>
      </c>
      <c r="D659" s="46" t="n">
        <v>45160</v>
      </c>
      <c r="E659" s="17" t="n">
        <v>31.558</v>
      </c>
      <c r="F659" s="17" t="n">
        <v>52.8527</v>
      </c>
      <c r="G659" s="17" t="n">
        <v>10</v>
      </c>
      <c r="H659" s="6" t="s">
        <f>=(F659-E659)*G659</f>
      </c>
      <c r="I659" s="9" t="s">
        <f>=(F659-E659)/E659</f>
      </c>
      <c r="J659" s="7" t="s">
        <f>=MAX(1,DATEDIF(C659,D659,"d")-1)</f>
      </c>
      <c r="K659" s="9" t="s">
        <f>=I659*365/J659</f>
      </c>
    </row>
    <row collapsed="false" customFormat="false" customHeight="false" hidden="false" ht="12.1" outlineLevel="0" r="660">
      <c r="A660" s="16" t="s">
        <v>704</v>
      </c>
      <c r="B660" s="16" t="s">
        <v>1255</v>
      </c>
      <c r="C660" s="45" t="n">
        <v>44757</v>
      </c>
      <c r="D660" s="46" t="n">
        <v>45160</v>
      </c>
      <c r="E660" s="17" t="n">
        <v>27.255</v>
      </c>
      <c r="F660" s="17" t="n">
        <v>52.8527</v>
      </c>
      <c r="G660" s="17" t="n">
        <v>10</v>
      </c>
      <c r="H660" s="6" t="s">
        <f>=(F660-E660)*G660</f>
      </c>
      <c r="I660" s="9" t="s">
        <f>=(F660-E660)/E660</f>
      </c>
      <c r="J660" s="7" t="s">
        <f>=MAX(1,DATEDIF(C660,D660,"d")-1)</f>
      </c>
      <c r="K660" s="9" t="s">
        <f>=I660*365/J660</f>
      </c>
    </row>
    <row collapsed="false" customFormat="false" customHeight="false" hidden="false" ht="12.1" outlineLevel="0" r="661">
      <c r="A661" s="16" t="s">
        <v>704</v>
      </c>
      <c r="B661" s="16" t="s">
        <v>1255</v>
      </c>
      <c r="C661" s="45" t="n">
        <v>44789</v>
      </c>
      <c r="D661" s="46" t="n">
        <v>45160</v>
      </c>
      <c r="E661" s="17" t="n">
        <v>27.27</v>
      </c>
      <c r="F661" s="17" t="n">
        <v>52.8527</v>
      </c>
      <c r="G661" s="17" t="n">
        <v>10</v>
      </c>
      <c r="H661" s="6" t="s">
        <f>=(F661-E661)*G661</f>
      </c>
      <c r="I661" s="9" t="s">
        <f>=(F661-E661)/E661</f>
      </c>
      <c r="J661" s="7" t="s">
        <f>=MAX(1,DATEDIF(C661,D661,"d")-1)</f>
      </c>
      <c r="K661" s="9" t="s">
        <f>=I661*365/J661</f>
      </c>
    </row>
    <row collapsed="false" customFormat="false" customHeight="false" hidden="false" ht="12.1" outlineLevel="0" r="662">
      <c r="A662" s="16" t="s">
        <v>704</v>
      </c>
      <c r="B662" s="16" t="s">
        <v>1255</v>
      </c>
      <c r="C662" s="45" t="n">
        <v>44820</v>
      </c>
      <c r="D662" s="46" t="n">
        <v>45160</v>
      </c>
      <c r="E662" s="17" t="n">
        <v>30.147</v>
      </c>
      <c r="F662" s="17" t="n">
        <v>52.8527</v>
      </c>
      <c r="G662" s="17" t="n">
        <v>20</v>
      </c>
      <c r="H662" s="6" t="s">
        <f>=(F662-E662)*G662</f>
      </c>
      <c r="I662" s="9" t="s">
        <f>=(F662-E662)/E662</f>
      </c>
      <c r="J662" s="7" t="s">
        <f>=MAX(1,DATEDIF(C662,D662,"d")-1)</f>
      </c>
      <c r="K662" s="9" t="s">
        <f>=I662*365/J662</f>
      </c>
    </row>
    <row collapsed="false" customFormat="false" customHeight="false" hidden="false" ht="12.1" outlineLevel="0" r="663">
      <c r="A663" s="16" t="s">
        <v>704</v>
      </c>
      <c r="B663" s="16" t="s">
        <v>1255</v>
      </c>
      <c r="C663" s="45" t="n">
        <v>44881</v>
      </c>
      <c r="D663" s="46" t="n">
        <v>45160</v>
      </c>
      <c r="E663" s="17" t="n">
        <v>30.309</v>
      </c>
      <c r="F663" s="17" t="n">
        <v>52.8527</v>
      </c>
      <c r="G663" s="17" t="n">
        <v>10</v>
      </c>
      <c r="H663" s="6" t="s">
        <f>=(F663-E663)*G663</f>
      </c>
      <c r="I663" s="9" t="s">
        <f>=(F663-E663)/E663</f>
      </c>
      <c r="J663" s="7" t="s">
        <f>=MAX(1,DATEDIF(C663,D663,"d")-1)</f>
      </c>
      <c r="K663" s="9" t="s">
        <f>=I663*365/J663</f>
      </c>
    </row>
    <row collapsed="false" customFormat="false" customHeight="false" hidden="false" ht="12.1" outlineLevel="0" r="664">
      <c r="A664" s="16" t="s">
        <v>704</v>
      </c>
      <c r="B664" s="16" t="s">
        <v>1255</v>
      </c>
      <c r="C664" s="45" t="n">
        <v>44911</v>
      </c>
      <c r="D664" s="46" t="n">
        <v>45160</v>
      </c>
      <c r="E664" s="17" t="n">
        <v>31.585</v>
      </c>
      <c r="F664" s="17" t="n">
        <v>52.8527</v>
      </c>
      <c r="G664" s="17" t="n">
        <v>30</v>
      </c>
      <c r="H664" s="6" t="s">
        <f>=(F664-E664)*G664</f>
      </c>
      <c r="I664" s="9" t="s">
        <f>=(F664-E664)/E664</f>
      </c>
      <c r="J664" s="7" t="s">
        <f>=MAX(1,DATEDIF(C664,D664,"d")-1)</f>
      </c>
      <c r="K664" s="9" t="s">
        <f>=I664*365/J664</f>
      </c>
    </row>
    <row collapsed="false" customFormat="false" customHeight="false" hidden="false" ht="12.1" outlineLevel="0" r="665">
      <c r="A665" s="16" t="s">
        <v>704</v>
      </c>
      <c r="B665" s="16" t="s">
        <v>1255</v>
      </c>
      <c r="C665" s="45" t="n">
        <v>44946</v>
      </c>
      <c r="D665" s="46" t="n">
        <v>45160</v>
      </c>
      <c r="E665" s="17" t="n">
        <v>33.582</v>
      </c>
      <c r="F665" s="17" t="n">
        <v>52.8527</v>
      </c>
      <c r="G665" s="17" t="n">
        <v>10</v>
      </c>
      <c r="H665" s="6" t="s">
        <f>=(F665-E665)*G665</f>
      </c>
      <c r="I665" s="9" t="s">
        <f>=(F665-E665)/E665</f>
      </c>
      <c r="J665" s="7" t="s">
        <f>=MAX(1,DATEDIF(C665,D665,"d")-1)</f>
      </c>
      <c r="K665" s="9" t="s">
        <f>=I665*365/J665</f>
      </c>
    </row>
    <row collapsed="false" customFormat="false" customHeight="false" hidden="false" ht="12.1" outlineLevel="0" r="666">
      <c r="A666" s="16" t="s">
        <v>704</v>
      </c>
      <c r="B666" s="16" t="s">
        <v>1255</v>
      </c>
      <c r="C666" s="45" t="n">
        <v>45072</v>
      </c>
      <c r="D666" s="46" t="n">
        <v>45160</v>
      </c>
      <c r="E666" s="17" t="n">
        <v>39.86</v>
      </c>
      <c r="F666" s="17" t="n">
        <v>52.8527</v>
      </c>
      <c r="G666" s="17" t="n">
        <v>10</v>
      </c>
      <c r="H666" s="6" t="s">
        <f>=(F666-E666)*G666</f>
      </c>
      <c r="I666" s="9" t="s">
        <f>=(F666-E666)/E666</f>
      </c>
      <c r="J666" s="7" t="s">
        <f>=MAX(1,DATEDIF(C666,D666,"d")-1)</f>
      </c>
      <c r="K666" s="9" t="s">
        <f>=I666*365/J666</f>
      </c>
    </row>
    <row collapsed="false" customFormat="false" customHeight="false" hidden="false" ht="12.1" outlineLevel="0" r="667">
      <c r="A667" s="16" t="s">
        <v>704</v>
      </c>
      <c r="B667" s="16" t="s">
        <v>1255</v>
      </c>
      <c r="C667" s="45" t="n">
        <v>45093</v>
      </c>
      <c r="D667" s="46" t="n">
        <v>45160</v>
      </c>
      <c r="E667" s="17" t="n">
        <v>43.665</v>
      </c>
      <c r="F667" s="17" t="n">
        <v>52.8527</v>
      </c>
      <c r="G667" s="17" t="n">
        <v>20</v>
      </c>
      <c r="H667" s="6" t="s">
        <f>=(F667-E667)*G667</f>
      </c>
      <c r="I667" s="9" t="s">
        <f>=(F667-E667)/E667</f>
      </c>
      <c r="J667" s="7" t="s">
        <f>=MAX(1,DATEDIF(C667,D667,"d")-1)</f>
      </c>
      <c r="K667" s="9" t="s">
        <f>=I667*365/J667</f>
      </c>
    </row>
    <row collapsed="false" customFormat="false" customHeight="false" hidden="false" ht="12.1" outlineLevel="0" r="668">
      <c r="A668" s="16" t="s">
        <v>23</v>
      </c>
      <c r="B668" s="16" t="s">
        <v>24</v>
      </c>
      <c r="C668" s="45" t="n">
        <v>44651</v>
      </c>
      <c r="D668" s="46" t="n">
        <v>45160</v>
      </c>
      <c r="E668" s="17" t="n">
        <v>137.477</v>
      </c>
      <c r="F668" s="17" t="n">
        <v>260.112</v>
      </c>
      <c r="G668" s="17" t="n">
        <v>10</v>
      </c>
      <c r="H668" s="6" t="s">
        <f>=(F668-E668)*G668</f>
      </c>
      <c r="I668" s="9" t="s">
        <f>=(F668-E668)/E668</f>
      </c>
      <c r="J668" s="7" t="s">
        <f>=MAX(1,DATEDIF(C668,D668,"d")-1)</f>
      </c>
      <c r="K668" s="9" t="s">
        <f>=I668*365/J668</f>
      </c>
    </row>
    <row collapsed="false" customFormat="false" customHeight="false" hidden="false" ht="12.1" outlineLevel="0" r="669">
      <c r="A669" s="16" t="s">
        <v>23</v>
      </c>
      <c r="B669" s="16" t="s">
        <v>24</v>
      </c>
      <c r="C669" s="45" t="n">
        <v>44680</v>
      </c>
      <c r="D669" s="46" t="n">
        <v>45160</v>
      </c>
      <c r="E669" s="17" t="n">
        <v>126.441</v>
      </c>
      <c r="F669" s="17" t="n">
        <v>260.112</v>
      </c>
      <c r="G669" s="17" t="n">
        <v>10</v>
      </c>
      <c r="H669" s="6" t="s">
        <f>=(F669-E669)*G669</f>
      </c>
      <c r="I669" s="9" t="s">
        <f>=(F669-E669)/E669</f>
      </c>
      <c r="J669" s="7" t="s">
        <f>=MAX(1,DATEDIF(C669,D669,"d")-1)</f>
      </c>
      <c r="K669" s="9" t="s">
        <f>=I669*365/J669</f>
      </c>
    </row>
    <row collapsed="false" customFormat="false" customHeight="false" hidden="false" ht="12.1" outlineLevel="0" r="670">
      <c r="A670" s="16" t="s">
        <v>23</v>
      </c>
      <c r="B670" s="16" t="s">
        <v>24</v>
      </c>
      <c r="C670" s="45" t="n">
        <v>44848</v>
      </c>
      <c r="D670" s="46" t="n">
        <v>45160</v>
      </c>
      <c r="E670" s="17" t="n">
        <v>106.12</v>
      </c>
      <c r="F670" s="17" t="n">
        <v>260.112</v>
      </c>
      <c r="G670" s="17" t="n">
        <v>10</v>
      </c>
      <c r="H670" s="6" t="s">
        <f>=(F670-E670)*G670</f>
      </c>
      <c r="I670" s="9" t="s">
        <f>=(F670-E670)/E670</f>
      </c>
      <c r="J670" s="7" t="s">
        <f>=MAX(1,DATEDIF(C670,D670,"d")-1)</f>
      </c>
      <c r="K670" s="9" t="s">
        <f>=I670*365/J670</f>
      </c>
    </row>
    <row collapsed="false" customFormat="false" customHeight="false" hidden="false" ht="12.1" outlineLevel="0" r="671">
      <c r="A671" s="16" t="s">
        <v>23</v>
      </c>
      <c r="B671" s="16" t="s">
        <v>24</v>
      </c>
      <c r="C671" s="45" t="n">
        <v>45160</v>
      </c>
      <c r="D671" s="46" t="n">
        <v>45190</v>
      </c>
      <c r="E671" s="17" t="n">
        <v>260.568</v>
      </c>
      <c r="F671" s="17" t="n">
        <v>249.8802</v>
      </c>
      <c r="G671" s="17" t="n">
        <v>110</v>
      </c>
      <c r="H671" s="6" t="s">
        <f>=(F671-E671)*G671</f>
      </c>
      <c r="I671" s="9" t="s">
        <f>=(F671-E671)/E671</f>
      </c>
      <c r="J671" s="7" t="s">
        <f>=MAX(1,DATEDIF(C671,D671,"d")-1)</f>
      </c>
      <c r="K671" s="9" t="s">
        <f>=I671*365/J671</f>
      </c>
    </row>
    <row collapsed="false" customFormat="false" customHeight="false" hidden="false" ht="12.1" outlineLevel="0" r="672">
      <c r="A672" s="16" t="s">
        <v>35</v>
      </c>
      <c r="B672" s="16" t="s">
        <v>36</v>
      </c>
      <c r="C672" s="45" t="n">
        <v>44651</v>
      </c>
      <c r="D672" s="46" t="n">
        <v>45160</v>
      </c>
      <c r="E672" s="17" t="n">
        <v>417.14</v>
      </c>
      <c r="F672" s="17" t="n">
        <v>543.6153</v>
      </c>
      <c r="G672" s="17" t="n">
        <v>1</v>
      </c>
      <c r="H672" s="6" t="s">
        <f>=(F672-E672)*G672</f>
      </c>
      <c r="I672" s="9" t="s">
        <f>=(F672-E672)/E672</f>
      </c>
      <c r="J672" s="7" t="s">
        <f>=MAX(1,DATEDIF(C672,D672,"d")-1)</f>
      </c>
      <c r="K672" s="9" t="s">
        <f>=I672*365/J672</f>
      </c>
    </row>
    <row collapsed="false" customFormat="false" customHeight="false" hidden="false" ht="12.1" outlineLevel="0" r="673">
      <c r="A673" s="16" t="s">
        <v>35</v>
      </c>
      <c r="B673" s="16" t="s">
        <v>36</v>
      </c>
      <c r="C673" s="45" t="n">
        <v>44651</v>
      </c>
      <c r="D673" s="46" t="n">
        <v>45160</v>
      </c>
      <c r="E673" s="17" t="n">
        <v>417.25</v>
      </c>
      <c r="F673" s="17" t="n">
        <v>543.6153</v>
      </c>
      <c r="G673" s="17" t="n">
        <v>1</v>
      </c>
      <c r="H673" s="6" t="s">
        <f>=(F673-E673)*G673</f>
      </c>
      <c r="I673" s="9" t="s">
        <f>=(F673-E673)/E673</f>
      </c>
      <c r="J673" s="7" t="s">
        <f>=MAX(1,DATEDIF(C673,D673,"d")-1)</f>
      </c>
      <c r="K673" s="9" t="s">
        <f>=I673*365/J673</f>
      </c>
    </row>
    <row collapsed="false" customFormat="false" customHeight="false" hidden="false" ht="12.1" outlineLevel="0" r="674">
      <c r="A674" s="16" t="s">
        <v>35</v>
      </c>
      <c r="B674" s="16" t="s">
        <v>36</v>
      </c>
      <c r="C674" s="45" t="n">
        <v>44760</v>
      </c>
      <c r="D674" s="46" t="n">
        <v>45160</v>
      </c>
      <c r="E674" s="17" t="n">
        <v>332.39</v>
      </c>
      <c r="F674" s="17" t="n">
        <v>543.6153</v>
      </c>
      <c r="G674" s="17" t="n">
        <v>1</v>
      </c>
      <c r="H674" s="6" t="s">
        <f>=(F674-E674)*G674</f>
      </c>
      <c r="I674" s="9" t="s">
        <f>=(F674-E674)/E674</f>
      </c>
      <c r="J674" s="7" t="s">
        <f>=MAX(1,DATEDIF(C674,D674,"d")-1)</f>
      </c>
      <c r="K674" s="9" t="s">
        <f>=I674*365/J674</f>
      </c>
    </row>
    <row collapsed="false" customFormat="false" customHeight="false" hidden="false" ht="12.1" outlineLevel="0" r="675">
      <c r="A675" s="16" t="s">
        <v>35</v>
      </c>
      <c r="B675" s="16" t="s">
        <v>36</v>
      </c>
      <c r="C675" s="45" t="n">
        <v>44819</v>
      </c>
      <c r="D675" s="46" t="n">
        <v>45160</v>
      </c>
      <c r="E675" s="17" t="n">
        <v>366.51</v>
      </c>
      <c r="F675" s="17" t="n">
        <v>543.6153</v>
      </c>
      <c r="G675" s="17" t="n">
        <v>1</v>
      </c>
      <c r="H675" s="6" t="s">
        <f>=(F675-E675)*G675</f>
      </c>
      <c r="I675" s="9" t="s">
        <f>=(F675-E675)/E675</f>
      </c>
      <c r="J675" s="7" t="s">
        <f>=MAX(1,DATEDIF(C675,D675,"d")-1)</f>
      </c>
      <c r="K675" s="9" t="s">
        <f>=I675*365/J675</f>
      </c>
    </row>
    <row collapsed="false" customFormat="false" customHeight="false" hidden="false" ht="12.1" outlineLevel="0" r="676">
      <c r="A676" s="16" t="s">
        <v>35</v>
      </c>
      <c r="B676" s="16" t="s">
        <v>36</v>
      </c>
      <c r="C676" s="45" t="n">
        <v>44855</v>
      </c>
      <c r="D676" s="46" t="n">
        <v>45160</v>
      </c>
      <c r="E676" s="17" t="n">
        <v>308.93</v>
      </c>
      <c r="F676" s="17" t="n">
        <v>543.6153</v>
      </c>
      <c r="G676" s="17" t="n">
        <v>2</v>
      </c>
      <c r="H676" s="6" t="s">
        <f>=(F676-E676)*G676</f>
      </c>
      <c r="I676" s="9" t="s">
        <f>=(F676-E676)/E676</f>
      </c>
      <c r="J676" s="7" t="s">
        <f>=MAX(1,DATEDIF(C676,D676,"d")-1)</f>
      </c>
      <c r="K676" s="9" t="s">
        <f>=I676*365/J676</f>
      </c>
    </row>
    <row collapsed="false" customFormat="false" customHeight="false" hidden="false" ht="12.1" outlineLevel="0" r="677">
      <c r="A677" s="16" t="s">
        <v>35</v>
      </c>
      <c r="B677" s="16" t="s">
        <v>36</v>
      </c>
      <c r="C677" s="45" t="n">
        <v>44880</v>
      </c>
      <c r="D677" s="46" t="n">
        <v>45160</v>
      </c>
      <c r="E677" s="17" t="n">
        <v>345.53</v>
      </c>
      <c r="F677" s="17" t="n">
        <v>543.6153</v>
      </c>
      <c r="G677" s="17" t="n">
        <v>1</v>
      </c>
      <c r="H677" s="6" t="s">
        <f>=(F677-E677)*G677</f>
      </c>
      <c r="I677" s="9" t="s">
        <f>=(F677-E677)/E677</f>
      </c>
      <c r="J677" s="7" t="s">
        <f>=MAX(1,DATEDIF(C677,D677,"d")-1)</f>
      </c>
      <c r="K677" s="9" t="s">
        <f>=I677*365/J677</f>
      </c>
    </row>
    <row collapsed="false" customFormat="false" customHeight="false" hidden="false" ht="12.1" outlineLevel="0" r="678">
      <c r="A678" s="16" t="s">
        <v>35</v>
      </c>
      <c r="B678" s="16" t="s">
        <v>36</v>
      </c>
      <c r="C678" s="45" t="n">
        <v>44881</v>
      </c>
      <c r="D678" s="46" t="n">
        <v>45160</v>
      </c>
      <c r="E678" s="17" t="n">
        <v>344.1733</v>
      </c>
      <c r="F678" s="17" t="n">
        <v>543.6153</v>
      </c>
      <c r="G678" s="17" t="n">
        <v>3</v>
      </c>
      <c r="H678" s="6" t="s">
        <f>=(F678-E678)*G678</f>
      </c>
      <c r="I678" s="9" t="s">
        <f>=(F678-E678)/E678</f>
      </c>
      <c r="J678" s="7" t="s">
        <f>=MAX(1,DATEDIF(C678,D678,"d")-1)</f>
      </c>
      <c r="K678" s="9" t="s">
        <f>=I678*365/J678</f>
      </c>
    </row>
    <row collapsed="false" customFormat="false" customHeight="false" hidden="false" ht="12.1" outlineLevel="0" r="679">
      <c r="A679" s="16" t="s">
        <v>35</v>
      </c>
      <c r="B679" s="16" t="s">
        <v>36</v>
      </c>
      <c r="C679" s="45" t="n">
        <v>44894</v>
      </c>
      <c r="D679" s="46" t="n">
        <v>45160</v>
      </c>
      <c r="E679" s="17" t="n">
        <v>334.7147</v>
      </c>
      <c r="F679" s="17" t="n">
        <v>543.6153</v>
      </c>
      <c r="G679" s="17" t="n">
        <v>15</v>
      </c>
      <c r="H679" s="6" t="s">
        <f>=(F679-E679)*G679</f>
      </c>
      <c r="I679" s="9" t="s">
        <f>=(F679-E679)/E679</f>
      </c>
      <c r="J679" s="7" t="s">
        <f>=MAX(1,DATEDIF(C679,D679,"d")-1)</f>
      </c>
      <c r="K679" s="9" t="s">
        <f>=I679*365/J679</f>
      </c>
    </row>
    <row collapsed="false" customFormat="false" customHeight="false" hidden="false" ht="12.1" outlineLevel="0" r="680">
      <c r="A680" s="16" t="s">
        <v>35</v>
      </c>
      <c r="B680" s="16" t="s">
        <v>36</v>
      </c>
      <c r="C680" s="45" t="n">
        <v>44895</v>
      </c>
      <c r="D680" s="46" t="n">
        <v>45160</v>
      </c>
      <c r="E680" s="17" t="n">
        <v>336.065</v>
      </c>
      <c r="F680" s="17" t="n">
        <v>543.6153</v>
      </c>
      <c r="G680" s="17" t="n">
        <v>2</v>
      </c>
      <c r="H680" s="6" t="s">
        <f>=(F680-E680)*G680</f>
      </c>
      <c r="I680" s="9" t="s">
        <f>=(F680-E680)/E680</f>
      </c>
      <c r="J680" s="7" t="s">
        <f>=MAX(1,DATEDIF(C680,D680,"d")-1)</f>
      </c>
      <c r="K680" s="9" t="s">
        <f>=I680*365/J680</f>
      </c>
    </row>
    <row collapsed="false" customFormat="false" customHeight="false" hidden="false" ht="12.1" outlineLevel="0" r="681">
      <c r="A681" s="16" t="s">
        <v>35</v>
      </c>
      <c r="B681" s="16" t="s">
        <v>36</v>
      </c>
      <c r="C681" s="45" t="n">
        <v>44914</v>
      </c>
      <c r="D681" s="46" t="n">
        <v>45160</v>
      </c>
      <c r="E681" s="17" t="n">
        <v>332.87</v>
      </c>
      <c r="F681" s="17" t="n">
        <v>543.6153</v>
      </c>
      <c r="G681" s="17" t="n">
        <v>2</v>
      </c>
      <c r="H681" s="6" t="s">
        <f>=(F681-E681)*G681</f>
      </c>
      <c r="I681" s="9" t="s">
        <f>=(F681-E681)/E681</f>
      </c>
      <c r="J681" s="7" t="s">
        <f>=MAX(1,DATEDIF(C681,D681,"d")-1)</f>
      </c>
      <c r="K681" s="9" t="s">
        <f>=I681*365/J681</f>
      </c>
    </row>
    <row collapsed="false" customFormat="false" customHeight="false" hidden="false" ht="12.1" outlineLevel="0" r="682">
      <c r="A682" s="16" t="s">
        <v>35</v>
      </c>
      <c r="B682" s="16" t="s">
        <v>36</v>
      </c>
      <c r="C682" s="45" t="n">
        <v>44937</v>
      </c>
      <c r="D682" s="46" t="n">
        <v>45160</v>
      </c>
      <c r="E682" s="17" t="n">
        <v>348.18</v>
      </c>
      <c r="F682" s="17" t="n">
        <v>543.6153</v>
      </c>
      <c r="G682" s="17" t="n">
        <v>1</v>
      </c>
      <c r="H682" s="6" t="s">
        <f>=(F682-E682)*G682</f>
      </c>
      <c r="I682" s="9" t="s">
        <f>=(F682-E682)/E682</f>
      </c>
      <c r="J682" s="7" t="s">
        <f>=MAX(1,DATEDIF(C682,D682,"d")-1)</f>
      </c>
      <c r="K682" s="9" t="s">
        <f>=I682*365/J682</f>
      </c>
    </row>
    <row collapsed="false" customFormat="false" customHeight="false" hidden="false" ht="12.1" outlineLevel="0" r="683">
      <c r="A683" s="16" t="s">
        <v>35</v>
      </c>
      <c r="B683" s="16" t="s">
        <v>36</v>
      </c>
      <c r="C683" s="45" t="n">
        <v>45044</v>
      </c>
      <c r="D683" s="46" t="n">
        <v>45160</v>
      </c>
      <c r="E683" s="17" t="n">
        <v>398.1</v>
      </c>
      <c r="F683" s="17" t="n">
        <v>543.6153</v>
      </c>
      <c r="G683" s="17" t="n">
        <v>1</v>
      </c>
      <c r="H683" s="6" t="s">
        <f>=(F683-E683)*G683</f>
      </c>
      <c r="I683" s="9" t="s">
        <f>=(F683-E683)/E683</f>
      </c>
      <c r="J683" s="7" t="s">
        <f>=MAX(1,DATEDIF(C683,D683,"d")-1)</f>
      </c>
      <c r="K683" s="9" t="s">
        <f>=I683*365/J683</f>
      </c>
    </row>
    <row collapsed="false" customFormat="false" customHeight="false" hidden="false" ht="12.1" outlineLevel="0" r="684">
      <c r="A684" s="16" t="s">
        <v>35</v>
      </c>
      <c r="B684" s="16" t="s">
        <v>36</v>
      </c>
      <c r="C684" s="45" t="n">
        <v>45065</v>
      </c>
      <c r="D684" s="46" t="n">
        <v>45160</v>
      </c>
      <c r="E684" s="17" t="n">
        <v>413</v>
      </c>
      <c r="F684" s="17" t="n">
        <v>543.6153</v>
      </c>
      <c r="G684" s="17" t="n">
        <v>1</v>
      </c>
      <c r="H684" s="6" t="s">
        <f>=(F684-E684)*G684</f>
      </c>
      <c r="I684" s="9" t="s">
        <f>=(F684-E684)/E684</f>
      </c>
      <c r="J684" s="7" t="s">
        <f>=MAX(1,DATEDIF(C684,D684,"d")-1)</f>
      </c>
      <c r="K684" s="9" t="s">
        <f>=I684*365/J684</f>
      </c>
    </row>
    <row collapsed="false" customFormat="false" customHeight="false" hidden="false" ht="12.1" outlineLevel="0" r="685">
      <c r="A685" s="16" t="s">
        <v>35</v>
      </c>
      <c r="B685" s="16" t="s">
        <v>36</v>
      </c>
      <c r="C685" s="45" t="n">
        <v>45079</v>
      </c>
      <c r="D685" s="46" t="n">
        <v>45160</v>
      </c>
      <c r="E685" s="17" t="n">
        <v>454.7</v>
      </c>
      <c r="F685" s="17" t="n">
        <v>543.615</v>
      </c>
      <c r="G685" s="17" t="n">
        <v>1</v>
      </c>
      <c r="H685" s="6" t="s">
        <f>=(F685-E685)*G685</f>
      </c>
      <c r="I685" s="9" t="s">
        <f>=(F685-E685)/E685</f>
      </c>
      <c r="J685" s="7" t="s">
        <f>=MAX(1,DATEDIF(C685,D685,"d")-1)</f>
      </c>
      <c r="K685" s="9" t="s">
        <f>=I685*365/J685</f>
      </c>
    </row>
    <row collapsed="false" customFormat="false" customHeight="false" hidden="false" ht="12.1" outlineLevel="0" r="686">
      <c r="A686" s="16" t="s">
        <v>35</v>
      </c>
      <c r="B686" s="16" t="s">
        <v>36</v>
      </c>
      <c r="C686" s="45" t="n">
        <v>45079</v>
      </c>
      <c r="D686" s="46" t="n">
        <v>45160</v>
      </c>
      <c r="E686" s="17" t="n">
        <v>454.6</v>
      </c>
      <c r="F686" s="17" t="n">
        <v>543.615</v>
      </c>
      <c r="G686" s="17" t="n">
        <v>2</v>
      </c>
      <c r="H686" s="6" t="s">
        <f>=(F686-E686)*G686</f>
      </c>
      <c r="I686" s="9" t="s">
        <f>=(F686-E686)/E686</f>
      </c>
      <c r="J686" s="7" t="s">
        <f>=MAX(1,DATEDIF(C686,D686,"d")-1)</f>
      </c>
      <c r="K686" s="9" t="s">
        <f>=I686*365/J686</f>
      </c>
    </row>
    <row collapsed="false" customFormat="false" customHeight="false" hidden="false" ht="12.1" outlineLevel="0" r="687">
      <c r="A687" s="16" t="s">
        <v>35</v>
      </c>
      <c r="B687" s="16" t="s">
        <v>36</v>
      </c>
      <c r="C687" s="45" t="n">
        <v>45093</v>
      </c>
      <c r="D687" s="46" t="n">
        <v>45160</v>
      </c>
      <c r="E687" s="17" t="n">
        <v>480.75</v>
      </c>
      <c r="F687" s="17" t="n">
        <v>543.615</v>
      </c>
      <c r="G687" s="17" t="n">
        <v>2</v>
      </c>
      <c r="H687" s="6" t="s">
        <f>=(F687-E687)*G687</f>
      </c>
      <c r="I687" s="9" t="s">
        <f>=(F687-E687)/E687</f>
      </c>
      <c r="J687" s="7" t="s">
        <f>=MAX(1,DATEDIF(C687,D687,"d")-1)</f>
      </c>
      <c r="K687" s="9" t="s">
        <f>=I687*365/J687</f>
      </c>
    </row>
    <row collapsed="false" customFormat="false" customHeight="false" hidden="false" ht="12.1" outlineLevel="0" r="688">
      <c r="A688" s="16" t="s">
        <v>35</v>
      </c>
      <c r="B688" s="16" t="s">
        <v>36</v>
      </c>
      <c r="C688" s="45" t="n">
        <v>45107</v>
      </c>
      <c r="D688" s="46" t="n">
        <v>45160</v>
      </c>
      <c r="E688" s="17" t="n">
        <v>481.75</v>
      </c>
      <c r="F688" s="17" t="n">
        <v>543.615</v>
      </c>
      <c r="G688" s="17" t="n">
        <v>1</v>
      </c>
      <c r="H688" s="6" t="s">
        <f>=(F688-E688)*G688</f>
      </c>
      <c r="I688" s="9" t="s">
        <f>=(F688-E688)/E688</f>
      </c>
      <c r="J688" s="7" t="s">
        <f>=MAX(1,DATEDIF(C688,D688,"d")-1)</f>
      </c>
      <c r="K688" s="9" t="s">
        <f>=I688*365/J688</f>
      </c>
    </row>
    <row collapsed="false" customFormat="false" customHeight="false" hidden="false" ht="12.1" outlineLevel="0" r="689">
      <c r="A689" s="16" t="s">
        <v>35</v>
      </c>
      <c r="B689" s="16" t="s">
        <v>36</v>
      </c>
      <c r="C689" s="45" t="n">
        <v>45128</v>
      </c>
      <c r="D689" s="46" t="n">
        <v>45160</v>
      </c>
      <c r="E689" s="17" t="n">
        <v>481.2</v>
      </c>
      <c r="F689" s="17" t="n">
        <v>543.615</v>
      </c>
      <c r="G689" s="17" t="n">
        <v>2</v>
      </c>
      <c r="H689" s="6" t="s">
        <f>=(F689-E689)*G689</f>
      </c>
      <c r="I689" s="9" t="s">
        <f>=(F689-E689)/E689</f>
      </c>
      <c r="J689" s="7" t="s">
        <f>=MAX(1,DATEDIF(C689,D689,"d")-1)</f>
      </c>
      <c r="K689" s="9" t="s">
        <f>=I689*365/J689</f>
      </c>
    </row>
    <row collapsed="false" customFormat="false" customHeight="false" hidden="false" ht="12.1" outlineLevel="0" r="690">
      <c r="A690" s="16" t="s">
        <v>710</v>
      </c>
      <c r="B690" s="16" t="s">
        <v>1256</v>
      </c>
      <c r="C690" s="45" t="n">
        <v>44651</v>
      </c>
      <c r="D690" s="46" t="n">
        <v>44771</v>
      </c>
      <c r="E690" s="17" t="n">
        <v>105.7</v>
      </c>
      <c r="F690" s="17" t="n">
        <v>109.7213</v>
      </c>
      <c r="G690" s="17" t="n">
        <v>2</v>
      </c>
      <c r="H690" s="6" t="s">
        <f>=(F690-E690)*G690</f>
      </c>
      <c r="I690" s="9" t="s">
        <f>=(F690-E690)/E690</f>
      </c>
      <c r="J690" s="7" t="s">
        <f>=MAX(1,DATEDIF(C690,D690,"d")-1)</f>
      </c>
      <c r="K690" s="9" t="s">
        <f>=I690*365/J690</f>
      </c>
    </row>
    <row collapsed="false" customFormat="false" customHeight="false" hidden="false" ht="12.1" outlineLevel="0" r="691">
      <c r="A691" s="16" t="s">
        <v>710</v>
      </c>
      <c r="B691" s="16" t="s">
        <v>1256</v>
      </c>
      <c r="C691" s="45" t="n">
        <v>44656</v>
      </c>
      <c r="D691" s="46" t="n">
        <v>44771</v>
      </c>
      <c r="E691" s="17" t="n">
        <v>105.93</v>
      </c>
      <c r="F691" s="17" t="n">
        <v>109.7213</v>
      </c>
      <c r="G691" s="17" t="n">
        <v>1</v>
      </c>
      <c r="H691" s="6" t="s">
        <f>=(F691-E691)*G691</f>
      </c>
      <c r="I691" s="9" t="s">
        <f>=(F691-E691)/E691</f>
      </c>
      <c r="J691" s="7" t="s">
        <f>=MAX(1,DATEDIF(C691,D691,"d")-1)</f>
      </c>
      <c r="K691" s="9" t="s">
        <f>=I691*365/J691</f>
      </c>
    </row>
    <row collapsed="false" customFormat="false" customHeight="false" hidden="false" ht="12.1" outlineLevel="0" r="692">
      <c r="A692" s="16" t="s">
        <v>710</v>
      </c>
      <c r="B692" s="16" t="s">
        <v>1256</v>
      </c>
      <c r="C692" s="45" t="n">
        <v>44659</v>
      </c>
      <c r="D692" s="46" t="n">
        <v>44771</v>
      </c>
      <c r="E692" s="17" t="n">
        <v>106.14</v>
      </c>
      <c r="F692" s="17" t="n">
        <v>109.7213</v>
      </c>
      <c r="G692" s="17" t="n">
        <v>1</v>
      </c>
      <c r="H692" s="6" t="s">
        <f>=(F692-E692)*G692</f>
      </c>
      <c r="I692" s="9" t="s">
        <f>=(F692-E692)/E692</f>
      </c>
      <c r="J692" s="7" t="s">
        <f>=MAX(1,DATEDIF(C692,D692,"d")-1)</f>
      </c>
      <c r="K692" s="9" t="s">
        <f>=I692*365/J692</f>
      </c>
    </row>
    <row collapsed="false" customFormat="false" customHeight="false" hidden="false" ht="12.1" outlineLevel="0" r="693">
      <c r="A693" s="16" t="s">
        <v>710</v>
      </c>
      <c r="B693" s="16" t="s">
        <v>1256</v>
      </c>
      <c r="C693" s="45" t="n">
        <v>44666</v>
      </c>
      <c r="D693" s="46" t="n">
        <v>44771</v>
      </c>
      <c r="E693" s="17" t="n">
        <v>106.47</v>
      </c>
      <c r="F693" s="17" t="n">
        <v>109.7213</v>
      </c>
      <c r="G693" s="17" t="n">
        <v>1</v>
      </c>
      <c r="H693" s="6" t="s">
        <f>=(F693-E693)*G693</f>
      </c>
      <c r="I693" s="9" t="s">
        <f>=(F693-E693)/E693</f>
      </c>
      <c r="J693" s="7" t="s">
        <f>=MAX(1,DATEDIF(C693,D693,"d")-1)</f>
      </c>
      <c r="K693" s="9" t="s">
        <f>=I693*365/J693</f>
      </c>
    </row>
    <row collapsed="false" customFormat="false" customHeight="false" hidden="false" ht="12.1" outlineLevel="0" r="694">
      <c r="A694" s="16" t="s">
        <v>710</v>
      </c>
      <c r="B694" s="16" t="s">
        <v>1256</v>
      </c>
      <c r="C694" s="45" t="n">
        <v>44669</v>
      </c>
      <c r="D694" s="46" t="n">
        <v>44771</v>
      </c>
      <c r="E694" s="17" t="n">
        <v>106.52</v>
      </c>
      <c r="F694" s="17" t="n">
        <v>109.7213</v>
      </c>
      <c r="G694" s="17" t="n">
        <v>1</v>
      </c>
      <c r="H694" s="6" t="s">
        <f>=(F694-E694)*G694</f>
      </c>
      <c r="I694" s="9" t="s">
        <f>=(F694-E694)/E694</f>
      </c>
      <c r="J694" s="7" t="s">
        <f>=MAX(1,DATEDIF(C694,D694,"d")-1)</f>
      </c>
      <c r="K694" s="9" t="s">
        <f>=I694*365/J694</f>
      </c>
    </row>
    <row collapsed="false" customFormat="false" customHeight="false" hidden="false" ht="12.1" outlineLevel="0" r="695">
      <c r="A695" s="16" t="s">
        <v>710</v>
      </c>
      <c r="B695" s="16" t="s">
        <v>1256</v>
      </c>
      <c r="C695" s="45" t="n">
        <v>44670</v>
      </c>
      <c r="D695" s="46" t="n">
        <v>44771</v>
      </c>
      <c r="E695" s="17" t="n">
        <v>106.6167</v>
      </c>
      <c r="F695" s="17" t="n">
        <v>109.7213</v>
      </c>
      <c r="G695" s="17" t="n">
        <v>2</v>
      </c>
      <c r="H695" s="6" t="s">
        <f>=(F695-E695)*G695</f>
      </c>
      <c r="I695" s="9" t="s">
        <f>=(F695-E695)/E695</f>
      </c>
      <c r="J695" s="7" t="s">
        <f>=MAX(1,DATEDIF(C695,D695,"d")-1)</f>
      </c>
      <c r="K695" s="9" t="s">
        <f>=I695*365/J695</f>
      </c>
    </row>
    <row collapsed="false" customFormat="false" customHeight="false" hidden="false" ht="12.1" outlineLevel="0" r="696">
      <c r="A696" s="16" t="s">
        <v>710</v>
      </c>
      <c r="B696" s="16" t="s">
        <v>1256</v>
      </c>
      <c r="C696" s="45" t="n">
        <v>44670</v>
      </c>
      <c r="D696" s="46" t="n">
        <v>44855</v>
      </c>
      <c r="E696" s="17" t="n">
        <v>106.6167</v>
      </c>
      <c r="F696" s="17" t="n">
        <v>111.335</v>
      </c>
      <c r="G696" s="17" t="n">
        <v>1</v>
      </c>
      <c r="H696" s="6" t="s">
        <f>=(F696-E696)*G696</f>
      </c>
      <c r="I696" s="9" t="s">
        <f>=(F696-E696)/E696</f>
      </c>
      <c r="J696" s="7" t="s">
        <f>=MAX(1,DATEDIF(C696,D696,"d")-1)</f>
      </c>
      <c r="K696" s="9" t="s">
        <f>=I696*365/J696</f>
      </c>
    </row>
    <row collapsed="false" customFormat="false" customHeight="false" hidden="false" ht="12.1" outlineLevel="0" r="697">
      <c r="A697" s="16" t="s">
        <v>710</v>
      </c>
      <c r="B697" s="16" t="s">
        <v>1256</v>
      </c>
      <c r="C697" s="45" t="n">
        <v>44685</v>
      </c>
      <c r="D697" s="46" t="n">
        <v>44855</v>
      </c>
      <c r="E697" s="17" t="n">
        <v>107.16</v>
      </c>
      <c r="F697" s="17" t="n">
        <v>111.335</v>
      </c>
      <c r="G697" s="17" t="n">
        <v>1</v>
      </c>
      <c r="H697" s="6" t="s">
        <f>=(F697-E697)*G697</f>
      </c>
      <c r="I697" s="9" t="s">
        <f>=(F697-E697)/E697</f>
      </c>
      <c r="J697" s="7" t="s">
        <f>=MAX(1,DATEDIF(C697,D697,"d")-1)</f>
      </c>
      <c r="K697" s="9" t="s">
        <f>=I697*365/J697</f>
      </c>
    </row>
    <row collapsed="false" customFormat="false" customHeight="false" hidden="false" ht="12.1" outlineLevel="0" r="698">
      <c r="A698" s="16" t="s">
        <v>710</v>
      </c>
      <c r="B698" s="16" t="s">
        <v>1256</v>
      </c>
      <c r="C698" s="45" t="n">
        <v>44984</v>
      </c>
      <c r="D698" s="46" t="n">
        <v>44998</v>
      </c>
      <c r="E698" s="17" t="n">
        <v>114.2127</v>
      </c>
      <c r="F698" s="17" t="n">
        <v>114.3138</v>
      </c>
      <c r="G698" s="17" t="n">
        <v>875</v>
      </c>
      <c r="H698" s="6" t="s">
        <f>=(F698-E698)*G698</f>
      </c>
      <c r="I698" s="9" t="s">
        <f>=(F698-E698)/E698</f>
      </c>
      <c r="J698" s="7" t="s">
        <f>=MAX(1,DATEDIF(C698,D698,"d")-1)</f>
      </c>
      <c r="K698" s="9" t="s">
        <f>=I698*365/J698</f>
      </c>
    </row>
    <row collapsed="false" customFormat="false" customHeight="false" hidden="false" ht="12.1" outlineLevel="0" r="699">
      <c r="A699" s="16" t="s">
        <v>711</v>
      </c>
      <c r="B699" s="16" t="s">
        <v>1180</v>
      </c>
      <c r="C699" s="45" t="n">
        <v>44656</v>
      </c>
      <c r="D699" s="46" t="n">
        <v>44830</v>
      </c>
      <c r="E699" s="17" t="n">
        <v>983.49</v>
      </c>
      <c r="F699" s="17" t="n">
        <v>1020.225</v>
      </c>
      <c r="G699" s="17" t="n">
        <v>1</v>
      </c>
      <c r="H699" s="6" t="s">
        <f>=(F699-E699)*G699</f>
      </c>
      <c r="I699" s="9" t="s">
        <f>=(F699-E699)/E699</f>
      </c>
      <c r="J699" s="7" t="s">
        <f>=MAX(1,DATEDIF(C699,D699,"d")-1)</f>
      </c>
      <c r="K699" s="9" t="s">
        <f>=I699*365/J699</f>
      </c>
    </row>
    <row collapsed="false" customFormat="false" customHeight="false" hidden="false" ht="12.1" outlineLevel="0" r="700">
      <c r="A700" s="16" t="s">
        <v>711</v>
      </c>
      <c r="B700" s="16" t="s">
        <v>1180</v>
      </c>
      <c r="C700" s="45" t="n">
        <v>44666</v>
      </c>
      <c r="D700" s="46" t="n">
        <v>44830</v>
      </c>
      <c r="E700" s="17" t="n">
        <v>996.89</v>
      </c>
      <c r="F700" s="17" t="n">
        <v>1020.225</v>
      </c>
      <c r="G700" s="17" t="n">
        <v>1</v>
      </c>
      <c r="H700" s="6" t="s">
        <f>=(F700-E700)*G700</f>
      </c>
      <c r="I700" s="9" t="s">
        <f>=(F700-E700)/E700</f>
      </c>
      <c r="J700" s="7" t="s">
        <f>=MAX(1,DATEDIF(C700,D700,"d")-1)</f>
      </c>
      <c r="K700" s="9" t="s">
        <f>=I700*365/J700</f>
      </c>
    </row>
    <row collapsed="false" customFormat="false" customHeight="false" hidden="false" ht="12.1" outlineLevel="0" r="701">
      <c r="A701" s="16" t="s">
        <v>82</v>
      </c>
      <c r="B701" s="16" t="s">
        <v>83</v>
      </c>
      <c r="C701" s="45" t="n">
        <v>44659</v>
      </c>
      <c r="D701" s="46" t="n">
        <v>45030</v>
      </c>
      <c r="E701" s="17" t="n">
        <v>6.6839</v>
      </c>
      <c r="F701" s="17" t="n">
        <v>5.8053</v>
      </c>
      <c r="G701" s="17" t="n">
        <v>100</v>
      </c>
      <c r="H701" s="6" t="s">
        <f>=(F701-E701)*G701</f>
      </c>
      <c r="I701" s="9" t="s">
        <f>=(F701-E701)/E701</f>
      </c>
      <c r="J701" s="7" t="s">
        <f>=MAX(1,DATEDIF(C701,D701,"d")-1)</f>
      </c>
      <c r="K701" s="9" t="s">
        <f>=I701*365/J701</f>
      </c>
    </row>
    <row collapsed="false" customFormat="false" customHeight="false" hidden="false" ht="12.1" outlineLevel="0" r="702">
      <c r="A702" s="16" t="s">
        <v>712</v>
      </c>
      <c r="B702" s="16" t="s">
        <v>1257</v>
      </c>
      <c r="C702" s="45" t="n">
        <v>44659</v>
      </c>
      <c r="D702" s="46" t="n">
        <v>44855</v>
      </c>
      <c r="E702" s="17" t="n">
        <v>0.0223</v>
      </c>
      <c r="F702" s="17" t="n">
        <v>0.0159</v>
      </c>
      <c r="G702" s="17" t="n">
        <v>10000</v>
      </c>
      <c r="H702" s="6" t="s">
        <f>=(F702-E702)*G702</f>
      </c>
      <c r="I702" s="9" t="s">
        <f>=(F702-E702)/E702</f>
      </c>
      <c r="J702" s="7" t="s">
        <f>=MAX(1,DATEDIF(C702,D702,"d")-1)</f>
      </c>
      <c r="K702" s="9" t="s">
        <f>=I702*365/J702</f>
      </c>
    </row>
    <row collapsed="false" customFormat="false" customHeight="false" hidden="false" ht="12.1" outlineLevel="0" r="703">
      <c r="A703" s="16" t="s">
        <v>712</v>
      </c>
      <c r="B703" s="16" t="s">
        <v>1257</v>
      </c>
      <c r="C703" s="45" t="n">
        <v>44701</v>
      </c>
      <c r="D703" s="46" t="n">
        <v>44855</v>
      </c>
      <c r="E703" s="17" t="n">
        <v>0.0193</v>
      </c>
      <c r="F703" s="17" t="n">
        <v>0.0159</v>
      </c>
      <c r="G703" s="17" t="n">
        <v>10000</v>
      </c>
      <c r="H703" s="6" t="s">
        <f>=(F703-E703)*G703</f>
      </c>
      <c r="I703" s="9" t="s">
        <f>=(F703-E703)/E703</f>
      </c>
      <c r="J703" s="7" t="s">
        <f>=MAX(1,DATEDIF(C703,D703,"d")-1)</f>
      </c>
      <c r="K703" s="9" t="s">
        <f>=I703*365/J703</f>
      </c>
    </row>
    <row collapsed="false" customFormat="false" customHeight="false" hidden="false" ht="12.1" outlineLevel="0" r="704">
      <c r="A704" s="16" t="s">
        <v>712</v>
      </c>
      <c r="B704" s="16" t="s">
        <v>1257</v>
      </c>
      <c r="C704" s="45" t="n">
        <v>44749</v>
      </c>
      <c r="D704" s="46" t="n">
        <v>44855</v>
      </c>
      <c r="E704" s="17" t="n">
        <v>0.0186</v>
      </c>
      <c r="F704" s="17" t="n">
        <v>0.0159</v>
      </c>
      <c r="G704" s="17" t="n">
        <v>10000</v>
      </c>
      <c r="H704" s="6" t="s">
        <f>=(F704-E704)*G704</f>
      </c>
      <c r="I704" s="9" t="s">
        <f>=(F704-E704)/E704</f>
      </c>
      <c r="J704" s="7" t="s">
        <f>=MAX(1,DATEDIF(C704,D704,"d")-1)</f>
      </c>
      <c r="K704" s="9" t="s">
        <f>=I704*365/J704</f>
      </c>
    </row>
    <row collapsed="false" customFormat="false" customHeight="false" hidden="false" ht="12.1" outlineLevel="0" r="705">
      <c r="A705" s="16" t="s">
        <v>712</v>
      </c>
      <c r="B705" s="16" t="s">
        <v>1257</v>
      </c>
      <c r="C705" s="45" t="n">
        <v>44771</v>
      </c>
      <c r="D705" s="46" t="n">
        <v>44855</v>
      </c>
      <c r="E705" s="17" t="n">
        <v>0.0184</v>
      </c>
      <c r="F705" s="17" t="n">
        <v>0.0159</v>
      </c>
      <c r="G705" s="17" t="n">
        <v>10000</v>
      </c>
      <c r="H705" s="6" t="s">
        <f>=(F705-E705)*G705</f>
      </c>
      <c r="I705" s="9" t="s">
        <f>=(F705-E705)/E705</f>
      </c>
      <c r="J705" s="7" t="s">
        <f>=MAX(1,DATEDIF(C705,D705,"d")-1)</f>
      </c>
      <c r="K705" s="9" t="s">
        <f>=I705*365/J705</f>
      </c>
    </row>
    <row collapsed="false" customFormat="false" customHeight="false" hidden="false" ht="12.1" outlineLevel="0" r="706">
      <c r="A706" s="16" t="s">
        <v>713</v>
      </c>
      <c r="B706" s="16" t="s">
        <v>1258</v>
      </c>
      <c r="C706" s="45" t="n">
        <v>44705</v>
      </c>
      <c r="D706" s="46" t="n">
        <v>44824</v>
      </c>
      <c r="E706" s="17" t="n">
        <v>500.79</v>
      </c>
      <c r="F706" s="17" t="n">
        <v>485.22</v>
      </c>
      <c r="G706" s="17" t="n">
        <v>1</v>
      </c>
      <c r="H706" s="6" t="s">
        <f>=(F706-E706)*G706</f>
      </c>
      <c r="I706" s="9" t="s">
        <f>=(F706-E706)/E706</f>
      </c>
      <c r="J706" s="7" t="s">
        <f>=MAX(1,DATEDIF(C706,D706,"d")-1)</f>
      </c>
      <c r="K706" s="9" t="s">
        <f>=I706*365/J706</f>
      </c>
    </row>
    <row collapsed="false" customFormat="false" customHeight="false" hidden="false" ht="12.1" outlineLevel="0" r="707">
      <c r="A707" s="16" t="s">
        <v>713</v>
      </c>
      <c r="B707" s="16" t="s">
        <v>1258</v>
      </c>
      <c r="C707" s="45" t="n">
        <v>44712</v>
      </c>
      <c r="D707" s="46" t="n">
        <v>44824</v>
      </c>
      <c r="E707" s="17" t="n">
        <v>552.82</v>
      </c>
      <c r="F707" s="17" t="n">
        <v>484.72</v>
      </c>
      <c r="G707" s="17" t="n">
        <v>1</v>
      </c>
      <c r="H707" s="6" t="s">
        <f>=(F707-E707)*G707</f>
      </c>
      <c r="I707" s="9" t="s">
        <f>=(F707-E707)/E707</f>
      </c>
      <c r="J707" s="7" t="s">
        <f>=MAX(1,DATEDIF(C707,D707,"d")-1)</f>
      </c>
      <c r="K707" s="9" t="s">
        <f>=I707*365/J707</f>
      </c>
    </row>
    <row collapsed="false" customFormat="false" customHeight="false" hidden="false" ht="12.1" outlineLevel="0" r="708">
      <c r="A708" s="16" t="s">
        <v>713</v>
      </c>
      <c r="B708" s="16" t="s">
        <v>1258</v>
      </c>
      <c r="C708" s="45" t="n">
        <v>44735</v>
      </c>
      <c r="D708" s="46" t="n">
        <v>44824</v>
      </c>
      <c r="E708" s="17" t="n">
        <v>450.26</v>
      </c>
      <c r="F708" s="17" t="n">
        <v>484.72</v>
      </c>
      <c r="G708" s="17" t="n">
        <v>1</v>
      </c>
      <c r="H708" s="6" t="s">
        <f>=(F708-E708)*G708</f>
      </c>
      <c r="I708" s="9" t="s">
        <f>=(F708-E708)/E708</f>
      </c>
      <c r="J708" s="7" t="s">
        <f>=MAX(1,DATEDIF(C708,D708,"d")-1)</f>
      </c>
      <c r="K708" s="9" t="s">
        <f>=I708*365/J708</f>
      </c>
    </row>
    <row collapsed="false" customFormat="false" customHeight="false" hidden="false" ht="12.1" outlineLevel="0" r="709">
      <c r="A709" s="16" t="s">
        <v>714</v>
      </c>
      <c r="B709" s="16" t="s">
        <v>1259</v>
      </c>
      <c r="C709" s="45" t="n">
        <v>44705</v>
      </c>
      <c r="D709" s="46" t="n">
        <v>44824</v>
      </c>
      <c r="E709" s="17" t="n">
        <v>69.24</v>
      </c>
      <c r="F709" s="17" t="n">
        <v>71.76</v>
      </c>
      <c r="G709" s="17" t="n">
        <v>1</v>
      </c>
      <c r="H709" s="6" t="s">
        <f>=(F709-E709)*G709</f>
      </c>
      <c r="I709" s="9" t="s">
        <f>=(F709-E709)/E709</f>
      </c>
      <c r="J709" s="7" t="s">
        <f>=MAX(1,DATEDIF(C709,D709,"d")-1)</f>
      </c>
      <c r="K709" s="9" t="s">
        <f>=I709*365/J709</f>
      </c>
    </row>
    <row collapsed="false" customFormat="false" customHeight="false" hidden="false" ht="12.1" outlineLevel="0" r="710">
      <c r="A710" s="16" t="s">
        <v>714</v>
      </c>
      <c r="B710" s="16" t="s">
        <v>1259</v>
      </c>
      <c r="C710" s="45" t="n">
        <v>44705</v>
      </c>
      <c r="D710" s="46" t="n">
        <v>44824</v>
      </c>
      <c r="E710" s="17" t="n">
        <v>69.24</v>
      </c>
      <c r="F710" s="17" t="n">
        <v>71.76</v>
      </c>
      <c r="G710" s="17" t="n">
        <v>1</v>
      </c>
      <c r="H710" s="6" t="s">
        <f>=(F710-E710)*G710</f>
      </c>
      <c r="I710" s="9" t="s">
        <f>=(F710-E710)/E710</f>
      </c>
      <c r="J710" s="7" t="s">
        <f>=MAX(1,DATEDIF(C710,D710,"d")-1)</f>
      </c>
      <c r="K710" s="9" t="s">
        <f>=I710*365/J710</f>
      </c>
    </row>
    <row collapsed="false" customFormat="false" customHeight="false" hidden="false" ht="12.1" outlineLevel="0" r="711">
      <c r="A711" s="16" t="s">
        <v>714</v>
      </c>
      <c r="B711" s="16" t="s">
        <v>1259</v>
      </c>
      <c r="C711" s="45" t="n">
        <v>44705</v>
      </c>
      <c r="D711" s="46" t="n">
        <v>44824</v>
      </c>
      <c r="E711" s="17" t="n">
        <v>69.24</v>
      </c>
      <c r="F711" s="17" t="n">
        <v>71.16</v>
      </c>
      <c r="G711" s="17" t="n">
        <v>1</v>
      </c>
      <c r="H711" s="6" t="s">
        <f>=(F711-E711)*G711</f>
      </c>
      <c r="I711" s="9" t="s">
        <f>=(F711-E711)/E711</f>
      </c>
      <c r="J711" s="7" t="s">
        <f>=MAX(1,DATEDIF(C711,D711,"d")-1)</f>
      </c>
      <c r="K711" s="9" t="s">
        <f>=I711*365/J711</f>
      </c>
    </row>
    <row collapsed="false" customFormat="false" customHeight="false" hidden="false" ht="12.1" outlineLevel="0" r="712">
      <c r="A712" s="16" t="s">
        <v>714</v>
      </c>
      <c r="B712" s="16" t="s">
        <v>1259</v>
      </c>
      <c r="C712" s="45" t="n">
        <v>44705</v>
      </c>
      <c r="D712" s="46" t="n">
        <v>44824</v>
      </c>
      <c r="E712" s="17" t="n">
        <v>69.24</v>
      </c>
      <c r="F712" s="17" t="n">
        <v>71.0593</v>
      </c>
      <c r="G712" s="17" t="n">
        <v>5</v>
      </c>
      <c r="H712" s="6" t="s">
        <f>=(F712-E712)*G712</f>
      </c>
      <c r="I712" s="9" t="s">
        <f>=(F712-E712)/E712</f>
      </c>
      <c r="J712" s="7" t="s">
        <f>=MAX(1,DATEDIF(C712,D712,"d")-1)</f>
      </c>
      <c r="K712" s="9" t="s">
        <f>=I712*365/J712</f>
      </c>
    </row>
    <row collapsed="false" customFormat="false" customHeight="false" hidden="false" ht="12.1" outlineLevel="0" r="713">
      <c r="A713" s="16" t="s">
        <v>714</v>
      </c>
      <c r="B713" s="16" t="s">
        <v>1259</v>
      </c>
      <c r="C713" s="45" t="n">
        <v>44712</v>
      </c>
      <c r="D713" s="46" t="n">
        <v>44824</v>
      </c>
      <c r="E713" s="17" t="n">
        <v>76.3833</v>
      </c>
      <c r="F713" s="17" t="n">
        <v>71.0593</v>
      </c>
      <c r="G713" s="17" t="n">
        <v>3</v>
      </c>
      <c r="H713" s="6" t="s">
        <f>=(F713-E713)*G713</f>
      </c>
      <c r="I713" s="9" t="s">
        <f>=(F713-E713)/E713</f>
      </c>
      <c r="J713" s="7" t="s">
        <f>=MAX(1,DATEDIF(C713,D713,"d")-1)</f>
      </c>
      <c r="K713" s="9" t="s">
        <f>=I713*365/J713</f>
      </c>
    </row>
    <row collapsed="false" customFormat="false" customHeight="false" hidden="false" ht="12.1" outlineLevel="0" r="714">
      <c r="A714" s="16" t="s">
        <v>714</v>
      </c>
      <c r="B714" s="16" t="s">
        <v>1259</v>
      </c>
      <c r="C714" s="45" t="n">
        <v>44712</v>
      </c>
      <c r="D714" s="46" t="n">
        <v>44824</v>
      </c>
      <c r="E714" s="17" t="n">
        <v>76.245</v>
      </c>
      <c r="F714" s="17" t="n">
        <v>71.0593</v>
      </c>
      <c r="G714" s="17" t="n">
        <v>2</v>
      </c>
      <c r="H714" s="6" t="s">
        <f>=(F714-E714)*G714</f>
      </c>
      <c r="I714" s="9" t="s">
        <f>=(F714-E714)/E714</f>
      </c>
      <c r="J714" s="7" t="s">
        <f>=MAX(1,DATEDIF(C714,D714,"d")-1)</f>
      </c>
      <c r="K714" s="9" t="s">
        <f>=I714*365/J714</f>
      </c>
    </row>
    <row collapsed="false" customFormat="false" customHeight="false" hidden="false" ht="12.1" outlineLevel="0" r="715">
      <c r="A715" s="16" t="s">
        <v>714</v>
      </c>
      <c r="B715" s="16" t="s">
        <v>1259</v>
      </c>
      <c r="C715" s="45" t="n">
        <v>44712</v>
      </c>
      <c r="D715" s="46" t="n">
        <v>44824</v>
      </c>
      <c r="E715" s="17" t="n">
        <v>76.24</v>
      </c>
      <c r="F715" s="17" t="n">
        <v>71.0593</v>
      </c>
      <c r="G715" s="17" t="n">
        <v>1</v>
      </c>
      <c r="H715" s="6" t="s">
        <f>=(F715-E715)*G715</f>
      </c>
      <c r="I715" s="9" t="s">
        <f>=(F715-E715)/E715</f>
      </c>
      <c r="J715" s="7" t="s">
        <f>=MAX(1,DATEDIF(C715,D715,"d")-1)</f>
      </c>
      <c r="K715" s="9" t="s">
        <f>=I715*365/J715</f>
      </c>
    </row>
    <row collapsed="false" customFormat="false" customHeight="false" hidden="false" ht="12.1" outlineLevel="0" r="716">
      <c r="A716" s="16" t="s">
        <v>714</v>
      </c>
      <c r="B716" s="16" t="s">
        <v>1259</v>
      </c>
      <c r="C716" s="45" t="n">
        <v>44733</v>
      </c>
      <c r="D716" s="46" t="n">
        <v>44824</v>
      </c>
      <c r="E716" s="17" t="n">
        <v>67.0375</v>
      </c>
      <c r="F716" s="17" t="n">
        <v>71.0593</v>
      </c>
      <c r="G716" s="17" t="n">
        <v>4</v>
      </c>
      <c r="H716" s="6" t="s">
        <f>=(F716-E716)*G716</f>
      </c>
      <c r="I716" s="9" t="s">
        <f>=(F716-E716)/E716</f>
      </c>
      <c r="J716" s="7" t="s">
        <f>=MAX(1,DATEDIF(C716,D716,"d")-1)</f>
      </c>
      <c r="K716" s="9" t="s">
        <f>=I716*365/J716</f>
      </c>
    </row>
    <row collapsed="false" customFormat="false" customHeight="false" hidden="false" ht="12.1" outlineLevel="0" r="717">
      <c r="A717" s="16" t="s">
        <v>716</v>
      </c>
      <c r="B717" s="16" t="s">
        <v>1181</v>
      </c>
      <c r="C717" s="45" t="n">
        <v>44771</v>
      </c>
      <c r="D717" s="46" t="n">
        <v>45030</v>
      </c>
      <c r="E717" s="17" t="n">
        <v>1321.79</v>
      </c>
      <c r="F717" s="17" t="n">
        <v>1365.39</v>
      </c>
      <c r="G717" s="17" t="n">
        <v>1</v>
      </c>
      <c r="H717" s="6" t="s">
        <f>=(F717-E717)*G717</f>
      </c>
      <c r="I717" s="9" t="s">
        <f>=(F717-E717)/E717</f>
      </c>
      <c r="J717" s="7" t="s">
        <f>=MAX(1,DATEDIF(C717,D717,"d")-1)</f>
      </c>
      <c r="K717" s="9" t="s">
        <f>=I717*365/J717</f>
      </c>
    </row>
    <row collapsed="false" customFormat="false" customHeight="false" hidden="false" ht="12.1" outlineLevel="0" r="718">
      <c r="A718" s="16" t="s">
        <v>717</v>
      </c>
      <c r="B718" s="16" t="s">
        <v>1260</v>
      </c>
      <c r="C718" s="45" t="n">
        <v>44789</v>
      </c>
      <c r="D718" s="46" t="n">
        <v>44886</v>
      </c>
      <c r="E718" s="17" t="n">
        <v>61.594</v>
      </c>
      <c r="F718" s="17" t="n">
        <v>56.865</v>
      </c>
      <c r="G718" s="17" t="n">
        <v>10</v>
      </c>
      <c r="H718" s="6" t="s">
        <f>=(F718-E718)*G718</f>
      </c>
      <c r="I718" s="9" t="s">
        <f>=(F718-E718)/E718</f>
      </c>
      <c r="J718" s="7" t="s">
        <f>=MAX(1,DATEDIF(C718,D718,"d")-1)</f>
      </c>
      <c r="K718" s="9" t="s">
        <f>=I718*365/J718</f>
      </c>
    </row>
    <row collapsed="false" customFormat="false" customHeight="false" hidden="false" ht="12.1" outlineLevel="0" r="719">
      <c r="A719" s="16" t="s">
        <v>715</v>
      </c>
      <c r="B719" s="16" t="s">
        <v>1226</v>
      </c>
      <c r="C719" s="45" t="n">
        <v>44790</v>
      </c>
      <c r="D719" s="46" t="n">
        <v>45160</v>
      </c>
      <c r="E719" s="17" t="n">
        <v>4.5346</v>
      </c>
      <c r="F719" s="17" t="n">
        <v>7.4041</v>
      </c>
      <c r="G719" s="17" t="n">
        <v>35</v>
      </c>
      <c r="H719" s="6" t="s">
        <f>=(F719-E719)*G719</f>
      </c>
      <c r="I719" s="9" t="s">
        <f>=(F719-E719)/E719</f>
      </c>
      <c r="J719" s="7" t="s">
        <f>=MAX(1,DATEDIF(C719,D719,"d")-1)</f>
      </c>
      <c r="K719" s="9" t="s">
        <f>=I719*365/J719</f>
      </c>
    </row>
    <row collapsed="false" customFormat="false" customHeight="false" hidden="false" ht="12.1" outlineLevel="0" r="720">
      <c r="A720" s="16" t="s">
        <v>715</v>
      </c>
      <c r="B720" s="16" t="s">
        <v>1226</v>
      </c>
      <c r="C720" s="45" t="n">
        <v>44804</v>
      </c>
      <c r="D720" s="46" t="n">
        <v>45160</v>
      </c>
      <c r="E720" s="17" t="n">
        <v>4.3845</v>
      </c>
      <c r="F720" s="17" t="n">
        <v>7.4041</v>
      </c>
      <c r="G720" s="17" t="n">
        <v>20</v>
      </c>
      <c r="H720" s="6" t="s">
        <f>=(F720-E720)*G720</f>
      </c>
      <c r="I720" s="9" t="s">
        <f>=(F720-E720)/E720</f>
      </c>
      <c r="J720" s="7" t="s">
        <f>=MAX(1,DATEDIF(C720,D720,"d")-1)</f>
      </c>
      <c r="K720" s="9" t="s">
        <f>=I720*365/J720</f>
      </c>
    </row>
    <row collapsed="false" customFormat="false" customHeight="false" hidden="false" ht="12.1" outlineLevel="0" r="721">
      <c r="A721" s="16" t="s">
        <v>715</v>
      </c>
      <c r="B721" s="16" t="s">
        <v>1226</v>
      </c>
      <c r="C721" s="45" t="n">
        <v>44819</v>
      </c>
      <c r="D721" s="46" t="n">
        <v>45160</v>
      </c>
      <c r="E721" s="17" t="n">
        <v>4.2623</v>
      </c>
      <c r="F721" s="17" t="n">
        <v>7.4041</v>
      </c>
      <c r="G721" s="17" t="n">
        <v>30</v>
      </c>
      <c r="H721" s="6" t="s">
        <f>=(F721-E721)*G721</f>
      </c>
      <c r="I721" s="9" t="s">
        <f>=(F721-E721)/E721</f>
      </c>
      <c r="J721" s="7" t="s">
        <f>=MAX(1,DATEDIF(C721,D721,"d")-1)</f>
      </c>
      <c r="K721" s="9" t="s">
        <f>=I721*365/J721</f>
      </c>
    </row>
    <row collapsed="false" customFormat="false" customHeight="false" hidden="false" ht="12.1" outlineLevel="0" r="722">
      <c r="A722" s="16" t="s">
        <v>715</v>
      </c>
      <c r="B722" s="16" t="s">
        <v>1226</v>
      </c>
      <c r="C722" s="45" t="n">
        <v>44824</v>
      </c>
      <c r="D722" s="46" t="n">
        <v>45160</v>
      </c>
      <c r="E722" s="17" t="n">
        <v>4.2405</v>
      </c>
      <c r="F722" s="17" t="n">
        <v>7.4041</v>
      </c>
      <c r="G722" s="17" t="n">
        <v>640</v>
      </c>
      <c r="H722" s="6" t="s">
        <f>=(F722-E722)*G722</f>
      </c>
      <c r="I722" s="9" t="s">
        <f>=(F722-E722)/E722</f>
      </c>
      <c r="J722" s="7" t="s">
        <f>=MAX(1,DATEDIF(C722,D722,"d")-1)</f>
      </c>
      <c r="K722" s="9" t="s">
        <f>=I722*365/J722</f>
      </c>
    </row>
    <row collapsed="false" customFormat="false" customHeight="false" hidden="false" ht="12.1" outlineLevel="0" r="723">
      <c r="A723" s="16" t="s">
        <v>715</v>
      </c>
      <c r="B723" s="16" t="s">
        <v>1226</v>
      </c>
      <c r="C723" s="45" t="n">
        <v>44830</v>
      </c>
      <c r="D723" s="46" t="n">
        <v>45160</v>
      </c>
      <c r="E723" s="17" t="n">
        <v>4.0224</v>
      </c>
      <c r="F723" s="17" t="n">
        <v>7.4041</v>
      </c>
      <c r="G723" s="17" t="n">
        <v>80</v>
      </c>
      <c r="H723" s="6" t="s">
        <f>=(F723-E723)*G723</f>
      </c>
      <c r="I723" s="9" t="s">
        <f>=(F723-E723)/E723</f>
      </c>
      <c r="J723" s="7" t="s">
        <f>=MAX(1,DATEDIF(C723,D723,"d")-1)</f>
      </c>
      <c r="K723" s="9" t="s">
        <f>=I723*365/J723</f>
      </c>
    </row>
    <row collapsed="false" customFormat="false" customHeight="false" hidden="false" ht="12.1" outlineLevel="0" r="724">
      <c r="A724" s="16" t="s">
        <v>715</v>
      </c>
      <c r="B724" s="16" t="s">
        <v>1226</v>
      </c>
      <c r="C724" s="45" t="n">
        <v>44854</v>
      </c>
      <c r="D724" s="46" t="n">
        <v>45160</v>
      </c>
      <c r="E724" s="17" t="n">
        <v>4.2425</v>
      </c>
      <c r="F724" s="17" t="n">
        <v>7.4041</v>
      </c>
      <c r="G724" s="17" t="n">
        <v>110</v>
      </c>
      <c r="H724" s="6" t="s">
        <f>=(F724-E724)*G724</f>
      </c>
      <c r="I724" s="9" t="s">
        <f>=(F724-E724)/E724</f>
      </c>
      <c r="J724" s="7" t="s">
        <f>=MAX(1,DATEDIF(C724,D724,"d")-1)</f>
      </c>
      <c r="K724" s="9" t="s">
        <f>=I724*365/J724</f>
      </c>
    </row>
    <row collapsed="false" customFormat="false" customHeight="false" hidden="false" ht="12.1" outlineLevel="0" r="725">
      <c r="A725" s="16" t="s">
        <v>715</v>
      </c>
      <c r="B725" s="16" t="s">
        <v>1226</v>
      </c>
      <c r="C725" s="45" t="n">
        <v>44865</v>
      </c>
      <c r="D725" s="46" t="n">
        <v>45160</v>
      </c>
      <c r="E725" s="17" t="n">
        <v>4.3105</v>
      </c>
      <c r="F725" s="17" t="n">
        <v>7.4041</v>
      </c>
      <c r="G725" s="17" t="n">
        <v>20</v>
      </c>
      <c r="H725" s="6" t="s">
        <f>=(F725-E725)*G725</f>
      </c>
      <c r="I725" s="9" t="s">
        <f>=(F725-E725)/E725</f>
      </c>
      <c r="J725" s="7" t="s">
        <f>=MAX(1,DATEDIF(C725,D725,"d")-1)</f>
      </c>
      <c r="K725" s="9" t="s">
        <f>=I725*365/J725</f>
      </c>
    </row>
    <row collapsed="false" customFormat="false" customHeight="false" hidden="false" ht="12.1" outlineLevel="0" r="726">
      <c r="A726" s="16" t="s">
        <v>715</v>
      </c>
      <c r="B726" s="16" t="s">
        <v>1226</v>
      </c>
      <c r="C726" s="45" t="n">
        <v>44883</v>
      </c>
      <c r="D726" s="46" t="n">
        <v>45160</v>
      </c>
      <c r="E726" s="17" t="n">
        <v>4.4357</v>
      </c>
      <c r="F726" s="17" t="n">
        <v>7.4041</v>
      </c>
      <c r="G726" s="17" t="n">
        <v>35</v>
      </c>
      <c r="H726" s="6" t="s">
        <f>=(F726-E726)*G726</f>
      </c>
      <c r="I726" s="9" t="s">
        <f>=(F726-E726)/E726</f>
      </c>
      <c r="J726" s="7" t="s">
        <f>=MAX(1,DATEDIF(C726,D726,"d")-1)</f>
      </c>
      <c r="K726" s="9" t="s">
        <f>=I726*365/J726</f>
      </c>
    </row>
    <row collapsed="false" customFormat="false" customHeight="false" hidden="false" ht="12.1" outlineLevel="0" r="727">
      <c r="A727" s="16" t="s">
        <v>715</v>
      </c>
      <c r="B727" s="16" t="s">
        <v>1226</v>
      </c>
      <c r="C727" s="45" t="n">
        <v>44896</v>
      </c>
      <c r="D727" s="46" t="n">
        <v>45160</v>
      </c>
      <c r="E727" s="17" t="n">
        <v>4.5257</v>
      </c>
      <c r="F727" s="17" t="n">
        <v>7.4041</v>
      </c>
      <c r="G727" s="17" t="n">
        <v>27</v>
      </c>
      <c r="H727" s="6" t="s">
        <f>=(F727-E727)*G727</f>
      </c>
      <c r="I727" s="9" t="s">
        <f>=(F727-E727)/E727</f>
      </c>
      <c r="J727" s="7" t="s">
        <f>=MAX(1,DATEDIF(C727,D727,"d")-1)</f>
      </c>
      <c r="K727" s="9" t="s">
        <f>=I727*365/J727</f>
      </c>
    </row>
    <row collapsed="false" customFormat="false" customHeight="false" hidden="false" ht="12.1" outlineLevel="0" r="728">
      <c r="A728" s="16" t="s">
        <v>715</v>
      </c>
      <c r="B728" s="16" t="s">
        <v>1226</v>
      </c>
      <c r="C728" s="45" t="n">
        <v>44896</v>
      </c>
      <c r="D728" s="46" t="n">
        <v>45160</v>
      </c>
      <c r="E728" s="17" t="n">
        <v>4.5257</v>
      </c>
      <c r="F728" s="17" t="n">
        <v>7.4041</v>
      </c>
      <c r="G728" s="17" t="n">
        <v>270</v>
      </c>
      <c r="H728" s="6" t="s">
        <f>=(F728-E728)*G728</f>
      </c>
      <c r="I728" s="9" t="s">
        <f>=(F728-E728)/E728</f>
      </c>
      <c r="J728" s="7" t="s">
        <f>=MAX(1,DATEDIF(C728,D728,"d")-1)</f>
      </c>
      <c r="K728" s="9" t="s">
        <f>=I728*365/J728</f>
      </c>
    </row>
    <row collapsed="false" customFormat="false" customHeight="false" hidden="false" ht="12.1" outlineLevel="0" r="729">
      <c r="A729" s="16" t="s">
        <v>715</v>
      </c>
      <c r="B729" s="16" t="s">
        <v>1226</v>
      </c>
      <c r="C729" s="45" t="n">
        <v>44896</v>
      </c>
      <c r="D729" s="46" t="n">
        <v>45160</v>
      </c>
      <c r="E729" s="17" t="n">
        <v>4.5257</v>
      </c>
      <c r="F729" s="17" t="n">
        <v>7.4041</v>
      </c>
      <c r="G729" s="17" t="n">
        <v>1238</v>
      </c>
      <c r="H729" s="6" t="s">
        <f>=(F729-E729)*G729</f>
      </c>
      <c r="I729" s="9" t="s">
        <f>=(F729-E729)/E729</f>
      </c>
      <c r="J729" s="7" t="s">
        <f>=MAX(1,DATEDIF(C729,D729,"d")-1)</f>
      </c>
      <c r="K729" s="9" t="s">
        <f>=I729*365/J729</f>
      </c>
    </row>
    <row collapsed="false" customFormat="false" customHeight="false" hidden="false" ht="12.1" outlineLevel="0" r="730">
      <c r="A730" s="16" t="s">
        <v>715</v>
      </c>
      <c r="B730" s="16" t="s">
        <v>1226</v>
      </c>
      <c r="C730" s="45" t="n">
        <v>45313</v>
      </c>
      <c r="D730" s="46" t="n">
        <v>45516</v>
      </c>
      <c r="E730" s="17" t="n">
        <v>7.3359</v>
      </c>
      <c r="F730" s="17" t="n">
        <v>8.6532</v>
      </c>
      <c r="G730" s="17" t="n">
        <v>70</v>
      </c>
      <c r="H730" s="6" t="s">
        <f>=(F730-E730)*G730</f>
      </c>
      <c r="I730" s="9" t="s">
        <f>=(F730-E730)/E730</f>
      </c>
      <c r="J730" s="7" t="s">
        <f>=MAX(1,DATEDIF(C730,D730,"d")-1)</f>
      </c>
      <c r="K730" s="9" t="s">
        <f>=I730*365/J730</f>
      </c>
    </row>
    <row collapsed="false" customFormat="false" customHeight="false" hidden="false" ht="12.1" outlineLevel="0" r="731">
      <c r="A731" s="16" t="s">
        <v>715</v>
      </c>
      <c r="B731" s="16" t="s">
        <v>1226</v>
      </c>
      <c r="C731" s="45" t="n">
        <v>45313</v>
      </c>
      <c r="D731" s="46" t="n">
        <v>45516</v>
      </c>
      <c r="E731" s="17" t="n">
        <v>7.3358</v>
      </c>
      <c r="F731" s="17" t="n">
        <v>8.6532</v>
      </c>
      <c r="G731" s="17" t="n">
        <v>95</v>
      </c>
      <c r="H731" s="6" t="s">
        <f>=(F731-E731)*G731</f>
      </c>
      <c r="I731" s="9" t="s">
        <f>=(F731-E731)/E731</f>
      </c>
      <c r="J731" s="7" t="s">
        <f>=MAX(1,DATEDIF(C731,D731,"d")-1)</f>
      </c>
      <c r="K731" s="9" t="s">
        <f>=I731*365/J731</f>
      </c>
    </row>
    <row collapsed="false" customFormat="false" customHeight="false" hidden="false" ht="12.1" outlineLevel="0" r="732">
      <c r="A732" s="16" t="s">
        <v>715</v>
      </c>
      <c r="B732" s="16" t="s">
        <v>1226</v>
      </c>
      <c r="C732" s="45" t="n">
        <v>45351</v>
      </c>
      <c r="D732" s="46" t="n">
        <v>45516</v>
      </c>
      <c r="E732" s="17" t="n">
        <v>7.626</v>
      </c>
      <c r="F732" s="17" t="n">
        <v>8.6532</v>
      </c>
      <c r="G732" s="17" t="n">
        <v>250</v>
      </c>
      <c r="H732" s="6" t="s">
        <f>=(F732-E732)*G732</f>
      </c>
      <c r="I732" s="9" t="s">
        <f>=(F732-E732)/E732</f>
      </c>
      <c r="J732" s="7" t="s">
        <f>=MAX(1,DATEDIF(C732,D732,"d")-1)</f>
      </c>
      <c r="K732" s="9" t="s">
        <f>=I732*365/J732</f>
      </c>
    </row>
    <row collapsed="false" customFormat="false" customHeight="false" hidden="false" ht="12.1" outlineLevel="0" r="733">
      <c r="A733" s="16" t="s">
        <v>715</v>
      </c>
      <c r="B733" s="16" t="s">
        <v>1226</v>
      </c>
      <c r="C733" s="45" t="n">
        <v>45453</v>
      </c>
      <c r="D733" s="46" t="n">
        <v>45516</v>
      </c>
      <c r="E733" s="17" t="n">
        <v>8.3865</v>
      </c>
      <c r="F733" s="17" t="n">
        <v>8.6532</v>
      </c>
      <c r="G733" s="17" t="n">
        <v>777</v>
      </c>
      <c r="H733" s="6" t="s">
        <f>=(F733-E733)*G733</f>
      </c>
      <c r="I733" s="9" t="s">
        <f>=(F733-E733)/E733</f>
      </c>
      <c r="J733" s="7" t="s">
        <f>=MAX(1,DATEDIF(C733,D733,"d")-1)</f>
      </c>
      <c r="K733" s="9" t="s">
        <f>=I733*365/J733</f>
      </c>
    </row>
    <row collapsed="false" customFormat="false" customHeight="false" hidden="false" ht="12.1" outlineLevel="0" r="734">
      <c r="A734" s="16" t="s">
        <v>715</v>
      </c>
      <c r="B734" s="16" t="s">
        <v>1226</v>
      </c>
      <c r="C734" s="45" t="n">
        <v>45454</v>
      </c>
      <c r="D734" s="46" t="n">
        <v>45516</v>
      </c>
      <c r="E734" s="17" t="n">
        <v>8.4166</v>
      </c>
      <c r="F734" s="17" t="n">
        <v>8.6532</v>
      </c>
      <c r="G734" s="17" t="n">
        <v>325</v>
      </c>
      <c r="H734" s="6" t="s">
        <f>=(F734-E734)*G734</f>
      </c>
      <c r="I734" s="9" t="s">
        <f>=(F734-E734)/E734</f>
      </c>
      <c r="J734" s="7" t="s">
        <f>=MAX(1,DATEDIF(C734,D734,"d")-1)</f>
      </c>
      <c r="K734" s="9" t="s">
        <f>=I734*365/J734</f>
      </c>
    </row>
    <row collapsed="false" customFormat="false" customHeight="false" hidden="false" ht="12.1" outlineLevel="0" r="735">
      <c r="A735" s="16" t="s">
        <v>722</v>
      </c>
      <c r="B735" s="16" t="s">
        <v>1261</v>
      </c>
      <c r="C735" s="45" t="n">
        <v>44855</v>
      </c>
      <c r="D735" s="46" t="n">
        <v>45005</v>
      </c>
      <c r="E735" s="17" t="n">
        <v>3.7962</v>
      </c>
      <c r="F735" s="17" t="n">
        <v>4.5243</v>
      </c>
      <c r="G735" s="17" t="n">
        <v>130</v>
      </c>
      <c r="H735" s="6" t="s">
        <f>=(F735-E735)*G735</f>
      </c>
      <c r="I735" s="9" t="s">
        <f>=(F735-E735)/E735</f>
      </c>
      <c r="J735" s="7" t="s">
        <f>=MAX(1,DATEDIF(C735,D735,"d")-1)</f>
      </c>
      <c r="K735" s="9" t="s">
        <f>=I735*365/J735</f>
      </c>
    </row>
    <row collapsed="false" customFormat="false" customHeight="false" hidden="false" ht="12.1" outlineLevel="0" r="736">
      <c r="A736" s="16" t="s">
        <v>722</v>
      </c>
      <c r="B736" s="16" t="s">
        <v>1261</v>
      </c>
      <c r="C736" s="45" t="n">
        <v>44855</v>
      </c>
      <c r="D736" s="46" t="n">
        <v>45005</v>
      </c>
      <c r="E736" s="17" t="n">
        <v>3.7962</v>
      </c>
      <c r="F736" s="17" t="n">
        <v>4.5243</v>
      </c>
      <c r="G736" s="17" t="n">
        <v>90</v>
      </c>
      <c r="H736" s="6" t="s">
        <f>=(F736-E736)*G736</f>
      </c>
      <c r="I736" s="9" t="s">
        <f>=(F736-E736)/E736</f>
      </c>
      <c r="J736" s="7" t="s">
        <f>=MAX(1,DATEDIF(C736,D736,"d")-1)</f>
      </c>
      <c r="K736" s="9" t="s">
        <f>=I736*365/J736</f>
      </c>
    </row>
    <row collapsed="false" customFormat="false" customHeight="false" hidden="false" ht="12.1" outlineLevel="0" r="737">
      <c r="A737" s="16" t="s">
        <v>722</v>
      </c>
      <c r="B737" s="16" t="s">
        <v>1261</v>
      </c>
      <c r="C737" s="45" t="n">
        <v>44855</v>
      </c>
      <c r="D737" s="46" t="n">
        <v>45005</v>
      </c>
      <c r="E737" s="17" t="n">
        <v>3.7922</v>
      </c>
      <c r="F737" s="17" t="n">
        <v>4.5243</v>
      </c>
      <c r="G737" s="17" t="n">
        <v>65</v>
      </c>
      <c r="H737" s="6" t="s">
        <f>=(F737-E737)*G737</f>
      </c>
      <c r="I737" s="9" t="s">
        <f>=(F737-E737)/E737</f>
      </c>
      <c r="J737" s="7" t="s">
        <f>=MAX(1,DATEDIF(C737,D737,"d")-1)</f>
      </c>
      <c r="K737" s="9" t="s">
        <f>=I737*365/J737</f>
      </c>
    </row>
    <row collapsed="false" customFormat="false" customHeight="false" hidden="false" ht="12.1" outlineLevel="0" r="738">
      <c r="A738" s="16" t="s">
        <v>722</v>
      </c>
      <c r="B738" s="16" t="s">
        <v>1261</v>
      </c>
      <c r="C738" s="45" t="n">
        <v>44880</v>
      </c>
      <c r="D738" s="46" t="n">
        <v>45005</v>
      </c>
      <c r="E738" s="17" t="n">
        <v>4.1213</v>
      </c>
      <c r="F738" s="17" t="n">
        <v>4.5243</v>
      </c>
      <c r="G738" s="17" t="n">
        <v>55</v>
      </c>
      <c r="H738" s="6" t="s">
        <f>=(F738-E738)*G738</f>
      </c>
      <c r="I738" s="9" t="s">
        <f>=(F738-E738)/E738</f>
      </c>
      <c r="J738" s="7" t="s">
        <f>=MAX(1,DATEDIF(C738,D738,"d")-1)</f>
      </c>
      <c r="K738" s="9" t="s">
        <f>=I738*365/J738</f>
      </c>
    </row>
    <row collapsed="false" customFormat="false" customHeight="false" hidden="false" ht="12.1" outlineLevel="0" r="739">
      <c r="A739" s="16" t="s">
        <v>722</v>
      </c>
      <c r="B739" s="16" t="s">
        <v>1261</v>
      </c>
      <c r="C739" s="45" t="n">
        <v>44895</v>
      </c>
      <c r="D739" s="46" t="n">
        <v>45005</v>
      </c>
      <c r="E739" s="17" t="n">
        <v>4.0693</v>
      </c>
      <c r="F739" s="17" t="n">
        <v>4.5243</v>
      </c>
      <c r="G739" s="17" t="n">
        <v>75</v>
      </c>
      <c r="H739" s="6" t="s">
        <f>=(F739-E739)*G739</f>
      </c>
      <c r="I739" s="9" t="s">
        <f>=(F739-E739)/E739</f>
      </c>
      <c r="J739" s="7" t="s">
        <f>=MAX(1,DATEDIF(C739,D739,"d")-1)</f>
      </c>
      <c r="K739" s="9" t="s">
        <f>=I739*365/J739</f>
      </c>
    </row>
    <row collapsed="false" customFormat="false" customHeight="false" hidden="false" ht="12.1" outlineLevel="0" r="740">
      <c r="A740" s="16" t="s">
        <v>722</v>
      </c>
      <c r="B740" s="16" t="s">
        <v>1261</v>
      </c>
      <c r="C740" s="45" t="n">
        <v>44896</v>
      </c>
      <c r="D740" s="46" t="n">
        <v>45005</v>
      </c>
      <c r="E740" s="17" t="n">
        <v>4.075</v>
      </c>
      <c r="F740" s="17" t="n">
        <v>4.5243</v>
      </c>
      <c r="G740" s="17" t="n">
        <v>10</v>
      </c>
      <c r="H740" s="6" t="s">
        <f>=(F740-E740)*G740</f>
      </c>
      <c r="I740" s="9" t="s">
        <f>=(F740-E740)/E740</f>
      </c>
      <c r="J740" s="7" t="s">
        <f>=MAX(1,DATEDIF(C740,D740,"d")-1)</f>
      </c>
      <c r="K740" s="9" t="s">
        <f>=I740*365/J740</f>
      </c>
    </row>
    <row collapsed="false" customFormat="false" customHeight="false" hidden="false" ht="12.1" outlineLevel="0" r="741">
      <c r="A741" s="16" t="s">
        <v>722</v>
      </c>
      <c r="B741" s="16" t="s">
        <v>1261</v>
      </c>
      <c r="C741" s="45" t="n">
        <v>44914</v>
      </c>
      <c r="D741" s="46" t="n">
        <v>45005</v>
      </c>
      <c r="E741" s="17" t="n">
        <v>3.9573</v>
      </c>
      <c r="F741" s="17" t="n">
        <v>4.5243</v>
      </c>
      <c r="G741" s="17" t="n">
        <v>15</v>
      </c>
      <c r="H741" s="6" t="s">
        <f>=(F741-E741)*G741</f>
      </c>
      <c r="I741" s="9" t="s">
        <f>=(F741-E741)/E741</f>
      </c>
      <c r="J741" s="7" t="s">
        <f>=MAX(1,DATEDIF(C741,D741,"d")-1)</f>
      </c>
      <c r="K741" s="9" t="s">
        <f>=I741*365/J741</f>
      </c>
    </row>
    <row collapsed="false" customFormat="false" customHeight="false" hidden="false" ht="12.1" outlineLevel="0" r="742">
      <c r="A742" s="16" t="s">
        <v>722</v>
      </c>
      <c r="B742" s="16" t="s">
        <v>1261</v>
      </c>
      <c r="C742" s="45" t="n">
        <v>44916</v>
      </c>
      <c r="D742" s="46" t="n">
        <v>45005</v>
      </c>
      <c r="E742" s="17" t="n">
        <v>4.0273</v>
      </c>
      <c r="F742" s="17" t="n">
        <v>4.5243</v>
      </c>
      <c r="G742" s="17" t="n">
        <v>40</v>
      </c>
      <c r="H742" s="6" t="s">
        <f>=(F742-E742)*G742</f>
      </c>
      <c r="I742" s="9" t="s">
        <f>=(F742-E742)/E742</f>
      </c>
      <c r="J742" s="7" t="s">
        <f>=MAX(1,DATEDIF(C742,D742,"d")-1)</f>
      </c>
      <c r="K742" s="9" t="s">
        <f>=I742*365/J742</f>
      </c>
    </row>
    <row collapsed="false" customFormat="false" customHeight="false" hidden="false" ht="12.1" outlineLevel="0" r="743">
      <c r="A743" s="16" t="s">
        <v>722</v>
      </c>
      <c r="B743" s="16" t="s">
        <v>1261</v>
      </c>
      <c r="C743" s="45" t="n">
        <v>44937</v>
      </c>
      <c r="D743" s="46" t="n">
        <v>45005</v>
      </c>
      <c r="E743" s="17" t="n">
        <v>4.1955</v>
      </c>
      <c r="F743" s="17" t="n">
        <v>4.5243</v>
      </c>
      <c r="G743" s="17" t="n">
        <v>53</v>
      </c>
      <c r="H743" s="6" t="s">
        <f>=(F743-E743)*G743</f>
      </c>
      <c r="I743" s="9" t="s">
        <f>=(F743-E743)/E743</f>
      </c>
      <c r="J743" s="7" t="s">
        <f>=MAX(1,DATEDIF(C743,D743,"d")-1)</f>
      </c>
      <c r="K743" s="9" t="s">
        <f>=I743*365/J743</f>
      </c>
    </row>
    <row collapsed="false" customFormat="false" customHeight="false" hidden="false" ht="12.1" outlineLevel="0" r="744">
      <c r="A744" s="16" t="s">
        <v>722</v>
      </c>
      <c r="B744" s="16" t="s">
        <v>1261</v>
      </c>
      <c r="C744" s="45" t="n">
        <v>44942</v>
      </c>
      <c r="D744" s="46" t="n">
        <v>45005</v>
      </c>
      <c r="E744" s="17" t="n">
        <v>4.2595</v>
      </c>
      <c r="F744" s="17" t="n">
        <v>4.5243</v>
      </c>
      <c r="G744" s="17" t="n">
        <v>60</v>
      </c>
      <c r="H744" s="6" t="s">
        <f>=(F744-E744)*G744</f>
      </c>
      <c r="I744" s="9" t="s">
        <f>=(F744-E744)/E744</f>
      </c>
      <c r="J744" s="7" t="s">
        <f>=MAX(1,DATEDIF(C744,D744,"d")-1)</f>
      </c>
      <c r="K744" s="9" t="s">
        <f>=I744*365/J744</f>
      </c>
    </row>
    <row collapsed="false" customFormat="false" customHeight="false" hidden="false" ht="12.1" outlineLevel="0" r="745">
      <c r="A745" s="16" t="s">
        <v>722</v>
      </c>
      <c r="B745" s="16" t="s">
        <v>1261</v>
      </c>
      <c r="C745" s="45" t="n">
        <v>44951</v>
      </c>
      <c r="D745" s="46" t="n">
        <v>45005</v>
      </c>
      <c r="E745" s="17" t="n">
        <v>4.1732</v>
      </c>
      <c r="F745" s="17" t="n">
        <v>4.5243</v>
      </c>
      <c r="G745" s="17" t="n">
        <v>37</v>
      </c>
      <c r="H745" s="6" t="s">
        <f>=(F745-E745)*G745</f>
      </c>
      <c r="I745" s="9" t="s">
        <f>=(F745-E745)/E745</f>
      </c>
      <c r="J745" s="7" t="s">
        <f>=MAX(1,DATEDIF(C745,D745,"d")-1)</f>
      </c>
      <c r="K745" s="9" t="s">
        <f>=I745*365/J745</f>
      </c>
    </row>
    <row collapsed="false" customFormat="false" customHeight="false" hidden="false" ht="12.1" outlineLevel="0" r="746">
      <c r="A746" s="16" t="s">
        <v>722</v>
      </c>
      <c r="B746" s="16" t="s">
        <v>1261</v>
      </c>
      <c r="C746" s="45" t="n">
        <v>44953</v>
      </c>
      <c r="D746" s="46" t="n">
        <v>45005</v>
      </c>
      <c r="E746" s="17" t="n">
        <v>4.1833</v>
      </c>
      <c r="F746" s="17" t="n">
        <v>4.5243</v>
      </c>
      <c r="G746" s="17" t="n">
        <v>39</v>
      </c>
      <c r="H746" s="6" t="s">
        <f>=(F746-E746)*G746</f>
      </c>
      <c r="I746" s="9" t="s">
        <f>=(F746-E746)/E746</f>
      </c>
      <c r="J746" s="7" t="s">
        <f>=MAX(1,DATEDIF(C746,D746,"d")-1)</f>
      </c>
      <c r="K746" s="9" t="s">
        <f>=I746*365/J746</f>
      </c>
    </row>
    <row collapsed="false" customFormat="false" customHeight="false" hidden="false" ht="12.1" outlineLevel="0" r="747">
      <c r="A747" s="16" t="s">
        <v>722</v>
      </c>
      <c r="B747" s="16" t="s">
        <v>1261</v>
      </c>
      <c r="C747" s="45" t="n">
        <v>44957</v>
      </c>
      <c r="D747" s="46" t="n">
        <v>45005</v>
      </c>
      <c r="E747" s="17" t="n">
        <v>4.2275</v>
      </c>
      <c r="F747" s="17" t="n">
        <v>4.5243</v>
      </c>
      <c r="G747" s="17" t="n">
        <v>40</v>
      </c>
      <c r="H747" s="6" t="s">
        <f>=(F747-E747)*G747</f>
      </c>
      <c r="I747" s="9" t="s">
        <f>=(F747-E747)/E747</f>
      </c>
      <c r="J747" s="7" t="s">
        <f>=MAX(1,DATEDIF(C747,D747,"d")-1)</f>
      </c>
      <c r="K747" s="9" t="s">
        <f>=I747*365/J747</f>
      </c>
    </row>
    <row collapsed="false" customFormat="false" customHeight="false" hidden="false" ht="12.1" outlineLevel="0" r="748">
      <c r="A748" s="16" t="s">
        <v>722</v>
      </c>
      <c r="B748" s="16" t="s">
        <v>1261</v>
      </c>
      <c r="C748" s="45" t="n">
        <v>44963</v>
      </c>
      <c r="D748" s="46" t="n">
        <v>45005</v>
      </c>
      <c r="E748" s="17" t="n">
        <v>4.3213</v>
      </c>
      <c r="F748" s="17" t="n">
        <v>4.5243</v>
      </c>
      <c r="G748" s="17" t="n">
        <v>24</v>
      </c>
      <c r="H748" s="6" t="s">
        <f>=(F748-E748)*G748</f>
      </c>
      <c r="I748" s="9" t="s">
        <f>=(F748-E748)/E748</f>
      </c>
      <c r="J748" s="7" t="s">
        <f>=MAX(1,DATEDIF(C748,D748,"d")-1)</f>
      </c>
      <c r="K748" s="9" t="s">
        <f>=I748*365/J748</f>
      </c>
    </row>
    <row collapsed="false" customFormat="false" customHeight="false" hidden="false" ht="12.1" outlineLevel="0" r="749">
      <c r="A749" s="16" t="s">
        <v>722</v>
      </c>
      <c r="B749" s="16" t="s">
        <v>1261</v>
      </c>
      <c r="C749" s="45" t="n">
        <v>44966</v>
      </c>
      <c r="D749" s="46" t="n">
        <v>45005</v>
      </c>
      <c r="E749" s="17" t="n">
        <v>4.3475</v>
      </c>
      <c r="F749" s="17" t="n">
        <v>4.5243</v>
      </c>
      <c r="G749" s="17" t="n">
        <v>8</v>
      </c>
      <c r="H749" s="6" t="s">
        <f>=(F749-E749)*G749</f>
      </c>
      <c r="I749" s="9" t="s">
        <f>=(F749-E749)/E749</f>
      </c>
      <c r="J749" s="7" t="s">
        <f>=MAX(1,DATEDIF(C749,D749,"d")-1)</f>
      </c>
      <c r="K749" s="9" t="s">
        <f>=I749*365/J749</f>
      </c>
    </row>
    <row collapsed="false" customFormat="false" customHeight="false" hidden="false" ht="12.1" outlineLevel="0" r="750">
      <c r="A750" s="16" t="s">
        <v>722</v>
      </c>
      <c r="B750" s="16" t="s">
        <v>1261</v>
      </c>
      <c r="C750" s="45" t="n">
        <v>44973</v>
      </c>
      <c r="D750" s="46" t="n">
        <v>45005</v>
      </c>
      <c r="E750" s="17" t="n">
        <v>4.1994</v>
      </c>
      <c r="F750" s="17" t="n">
        <v>4.5243</v>
      </c>
      <c r="G750" s="17" t="n">
        <v>16</v>
      </c>
      <c r="H750" s="6" t="s">
        <f>=(F750-E750)*G750</f>
      </c>
      <c r="I750" s="9" t="s">
        <f>=(F750-E750)/E750</f>
      </c>
      <c r="J750" s="7" t="s">
        <f>=MAX(1,DATEDIF(C750,D750,"d")-1)</f>
      </c>
      <c r="K750" s="9" t="s">
        <f>=I750*365/J750</f>
      </c>
    </row>
    <row collapsed="false" customFormat="false" customHeight="false" hidden="false" ht="12.1" outlineLevel="0" r="751">
      <c r="A751" s="16" t="s">
        <v>722</v>
      </c>
      <c r="B751" s="16" t="s">
        <v>1261</v>
      </c>
      <c r="C751" s="45" t="n">
        <v>44973</v>
      </c>
      <c r="D751" s="46" t="n">
        <v>45005</v>
      </c>
      <c r="E751" s="17" t="n">
        <v>4.1976</v>
      </c>
      <c r="F751" s="17" t="n">
        <v>4.5243</v>
      </c>
      <c r="G751" s="17" t="n">
        <v>37</v>
      </c>
      <c r="H751" s="6" t="s">
        <f>=(F751-E751)*G751</f>
      </c>
      <c r="I751" s="9" t="s">
        <f>=(F751-E751)/E751</f>
      </c>
      <c r="J751" s="7" t="s">
        <f>=MAX(1,DATEDIF(C751,D751,"d")-1)</f>
      </c>
      <c r="K751" s="9" t="s">
        <f>=I751*365/J751</f>
      </c>
    </row>
    <row collapsed="false" customFormat="false" customHeight="false" hidden="false" ht="12.1" outlineLevel="0" r="752">
      <c r="A752" s="16" t="s">
        <v>722</v>
      </c>
      <c r="B752" s="16" t="s">
        <v>1261</v>
      </c>
      <c r="C752" s="45" t="n">
        <v>44979</v>
      </c>
      <c r="D752" s="46" t="n">
        <v>45005</v>
      </c>
      <c r="E752" s="17" t="n">
        <v>4.2334</v>
      </c>
      <c r="F752" s="17" t="n">
        <v>4.5243</v>
      </c>
      <c r="G752" s="17" t="n">
        <v>62</v>
      </c>
      <c r="H752" s="6" t="s">
        <f>=(F752-E752)*G752</f>
      </c>
      <c r="I752" s="9" t="s">
        <f>=(F752-E752)/E752</f>
      </c>
      <c r="J752" s="7" t="s">
        <f>=MAX(1,DATEDIF(C752,D752,"d")-1)</f>
      </c>
      <c r="K752" s="9" t="s">
        <f>=I752*365/J752</f>
      </c>
    </row>
    <row collapsed="false" customFormat="false" customHeight="false" hidden="false" ht="12.1" outlineLevel="0" r="753">
      <c r="A753" s="16" t="s">
        <v>722</v>
      </c>
      <c r="B753" s="16" t="s">
        <v>1261</v>
      </c>
      <c r="C753" s="45" t="n">
        <v>44985</v>
      </c>
      <c r="D753" s="46" t="n">
        <v>45005</v>
      </c>
      <c r="E753" s="17" t="n">
        <v>4.3035</v>
      </c>
      <c r="F753" s="17" t="n">
        <v>4.5243</v>
      </c>
      <c r="G753" s="17" t="n">
        <v>62</v>
      </c>
      <c r="H753" s="6" t="s">
        <f>=(F753-E753)*G753</f>
      </c>
      <c r="I753" s="9" t="s">
        <f>=(F753-E753)/E753</f>
      </c>
      <c r="J753" s="7" t="s">
        <f>=MAX(1,DATEDIF(C753,D753,"d")-1)</f>
      </c>
      <c r="K753" s="9" t="s">
        <f>=I753*365/J753</f>
      </c>
    </row>
    <row collapsed="false" customFormat="false" customHeight="false" hidden="false" ht="12.1" outlineLevel="0" r="754">
      <c r="A754" s="16" t="s">
        <v>722</v>
      </c>
      <c r="B754" s="16" t="s">
        <v>1261</v>
      </c>
      <c r="C754" s="45" t="n">
        <v>44994</v>
      </c>
      <c r="D754" s="46" t="n">
        <v>45005</v>
      </c>
      <c r="E754" s="17" t="n">
        <v>4.3836</v>
      </c>
      <c r="F754" s="17" t="n">
        <v>4.5243</v>
      </c>
      <c r="G754" s="17" t="n">
        <v>25</v>
      </c>
      <c r="H754" s="6" t="s">
        <f>=(F754-E754)*G754</f>
      </c>
      <c r="I754" s="9" t="s">
        <f>=(F754-E754)/E754</f>
      </c>
      <c r="J754" s="7" t="s">
        <f>=MAX(1,DATEDIF(C754,D754,"d")-1)</f>
      </c>
      <c r="K754" s="9" t="s">
        <f>=I754*365/J754</f>
      </c>
    </row>
    <row collapsed="false" customFormat="false" customHeight="false" hidden="false" ht="12.1" outlineLevel="0" r="755">
      <c r="A755" s="16" t="s">
        <v>722</v>
      </c>
      <c r="B755" s="16" t="s">
        <v>1261</v>
      </c>
      <c r="C755" s="45" t="n">
        <v>45001</v>
      </c>
      <c r="D755" s="46" t="n">
        <v>45005</v>
      </c>
      <c r="E755" s="17" t="n">
        <v>4.344</v>
      </c>
      <c r="F755" s="17" t="n">
        <v>4.5243</v>
      </c>
      <c r="G755" s="17" t="n">
        <v>10</v>
      </c>
      <c r="H755" s="6" t="s">
        <f>=(F755-E755)*G755</f>
      </c>
      <c r="I755" s="9" t="s">
        <f>=(F755-E755)/E755</f>
      </c>
      <c r="J755" s="7" t="s">
        <f>=MAX(1,DATEDIF(C755,D755,"d")-1)</f>
      </c>
      <c r="K755" s="9" t="s">
        <f>=I755*365/J755</f>
      </c>
    </row>
    <row collapsed="false" customFormat="false" customHeight="false" hidden="false" ht="12.1" outlineLevel="0" r="756">
      <c r="A756" s="16" t="s">
        <v>722</v>
      </c>
      <c r="B756" s="16" t="s">
        <v>1261</v>
      </c>
      <c r="C756" s="45" t="n">
        <v>45002</v>
      </c>
      <c r="D756" s="46" t="n">
        <v>45005</v>
      </c>
      <c r="E756" s="17" t="n">
        <v>4.4217</v>
      </c>
      <c r="F756" s="17" t="n">
        <v>4.5243</v>
      </c>
      <c r="G756" s="17" t="n">
        <v>26</v>
      </c>
      <c r="H756" s="6" t="s">
        <f>=(F756-E756)*G756</f>
      </c>
      <c r="I756" s="9" t="s">
        <f>=(F756-E756)/E756</f>
      </c>
      <c r="J756" s="7" t="s">
        <f>=MAX(1,DATEDIF(C756,D756,"d")-1)</f>
      </c>
      <c r="K756" s="9" t="s">
        <f>=I756*365/J756</f>
      </c>
    </row>
    <row collapsed="false" customFormat="false" customHeight="false" hidden="false" ht="12.1" outlineLevel="0" r="757">
      <c r="A757" s="16" t="s">
        <v>722</v>
      </c>
      <c r="B757" s="16" t="s">
        <v>1261</v>
      </c>
      <c r="C757" s="45" t="n">
        <v>45002</v>
      </c>
      <c r="D757" s="46" t="n">
        <v>45128</v>
      </c>
      <c r="E757" s="17" t="n">
        <v>4.4217</v>
      </c>
      <c r="F757" s="17" t="n">
        <v>5.78</v>
      </c>
      <c r="G757" s="17" t="n">
        <v>10</v>
      </c>
      <c r="H757" s="6" t="s">
        <f>=(F757-E757)*G757</f>
      </c>
      <c r="I757" s="9" t="s">
        <f>=(F757-E757)/E757</f>
      </c>
      <c r="J757" s="7" t="s">
        <f>=MAX(1,DATEDIF(C757,D757,"d")-1)</f>
      </c>
      <c r="K757" s="9" t="s">
        <f>=I757*365/J757</f>
      </c>
    </row>
    <row collapsed="false" customFormat="false" customHeight="false" hidden="false" ht="12.1" outlineLevel="0" r="758">
      <c r="A758" s="16" t="s">
        <v>722</v>
      </c>
      <c r="B758" s="16" t="s">
        <v>1261</v>
      </c>
      <c r="C758" s="45" t="n">
        <v>45065</v>
      </c>
      <c r="D758" s="46" t="n">
        <v>45128</v>
      </c>
      <c r="E758" s="17" t="n">
        <v>5.162</v>
      </c>
      <c r="F758" s="17" t="n">
        <v>5.78</v>
      </c>
      <c r="G758" s="17" t="n">
        <v>10</v>
      </c>
      <c r="H758" s="6" t="s">
        <f>=(F758-E758)*G758</f>
      </c>
      <c r="I758" s="9" t="s">
        <f>=(F758-E758)/E758</f>
      </c>
      <c r="J758" s="7" t="s">
        <f>=MAX(1,DATEDIF(C758,D758,"d")-1)</f>
      </c>
      <c r="K758" s="9" t="s">
        <f>=I758*365/J758</f>
      </c>
    </row>
    <row collapsed="false" customFormat="false" customHeight="false" hidden="false" ht="12.1" outlineLevel="0" r="759">
      <c r="A759" s="16" t="s">
        <v>722</v>
      </c>
      <c r="B759" s="16" t="s">
        <v>1261</v>
      </c>
      <c r="C759" s="45" t="n">
        <v>45065</v>
      </c>
      <c r="D759" s="46" t="n">
        <v>45257</v>
      </c>
      <c r="E759" s="17" t="n">
        <v>5.162</v>
      </c>
      <c r="F759" s="17" t="n">
        <v>6.3644</v>
      </c>
      <c r="G759" s="17" t="n">
        <v>9</v>
      </c>
      <c r="H759" s="6" t="s">
        <f>=(F759-E759)*G759</f>
      </c>
      <c r="I759" s="9" t="s">
        <f>=(F759-E759)/E759</f>
      </c>
      <c r="J759" s="7" t="s">
        <f>=MAX(1,DATEDIF(C759,D759,"d")-1)</f>
      </c>
      <c r="K759" s="9" t="s">
        <f>=I759*365/J759</f>
      </c>
    </row>
    <row collapsed="false" customFormat="false" customHeight="false" hidden="false" ht="12.1" outlineLevel="0" r="760">
      <c r="A760" s="16" t="s">
        <v>722</v>
      </c>
      <c r="B760" s="16" t="s">
        <v>1261</v>
      </c>
      <c r="C760" s="45" t="n">
        <v>45065</v>
      </c>
      <c r="D760" s="46" t="n">
        <v>45257</v>
      </c>
      <c r="E760" s="17" t="n">
        <v>5.162</v>
      </c>
      <c r="F760" s="17" t="n">
        <v>6.365</v>
      </c>
      <c r="G760" s="17" t="n">
        <v>1</v>
      </c>
      <c r="H760" s="6" t="s">
        <f>=(F760-E760)*G760</f>
      </c>
      <c r="I760" s="9" t="s">
        <f>=(F760-E760)/E760</f>
      </c>
      <c r="J760" s="7" t="s">
        <f>=MAX(1,DATEDIF(C760,D760,"d")-1)</f>
      </c>
      <c r="K760" s="9" t="s">
        <f>=I760*365/J760</f>
      </c>
    </row>
    <row collapsed="false" customFormat="false" customHeight="false" hidden="false" ht="12.1" outlineLevel="0" r="761">
      <c r="A761" s="16" t="s">
        <v>722</v>
      </c>
      <c r="B761" s="16" t="s">
        <v>1261</v>
      </c>
      <c r="C761" s="45" t="n">
        <v>45169</v>
      </c>
      <c r="D761" s="46" t="n">
        <v>45257</v>
      </c>
      <c r="E761" s="17" t="n">
        <v>6.3851</v>
      </c>
      <c r="F761" s="17" t="n">
        <v>6.365</v>
      </c>
      <c r="G761" s="17" t="n">
        <v>9</v>
      </c>
      <c r="H761" s="6" t="s">
        <f>=(F761-E761)*G761</f>
      </c>
      <c r="I761" s="9" t="s">
        <f>=(F761-E761)/E761</f>
      </c>
      <c r="J761" s="7" t="s">
        <f>=MAX(1,DATEDIF(C761,D761,"d")-1)</f>
      </c>
      <c r="K761" s="9" t="s">
        <f>=I761*365/J761</f>
      </c>
    </row>
    <row collapsed="false" customFormat="false" customHeight="false" hidden="false" ht="12.1" outlineLevel="0" r="762">
      <c r="A762" s="16" t="s">
        <v>722</v>
      </c>
      <c r="B762" s="16" t="s">
        <v>1261</v>
      </c>
      <c r="C762" s="45" t="n">
        <v>45169</v>
      </c>
      <c r="D762" s="46" t="n">
        <v>45257</v>
      </c>
      <c r="E762" s="17" t="n">
        <v>6.3851</v>
      </c>
      <c r="F762" s="17" t="n">
        <v>6.365</v>
      </c>
      <c r="G762" s="17" t="n">
        <v>10</v>
      </c>
      <c r="H762" s="6" t="s">
        <f>=(F762-E762)*G762</f>
      </c>
      <c r="I762" s="9" t="s">
        <f>=(F762-E762)/E762</f>
      </c>
      <c r="J762" s="7" t="s">
        <f>=MAX(1,DATEDIF(C762,D762,"d")-1)</f>
      </c>
      <c r="K762" s="9" t="s">
        <f>=I762*365/J762</f>
      </c>
    </row>
    <row collapsed="false" customFormat="false" customHeight="false" hidden="false" ht="12.1" outlineLevel="0" r="763">
      <c r="A763" s="16" t="s">
        <v>722</v>
      </c>
      <c r="B763" s="16" t="s">
        <v>1261</v>
      </c>
      <c r="C763" s="45" t="n">
        <v>45169</v>
      </c>
      <c r="D763" s="46" t="n">
        <v>45498</v>
      </c>
      <c r="E763" s="17" t="n">
        <v>6.3851</v>
      </c>
      <c r="F763" s="17" t="n">
        <v>6.4444</v>
      </c>
      <c r="G763" s="17" t="n">
        <v>9</v>
      </c>
      <c r="H763" s="6" t="s">
        <f>=(F763-E763)*G763</f>
      </c>
      <c r="I763" s="9" t="s">
        <f>=(F763-E763)/E763</f>
      </c>
      <c r="J763" s="7" t="s">
        <f>=MAX(1,DATEDIF(C763,D763,"d")-1)</f>
      </c>
      <c r="K763" s="9" t="s">
        <f>=I763*365/J763</f>
      </c>
    </row>
    <row collapsed="false" customFormat="false" customHeight="false" hidden="false" ht="12.1" outlineLevel="0" r="764">
      <c r="A764" s="16" t="s">
        <v>722</v>
      </c>
      <c r="B764" s="16" t="s">
        <v>1261</v>
      </c>
      <c r="C764" s="45" t="n">
        <v>45169</v>
      </c>
      <c r="D764" s="46" t="n">
        <v>45516</v>
      </c>
      <c r="E764" s="17" t="n">
        <v>6.3851</v>
      </c>
      <c r="F764" s="17" t="n">
        <v>6.0153</v>
      </c>
      <c r="G764" s="17" t="n">
        <v>37</v>
      </c>
      <c r="H764" s="6" t="s">
        <f>=(F764-E764)*G764</f>
      </c>
      <c r="I764" s="9" t="s">
        <f>=(F764-E764)/E764</f>
      </c>
      <c r="J764" s="7" t="s">
        <f>=MAX(1,DATEDIF(C764,D764,"d")-1)</f>
      </c>
      <c r="K764" s="9" t="s">
        <f>=I764*365/J764</f>
      </c>
    </row>
    <row collapsed="false" customFormat="false" customHeight="false" hidden="false" ht="12.1" outlineLevel="0" r="765">
      <c r="A765" s="16" t="s">
        <v>722</v>
      </c>
      <c r="B765" s="16" t="s">
        <v>1261</v>
      </c>
      <c r="C765" s="45" t="n">
        <v>45187</v>
      </c>
      <c r="D765" s="46" t="n">
        <v>45516</v>
      </c>
      <c r="E765" s="17" t="n">
        <v>6.22</v>
      </c>
      <c r="F765" s="17" t="n">
        <v>6.0153</v>
      </c>
      <c r="G765" s="17" t="n">
        <v>204</v>
      </c>
      <c r="H765" s="6" t="s">
        <f>=(F765-E765)*G765</f>
      </c>
      <c r="I765" s="9" t="s">
        <f>=(F765-E765)/E765</f>
      </c>
      <c r="J765" s="7" t="s">
        <f>=MAX(1,DATEDIF(C765,D765,"d")-1)</f>
      </c>
      <c r="K765" s="9" t="s">
        <f>=I765*365/J765</f>
      </c>
    </row>
    <row collapsed="false" customFormat="false" customHeight="false" hidden="false" ht="12.1" outlineLevel="0" r="766">
      <c r="A766" s="16" t="s">
        <v>722</v>
      </c>
      <c r="B766" s="16" t="s">
        <v>1261</v>
      </c>
      <c r="C766" s="45" t="n">
        <v>45257</v>
      </c>
      <c r="D766" s="46" t="n">
        <v>45516</v>
      </c>
      <c r="E766" s="17" t="n">
        <v>6.385</v>
      </c>
      <c r="F766" s="17" t="n">
        <v>6.0153</v>
      </c>
      <c r="G766" s="17" t="n">
        <v>70</v>
      </c>
      <c r="H766" s="6" t="s">
        <f>=(F766-E766)*G766</f>
      </c>
      <c r="I766" s="9" t="s">
        <f>=(F766-E766)/E766</f>
      </c>
      <c r="J766" s="7" t="s">
        <f>=MAX(1,DATEDIF(C766,D766,"d")-1)</f>
      </c>
      <c r="K766" s="9" t="s">
        <f>=I766*365/J766</f>
      </c>
    </row>
    <row collapsed="false" customFormat="false" customHeight="false" hidden="false" ht="12.1" outlineLevel="0" r="767">
      <c r="A767" s="16" t="s">
        <v>722</v>
      </c>
      <c r="B767" s="16" t="s">
        <v>1261</v>
      </c>
      <c r="C767" s="45" t="n">
        <v>45275</v>
      </c>
      <c r="D767" s="46" t="n">
        <v>45516</v>
      </c>
      <c r="E767" s="17" t="n">
        <v>5.9947</v>
      </c>
      <c r="F767" s="17" t="n">
        <v>6.0153</v>
      </c>
      <c r="G767" s="17" t="n">
        <v>70</v>
      </c>
      <c r="H767" s="6" t="s">
        <f>=(F767-E767)*G767</f>
      </c>
      <c r="I767" s="9" t="s">
        <f>=(F767-E767)/E767</f>
      </c>
      <c r="J767" s="7" t="s">
        <f>=MAX(1,DATEDIF(C767,D767,"d")-1)</f>
      </c>
      <c r="K767" s="9" t="s">
        <f>=I767*365/J767</f>
      </c>
    </row>
    <row collapsed="false" customFormat="false" customHeight="false" hidden="false" ht="12.1" outlineLevel="0" r="768">
      <c r="A768" s="16" t="s">
        <v>722</v>
      </c>
      <c r="B768" s="16" t="s">
        <v>1261</v>
      </c>
      <c r="C768" s="45" t="n">
        <v>45286</v>
      </c>
      <c r="D768" s="46" t="n">
        <v>45516</v>
      </c>
      <c r="E768" s="17" t="n">
        <v>6.2349</v>
      </c>
      <c r="F768" s="17" t="n">
        <v>6.0153</v>
      </c>
      <c r="G768" s="17" t="n">
        <v>255</v>
      </c>
      <c r="H768" s="6" t="s">
        <f>=(F768-E768)*G768</f>
      </c>
      <c r="I768" s="9" t="s">
        <f>=(F768-E768)/E768</f>
      </c>
      <c r="J768" s="7" t="s">
        <f>=MAX(1,DATEDIF(C768,D768,"d")-1)</f>
      </c>
      <c r="K768" s="9" t="s">
        <f>=I768*365/J768</f>
      </c>
    </row>
    <row collapsed="false" customFormat="false" customHeight="false" hidden="false" ht="12.1" outlineLevel="0" r="769">
      <c r="A769" s="16" t="s">
        <v>722</v>
      </c>
      <c r="B769" s="16" t="s">
        <v>1261</v>
      </c>
      <c r="C769" s="45" t="n">
        <v>45302</v>
      </c>
      <c r="D769" s="46" t="n">
        <v>45516</v>
      </c>
      <c r="E769" s="17" t="n">
        <v>6.4253</v>
      </c>
      <c r="F769" s="17" t="n">
        <v>6.0153</v>
      </c>
      <c r="G769" s="17" t="n">
        <v>15</v>
      </c>
      <c r="H769" s="6" t="s">
        <f>=(F769-E769)*G769</f>
      </c>
      <c r="I769" s="9" t="s">
        <f>=(F769-E769)/E769</f>
      </c>
      <c r="J769" s="7" t="s">
        <f>=MAX(1,DATEDIF(C769,D769,"d")-1)</f>
      </c>
      <c r="K769" s="9" t="s">
        <f>=I769*365/J769</f>
      </c>
    </row>
    <row collapsed="false" customFormat="false" customHeight="false" hidden="false" ht="12.1" outlineLevel="0" r="770">
      <c r="A770" s="16" t="s">
        <v>722</v>
      </c>
      <c r="B770" s="16" t="s">
        <v>1261</v>
      </c>
      <c r="C770" s="45" t="n">
        <v>45306</v>
      </c>
      <c r="D770" s="46" t="n">
        <v>45516</v>
      </c>
      <c r="E770" s="17" t="n">
        <v>6.4852</v>
      </c>
      <c r="F770" s="17" t="n">
        <v>6.0153</v>
      </c>
      <c r="G770" s="17" t="n">
        <v>60</v>
      </c>
      <c r="H770" s="6" t="s">
        <f>=(F770-E770)*G770</f>
      </c>
      <c r="I770" s="9" t="s">
        <f>=(F770-E770)/E770</f>
      </c>
      <c r="J770" s="7" t="s">
        <f>=MAX(1,DATEDIF(C770,D770,"d")-1)</f>
      </c>
      <c r="K770" s="9" t="s">
        <f>=I770*365/J770</f>
      </c>
    </row>
    <row collapsed="false" customFormat="false" customHeight="false" hidden="false" ht="12.1" outlineLevel="0" r="771">
      <c r="A771" s="16" t="s">
        <v>722</v>
      </c>
      <c r="B771" s="16" t="s">
        <v>1261</v>
      </c>
      <c r="C771" s="45" t="n">
        <v>45309</v>
      </c>
      <c r="D771" s="46" t="n">
        <v>45516</v>
      </c>
      <c r="E771" s="17" t="n">
        <v>6.4651</v>
      </c>
      <c r="F771" s="17" t="n">
        <v>6.0153</v>
      </c>
      <c r="G771" s="17" t="n">
        <v>115</v>
      </c>
      <c r="H771" s="6" t="s">
        <f>=(F771-E771)*G771</f>
      </c>
      <c r="I771" s="9" t="s">
        <f>=(F771-E771)/E771</f>
      </c>
      <c r="J771" s="7" t="s">
        <f>=MAX(1,DATEDIF(C771,D771,"d")-1)</f>
      </c>
      <c r="K771" s="9" t="s">
        <f>=I771*365/J771</f>
      </c>
    </row>
    <row collapsed="false" customFormat="false" customHeight="false" hidden="false" ht="12.1" outlineLevel="0" r="772">
      <c r="A772" s="16" t="s">
        <v>722</v>
      </c>
      <c r="B772" s="16" t="s">
        <v>1261</v>
      </c>
      <c r="C772" s="45" t="n">
        <v>45330</v>
      </c>
      <c r="D772" s="46" t="n">
        <v>45516</v>
      </c>
      <c r="E772" s="17" t="n">
        <v>6.6053</v>
      </c>
      <c r="F772" s="17" t="n">
        <v>6.0153</v>
      </c>
      <c r="G772" s="17" t="n">
        <v>15</v>
      </c>
      <c r="H772" s="6" t="s">
        <f>=(F772-E772)*G772</f>
      </c>
      <c r="I772" s="9" t="s">
        <f>=(F772-E772)/E772</f>
      </c>
      <c r="J772" s="7" t="s">
        <f>=MAX(1,DATEDIF(C772,D772,"d")-1)</f>
      </c>
      <c r="K772" s="9" t="s">
        <f>=I772*365/J772</f>
      </c>
    </row>
    <row collapsed="false" customFormat="false" customHeight="false" hidden="false" ht="12.1" outlineLevel="0" r="773">
      <c r="A773" s="16" t="s">
        <v>722</v>
      </c>
      <c r="B773" s="16" t="s">
        <v>1261</v>
      </c>
      <c r="C773" s="45" t="n">
        <v>45351</v>
      </c>
      <c r="D773" s="46" t="n">
        <v>45516</v>
      </c>
      <c r="E773" s="17" t="n">
        <v>6.5552</v>
      </c>
      <c r="F773" s="17" t="n">
        <v>6.0153</v>
      </c>
      <c r="G773" s="17" t="n">
        <v>320</v>
      </c>
      <c r="H773" s="6" t="s">
        <f>=(F773-E773)*G773</f>
      </c>
      <c r="I773" s="9" t="s">
        <f>=(F773-E773)/E773</f>
      </c>
      <c r="J773" s="7" t="s">
        <f>=MAX(1,DATEDIF(C773,D773,"d")-1)</f>
      </c>
      <c r="K773" s="9" t="s">
        <f>=I773*365/J773</f>
      </c>
    </row>
    <row collapsed="false" customFormat="false" customHeight="false" hidden="false" ht="12.1" outlineLevel="0" r="774">
      <c r="A774" s="16" t="s">
        <v>722</v>
      </c>
      <c r="B774" s="16" t="s">
        <v>1261</v>
      </c>
      <c r="C774" s="45" t="n">
        <v>45358</v>
      </c>
      <c r="D774" s="46" t="n">
        <v>45516</v>
      </c>
      <c r="E774" s="17" t="n">
        <v>6.7</v>
      </c>
      <c r="F774" s="17" t="n">
        <v>6.0153</v>
      </c>
      <c r="G774" s="17" t="n">
        <v>50</v>
      </c>
      <c r="H774" s="6" t="s">
        <f>=(F774-E774)*G774</f>
      </c>
      <c r="I774" s="9" t="s">
        <f>=(F774-E774)/E774</f>
      </c>
      <c r="J774" s="7" t="s">
        <f>=MAX(1,DATEDIF(C774,D774,"d")-1)</f>
      </c>
      <c r="K774" s="9" t="s">
        <f>=I774*365/J774</f>
      </c>
    </row>
    <row collapsed="false" customFormat="false" customHeight="false" hidden="false" ht="12.1" outlineLevel="0" r="775">
      <c r="A775" s="16" t="s">
        <v>722</v>
      </c>
      <c r="B775" s="16" t="s">
        <v>1261</v>
      </c>
      <c r="C775" s="45" t="n">
        <v>45380</v>
      </c>
      <c r="D775" s="46" t="n">
        <v>45516</v>
      </c>
      <c r="E775" s="17" t="n">
        <v>6.7554</v>
      </c>
      <c r="F775" s="17" t="n">
        <v>6.0153</v>
      </c>
      <c r="G775" s="17" t="n">
        <v>35</v>
      </c>
      <c r="H775" s="6" t="s">
        <f>=(F775-E775)*G775</f>
      </c>
      <c r="I775" s="9" t="s">
        <f>=(F775-E775)/E775</f>
      </c>
      <c r="J775" s="7" t="s">
        <f>=MAX(1,DATEDIF(C775,D775,"d")-1)</f>
      </c>
      <c r="K775" s="9" t="s">
        <f>=I775*365/J775</f>
      </c>
    </row>
    <row collapsed="false" customFormat="false" customHeight="false" hidden="false" ht="12.1" outlineLevel="0" r="776">
      <c r="A776" s="16" t="s">
        <v>722</v>
      </c>
      <c r="B776" s="16" t="s">
        <v>1261</v>
      </c>
      <c r="C776" s="45" t="n">
        <v>45399</v>
      </c>
      <c r="D776" s="46" t="n">
        <v>45516</v>
      </c>
      <c r="E776" s="17" t="n">
        <v>7.0057</v>
      </c>
      <c r="F776" s="17" t="n">
        <v>6.0153</v>
      </c>
      <c r="G776" s="17" t="n">
        <v>30</v>
      </c>
      <c r="H776" s="6" t="s">
        <f>=(F776-E776)*G776</f>
      </c>
      <c r="I776" s="9" t="s">
        <f>=(F776-E776)/E776</f>
      </c>
      <c r="J776" s="7" t="s">
        <f>=MAX(1,DATEDIF(C776,D776,"d")-1)</f>
      </c>
      <c r="K776" s="9" t="s">
        <f>=I776*365/J776</f>
      </c>
    </row>
    <row collapsed="false" customFormat="false" customHeight="false" hidden="false" ht="12.1" outlineLevel="0" r="777">
      <c r="A777" s="16" t="s">
        <v>722</v>
      </c>
      <c r="B777" s="16" t="s">
        <v>1261</v>
      </c>
      <c r="C777" s="45" t="n">
        <v>45409</v>
      </c>
      <c r="D777" s="46" t="n">
        <v>45516</v>
      </c>
      <c r="E777" s="17" t="n">
        <v>7.0255</v>
      </c>
      <c r="F777" s="17" t="n">
        <v>6.0153</v>
      </c>
      <c r="G777" s="17" t="n">
        <v>40</v>
      </c>
      <c r="H777" s="6" t="s">
        <f>=(F777-E777)*G777</f>
      </c>
      <c r="I777" s="9" t="s">
        <f>=(F777-E777)/E777</f>
      </c>
      <c r="J777" s="7" t="s">
        <f>=MAX(1,DATEDIF(C777,D777,"d")-1)</f>
      </c>
      <c r="K777" s="9" t="s">
        <f>=I777*365/J777</f>
      </c>
    </row>
    <row collapsed="false" customFormat="false" customHeight="false" hidden="false" ht="12.1" outlineLevel="0" r="778">
      <c r="A778" s="16" t="s">
        <v>722</v>
      </c>
      <c r="B778" s="16" t="s">
        <v>1261</v>
      </c>
      <c r="C778" s="45" t="n">
        <v>45425</v>
      </c>
      <c r="D778" s="46" t="n">
        <v>45516</v>
      </c>
      <c r="E778" s="17" t="n">
        <v>7.0955</v>
      </c>
      <c r="F778" s="17" t="n">
        <v>6.0153</v>
      </c>
      <c r="G778" s="17" t="n">
        <v>105</v>
      </c>
      <c r="H778" s="6" t="s">
        <f>=(F778-E778)*G778</f>
      </c>
      <c r="I778" s="9" t="s">
        <f>=(F778-E778)/E778</f>
      </c>
      <c r="J778" s="7" t="s">
        <f>=MAX(1,DATEDIF(C778,D778,"d")-1)</f>
      </c>
      <c r="K778" s="9" t="s">
        <f>=I778*365/J778</f>
      </c>
    </row>
    <row collapsed="false" customFormat="false" customHeight="false" hidden="false" ht="12.1" outlineLevel="0" r="779">
      <c r="A779" s="16" t="s">
        <v>722</v>
      </c>
      <c r="B779" s="16" t="s">
        <v>1261</v>
      </c>
      <c r="C779" s="45" t="n">
        <v>45434</v>
      </c>
      <c r="D779" s="46" t="n">
        <v>45516</v>
      </c>
      <c r="E779" s="17" t="n">
        <v>7.0856</v>
      </c>
      <c r="F779" s="17" t="n">
        <v>6.0153</v>
      </c>
      <c r="G779" s="17" t="n">
        <v>70</v>
      </c>
      <c r="H779" s="6" t="s">
        <f>=(F779-E779)*G779</f>
      </c>
      <c r="I779" s="9" t="s">
        <f>=(F779-E779)/E779</f>
      </c>
      <c r="J779" s="7" t="s">
        <f>=MAX(1,DATEDIF(C779,D779,"d")-1)</f>
      </c>
      <c r="K779" s="9" t="s">
        <f>=I779*365/J779</f>
      </c>
    </row>
    <row collapsed="false" customFormat="false" customHeight="false" hidden="false" ht="12.1" outlineLevel="0" r="780">
      <c r="A780" s="16" t="s">
        <v>722</v>
      </c>
      <c r="B780" s="16" t="s">
        <v>1261</v>
      </c>
      <c r="C780" s="45" t="n">
        <v>45441</v>
      </c>
      <c r="D780" s="46" t="n">
        <v>45516</v>
      </c>
      <c r="E780" s="17" t="n">
        <v>6.7552</v>
      </c>
      <c r="F780" s="17" t="n">
        <v>6.0153</v>
      </c>
      <c r="G780" s="17" t="n">
        <v>50</v>
      </c>
      <c r="H780" s="6" t="s">
        <f>=(F780-E780)*G780</f>
      </c>
      <c r="I780" s="9" t="s">
        <f>=(F780-E780)/E780</f>
      </c>
      <c r="J780" s="7" t="s">
        <f>=MAX(1,DATEDIF(C780,D780,"d")-1)</f>
      </c>
      <c r="K780" s="9" t="s">
        <f>=I780*365/J780</f>
      </c>
    </row>
    <row collapsed="false" customFormat="false" customHeight="false" hidden="false" ht="12.1" outlineLevel="0" r="781">
      <c r="A781" s="16" t="s">
        <v>722</v>
      </c>
      <c r="B781" s="16" t="s">
        <v>1261</v>
      </c>
      <c r="C781" s="45" t="n">
        <v>45448</v>
      </c>
      <c r="D781" s="46" t="n">
        <v>45516</v>
      </c>
      <c r="E781" s="17" t="n">
        <v>6.645</v>
      </c>
      <c r="F781" s="17" t="n">
        <v>6.0153</v>
      </c>
      <c r="G781" s="17" t="n">
        <v>10</v>
      </c>
      <c r="H781" s="6" t="s">
        <f>=(F781-E781)*G781</f>
      </c>
      <c r="I781" s="9" t="s">
        <f>=(F781-E781)/E781</f>
      </c>
      <c r="J781" s="7" t="s">
        <f>=MAX(1,DATEDIF(C781,D781,"d")-1)</f>
      </c>
      <c r="K781" s="9" t="s">
        <f>=I781*365/J781</f>
      </c>
    </row>
    <row collapsed="false" customFormat="false" customHeight="false" hidden="false" ht="12.1" outlineLevel="0" r="782">
      <c r="A782" s="16" t="s">
        <v>722</v>
      </c>
      <c r="B782" s="16" t="s">
        <v>1261</v>
      </c>
      <c r="C782" s="45" t="n">
        <v>45449</v>
      </c>
      <c r="D782" s="46" t="n">
        <v>45516</v>
      </c>
      <c r="E782" s="17" t="n">
        <v>6.5952</v>
      </c>
      <c r="F782" s="17" t="n">
        <v>6.0153</v>
      </c>
      <c r="G782" s="17" t="n">
        <v>50</v>
      </c>
      <c r="H782" s="6" t="s">
        <f>=(F782-E782)*G782</f>
      </c>
      <c r="I782" s="9" t="s">
        <f>=(F782-E782)/E782</f>
      </c>
      <c r="J782" s="7" t="s">
        <f>=MAX(1,DATEDIF(C782,D782,"d")-1)</f>
      </c>
      <c r="K782" s="9" t="s">
        <f>=I782*365/J782</f>
      </c>
    </row>
    <row collapsed="false" customFormat="false" customHeight="false" hidden="false" ht="12.1" outlineLevel="0" r="783">
      <c r="A783" s="16" t="s">
        <v>722</v>
      </c>
      <c r="B783" s="16" t="s">
        <v>1261</v>
      </c>
      <c r="C783" s="45" t="n">
        <v>45453</v>
      </c>
      <c r="D783" s="46" t="n">
        <v>45516</v>
      </c>
      <c r="E783" s="17" t="n">
        <v>6.6753</v>
      </c>
      <c r="F783" s="17" t="n">
        <v>6.0153</v>
      </c>
      <c r="G783" s="17" t="n">
        <v>30</v>
      </c>
      <c r="H783" s="6" t="s">
        <f>=(F783-E783)*G783</f>
      </c>
      <c r="I783" s="9" t="s">
        <f>=(F783-E783)/E783</f>
      </c>
      <c r="J783" s="7" t="s">
        <f>=MAX(1,DATEDIF(C783,D783,"d")-1)</f>
      </c>
      <c r="K783" s="9" t="s">
        <f>=I783*365/J783</f>
      </c>
    </row>
    <row collapsed="false" customFormat="false" customHeight="false" hidden="false" ht="12.1" outlineLevel="0" r="784">
      <c r="A784" s="16" t="s">
        <v>722</v>
      </c>
      <c r="B784" s="16" t="s">
        <v>1261</v>
      </c>
      <c r="C784" s="45" t="n">
        <v>45471</v>
      </c>
      <c r="D784" s="46" t="n">
        <v>45516</v>
      </c>
      <c r="E784" s="17" t="n">
        <v>6.5251</v>
      </c>
      <c r="F784" s="17" t="n">
        <v>6.0153</v>
      </c>
      <c r="G784" s="17" t="n">
        <v>120</v>
      </c>
      <c r="H784" s="6" t="s">
        <f>=(F784-E784)*G784</f>
      </c>
      <c r="I784" s="9" t="s">
        <f>=(F784-E784)/E784</f>
      </c>
      <c r="J784" s="7" t="s">
        <f>=MAX(1,DATEDIF(C784,D784,"d")-1)</f>
      </c>
      <c r="K784" s="9" t="s">
        <f>=I784*365/J784</f>
      </c>
    </row>
    <row collapsed="false" customFormat="false" customHeight="false" hidden="false" ht="12.1" outlineLevel="0" r="785">
      <c r="A785" s="16" t="s">
        <v>722</v>
      </c>
      <c r="B785" s="16" t="s">
        <v>1261</v>
      </c>
      <c r="C785" s="45" t="n">
        <v>45474</v>
      </c>
      <c r="D785" s="46" t="n">
        <v>45516</v>
      </c>
      <c r="E785" s="17" t="n">
        <v>6.5451</v>
      </c>
      <c r="F785" s="17" t="n">
        <v>6.0153</v>
      </c>
      <c r="G785" s="17" t="n">
        <v>55</v>
      </c>
      <c r="H785" s="6" t="s">
        <f>=(F785-E785)*G785</f>
      </c>
      <c r="I785" s="9" t="s">
        <f>=(F785-E785)/E785</f>
      </c>
      <c r="J785" s="7" t="s">
        <f>=MAX(1,DATEDIF(C785,D785,"d")-1)</f>
      </c>
      <c r="K785" s="9" t="s">
        <f>=I785*365/J785</f>
      </c>
    </row>
    <row collapsed="false" customFormat="false" customHeight="false" hidden="false" ht="12.1" outlineLevel="0" r="786">
      <c r="A786" s="16" t="s">
        <v>722</v>
      </c>
      <c r="B786" s="16" t="s">
        <v>1261</v>
      </c>
      <c r="C786" s="45" t="n">
        <v>45490</v>
      </c>
      <c r="D786" s="46" t="n">
        <v>45516</v>
      </c>
      <c r="E786" s="17" t="n">
        <v>6.2748</v>
      </c>
      <c r="F786" s="17" t="n">
        <v>6.0153</v>
      </c>
      <c r="G786" s="17" t="n">
        <v>25</v>
      </c>
      <c r="H786" s="6" t="s">
        <f>=(F786-E786)*G786</f>
      </c>
      <c r="I786" s="9" t="s">
        <f>=(F786-E786)/E786</f>
      </c>
      <c r="J786" s="7" t="s">
        <f>=MAX(1,DATEDIF(C786,D786,"d")-1)</f>
      </c>
      <c r="K786" s="9" t="s">
        <f>=I786*365/J786</f>
      </c>
    </row>
    <row collapsed="false" customFormat="false" customHeight="false" hidden="false" ht="12.1" outlineLevel="0" r="787">
      <c r="A787" s="16" t="s">
        <v>722</v>
      </c>
      <c r="B787" s="16" t="s">
        <v>1261</v>
      </c>
      <c r="C787" s="45" t="n">
        <v>45495</v>
      </c>
      <c r="D787" s="46" t="n">
        <v>45516</v>
      </c>
      <c r="E787" s="17" t="n">
        <v>6.4651</v>
      </c>
      <c r="F787" s="17" t="n">
        <v>6.0153</v>
      </c>
      <c r="G787" s="17" t="n">
        <v>49</v>
      </c>
      <c r="H787" s="6" t="s">
        <f>=(F787-E787)*G787</f>
      </c>
      <c r="I787" s="9" t="s">
        <f>=(F787-E787)/E787</f>
      </c>
      <c r="J787" s="7" t="s">
        <f>=MAX(1,DATEDIF(C787,D787,"d")-1)</f>
      </c>
      <c r="K787" s="9" t="s">
        <f>=I787*365/J787</f>
      </c>
    </row>
    <row collapsed="false" customFormat="false" customHeight="false" hidden="false" ht="12.1" outlineLevel="0" r="788">
      <c r="A788" s="16" t="s">
        <v>722</v>
      </c>
      <c r="B788" s="16" t="s">
        <v>1261</v>
      </c>
      <c r="C788" s="45" t="n">
        <v>45499</v>
      </c>
      <c r="D788" s="46" t="n">
        <v>45516</v>
      </c>
      <c r="E788" s="17" t="n">
        <v>6.385</v>
      </c>
      <c r="F788" s="17" t="n">
        <v>6.0153</v>
      </c>
      <c r="G788" s="17" t="n">
        <v>50</v>
      </c>
      <c r="H788" s="6" t="s">
        <f>=(F788-E788)*G788</f>
      </c>
      <c r="I788" s="9" t="s">
        <f>=(F788-E788)/E788</f>
      </c>
      <c r="J788" s="7" t="s">
        <f>=MAX(1,DATEDIF(C788,D788,"d")-1)</f>
      </c>
      <c r="K788" s="9" t="s">
        <f>=I788*365/J788</f>
      </c>
    </row>
    <row collapsed="false" customFormat="false" customHeight="false" hidden="false" ht="12.1" outlineLevel="0" r="789">
      <c r="A789" s="16" t="s">
        <v>722</v>
      </c>
      <c r="B789" s="16" t="s">
        <v>1261</v>
      </c>
      <c r="C789" s="45" t="n">
        <v>45504</v>
      </c>
      <c r="D789" s="46" t="n">
        <v>45516</v>
      </c>
      <c r="E789" s="17" t="n">
        <v>6.3049</v>
      </c>
      <c r="F789" s="17" t="n">
        <v>6.0153</v>
      </c>
      <c r="G789" s="17" t="n">
        <v>240</v>
      </c>
      <c r="H789" s="6" t="s">
        <f>=(F789-E789)*G789</f>
      </c>
      <c r="I789" s="9" t="s">
        <f>=(F789-E789)/E789</f>
      </c>
      <c r="J789" s="7" t="s">
        <f>=MAX(1,DATEDIF(C789,D789,"d")-1)</f>
      </c>
      <c r="K789" s="9" t="s">
        <f>=I789*365/J789</f>
      </c>
    </row>
    <row collapsed="false" customFormat="false" customHeight="false" hidden="false" ht="12.1" outlineLevel="0" r="790">
      <c r="A790" s="16" t="s">
        <v>724</v>
      </c>
      <c r="B790" s="16" t="s">
        <v>1171</v>
      </c>
      <c r="C790" s="45" t="n">
        <v>44942</v>
      </c>
      <c r="D790" s="46" t="n">
        <v>45160</v>
      </c>
      <c r="E790" s="17" t="n">
        <v>345.28</v>
      </c>
      <c r="F790" s="17" t="n">
        <v>582.63</v>
      </c>
      <c r="G790" s="17" t="n">
        <v>1</v>
      </c>
      <c r="H790" s="6" t="s">
        <f>=(F790-E790)*G790</f>
      </c>
      <c r="I790" s="9" t="s">
        <f>=(F790-E790)/E790</f>
      </c>
      <c r="J790" s="7" t="s">
        <f>=MAX(1,DATEDIF(C790,D790,"d")-1)</f>
      </c>
      <c r="K790" s="9" t="s">
        <f>=I790*365/J790</f>
      </c>
    </row>
    <row collapsed="false" customFormat="false" customHeight="false" hidden="false" ht="12.1" outlineLevel="0" r="791">
      <c r="A791" s="16" t="s">
        <v>724</v>
      </c>
      <c r="B791" s="16" t="s">
        <v>1171</v>
      </c>
      <c r="C791" s="45" t="n">
        <v>44942</v>
      </c>
      <c r="D791" s="46" t="n">
        <v>45160</v>
      </c>
      <c r="E791" s="17" t="n">
        <v>345.28</v>
      </c>
      <c r="F791" s="17" t="n">
        <v>582.6341</v>
      </c>
      <c r="G791" s="17" t="n">
        <v>1</v>
      </c>
      <c r="H791" s="6" t="s">
        <f>=(F791-E791)*G791</f>
      </c>
      <c r="I791" s="9" t="s">
        <f>=(F791-E791)/E791</f>
      </c>
      <c r="J791" s="7" t="s">
        <f>=MAX(1,DATEDIF(C791,D791,"d")-1)</f>
      </c>
      <c r="K791" s="9" t="s">
        <f>=I791*365/J791</f>
      </c>
    </row>
    <row collapsed="false" customFormat="false" customHeight="false" hidden="false" ht="12.1" outlineLevel="0" r="792">
      <c r="A792" s="16" t="s">
        <v>724</v>
      </c>
      <c r="B792" s="16" t="s">
        <v>1171</v>
      </c>
      <c r="C792" s="45" t="n">
        <v>44957</v>
      </c>
      <c r="D792" s="46" t="n">
        <v>45160</v>
      </c>
      <c r="E792" s="17" t="n">
        <v>332.17</v>
      </c>
      <c r="F792" s="17" t="n">
        <v>582.6341</v>
      </c>
      <c r="G792" s="17" t="n">
        <v>2</v>
      </c>
      <c r="H792" s="6" t="s">
        <f>=(F792-E792)*G792</f>
      </c>
      <c r="I792" s="9" t="s">
        <f>=(F792-E792)/E792</f>
      </c>
      <c r="J792" s="7" t="s">
        <f>=MAX(1,DATEDIF(C792,D792,"d")-1)</f>
      </c>
      <c r="K792" s="9" t="s">
        <f>=I792*365/J792</f>
      </c>
    </row>
    <row collapsed="false" customFormat="false" customHeight="false" hidden="false" ht="12.1" outlineLevel="0" r="793">
      <c r="A793" s="16" t="s">
        <v>724</v>
      </c>
      <c r="B793" s="16" t="s">
        <v>1171</v>
      </c>
      <c r="C793" s="45" t="n">
        <v>44973</v>
      </c>
      <c r="D793" s="46" t="n">
        <v>45160</v>
      </c>
      <c r="E793" s="17" t="n">
        <v>318.36</v>
      </c>
      <c r="F793" s="17" t="n">
        <v>582.6341</v>
      </c>
      <c r="G793" s="17" t="n">
        <v>1</v>
      </c>
      <c r="H793" s="6" t="s">
        <f>=(F793-E793)*G793</f>
      </c>
      <c r="I793" s="9" t="s">
        <f>=(F793-E793)/E793</f>
      </c>
      <c r="J793" s="7" t="s">
        <f>=MAX(1,DATEDIF(C793,D793,"d")-1)</f>
      </c>
      <c r="K793" s="9" t="s">
        <f>=I793*365/J793</f>
      </c>
    </row>
    <row collapsed="false" customFormat="false" customHeight="false" hidden="false" ht="12.1" outlineLevel="0" r="794">
      <c r="A794" s="16" t="s">
        <v>724</v>
      </c>
      <c r="B794" s="16" t="s">
        <v>1171</v>
      </c>
      <c r="C794" s="45" t="n">
        <v>45005</v>
      </c>
      <c r="D794" s="46" t="n">
        <v>45160</v>
      </c>
      <c r="E794" s="17" t="n">
        <v>349.9825</v>
      </c>
      <c r="F794" s="17" t="n">
        <v>582.6341</v>
      </c>
      <c r="G794" s="17" t="n">
        <v>4</v>
      </c>
      <c r="H794" s="6" t="s">
        <f>=(F794-E794)*G794</f>
      </c>
      <c r="I794" s="9" t="s">
        <f>=(F794-E794)/E794</f>
      </c>
      <c r="J794" s="7" t="s">
        <f>=MAX(1,DATEDIF(C794,D794,"d")-1)</f>
      </c>
      <c r="K794" s="9" t="s">
        <f>=I794*365/J794</f>
      </c>
    </row>
    <row collapsed="false" customFormat="false" customHeight="false" hidden="false" ht="12.1" outlineLevel="0" r="795">
      <c r="A795" s="16" t="s">
        <v>724</v>
      </c>
      <c r="B795" s="16" t="s">
        <v>1171</v>
      </c>
      <c r="C795" s="45" t="n">
        <v>45005</v>
      </c>
      <c r="D795" s="46" t="n">
        <v>45160</v>
      </c>
      <c r="E795" s="17" t="n">
        <v>350.18</v>
      </c>
      <c r="F795" s="17" t="n">
        <v>582.6341</v>
      </c>
      <c r="G795" s="17" t="n">
        <v>1</v>
      </c>
      <c r="H795" s="6" t="s">
        <f>=(F795-E795)*G795</f>
      </c>
      <c r="I795" s="9" t="s">
        <f>=(F795-E795)/E795</f>
      </c>
      <c r="J795" s="7" t="s">
        <f>=MAX(1,DATEDIF(C795,D795,"d")-1)</f>
      </c>
      <c r="K795" s="9" t="s">
        <f>=I795*365/J795</f>
      </c>
    </row>
    <row collapsed="false" customFormat="false" customHeight="false" hidden="false" ht="12.1" outlineLevel="0" r="796">
      <c r="A796" s="16" t="s">
        <v>724</v>
      </c>
      <c r="B796" s="16" t="s">
        <v>1171</v>
      </c>
      <c r="C796" s="45" t="n">
        <v>45007</v>
      </c>
      <c r="D796" s="46" t="n">
        <v>45160</v>
      </c>
      <c r="E796" s="17" t="n">
        <v>349.182</v>
      </c>
      <c r="F796" s="17" t="n">
        <v>582.6341</v>
      </c>
      <c r="G796" s="17" t="n">
        <v>5</v>
      </c>
      <c r="H796" s="6" t="s">
        <f>=(F796-E796)*G796</f>
      </c>
      <c r="I796" s="9" t="s">
        <f>=(F796-E796)/E796</f>
      </c>
      <c r="J796" s="7" t="s">
        <f>=MAX(1,DATEDIF(C796,D796,"d")-1)</f>
      </c>
      <c r="K796" s="9" t="s">
        <f>=I796*365/J796</f>
      </c>
    </row>
    <row collapsed="false" customFormat="false" customHeight="false" hidden="false" ht="12.1" outlineLevel="0" r="797">
      <c r="A797" s="16" t="s">
        <v>724</v>
      </c>
      <c r="B797" s="16" t="s">
        <v>1171</v>
      </c>
      <c r="C797" s="45" t="n">
        <v>45007</v>
      </c>
      <c r="D797" s="46" t="n">
        <v>45160</v>
      </c>
      <c r="E797" s="17" t="n">
        <v>349.1825</v>
      </c>
      <c r="F797" s="17" t="n">
        <v>582.6341</v>
      </c>
      <c r="G797" s="17" t="n">
        <v>4</v>
      </c>
      <c r="H797" s="6" t="s">
        <f>=(F797-E797)*G797</f>
      </c>
      <c r="I797" s="9" t="s">
        <f>=(F797-E797)/E797</f>
      </c>
      <c r="J797" s="7" t="s">
        <f>=MAX(1,DATEDIF(C797,D797,"d")-1)</f>
      </c>
      <c r="K797" s="9" t="s">
        <f>=I797*365/J797</f>
      </c>
    </row>
    <row collapsed="false" customFormat="false" customHeight="false" hidden="false" ht="12.1" outlineLevel="0" r="798">
      <c r="A798" s="16" t="s">
        <v>724</v>
      </c>
      <c r="B798" s="16" t="s">
        <v>1171</v>
      </c>
      <c r="C798" s="45" t="n">
        <v>45007</v>
      </c>
      <c r="D798" s="46" t="n">
        <v>45160</v>
      </c>
      <c r="E798" s="17" t="n">
        <v>349.1818</v>
      </c>
      <c r="F798" s="17" t="n">
        <v>582.6341</v>
      </c>
      <c r="G798" s="17" t="n">
        <v>11</v>
      </c>
      <c r="H798" s="6" t="s">
        <f>=(F798-E798)*G798</f>
      </c>
      <c r="I798" s="9" t="s">
        <f>=(F798-E798)/E798</f>
      </c>
      <c r="J798" s="7" t="s">
        <f>=MAX(1,DATEDIF(C798,D798,"d")-1)</f>
      </c>
      <c r="K798" s="9" t="s">
        <f>=I798*365/J798</f>
      </c>
    </row>
    <row collapsed="false" customFormat="false" customHeight="false" hidden="false" ht="12.1" outlineLevel="0" r="799">
      <c r="A799" s="16" t="s">
        <v>730</v>
      </c>
      <c r="B799" s="16" t="s">
        <v>1170</v>
      </c>
      <c r="C799" s="45" t="n">
        <v>44985</v>
      </c>
      <c r="D799" s="46" t="n">
        <v>45160</v>
      </c>
      <c r="E799" s="17" t="n">
        <v>6743.43</v>
      </c>
      <c r="F799" s="17" t="n">
        <v>7645.89</v>
      </c>
      <c r="G799" s="17" t="n">
        <v>1</v>
      </c>
      <c r="H799" s="6" t="s">
        <f>=(F799-E799)*G799</f>
      </c>
      <c r="I799" s="9" t="s">
        <f>=(F799-E799)/E799</f>
      </c>
      <c r="J799" s="7" t="s">
        <f>=MAX(1,DATEDIF(C799,D799,"d")-1)</f>
      </c>
      <c r="K799" s="9" t="s">
        <f>=I799*365/J799</f>
      </c>
    </row>
    <row collapsed="false" customFormat="false" customHeight="false" hidden="false" ht="12.1" outlineLevel="0" r="800">
      <c r="A800" s="16" t="s">
        <v>93</v>
      </c>
      <c r="B800" s="16" t="s">
        <v>94</v>
      </c>
      <c r="C800" s="45" t="n">
        <v>45079</v>
      </c>
      <c r="D800" s="46" t="n">
        <v>45128</v>
      </c>
      <c r="E800" s="17" t="n">
        <v>1118.8</v>
      </c>
      <c r="F800" s="17" t="n">
        <v>1121.4</v>
      </c>
      <c r="G800" s="17" t="n">
        <v>3</v>
      </c>
      <c r="H800" s="6" t="s">
        <f>=(F800-E800)*G800</f>
      </c>
      <c r="I800" s="9" t="s">
        <f>=(F800-E800)/E800</f>
      </c>
      <c r="J800" s="7" t="s">
        <f>=MAX(1,DATEDIF(C800,D800,"d")-1)</f>
      </c>
      <c r="K800" s="9" t="s">
        <f>=I800*365/J800</f>
      </c>
    </row>
    <row collapsed="false" customFormat="false" customHeight="false" hidden="false" ht="12.1" outlineLevel="0" r="801">
      <c r="A801" s="16" t="s">
        <v>93</v>
      </c>
      <c r="B801" s="16" t="s">
        <v>94</v>
      </c>
      <c r="C801" s="45" t="n">
        <v>45079</v>
      </c>
      <c r="D801" s="46" t="n">
        <v>45128</v>
      </c>
      <c r="E801" s="17" t="n">
        <v>1118.8</v>
      </c>
      <c r="F801" s="17" t="n">
        <v>1121</v>
      </c>
      <c r="G801" s="17" t="n">
        <v>8</v>
      </c>
      <c r="H801" s="6" t="s">
        <f>=(F801-E801)*G801</f>
      </c>
      <c r="I801" s="9" t="s">
        <f>=(F801-E801)/E801</f>
      </c>
      <c r="J801" s="7" t="s">
        <f>=MAX(1,DATEDIF(C801,D801,"d")-1)</f>
      </c>
      <c r="K801" s="9" t="s">
        <f>=I801*365/J801</f>
      </c>
    </row>
    <row collapsed="false" customFormat="false" customHeight="false" hidden="false" ht="12.1" outlineLevel="0" r="802">
      <c r="A802" s="16" t="s">
        <v>93</v>
      </c>
      <c r="B802" s="16" t="s">
        <v>94</v>
      </c>
      <c r="C802" s="45" t="n">
        <v>45079</v>
      </c>
      <c r="D802" s="46" t="n">
        <v>45128</v>
      </c>
      <c r="E802" s="17" t="n">
        <v>1118.8</v>
      </c>
      <c r="F802" s="17" t="n">
        <v>1121.6</v>
      </c>
      <c r="G802" s="17" t="n">
        <v>5</v>
      </c>
      <c r="H802" s="6" t="s">
        <f>=(F802-E802)*G802</f>
      </c>
      <c r="I802" s="9" t="s">
        <f>=(F802-E802)/E802</f>
      </c>
      <c r="J802" s="7" t="s">
        <f>=MAX(1,DATEDIF(C802,D802,"d")-1)</f>
      </c>
      <c r="K802" s="9" t="s">
        <f>=I802*365/J802</f>
      </c>
    </row>
    <row collapsed="false" customFormat="false" customHeight="false" hidden="false" ht="12.1" outlineLevel="0" r="803">
      <c r="A803" s="16" t="s">
        <v>93</v>
      </c>
      <c r="B803" s="16" t="s">
        <v>94</v>
      </c>
      <c r="C803" s="45" t="n">
        <v>45079</v>
      </c>
      <c r="D803" s="46" t="n">
        <v>45128</v>
      </c>
      <c r="E803" s="17" t="n">
        <v>1118.8</v>
      </c>
      <c r="F803" s="17" t="n">
        <v>1122.4</v>
      </c>
      <c r="G803" s="17" t="n">
        <v>1</v>
      </c>
      <c r="H803" s="6" t="s">
        <f>=(F803-E803)*G803</f>
      </c>
      <c r="I803" s="9" t="s">
        <f>=(F803-E803)/E803</f>
      </c>
      <c r="J803" s="7" t="s">
        <f>=MAX(1,DATEDIF(C803,D803,"d")-1)</f>
      </c>
      <c r="K803" s="9" t="s">
        <f>=I803*365/J803</f>
      </c>
    </row>
    <row collapsed="false" customFormat="false" customHeight="false" hidden="false" ht="12.1" outlineLevel="0" r="804">
      <c r="A804" s="16" t="s">
        <v>93</v>
      </c>
      <c r="B804" s="16" t="s">
        <v>94</v>
      </c>
      <c r="C804" s="45" t="n">
        <v>45079</v>
      </c>
      <c r="D804" s="46" t="n">
        <v>45128</v>
      </c>
      <c r="E804" s="17" t="n">
        <v>1118.8</v>
      </c>
      <c r="F804" s="17" t="n">
        <v>1122.6</v>
      </c>
      <c r="G804" s="17" t="n">
        <v>1</v>
      </c>
      <c r="H804" s="6" t="s">
        <f>=(F804-E804)*G804</f>
      </c>
      <c r="I804" s="9" t="s">
        <f>=(F804-E804)/E804</f>
      </c>
      <c r="J804" s="7" t="s">
        <f>=MAX(1,DATEDIF(C804,D804,"d")-1)</f>
      </c>
      <c r="K804" s="9" t="s">
        <f>=I804*365/J804</f>
      </c>
    </row>
    <row collapsed="false" customFormat="false" customHeight="false" hidden="false" ht="12.1" outlineLevel="0" r="805">
      <c r="A805" s="16" t="s">
        <v>735</v>
      </c>
      <c r="B805" s="16" t="s">
        <v>1262</v>
      </c>
      <c r="C805" s="45" t="n">
        <v>45160</v>
      </c>
      <c r="D805" s="46" t="n">
        <v>45271</v>
      </c>
      <c r="E805" s="17" t="n">
        <v>81247.44</v>
      </c>
      <c r="F805" s="17" t="n">
        <v>89540.14</v>
      </c>
      <c r="G805" s="17" t="n">
        <v>1</v>
      </c>
      <c r="H805" s="6" t="s">
        <f>=(F805-E805)*G805</f>
      </c>
      <c r="I805" s="9" t="s">
        <f>=(F805-E805)/E805</f>
      </c>
      <c r="J805" s="7" t="s">
        <f>=MAX(1,DATEDIF(C805,D805,"d")-1)</f>
      </c>
      <c r="K805" s="9" t="s">
        <f>=I805*365/J805</f>
      </c>
    </row>
    <row collapsed="false" customFormat="false" customHeight="false" hidden="false" ht="12.1" outlineLevel="0" r="806">
      <c r="A806" s="16" t="s">
        <v>736</v>
      </c>
      <c r="B806" s="16" t="s">
        <v>1184</v>
      </c>
      <c r="C806" s="45" t="n">
        <v>45160</v>
      </c>
      <c r="D806" s="46" t="n">
        <v>45271</v>
      </c>
      <c r="E806" s="17" t="n">
        <v>74557.31</v>
      </c>
      <c r="F806" s="17" t="n">
        <v>82007.9</v>
      </c>
      <c r="G806" s="17" t="n">
        <v>1</v>
      </c>
      <c r="H806" s="6" t="s">
        <f>=(F806-E806)*G806</f>
      </c>
      <c r="I806" s="9" t="s">
        <f>=(F806-E806)/E806</f>
      </c>
      <c r="J806" s="7" t="s">
        <f>=MAX(1,DATEDIF(C806,D806,"d")-1)</f>
      </c>
      <c r="K806" s="9" t="s">
        <f>=I806*365/J806</f>
      </c>
    </row>
    <row collapsed="false" customFormat="false" customHeight="false" hidden="false" ht="12.1" outlineLevel="0" r="807">
      <c r="A807" s="16" t="s">
        <v>737</v>
      </c>
      <c r="B807" s="16" t="s">
        <v>1185</v>
      </c>
      <c r="C807" s="45" t="n">
        <v>45271</v>
      </c>
      <c r="D807" s="46" t="n">
        <v>45635</v>
      </c>
      <c r="E807" s="17" t="n">
        <v>877.3205</v>
      </c>
      <c r="F807" s="17" t="n">
        <v>683.064</v>
      </c>
      <c r="G807" s="17" t="n">
        <v>10</v>
      </c>
      <c r="H807" s="6" t="s">
        <f>=(F807-E807)*G807</f>
      </c>
      <c r="I807" s="9" t="s">
        <f>=(F807-E807)/E807</f>
      </c>
      <c r="J807" s="7" t="s">
        <f>=MAX(1,DATEDIF(C807,D807,"d")-1)</f>
      </c>
      <c r="K807" s="9" t="s">
        <f>=I807*365/J807</f>
      </c>
    </row>
    <row collapsed="false" customFormat="false" customHeight="false" hidden="false" ht="12.1" outlineLevel="0" r="808">
      <c r="A808" s="16" t="s">
        <v>737</v>
      </c>
      <c r="B808" s="16" t="s">
        <v>1185</v>
      </c>
      <c r="C808" s="45" t="n">
        <v>45271</v>
      </c>
      <c r="D808" s="46" t="n">
        <v>45635</v>
      </c>
      <c r="E808" s="17" t="n">
        <v>877.3205</v>
      </c>
      <c r="F808" s="17" t="n">
        <v>683.054</v>
      </c>
      <c r="G808" s="17" t="n">
        <v>10</v>
      </c>
      <c r="H808" s="6" t="s">
        <f>=(F808-E808)*G808</f>
      </c>
      <c r="I808" s="9" t="s">
        <f>=(F808-E808)/E808</f>
      </c>
      <c r="J808" s="7" t="s">
        <f>=MAX(1,DATEDIF(C808,D808,"d")-1)</f>
      </c>
      <c r="K808" s="9" t="s">
        <f>=I808*365/J808</f>
      </c>
    </row>
    <row collapsed="false" customFormat="false" customHeight="false" hidden="false" ht="12.1" outlineLevel="0" r="809">
      <c r="A809" s="16" t="s">
        <v>739</v>
      </c>
      <c r="B809" s="16" t="s">
        <v>1188</v>
      </c>
      <c r="C809" s="45" t="n">
        <v>45271</v>
      </c>
      <c r="D809" s="46" t="n">
        <v>45635</v>
      </c>
      <c r="E809" s="17" t="n">
        <v>654.0757</v>
      </c>
      <c r="F809" s="17" t="n">
        <v>506.6687</v>
      </c>
      <c r="G809" s="17" t="n">
        <v>30</v>
      </c>
      <c r="H809" s="6" t="s">
        <f>=(F809-E809)*G809</f>
      </c>
      <c r="I809" s="9" t="s">
        <f>=(F809-E809)/E809</f>
      </c>
      <c r="J809" s="7" t="s">
        <f>=MAX(1,DATEDIF(C809,D809,"d")-1)</f>
      </c>
      <c r="K809" s="9" t="s">
        <f>=I809*365/J809</f>
      </c>
    </row>
    <row collapsed="false" customFormat="false" customHeight="false" hidden="false" ht="12.1" outlineLevel="0" r="810">
      <c r="A810" s="16" t="s">
        <v>739</v>
      </c>
      <c r="B810" s="16" t="s">
        <v>1188</v>
      </c>
      <c r="C810" s="45" t="n">
        <v>45380</v>
      </c>
      <c r="D810" s="46" t="n">
        <v>45635</v>
      </c>
      <c r="E810" s="17" t="n">
        <v>626.7467</v>
      </c>
      <c r="F810" s="17" t="n">
        <v>506.6687</v>
      </c>
      <c r="G810" s="17" t="n">
        <v>6</v>
      </c>
      <c r="H810" s="6" t="s">
        <f>=(F810-E810)*G810</f>
      </c>
      <c r="I810" s="9" t="s">
        <f>=(F810-E810)/E810</f>
      </c>
      <c r="J810" s="7" t="s">
        <f>=MAX(1,DATEDIF(C810,D810,"d")-1)</f>
      </c>
      <c r="K810" s="9" t="s">
        <f>=I810*365/J810</f>
      </c>
    </row>
    <row collapsed="false" customFormat="false" customHeight="false" hidden="false" ht="12.1" outlineLevel="0" r="811">
      <c r="A811" s="16" t="s">
        <v>739</v>
      </c>
      <c r="B811" s="16" t="s">
        <v>1188</v>
      </c>
      <c r="C811" s="45" t="n">
        <v>45399</v>
      </c>
      <c r="D811" s="46" t="n">
        <v>45635</v>
      </c>
      <c r="E811" s="17" t="n">
        <v>620.4067</v>
      </c>
      <c r="F811" s="17" t="n">
        <v>506.6687</v>
      </c>
      <c r="G811" s="17" t="n">
        <v>3</v>
      </c>
      <c r="H811" s="6" t="s">
        <f>=(F811-E811)*G811</f>
      </c>
      <c r="I811" s="9" t="s">
        <f>=(F811-E811)/E811</f>
      </c>
      <c r="J811" s="7" t="s">
        <f>=MAX(1,DATEDIF(C811,D811,"d")-1)</f>
      </c>
      <c r="K811" s="9" t="s">
        <f>=I811*365/J811</f>
      </c>
    </row>
    <row collapsed="false" customFormat="false" customHeight="false" hidden="false" ht="12.1" outlineLevel="0" r="812">
      <c r="A812" s="16" t="s">
        <v>739</v>
      </c>
      <c r="B812" s="16" t="s">
        <v>1188</v>
      </c>
      <c r="C812" s="45" t="n">
        <v>45409</v>
      </c>
      <c r="D812" s="46" t="n">
        <v>45635</v>
      </c>
      <c r="E812" s="17" t="n">
        <v>621.5433</v>
      </c>
      <c r="F812" s="17" t="n">
        <v>506.6687</v>
      </c>
      <c r="G812" s="17" t="n">
        <v>6</v>
      </c>
      <c r="H812" s="6" t="s">
        <f>=(F812-E812)*G812</f>
      </c>
      <c r="I812" s="9" t="s">
        <f>=(F812-E812)/E812</f>
      </c>
      <c r="J812" s="7" t="s">
        <f>=MAX(1,DATEDIF(C812,D812,"d")-1)</f>
      </c>
      <c r="K812" s="9" t="s">
        <f>=I812*365/J812</f>
      </c>
    </row>
    <row collapsed="false" customFormat="false" customHeight="false" hidden="false" ht="12.1" outlineLevel="0" r="813">
      <c r="A813" s="16" t="s">
        <v>739</v>
      </c>
      <c r="B813" s="16" t="s">
        <v>1188</v>
      </c>
      <c r="C813" s="45" t="n">
        <v>45443</v>
      </c>
      <c r="D813" s="46" t="n">
        <v>45635</v>
      </c>
      <c r="E813" s="17" t="n">
        <v>576.422</v>
      </c>
      <c r="F813" s="17" t="n">
        <v>506.6687</v>
      </c>
      <c r="G813" s="17" t="n">
        <v>5</v>
      </c>
      <c r="H813" s="6" t="s">
        <f>=(F813-E813)*G813</f>
      </c>
      <c r="I813" s="9" t="s">
        <f>=(F813-E813)/E813</f>
      </c>
      <c r="J813" s="7" t="s">
        <f>=MAX(1,DATEDIF(C813,D813,"d")-1)</f>
      </c>
      <c r="K813" s="9" t="s">
        <f>=I813*365/J813</f>
      </c>
    </row>
    <row collapsed="false" customFormat="false" customHeight="false" hidden="false" ht="12.1" outlineLevel="0" r="814">
      <c r="A814" s="16" t="s">
        <v>739</v>
      </c>
      <c r="B814" s="16" t="s">
        <v>1188</v>
      </c>
      <c r="C814" s="45" t="n">
        <v>45453</v>
      </c>
      <c r="D814" s="46" t="n">
        <v>45635</v>
      </c>
      <c r="E814" s="17" t="n">
        <v>551.59</v>
      </c>
      <c r="F814" s="17" t="n">
        <v>506.6687</v>
      </c>
      <c r="G814" s="17" t="n">
        <v>1</v>
      </c>
      <c r="H814" s="6" t="s">
        <f>=(F814-E814)*G814</f>
      </c>
      <c r="I814" s="9" t="s">
        <f>=(F814-E814)/E814</f>
      </c>
      <c r="J814" s="7" t="s">
        <f>=MAX(1,DATEDIF(C814,D814,"d")-1)</f>
      </c>
      <c r="K814" s="9" t="s">
        <f>=I814*365/J814</f>
      </c>
    </row>
    <row collapsed="false" customFormat="false" customHeight="false" hidden="false" ht="12.1" outlineLevel="0" r="815">
      <c r="A815" s="16" t="s">
        <v>739</v>
      </c>
      <c r="B815" s="16" t="s">
        <v>1188</v>
      </c>
      <c r="C815" s="45" t="n">
        <v>45474</v>
      </c>
      <c r="D815" s="46" t="n">
        <v>45635</v>
      </c>
      <c r="E815" s="17" t="n">
        <v>542.67</v>
      </c>
      <c r="F815" s="17" t="n">
        <v>506.6687</v>
      </c>
      <c r="G815" s="17" t="n">
        <v>3</v>
      </c>
      <c r="H815" s="6" t="s">
        <f>=(F815-E815)*G815</f>
      </c>
      <c r="I815" s="9" t="s">
        <f>=(F815-E815)/E815</f>
      </c>
      <c r="J815" s="7" t="s">
        <f>=MAX(1,DATEDIF(C815,D815,"d")-1)</f>
      </c>
      <c r="K815" s="9" t="s">
        <f>=I815*365/J815</f>
      </c>
    </row>
    <row collapsed="false" customFormat="false" customHeight="false" hidden="false" ht="12.1" outlineLevel="0" r="816">
      <c r="A816" s="16" t="s">
        <v>739</v>
      </c>
      <c r="B816" s="16" t="s">
        <v>1188</v>
      </c>
      <c r="C816" s="45" t="n">
        <v>45499</v>
      </c>
      <c r="D816" s="46" t="n">
        <v>45635</v>
      </c>
      <c r="E816" s="17" t="n">
        <v>523.72</v>
      </c>
      <c r="F816" s="17" t="n">
        <v>506.6687</v>
      </c>
      <c r="G816" s="17" t="n">
        <v>1</v>
      </c>
      <c r="H816" s="6" t="s">
        <f>=(F816-E816)*G816</f>
      </c>
      <c r="I816" s="9" t="s">
        <f>=(F816-E816)/E816</f>
      </c>
      <c r="J816" s="7" t="s">
        <f>=MAX(1,DATEDIF(C816,D816,"d")-1)</f>
      </c>
      <c r="K816" s="9" t="s">
        <f>=I816*365/J816</f>
      </c>
    </row>
    <row collapsed="false" customFormat="false" customHeight="false" hidden="false" ht="12.1" outlineLevel="0" r="817">
      <c r="A817" s="16" t="s">
        <v>739</v>
      </c>
      <c r="B817" s="16" t="s">
        <v>1188</v>
      </c>
      <c r="C817" s="45" t="n">
        <v>45593</v>
      </c>
      <c r="D817" s="46" t="n">
        <v>45635</v>
      </c>
      <c r="E817" s="17" t="n">
        <v>517.92</v>
      </c>
      <c r="F817" s="17" t="n">
        <v>506.6687</v>
      </c>
      <c r="G817" s="17" t="n">
        <v>1</v>
      </c>
      <c r="H817" s="6" t="s">
        <f>=(F817-E817)*G817</f>
      </c>
      <c r="I817" s="9" t="s">
        <f>=(F817-E817)/E817</f>
      </c>
      <c r="J817" s="7" t="s">
        <f>=MAX(1,DATEDIF(C817,D817,"d")-1)</f>
      </c>
      <c r="K817" s="9" t="s">
        <f>=I817*365/J817</f>
      </c>
    </row>
    <row collapsed="false" customFormat="false" customHeight="false" hidden="false" ht="12.1" outlineLevel="0" r="818">
      <c r="A818" s="16" t="s">
        <v>739</v>
      </c>
      <c r="B818" s="16" t="s">
        <v>1188</v>
      </c>
      <c r="C818" s="45" t="n">
        <v>45630</v>
      </c>
      <c r="D818" s="46" t="n">
        <v>45635</v>
      </c>
      <c r="E818" s="17" t="n">
        <v>513.3267</v>
      </c>
      <c r="F818" s="17" t="n">
        <v>506.6687</v>
      </c>
      <c r="G818" s="17" t="n">
        <v>3</v>
      </c>
      <c r="H818" s="6" t="s">
        <f>=(F818-E818)*G818</f>
      </c>
      <c r="I818" s="9" t="s">
        <f>=(F818-E818)/E818</f>
      </c>
      <c r="J818" s="7" t="s">
        <f>=MAX(1,DATEDIF(C818,D818,"d")-1)</f>
      </c>
      <c r="K818" s="9" t="s">
        <f>=I818*365/J818</f>
      </c>
    </row>
    <row collapsed="false" customFormat="false" customHeight="false" hidden="false" ht="12.1" outlineLevel="0" r="819">
      <c r="A819" s="16" t="s">
        <v>739</v>
      </c>
      <c r="B819" s="16" t="s">
        <v>1188</v>
      </c>
      <c r="C819" s="45" t="n">
        <v>45630</v>
      </c>
      <c r="D819" s="46" t="n">
        <v>45635</v>
      </c>
      <c r="E819" s="17" t="n">
        <v>514.59</v>
      </c>
      <c r="F819" s="17" t="n">
        <v>506.6687</v>
      </c>
      <c r="G819" s="17" t="n">
        <v>1</v>
      </c>
      <c r="H819" s="6" t="s">
        <f>=(F819-E819)*G819</f>
      </c>
      <c r="I819" s="9" t="s">
        <f>=(F819-E819)/E819</f>
      </c>
      <c r="J819" s="7" t="s">
        <f>=MAX(1,DATEDIF(C819,D819,"d")-1)</f>
      </c>
      <c r="K819" s="9" t="s">
        <f>=I819*365/J819</f>
      </c>
    </row>
    <row collapsed="false" customFormat="false" customHeight="false" hidden="false" ht="12.1" outlineLevel="0" r="820">
      <c r="A820" s="16" t="s">
        <v>740</v>
      </c>
      <c r="B820" s="16" t="s">
        <v>1263</v>
      </c>
      <c r="C820" s="45" t="n">
        <v>45271</v>
      </c>
      <c r="D820" s="46" t="n">
        <v>45313</v>
      </c>
      <c r="E820" s="17" t="n">
        <v>1003.198</v>
      </c>
      <c r="F820" s="17" t="n">
        <v>1017.815</v>
      </c>
      <c r="G820" s="17" t="n">
        <v>10</v>
      </c>
      <c r="H820" s="6" t="s">
        <f>=(F820-E820)*G820</f>
      </c>
      <c r="I820" s="9" t="s">
        <f>=(F820-E820)/E820</f>
      </c>
      <c r="J820" s="7" t="s">
        <f>=MAX(1,DATEDIF(C820,D820,"d")-1)</f>
      </c>
      <c r="K820" s="9" t="s">
        <f>=I820*365/J820</f>
      </c>
    </row>
    <row collapsed="false" customFormat="false" customHeight="false" hidden="false" ht="12.1" outlineLevel="0" r="821">
      <c r="A821" s="16" t="s">
        <v>741</v>
      </c>
      <c r="B821" s="16" t="s">
        <v>1172</v>
      </c>
      <c r="C821" s="45" t="n">
        <v>45271</v>
      </c>
      <c r="D821" s="46" t="n">
        <v>45567</v>
      </c>
      <c r="E821" s="17" t="n">
        <v>88569.96</v>
      </c>
      <c r="F821" s="17" t="n">
        <v>70544.79</v>
      </c>
      <c r="G821" s="17" t="n">
        <v>1</v>
      </c>
      <c r="H821" s="6" t="s">
        <f>=(F821-E821)*G821</f>
      </c>
      <c r="I821" s="9" t="s">
        <f>=(F821-E821)/E821</f>
      </c>
      <c r="J821" s="7" t="s">
        <f>=MAX(1,DATEDIF(C821,D821,"d")-1)</f>
      </c>
      <c r="K821" s="9" t="s">
        <f>=I821*365/J821</f>
      </c>
    </row>
    <row collapsed="false" customFormat="false" customHeight="false" hidden="false" ht="12.1" outlineLevel="0" r="822">
      <c r="A822" s="16" t="s">
        <v>742</v>
      </c>
      <c r="B822" s="16" t="s">
        <v>1186</v>
      </c>
      <c r="C822" s="45" t="n">
        <v>45313</v>
      </c>
      <c r="D822" s="46" t="n">
        <v>45453</v>
      </c>
      <c r="E822" s="17" t="n">
        <v>968.463</v>
      </c>
      <c r="F822" s="17" t="n">
        <v>931.3417</v>
      </c>
      <c r="G822" s="17" t="n">
        <v>6</v>
      </c>
      <c r="H822" s="6" t="s">
        <f>=(F822-E822)*G822</f>
      </c>
      <c r="I822" s="9" t="s">
        <f>=(F822-E822)/E822</f>
      </c>
      <c r="J822" s="7" t="s">
        <f>=MAX(1,DATEDIF(C822,D822,"d")-1)</f>
      </c>
      <c r="K822" s="9" t="s">
        <f>=I822*365/J822</f>
      </c>
    </row>
    <row collapsed="false" customFormat="false" customHeight="false" hidden="false" ht="12.1" outlineLevel="0" r="823">
      <c r="A823" s="16" t="s">
        <v>742</v>
      </c>
      <c r="B823" s="16" t="s">
        <v>1186</v>
      </c>
      <c r="C823" s="45" t="n">
        <v>45313</v>
      </c>
      <c r="D823" s="46" t="n">
        <v>45453</v>
      </c>
      <c r="E823" s="17" t="n">
        <v>968.463</v>
      </c>
      <c r="F823" s="17" t="n">
        <v>931.642</v>
      </c>
      <c r="G823" s="17" t="n">
        <v>4</v>
      </c>
      <c r="H823" s="6" t="s">
        <f>=(F823-E823)*G823</f>
      </c>
      <c r="I823" s="9" t="s">
        <f>=(F823-E823)/E823</f>
      </c>
      <c r="J823" s="7" t="s">
        <f>=MAX(1,DATEDIF(C823,D823,"d")-1)</f>
      </c>
      <c r="K823" s="9" t="s">
        <f>=I823*365/J823</f>
      </c>
    </row>
    <row collapsed="false" customFormat="false" customHeight="false" hidden="false" ht="12.1" outlineLevel="0" r="824">
      <c r="A824" s="16" t="s">
        <v>742</v>
      </c>
      <c r="B824" s="16" t="s">
        <v>1186</v>
      </c>
      <c r="C824" s="45" t="n">
        <v>45330</v>
      </c>
      <c r="D824" s="46" t="n">
        <v>45453</v>
      </c>
      <c r="E824" s="17" t="n">
        <v>973.34</v>
      </c>
      <c r="F824" s="17" t="n">
        <v>931.642</v>
      </c>
      <c r="G824" s="17" t="n">
        <v>1</v>
      </c>
      <c r="H824" s="6" t="s">
        <f>=(F824-E824)*G824</f>
      </c>
      <c r="I824" s="9" t="s">
        <f>=(F824-E824)/E824</f>
      </c>
      <c r="J824" s="7" t="s">
        <f>=MAX(1,DATEDIF(C824,D824,"d")-1)</f>
      </c>
      <c r="K824" s="9" t="s">
        <f>=I824*365/J824</f>
      </c>
    </row>
    <row collapsed="false" customFormat="false" customHeight="false" hidden="false" ht="12.1" outlineLevel="0" r="825">
      <c r="A825" s="16" t="s">
        <v>743</v>
      </c>
      <c r="B825" s="16" t="s">
        <v>1187</v>
      </c>
      <c r="C825" s="45" t="n">
        <v>45313</v>
      </c>
      <c r="D825" s="46" t="n">
        <v>45527</v>
      </c>
      <c r="E825" s="17" t="n">
        <v>942.323</v>
      </c>
      <c r="F825" s="17" t="n">
        <v>901.2127</v>
      </c>
      <c r="G825" s="17" t="n">
        <v>10</v>
      </c>
      <c r="H825" s="6" t="s">
        <f>=(F825-E825)*G825</f>
      </c>
      <c r="I825" s="9" t="s">
        <f>=(F825-E825)/E825</f>
      </c>
      <c r="J825" s="7" t="s">
        <f>=MAX(1,DATEDIF(C825,D825,"d")-1)</f>
      </c>
      <c r="K825" s="9" t="s">
        <f>=I825*365/J825</f>
      </c>
    </row>
    <row collapsed="false" customFormat="false" customHeight="false" hidden="false" ht="12.1" outlineLevel="0" r="826">
      <c r="A826" s="16" t="s">
        <v>743</v>
      </c>
      <c r="B826" s="16" t="s">
        <v>1187</v>
      </c>
      <c r="C826" s="45" t="n">
        <v>45330</v>
      </c>
      <c r="D826" s="46" t="n">
        <v>45527</v>
      </c>
      <c r="E826" s="17" t="n">
        <v>949.08</v>
      </c>
      <c r="F826" s="17" t="n">
        <v>901.2127</v>
      </c>
      <c r="G826" s="17" t="n">
        <v>1</v>
      </c>
      <c r="H826" s="6" t="s">
        <f>=(F826-E826)*G826</f>
      </c>
      <c r="I826" s="9" t="s">
        <f>=(F826-E826)/E826</f>
      </c>
      <c r="J826" s="7" t="s">
        <f>=MAX(1,DATEDIF(C826,D826,"d")-1)</f>
      </c>
      <c r="K826" s="9" t="s">
        <f>=I826*365/J826</f>
      </c>
    </row>
    <row collapsed="false" customFormat="false" customHeight="false" hidden="false" ht="12.1" outlineLevel="0" r="827">
      <c r="A827" s="16" t="s">
        <v>151</v>
      </c>
      <c r="B827" s="16" t="s">
        <v>152</v>
      </c>
      <c r="C827" s="45" t="n">
        <v>45448</v>
      </c>
      <c r="D827" s="46" t="n">
        <v>45527</v>
      </c>
      <c r="E827" s="17" t="n">
        <v>863.68</v>
      </c>
      <c r="F827" s="17" t="n">
        <v>840.2483</v>
      </c>
      <c r="G827" s="17" t="n">
        <v>2</v>
      </c>
      <c r="H827" s="6" t="s">
        <f>=(F827-E827)*G827</f>
      </c>
      <c r="I827" s="9" t="s">
        <f>=(F827-E827)/E827</f>
      </c>
      <c r="J827" s="7" t="s">
        <f>=MAX(1,DATEDIF(C827,D827,"d")-1)</f>
      </c>
      <c r="K827" s="9" t="s">
        <f>=I827*365/J827</f>
      </c>
    </row>
    <row collapsed="false" customFormat="false" customHeight="false" hidden="false" ht="12.1" outlineLevel="0" r="828">
      <c r="A828" s="16" t="s">
        <v>151</v>
      </c>
      <c r="B828" s="16" t="s">
        <v>152</v>
      </c>
      <c r="C828" s="45" t="n">
        <v>45453</v>
      </c>
      <c r="D828" s="46" t="n">
        <v>45527</v>
      </c>
      <c r="E828" s="17" t="n">
        <v>863.0867</v>
      </c>
      <c r="F828" s="17" t="n">
        <v>840.2483</v>
      </c>
      <c r="G828" s="17" t="n">
        <v>4</v>
      </c>
      <c r="H828" s="6" t="s">
        <f>=(F828-E828)*G828</f>
      </c>
      <c r="I828" s="9" t="s">
        <f>=(F828-E828)/E828</f>
      </c>
      <c r="J828" s="7" t="s">
        <f>=MAX(1,DATEDIF(C828,D828,"d")-1)</f>
      </c>
      <c r="K828" s="9" t="s">
        <f>=I828*365/J828</f>
      </c>
    </row>
    <row collapsed="false" customFormat="false" customHeight="false" hidden="false" ht="12.1" outlineLevel="0" r="829">
      <c r="A829" s="16" t="s">
        <v>151</v>
      </c>
      <c r="B829" s="16" t="s">
        <v>152</v>
      </c>
      <c r="C829" s="45" t="n">
        <v>45453</v>
      </c>
      <c r="D829" s="46" t="n">
        <v>45537</v>
      </c>
      <c r="E829" s="17" t="n">
        <v>863.0867</v>
      </c>
      <c r="F829" s="17" t="n">
        <v>831.7075</v>
      </c>
      <c r="G829" s="17" t="n">
        <v>2</v>
      </c>
      <c r="H829" s="6" t="s">
        <f>=(F829-E829)*G829</f>
      </c>
      <c r="I829" s="9" t="s">
        <f>=(F829-E829)/E829</f>
      </c>
      <c r="J829" s="7" t="s">
        <f>=MAX(1,DATEDIF(C829,D829,"d")-1)</f>
      </c>
      <c r="K829" s="9" t="s">
        <f>=I829*365/J829</f>
      </c>
    </row>
    <row collapsed="false" customFormat="false" customHeight="false" hidden="false" ht="12.1" outlineLevel="0" r="830">
      <c r="A830" s="16" t="s">
        <v>151</v>
      </c>
      <c r="B830" s="16" t="s">
        <v>152</v>
      </c>
      <c r="C830" s="45" t="n">
        <v>45453</v>
      </c>
      <c r="D830" s="46" t="n">
        <v>45537</v>
      </c>
      <c r="E830" s="17" t="n">
        <v>863.086</v>
      </c>
      <c r="F830" s="17" t="n">
        <v>831.7075</v>
      </c>
      <c r="G830" s="17" t="n">
        <v>5</v>
      </c>
      <c r="H830" s="6" t="s">
        <f>=(F830-E830)*G830</f>
      </c>
      <c r="I830" s="9" t="s">
        <f>=(F830-E830)/E830</f>
      </c>
      <c r="J830" s="7" t="s">
        <f>=MAX(1,DATEDIF(C830,D830,"d")-1)</f>
      </c>
      <c r="K830" s="9" t="s">
        <f>=I830*365/J830</f>
      </c>
    </row>
    <row collapsed="false" customFormat="false" customHeight="false" hidden="false" ht="12.1" outlineLevel="0" r="831">
      <c r="A831" s="16" t="s">
        <v>151</v>
      </c>
      <c r="B831" s="16" t="s">
        <v>152</v>
      </c>
      <c r="C831" s="45" t="n">
        <v>45504</v>
      </c>
      <c r="D831" s="46" t="n">
        <v>45537</v>
      </c>
      <c r="E831" s="17" t="n">
        <v>832.77</v>
      </c>
      <c r="F831" s="17" t="n">
        <v>831.7075</v>
      </c>
      <c r="G831" s="17" t="n">
        <v>3</v>
      </c>
      <c r="H831" s="6" t="s">
        <f>=(F831-E831)*G831</f>
      </c>
      <c r="I831" s="9" t="s">
        <f>=(F831-E831)/E831</f>
      </c>
      <c r="J831" s="7" t="s">
        <f>=MAX(1,DATEDIF(C831,D831,"d")-1)</f>
      </c>
      <c r="K831" s="9" t="s">
        <f>=I831*365/J831</f>
      </c>
    </row>
    <row collapsed="false" customFormat="false" customHeight="false" hidden="false" ht="12.1" outlineLevel="0" r="832">
      <c r="A832" s="16" t="s">
        <v>151</v>
      </c>
      <c r="B832" s="16" t="s">
        <v>152</v>
      </c>
      <c r="C832" s="45" t="n">
        <v>45527</v>
      </c>
      <c r="D832" s="46" t="n">
        <v>45537</v>
      </c>
      <c r="E832" s="17" t="n">
        <v>842.0617</v>
      </c>
      <c r="F832" s="17" t="n">
        <v>831.7075</v>
      </c>
      <c r="G832" s="17" t="n">
        <v>6</v>
      </c>
      <c r="H832" s="6" t="s">
        <f>=(F832-E832)*G832</f>
      </c>
      <c r="I832" s="9" t="s">
        <f>=(F832-E832)/E832</f>
      </c>
      <c r="J832" s="7" t="s">
        <f>=MAX(1,DATEDIF(C832,D832,"d")-1)</f>
      </c>
      <c r="K832" s="9" t="s">
        <f>=I832*365/J832</f>
      </c>
    </row>
    <row collapsed="false" customFormat="false" customHeight="false" hidden="false" ht="12.1" outlineLevel="0" r="833">
      <c r="A833" s="16" t="s">
        <v>719</v>
      </c>
      <c r="B833" s="16" t="s">
        <v>1228</v>
      </c>
      <c r="C833" s="45" t="n">
        <v>45516</v>
      </c>
      <c r="D833" s="46" t="n">
        <v>45537</v>
      </c>
      <c r="E833" s="17" t="n">
        <v>20.6111</v>
      </c>
      <c r="F833" s="17" t="n">
        <v>21.2785</v>
      </c>
      <c r="G833" s="17" t="n">
        <v>20</v>
      </c>
      <c r="H833" s="6" t="s">
        <f>=(F833-E833)*G833</f>
      </c>
      <c r="I833" s="9" t="s">
        <f>=(F833-E833)/E833</f>
      </c>
      <c r="J833" s="7" t="s">
        <f>=MAX(1,DATEDIF(C833,D833,"d")-1)</f>
      </c>
      <c r="K833" s="9" t="s">
        <f>=I833*365/J833</f>
      </c>
    </row>
    <row collapsed="false" customFormat="false" customHeight="false" hidden="false" ht="12.1" outlineLevel="0" r="834">
      <c r="A834" s="16" t="s">
        <v>719</v>
      </c>
      <c r="B834" s="16" t="s">
        <v>1228</v>
      </c>
      <c r="C834" s="45" t="n">
        <v>45516</v>
      </c>
      <c r="D834" s="46" t="n">
        <v>45608</v>
      </c>
      <c r="E834" s="17" t="n">
        <v>20.6111</v>
      </c>
      <c r="F834" s="17" t="n">
        <v>24.1313</v>
      </c>
      <c r="G834" s="17" t="n">
        <v>260</v>
      </c>
      <c r="H834" s="6" t="s">
        <f>=(F834-E834)*G834</f>
      </c>
      <c r="I834" s="9" t="s">
        <f>=(F834-E834)/E834</f>
      </c>
      <c r="J834" s="7" t="s">
        <f>=MAX(1,DATEDIF(C834,D834,"d")-1)</f>
      </c>
      <c r="K834" s="9" t="s">
        <f>=I834*365/J834</f>
      </c>
    </row>
    <row collapsed="false" customFormat="false" customHeight="false" hidden="false" ht="12.1" outlineLevel="0" r="835">
      <c r="A835" s="16" t="s">
        <v>719</v>
      </c>
      <c r="B835" s="16" t="s">
        <v>1228</v>
      </c>
      <c r="C835" s="45" t="n">
        <v>45516</v>
      </c>
      <c r="D835" s="46" t="n">
        <v>45608</v>
      </c>
      <c r="E835" s="17" t="n">
        <v>20.6111</v>
      </c>
      <c r="F835" s="17" t="n">
        <v>24.1313</v>
      </c>
      <c r="G835" s="17" t="n">
        <v>970</v>
      </c>
      <c r="H835" s="6" t="s">
        <f>=(F835-E835)*G835</f>
      </c>
      <c r="I835" s="9" t="s">
        <f>=(F835-E835)/E835</f>
      </c>
      <c r="J835" s="7" t="s">
        <f>=MAX(1,DATEDIF(C835,D835,"d")-1)</f>
      </c>
      <c r="K835" s="9" t="s">
        <f>=I835*365/J835</f>
      </c>
    </row>
    <row collapsed="false" customFormat="false" customHeight="false" hidden="false" ht="12.1" outlineLevel="0" r="836">
      <c r="A836" s="16" t="s">
        <v>17</v>
      </c>
      <c r="B836" s="16" t="s">
        <v>19</v>
      </c>
      <c r="C836" s="45" t="n">
        <v>45527</v>
      </c>
      <c r="D836" s="46" t="n">
        <v>45594</v>
      </c>
      <c r="E836" s="17" t="n">
        <v>14423.27</v>
      </c>
      <c r="F836" s="17" t="n">
        <v>15288.165</v>
      </c>
      <c r="G836" s="17" t="n">
        <v>1</v>
      </c>
      <c r="H836" s="6" t="s">
        <f>=(F836-E836)*G836</f>
      </c>
      <c r="I836" s="9" t="s">
        <f>=(F836-E836)/E836</f>
      </c>
      <c r="J836" s="7" t="s">
        <f>=MAX(1,DATEDIF(C836,D836,"d")-1)</f>
      </c>
      <c r="K836" s="9" t="s">
        <f>=I836*365/J836</f>
      </c>
    </row>
    <row collapsed="false" customFormat="false" customHeight="false" hidden="false" ht="12.1" outlineLevel="0" r="837">
      <c r="A837" s="16" t="s">
        <v>17</v>
      </c>
      <c r="B837" s="16" t="s">
        <v>19</v>
      </c>
      <c r="C837" s="45" t="n">
        <v>45537</v>
      </c>
      <c r="D837" s="46" t="n">
        <v>45594</v>
      </c>
      <c r="E837" s="17" t="n">
        <v>13734.73</v>
      </c>
      <c r="F837" s="17" t="n">
        <v>15288.165</v>
      </c>
      <c r="G837" s="17" t="n">
        <v>1</v>
      </c>
      <c r="H837" s="6" t="s">
        <f>=(F837-E837)*G837</f>
      </c>
      <c r="I837" s="9" t="s">
        <f>=(F837-E837)/E837</f>
      </c>
      <c r="J837" s="7" t="s">
        <f>=MAX(1,DATEDIF(C837,D837,"d")-1)</f>
      </c>
      <c r="K837" s="9" t="s">
        <f>=I837*365/J837</f>
      </c>
    </row>
    <row collapsed="false" customFormat="false" customHeight="false" hidden="false" ht="12.1" outlineLevel="0" r="838">
      <c r="A838" s="16" t="s">
        <v>17</v>
      </c>
      <c r="B838" s="16" t="s">
        <v>19</v>
      </c>
      <c r="C838" s="45" t="n">
        <v>45594</v>
      </c>
      <c r="D838" s="46" t="n">
        <v>45614</v>
      </c>
      <c r="E838" s="17" t="n">
        <v>13810.675</v>
      </c>
      <c r="F838" s="17" t="n">
        <v>14364.88</v>
      </c>
      <c r="G838" s="17" t="n">
        <v>1</v>
      </c>
      <c r="H838" s="6" t="s">
        <f>=(F838-E838)*G838</f>
      </c>
      <c r="I838" s="9" t="s">
        <f>=(F838-E838)/E838</f>
      </c>
      <c r="J838" s="7" t="s">
        <f>=MAX(1,DATEDIF(C838,D838,"d")-1)</f>
      </c>
      <c r="K838" s="9" t="s">
        <f>=I838*365/J838</f>
      </c>
    </row>
    <row collapsed="false" customFormat="false" customHeight="false" hidden="false" ht="12.1" outlineLevel="0" r="839">
      <c r="A839" s="16" t="s">
        <v>17</v>
      </c>
      <c r="B839" s="16" t="s">
        <v>19</v>
      </c>
      <c r="C839" s="45" t="n">
        <v>45594</v>
      </c>
      <c r="D839" s="46" t="n">
        <v>45614</v>
      </c>
      <c r="E839" s="17" t="n">
        <v>13810.675</v>
      </c>
      <c r="F839" s="17" t="n">
        <v>14362.88</v>
      </c>
      <c r="G839" s="17" t="n">
        <v>1</v>
      </c>
      <c r="H839" s="6" t="s">
        <f>=(F839-E839)*G839</f>
      </c>
      <c r="I839" s="9" t="s">
        <f>=(F839-E839)/E839</f>
      </c>
      <c r="J839" s="7" t="s">
        <f>=MAX(1,DATEDIF(C839,D839,"d")-1)</f>
      </c>
      <c r="K839" s="9" t="s">
        <f>=I839*365/J839</f>
      </c>
    </row>
    <row collapsed="false" customFormat="false" customHeight="false" hidden="false" ht="12.1" outlineLevel="0" r="840">
      <c r="A840" s="16" t="s">
        <v>117</v>
      </c>
      <c r="B840" s="16" t="s">
        <v>118</v>
      </c>
      <c r="C840" s="45" t="n">
        <v>45614</v>
      </c>
      <c r="D840" s="46" t="n">
        <v>45635</v>
      </c>
      <c r="E840" s="17" t="n">
        <v>8751.2467</v>
      </c>
      <c r="F840" s="17" t="n">
        <v>8745.3233</v>
      </c>
      <c r="G840" s="17" t="n">
        <v>3</v>
      </c>
      <c r="H840" s="6" t="s">
        <f>=(F840-E840)*G840</f>
      </c>
      <c r="I840" s="9" t="s">
        <f>=(F840-E840)/E840</f>
      </c>
      <c r="J840" s="7" t="s">
        <f>=MAX(1,DATEDIF(C840,D840,"d")-1)</f>
      </c>
      <c r="K840" s="9" t="s">
        <f>=I840*365/J840</f>
      </c>
    </row>
    <row collapsed="false" customFormat="false" customHeight="false" hidden="false" ht="12.1" outlineLevel="0" r="841">
      <c r="A841" s="16" t="s">
        <v>35</v>
      </c>
      <c r="B841" s="16" t="s">
        <v>36</v>
      </c>
      <c r="C841" s="45" t="n">
        <v>45636</v>
      </c>
      <c r="D841" s="46" t="n">
        <v>45789</v>
      </c>
      <c r="E841" s="17" t="n">
        <v>487.5884</v>
      </c>
      <c r="F841" s="17" t="n">
        <v>456.55</v>
      </c>
      <c r="G841" s="17" t="n">
        <v>44</v>
      </c>
      <c r="H841" s="6" t="s">
        <f>=(F841-E841)*G841</f>
      </c>
      <c r="I841" s="9" t="s">
        <f>=(F841-E841)/E841</f>
      </c>
      <c r="J841" s="7" t="s">
        <f>=MAX(1,DATEDIF(C841,D841,"d")-1)</f>
      </c>
      <c r="K841" s="9" t="s">
        <f>=I841*365/J841</f>
      </c>
    </row>
    <row collapsed="false" customFormat="false" customHeight="false" hidden="false" ht="12.1" outlineLevel="0" r="842">
      <c r="A842" s="16" t="s">
        <v>35</v>
      </c>
      <c r="B842" s="16" t="s">
        <v>36</v>
      </c>
      <c r="C842" s="45" t="n">
        <v>45636</v>
      </c>
      <c r="D842" s="46" t="n">
        <v>45841</v>
      </c>
      <c r="E842" s="17" t="n">
        <v>487.5884</v>
      </c>
      <c r="F842" s="17" t="n">
        <v>434.05</v>
      </c>
      <c r="G842" s="17" t="n">
        <v>50</v>
      </c>
      <c r="H842" s="6" t="s">
        <f>=(F842-E842)*G842</f>
      </c>
      <c r="I842" s="9" t="s">
        <f>=(F842-E842)/E842</f>
      </c>
      <c r="J842" s="7" t="s">
        <f>=MAX(1,DATEDIF(C842,D842,"d")-1)</f>
      </c>
      <c r="K842" s="9" t="s">
        <f>=I842*365/J842</f>
      </c>
    </row>
    <row collapsed="false" customFormat="false" customHeight="false" hidden="false" ht="12.1" outlineLevel="0" r="843">
      <c r="A843" s="16" t="s">
        <v>35</v>
      </c>
      <c r="B843" s="16" t="s">
        <v>36</v>
      </c>
      <c r="C843" s="45" t="n">
        <v>45636</v>
      </c>
      <c r="D843" s="46" t="n">
        <v>45841</v>
      </c>
      <c r="E843" s="17" t="n">
        <v>487.5884</v>
      </c>
      <c r="F843" s="17" t="n">
        <v>433.3</v>
      </c>
      <c r="G843" s="17" t="n">
        <v>50</v>
      </c>
      <c r="H843" s="6" t="s">
        <f>=(F843-E843)*G843</f>
      </c>
      <c r="I843" s="9" t="s">
        <f>=(F843-E843)/E843</f>
      </c>
      <c r="J843" s="7" t="s">
        <f>=MAX(1,DATEDIF(C843,D843,"d")-1)</f>
      </c>
      <c r="K843" s="9" t="s">
        <f>=I843*365/J843</f>
      </c>
    </row>
    <row collapsed="false" customFormat="false" customHeight="false" hidden="false" ht="12.1" outlineLevel="0" r="844">
      <c r="A844" s="16" t="s">
        <v>105</v>
      </c>
      <c r="B844" s="16" t="s">
        <v>106</v>
      </c>
      <c r="C844" s="45" t="n">
        <v>45636</v>
      </c>
      <c r="D844" s="46" t="n">
        <v>45841</v>
      </c>
      <c r="E844" s="17" t="n">
        <v>14.3627</v>
      </c>
      <c r="F844" s="17" t="n">
        <v>16.1035</v>
      </c>
      <c r="G844" s="17" t="n">
        <v>11</v>
      </c>
      <c r="H844" s="6" t="s">
        <f>=(F844-E844)*G844</f>
      </c>
      <c r="I844" s="9" t="s">
        <f>=(F844-E844)/E844</f>
      </c>
      <c r="J844" s="7" t="s">
        <f>=MAX(1,DATEDIF(C844,D844,"d")-1)</f>
      </c>
      <c r="K844" s="9" t="s">
        <f>=I844*365/J844</f>
      </c>
    </row>
    <row collapsed="false" customFormat="false" customHeight="false" hidden="false" ht="12.1" outlineLevel="0" r="845">
      <c r="A845" s="16" t="s">
        <v>105</v>
      </c>
      <c r="B845" s="16" t="s">
        <v>106</v>
      </c>
      <c r="C845" s="45" t="n">
        <v>45636</v>
      </c>
      <c r="D845" s="46" t="n">
        <v>45841</v>
      </c>
      <c r="E845" s="17" t="n">
        <v>14.38</v>
      </c>
      <c r="F845" s="17" t="n">
        <v>16.1035</v>
      </c>
      <c r="G845" s="17" t="n">
        <v>1</v>
      </c>
      <c r="H845" s="6" t="s">
        <f>=(F845-E845)*G845</f>
      </c>
      <c r="I845" s="9" t="s">
        <f>=(F845-E845)/E845</f>
      </c>
      <c r="J845" s="7" t="s">
        <f>=MAX(1,DATEDIF(C845,D845,"d")-1)</f>
      </c>
      <c r="K845" s="9" t="s">
        <f>=I845*365/J845</f>
      </c>
    </row>
    <row collapsed="false" customFormat="false" customHeight="false" hidden="false" ht="12.1" outlineLevel="0" r="846">
      <c r="A846" s="16" t="s">
        <v>105</v>
      </c>
      <c r="B846" s="16" t="s">
        <v>106</v>
      </c>
      <c r="C846" s="45" t="n">
        <v>45789</v>
      </c>
      <c r="D846" s="46" t="n">
        <v>45841</v>
      </c>
      <c r="E846" s="17" t="n">
        <v>15.6485</v>
      </c>
      <c r="F846" s="17" t="n">
        <v>16.1035</v>
      </c>
      <c r="G846" s="17" t="n">
        <v>40</v>
      </c>
      <c r="H846" s="6" t="s">
        <f>=(F846-E846)*G846</f>
      </c>
      <c r="I846" s="9" t="s">
        <f>=(F846-E846)/E846</f>
      </c>
      <c r="J846" s="7" t="s">
        <f>=MAX(1,DATEDIF(C846,D846,"d")-1)</f>
      </c>
      <c r="K846" s="9" t="s">
        <f>=I846*365/J846</f>
      </c>
    </row>
    <row collapsed="false" customFormat="false" customHeight="false" hidden="false" ht="12.1" outlineLevel="0" r="847">
      <c r="A847" s="16" t="s">
        <v>749</v>
      </c>
      <c r="B847" s="16" t="s">
        <v>1264</v>
      </c>
      <c r="C847" s="45" t="n">
        <v>45841</v>
      </c>
      <c r="D847" s="46" t="n">
        <v>46210</v>
      </c>
      <c r="E847" s="17" t="n">
        <v>10402</v>
      </c>
      <c r="F847" s="17" t="n">
        <v>9432.445</v>
      </c>
      <c r="G847" s="17" t="n">
        <v>1</v>
      </c>
      <c r="H847" s="6" t="s">
        <f>=(F847-E847)*G847</f>
      </c>
      <c r="I847" s="9" t="s">
        <f>=(F847-E847)/E847</f>
      </c>
      <c r="J847" s="7" t="s">
        <f>=MAX(1,DATEDIF(C847,D847,"d")-1)</f>
      </c>
      <c r="K847" s="9" t="s">
        <f>=I847*365/J847</f>
      </c>
    </row>
    <row collapsed="false" customFormat="false" customHeight="false" hidden="false" ht="12.1" outlineLevel="0" r="848">
      <c r="A848" s="16" t="s">
        <v>749</v>
      </c>
      <c r="B848" s="16" t="s">
        <v>1264</v>
      </c>
      <c r="C848" s="45" t="n">
        <v>46017</v>
      </c>
      <c r="D848" s="46" t="n">
        <v>46210</v>
      </c>
      <c r="E848" s="17" t="n">
        <v>10782.61</v>
      </c>
      <c r="F848" s="17" t="n">
        <v>9432.445</v>
      </c>
      <c r="G848" s="17" t="n">
        <v>1</v>
      </c>
      <c r="H848" s="6" t="s">
        <f>=(F848-E848)*G848</f>
      </c>
      <c r="I848" s="9" t="s">
        <f>=(F848-E848)/E848</f>
      </c>
      <c r="J848" s="7" t="s">
        <f>=MAX(1,DATEDIF(C848,D848,"d")-1)</f>
      </c>
      <c r="K848" s="9" t="s">
        <f>=I848*365/J848</f>
      </c>
    </row>
    <row collapsed="false" customFormat="false" customHeight="false" hidden="false" ht="12.1" outlineLevel="0" r="849">
      <c r="A849" s="16" t="s">
        <v>746</v>
      </c>
      <c r="B849" s="16" t="s">
        <v>1265</v>
      </c>
      <c r="C849" s="45" t="n">
        <v>45730</v>
      </c>
      <c r="D849" s="46" t="n">
        <v>45734</v>
      </c>
      <c r="E849" s="17" t="n">
        <v>133.26</v>
      </c>
      <c r="F849" s="17" t="n">
        <v>125.9233</v>
      </c>
      <c r="G849" s="17" t="n">
        <v>3</v>
      </c>
      <c r="H849" s="6" t="s">
        <f>=(F849-E849)*G849</f>
      </c>
      <c r="I849" s="9" t="s">
        <f>=(F849-E849)/E849</f>
      </c>
      <c r="J849" s="7" t="s">
        <f>=MAX(1,DATEDIF(C849,D849,"d")-1)</f>
      </c>
      <c r="K849" s="9" t="s">
        <f>=I849*365/J849</f>
      </c>
    </row>
    <row collapsed="false" customFormat="false" customHeight="false" hidden="false" ht="12.1" outlineLevel="0" r="850">
      <c r="A850" s="16" t="s">
        <v>747</v>
      </c>
      <c r="B850" s="16" t="s">
        <v>1266</v>
      </c>
      <c r="C850" s="45" t="n">
        <v>45730</v>
      </c>
      <c r="D850" s="46" t="n">
        <v>45734</v>
      </c>
      <c r="E850" s="17" t="n">
        <v>96.1</v>
      </c>
      <c r="F850" s="17" t="n">
        <v>98.78</v>
      </c>
      <c r="G850" s="17" t="n">
        <v>1</v>
      </c>
      <c r="H850" s="6" t="s">
        <f>=(F850-E850)*G850</f>
      </c>
      <c r="I850" s="9" t="s">
        <f>=(F850-E850)/E850</f>
      </c>
      <c r="J850" s="7" t="s">
        <f>=MAX(1,DATEDIF(C850,D850,"d")-1)</f>
      </c>
      <c r="K850" s="9" t="s">
        <f>=I850*365/J850</f>
      </c>
    </row>
    <row collapsed="false" customFormat="false" customHeight="false" hidden="false" ht="12.1" outlineLevel="0" r="851">
      <c r="A851" s="16" t="s">
        <v>748</v>
      </c>
      <c r="B851" s="16" t="s">
        <v>1267</v>
      </c>
      <c r="C851" s="45" t="n">
        <v>45734</v>
      </c>
      <c r="D851" s="46" t="n">
        <v>45922</v>
      </c>
      <c r="E851" s="17" t="n">
        <v>105.78</v>
      </c>
      <c r="F851" s="17" t="n">
        <v>118.07</v>
      </c>
      <c r="G851" s="17" t="n">
        <v>1</v>
      </c>
      <c r="H851" s="6" t="s">
        <f>=(F851-E851)*G851</f>
      </c>
      <c r="I851" s="9" t="s">
        <f>=(F851-E851)/E851</f>
      </c>
      <c r="J851" s="7" t="s">
        <f>=MAX(1,DATEDIF(C851,D851,"d")-1)</f>
      </c>
      <c r="K851" s="9" t="s">
        <f>=I851*365/J851</f>
      </c>
    </row>
    <row collapsed="false" customFormat="false" customHeight="false" hidden="false" ht="12.1" outlineLevel="0" r="852">
      <c r="A852" s="16" t="s">
        <v>748</v>
      </c>
      <c r="B852" s="16" t="s">
        <v>1267</v>
      </c>
      <c r="C852" s="45" t="n">
        <v>45734</v>
      </c>
      <c r="D852" s="46" t="n">
        <v>45922</v>
      </c>
      <c r="E852" s="17" t="n">
        <v>106.0633</v>
      </c>
      <c r="F852" s="17" t="n">
        <v>117.836</v>
      </c>
      <c r="G852" s="17" t="n">
        <v>3</v>
      </c>
      <c r="H852" s="6" t="s">
        <f>=(F852-E852)*G852</f>
      </c>
      <c r="I852" s="9" t="s">
        <f>=(F852-E852)/E852</f>
      </c>
      <c r="J852" s="7" t="s">
        <f>=MAX(1,DATEDIF(C852,D852,"d")-1)</f>
      </c>
      <c r="K852" s="9" t="s">
        <f>=I852*365/J852</f>
      </c>
    </row>
    <row collapsed="false" customFormat="false" customHeight="false" hidden="false" ht="12.1" outlineLevel="0" r="853">
      <c r="A853" s="16" t="s">
        <v>748</v>
      </c>
      <c r="B853" s="16" t="s">
        <v>1267</v>
      </c>
      <c r="C853" s="45" t="n">
        <v>45734</v>
      </c>
      <c r="D853" s="46" t="n">
        <v>45922</v>
      </c>
      <c r="E853" s="17" t="n">
        <v>106.06</v>
      </c>
      <c r="F853" s="17" t="n">
        <v>117.836</v>
      </c>
      <c r="G853" s="17" t="n">
        <v>1</v>
      </c>
      <c r="H853" s="6" t="s">
        <f>=(F853-E853)*G853</f>
      </c>
      <c r="I853" s="9" t="s">
        <f>=(F853-E853)/E853</f>
      </c>
      <c r="J853" s="7" t="s">
        <f>=MAX(1,DATEDIF(C853,D853,"d")-1)</f>
      </c>
      <c r="K853" s="9" t="s">
        <f>=I853*365/J853</f>
      </c>
    </row>
    <row collapsed="false" customFormat="false" customHeight="false" hidden="false" ht="12.1" outlineLevel="0" r="854">
      <c r="A854" s="16" t="s">
        <v>748</v>
      </c>
      <c r="B854" s="16" t="s">
        <v>1267</v>
      </c>
      <c r="C854" s="45" t="n">
        <v>45734</v>
      </c>
      <c r="D854" s="46" t="n">
        <v>45922</v>
      </c>
      <c r="E854" s="17" t="n">
        <v>106.07</v>
      </c>
      <c r="F854" s="17" t="n">
        <v>117.836</v>
      </c>
      <c r="G854" s="17" t="n">
        <v>1</v>
      </c>
      <c r="H854" s="6" t="s">
        <f>=(F854-E854)*G854</f>
      </c>
      <c r="I854" s="9" t="s">
        <f>=(F854-E854)/E854</f>
      </c>
      <c r="J854" s="7" t="s">
        <f>=MAX(1,DATEDIF(C854,D854,"d")-1)</f>
      </c>
      <c r="K854" s="9" t="s">
        <f>=I854*365/J854</f>
      </c>
    </row>
    <row collapsed="false" customFormat="false" customHeight="false" hidden="false" ht="12.1" outlineLevel="0" r="855">
      <c r="A855" s="16" t="s">
        <v>726</v>
      </c>
      <c r="B855" s="16" t="s">
        <v>1232</v>
      </c>
      <c r="C855" s="45" t="n">
        <v>45734</v>
      </c>
      <c r="D855" s="46" t="n">
        <v>45922</v>
      </c>
      <c r="E855" s="17" t="n">
        <v>12.06</v>
      </c>
      <c r="F855" s="17" t="n">
        <v>12.4985</v>
      </c>
      <c r="G855" s="17" t="n">
        <v>3</v>
      </c>
      <c r="H855" s="6" t="s">
        <f>=(F855-E855)*G855</f>
      </c>
      <c r="I855" s="9" t="s">
        <f>=(F855-E855)/E855</f>
      </c>
      <c r="J855" s="7" t="s">
        <f>=MAX(1,DATEDIF(C855,D855,"d")-1)</f>
      </c>
      <c r="K855" s="9" t="s">
        <f>=I855*365/J855</f>
      </c>
    </row>
    <row collapsed="false" customFormat="false" customHeight="false" hidden="false" ht="12.1" outlineLevel="0" r="856">
      <c r="A856" s="16" t="s">
        <v>726</v>
      </c>
      <c r="B856" s="16" t="s">
        <v>1232</v>
      </c>
      <c r="C856" s="45" t="n">
        <v>45915</v>
      </c>
      <c r="D856" s="46" t="n">
        <v>45922</v>
      </c>
      <c r="E856" s="17" t="n">
        <v>12.4824</v>
      </c>
      <c r="F856" s="17" t="n">
        <v>12.4985</v>
      </c>
      <c r="G856" s="17" t="n">
        <v>37</v>
      </c>
      <c r="H856" s="6" t="s">
        <f>=(F856-E856)*G856</f>
      </c>
      <c r="I856" s="9" t="s">
        <f>=(F856-E856)/E856</f>
      </c>
      <c r="J856" s="7" t="s">
        <f>=MAX(1,DATEDIF(C856,D856,"d")-1)</f>
      </c>
      <c r="K856" s="9" t="s">
        <f>=I856*365/J856</f>
      </c>
    </row>
    <row collapsed="false" customFormat="false" customHeight="false" hidden="false" ht="12.1" outlineLevel="0" r="857">
      <c r="A857" s="16" t="s">
        <v>117</v>
      </c>
      <c r="B857" s="16" t="s">
        <v>118</v>
      </c>
      <c r="C857" s="45" t="n">
        <v>45925</v>
      </c>
      <c r="D857" s="46" t="n">
        <v>46020</v>
      </c>
      <c r="E857" s="17" t="n">
        <v>8384.82</v>
      </c>
      <c r="F857" s="17" t="n">
        <v>7763.17</v>
      </c>
      <c r="G857" s="17" t="n">
        <v>1</v>
      </c>
      <c r="H857" s="6" t="s">
        <f>=(F857-E857)*G857</f>
      </c>
      <c r="I857" s="9" t="s">
        <f>=(F857-E857)/E857</f>
      </c>
      <c r="J857" s="7" t="s">
        <f>=MAX(1,DATEDIF(C857,D857,"d")-1)</f>
      </c>
      <c r="K857" s="9" t="s">
        <f>=I857*365/J857</f>
      </c>
    </row>
    <row collapsed="false" customFormat="false" customHeight="false" hidden="false" ht="12.1" outlineLevel="0" r="858">
      <c r="A858" s="16" t="s">
        <v>117</v>
      </c>
      <c r="B858" s="16" t="s">
        <v>118</v>
      </c>
      <c r="C858" s="45" t="n">
        <v>45925</v>
      </c>
      <c r="D858" s="46" t="n">
        <v>46020</v>
      </c>
      <c r="E858" s="17" t="n">
        <v>8384.82</v>
      </c>
      <c r="F858" s="17" t="n">
        <v>7763.16</v>
      </c>
      <c r="G858" s="17" t="n">
        <v>1</v>
      </c>
      <c r="H858" s="6" t="s">
        <f>=(F858-E858)*G858</f>
      </c>
      <c r="I858" s="9" t="s">
        <f>=(F858-E858)/E858</f>
      </c>
      <c r="J858" s="7" t="s">
        <f>=MAX(1,DATEDIF(C858,D858,"d")-1)</f>
      </c>
      <c r="K858" s="9" t="s">
        <f>=I858*365/J858</f>
      </c>
    </row>
    <row collapsed="false" customFormat="false" customHeight="false" hidden="false" ht="12.1" outlineLevel="0" r="859">
      <c r="A859" s="16" t="s">
        <v>86</v>
      </c>
      <c r="B859" s="16" t="s">
        <v>88</v>
      </c>
      <c r="C859" s="45" t="n">
        <v>45925</v>
      </c>
      <c r="D859" s="46" t="n">
        <v>45988</v>
      </c>
      <c r="E859" s="17" t="n">
        <v>1433.28</v>
      </c>
      <c r="F859" s="17" t="n">
        <v>1349.73</v>
      </c>
      <c r="G859" s="17" t="n">
        <v>1</v>
      </c>
      <c r="H859" s="6" t="s">
        <f>=(F859-E859)*G859</f>
      </c>
      <c r="I859" s="9" t="s">
        <f>=(F859-E859)/E859</f>
      </c>
      <c r="J859" s="7" t="s">
        <f>=MAX(1,DATEDIF(C859,D859,"d")-1)</f>
      </c>
      <c r="K859" s="9" t="s">
        <f>=I859*365/J859</f>
      </c>
    </row>
    <row collapsed="false" customFormat="false" customHeight="false" hidden="false" ht="12.1" outlineLevel="0" r="860">
      <c r="A860" s="16" t="s">
        <v>105</v>
      </c>
      <c r="B860" s="16" t="s">
        <v>106</v>
      </c>
      <c r="C860" s="45" t="n">
        <v>45946</v>
      </c>
      <c r="D860" s="46" t="n">
        <v>45988</v>
      </c>
      <c r="E860" s="17" t="n">
        <v>16.9413</v>
      </c>
      <c r="F860" s="17" t="n">
        <v>17.257</v>
      </c>
      <c r="G860" s="17" t="n">
        <v>8</v>
      </c>
      <c r="H860" s="6" t="s">
        <f>=(F860-E860)*G860</f>
      </c>
      <c r="I860" s="9" t="s">
        <f>=(F860-E860)/E860</f>
      </c>
      <c r="J860" s="7" t="s">
        <f>=MAX(1,DATEDIF(C860,D860,"d")-1)</f>
      </c>
      <c r="K860" s="9" t="s">
        <f>=I860*365/J860</f>
      </c>
    </row>
    <row collapsed="false" customFormat="false" customHeight="false" hidden="false" ht="12.1" outlineLevel="0" r="861">
      <c r="A861" s="16" t="s">
        <v>105</v>
      </c>
      <c r="B861" s="16" t="s">
        <v>106</v>
      </c>
      <c r="C861" s="45" t="n">
        <v>45950</v>
      </c>
      <c r="D861" s="46" t="n">
        <v>45988</v>
      </c>
      <c r="E861" s="17" t="n">
        <v>16.9716</v>
      </c>
      <c r="F861" s="17" t="n">
        <v>17.257</v>
      </c>
      <c r="G861" s="17" t="n">
        <v>2</v>
      </c>
      <c r="H861" s="6" t="s">
        <f>=(F861-E861)*G861</f>
      </c>
      <c r="I861" s="9" t="s">
        <f>=(F861-E861)/E861</f>
      </c>
      <c r="J861" s="7" t="s">
        <f>=MAX(1,DATEDIF(C861,D861,"d")-1)</f>
      </c>
      <c r="K861" s="9" t="s">
        <f>=I861*365/J861</f>
      </c>
    </row>
    <row collapsed="false" customFormat="false" customHeight="false" hidden="false" ht="12.1" outlineLevel="0" r="862">
      <c r="A862" s="16" t="s">
        <v>105</v>
      </c>
      <c r="B862" s="16" t="s">
        <v>106</v>
      </c>
      <c r="C862" s="45" t="n">
        <v>45950</v>
      </c>
      <c r="D862" s="46" t="n">
        <v>45988</v>
      </c>
      <c r="E862" s="17" t="n">
        <v>16.9716</v>
      </c>
      <c r="F862" s="17" t="n">
        <v>17.255</v>
      </c>
      <c r="G862" s="17" t="n">
        <v>4</v>
      </c>
      <c r="H862" s="6" t="s">
        <f>=(F862-E862)*G862</f>
      </c>
      <c r="I862" s="9" t="s">
        <f>=(F862-E862)/E862</f>
      </c>
      <c r="J862" s="7" t="s">
        <f>=MAX(1,DATEDIF(C862,D862,"d")-1)</f>
      </c>
      <c r="K862" s="9" t="s">
        <f>=I862*365/J862</f>
      </c>
    </row>
    <row collapsed="false" customFormat="false" customHeight="false" hidden="false" ht="12.1" outlineLevel="0" r="863">
      <c r="A863" s="16" t="s">
        <v>105</v>
      </c>
      <c r="B863" s="16" t="s">
        <v>106</v>
      </c>
      <c r="C863" s="45" t="n">
        <v>45950</v>
      </c>
      <c r="D863" s="46" t="n">
        <v>45993</v>
      </c>
      <c r="E863" s="17" t="n">
        <v>16.9716</v>
      </c>
      <c r="F863" s="17" t="n">
        <v>17.2973</v>
      </c>
      <c r="G863" s="17" t="n">
        <v>13</v>
      </c>
      <c r="H863" s="6" t="s">
        <f>=(F863-E863)*G863</f>
      </c>
      <c r="I863" s="9" t="s">
        <f>=(F863-E863)/E863</f>
      </c>
      <c r="J863" s="7" t="s">
        <f>=MAX(1,DATEDIF(C863,D863,"d")-1)</f>
      </c>
      <c r="K863" s="9" t="s">
        <f>=I863*365/J863</f>
      </c>
    </row>
    <row collapsed="false" customFormat="false" customHeight="false" hidden="false" ht="12.1" outlineLevel="0" r="864">
      <c r="A864" s="16" t="s">
        <v>105</v>
      </c>
      <c r="B864" s="16" t="s">
        <v>106</v>
      </c>
      <c r="C864" s="45" t="n">
        <v>45952</v>
      </c>
      <c r="D864" s="46" t="n">
        <v>45993</v>
      </c>
      <c r="E864" s="17" t="n">
        <v>16.99</v>
      </c>
      <c r="F864" s="17" t="n">
        <v>17.2973</v>
      </c>
      <c r="G864" s="17" t="n">
        <v>3</v>
      </c>
      <c r="H864" s="6" t="s">
        <f>=(F864-E864)*G864</f>
      </c>
      <c r="I864" s="9" t="s">
        <f>=(F864-E864)/E864</f>
      </c>
      <c r="J864" s="7" t="s">
        <f>=MAX(1,DATEDIF(C864,D864,"d")-1)</f>
      </c>
      <c r="K864" s="9" t="s">
        <f>=I864*365/J864</f>
      </c>
    </row>
    <row collapsed="false" customFormat="false" customHeight="false" hidden="false" ht="12.1" outlineLevel="0" r="865">
      <c r="A865" s="16" t="s">
        <v>105</v>
      </c>
      <c r="B865" s="16" t="s">
        <v>106</v>
      </c>
      <c r="C865" s="45" t="n">
        <v>45958</v>
      </c>
      <c r="D865" s="46" t="n">
        <v>45993</v>
      </c>
      <c r="E865" s="17" t="n">
        <v>17.032</v>
      </c>
      <c r="F865" s="17" t="n">
        <v>17.2973</v>
      </c>
      <c r="G865" s="17" t="n">
        <v>5</v>
      </c>
      <c r="H865" s="6" t="s">
        <f>=(F865-E865)*G865</f>
      </c>
      <c r="I865" s="9" t="s">
        <f>=(F865-E865)/E865</f>
      </c>
      <c r="J865" s="7" t="s">
        <f>=MAX(1,DATEDIF(C865,D865,"d")-1)</f>
      </c>
      <c r="K865" s="9" t="s">
        <f>=I865*365/J865</f>
      </c>
    </row>
    <row collapsed="false" customFormat="false" customHeight="false" hidden="false" ht="12.1" outlineLevel="0" r="866">
      <c r="A866" s="16" t="s">
        <v>105</v>
      </c>
      <c r="B866" s="16" t="s">
        <v>106</v>
      </c>
      <c r="C866" s="45" t="n">
        <v>45973</v>
      </c>
      <c r="D866" s="46" t="n">
        <v>45993</v>
      </c>
      <c r="E866" s="17" t="n">
        <v>17.1444</v>
      </c>
      <c r="F866" s="17" t="n">
        <v>17.2973</v>
      </c>
      <c r="G866" s="17" t="n">
        <v>12</v>
      </c>
      <c r="H866" s="6" t="s">
        <f>=(F866-E866)*G866</f>
      </c>
      <c r="I866" s="9" t="s">
        <f>=(F866-E866)/E866</f>
      </c>
      <c r="J866" s="7" t="s">
        <f>=MAX(1,DATEDIF(C866,D866,"d")-1)</f>
      </c>
      <c r="K866" s="9" t="s">
        <f>=I866*365/J866</f>
      </c>
    </row>
    <row collapsed="false" customFormat="false" customHeight="false" hidden="false" ht="12.1" outlineLevel="0" r="867">
      <c r="A867" s="16" t="s">
        <v>105</v>
      </c>
      <c r="B867" s="16" t="s">
        <v>106</v>
      </c>
      <c r="C867" s="45" t="n">
        <v>45973</v>
      </c>
      <c r="D867" s="46" t="n">
        <v>46017</v>
      </c>
      <c r="E867" s="17" t="n">
        <v>17.1444</v>
      </c>
      <c r="F867" s="17" t="n">
        <v>17.4966</v>
      </c>
      <c r="G867" s="17" t="n">
        <v>4</v>
      </c>
      <c r="H867" s="6" t="s">
        <f>=(F867-E867)*G867</f>
      </c>
      <c r="I867" s="9" t="s">
        <f>=(F867-E867)/E867</f>
      </c>
      <c r="J867" s="7" t="s">
        <f>=MAX(1,DATEDIF(C867,D867,"d")-1)</f>
      </c>
      <c r="K867" s="9" t="s">
        <f>=I867*365/J867</f>
      </c>
    </row>
    <row collapsed="false" customFormat="false" customHeight="false" hidden="false" ht="12.1" outlineLevel="0" r="868">
      <c r="A868" s="16" t="s">
        <v>105</v>
      </c>
      <c r="B868" s="16" t="s">
        <v>106</v>
      </c>
      <c r="C868" s="45" t="n">
        <v>45973</v>
      </c>
      <c r="D868" s="46" t="n">
        <v>46017</v>
      </c>
      <c r="E868" s="17" t="n">
        <v>17.15</v>
      </c>
      <c r="F868" s="17" t="n">
        <v>17.4966</v>
      </c>
      <c r="G868" s="17" t="n">
        <v>3</v>
      </c>
      <c r="H868" s="6" t="s">
        <f>=(F868-E868)*G868</f>
      </c>
      <c r="I868" s="9" t="s">
        <f>=(F868-E868)/E868</f>
      </c>
      <c r="J868" s="7" t="s">
        <f>=MAX(1,DATEDIF(C868,D868,"d")-1)</f>
      </c>
      <c r="K868" s="9" t="s">
        <f>=I868*365/J868</f>
      </c>
    </row>
    <row collapsed="false" customFormat="false" customHeight="false" hidden="false" ht="12.1" outlineLevel="0" r="869">
      <c r="A869" s="16" t="s">
        <v>105</v>
      </c>
      <c r="B869" s="16" t="s">
        <v>106</v>
      </c>
      <c r="C869" s="45" t="n">
        <v>45993</v>
      </c>
      <c r="D869" s="46" t="n">
        <v>46017</v>
      </c>
      <c r="E869" s="17" t="n">
        <v>17.31</v>
      </c>
      <c r="F869" s="17" t="n">
        <v>17.4966</v>
      </c>
      <c r="G869" s="17" t="n">
        <v>2</v>
      </c>
      <c r="H869" s="6" t="s">
        <f>=(F869-E869)*G869</f>
      </c>
      <c r="I869" s="9" t="s">
        <f>=(F869-E869)/E869</f>
      </c>
      <c r="J869" s="7" t="s">
        <f>=MAX(1,DATEDIF(C869,D869,"d")-1)</f>
      </c>
      <c r="K869" s="9" t="s">
        <f>=I869*365/J869</f>
      </c>
    </row>
    <row collapsed="false" customFormat="false" customHeight="false" hidden="false" ht="12.1" outlineLevel="0" r="870">
      <c r="A870" s="16" t="s">
        <v>105</v>
      </c>
      <c r="B870" s="16" t="s">
        <v>106</v>
      </c>
      <c r="C870" s="45" t="n">
        <v>45994</v>
      </c>
      <c r="D870" s="46" t="n">
        <v>46017</v>
      </c>
      <c r="E870" s="17" t="n">
        <v>17.32</v>
      </c>
      <c r="F870" s="17" t="n">
        <v>17.4966</v>
      </c>
      <c r="G870" s="17" t="n">
        <v>2</v>
      </c>
      <c r="H870" s="6" t="s">
        <f>=(F870-E870)*G870</f>
      </c>
      <c r="I870" s="9" t="s">
        <f>=(F870-E870)/E870</f>
      </c>
      <c r="J870" s="7" t="s">
        <f>=MAX(1,DATEDIF(C870,D870,"d")-1)</f>
      </c>
      <c r="K870" s="9" t="s">
        <f>=I870*365/J870</f>
      </c>
    </row>
    <row collapsed="false" customFormat="false" customHeight="false" hidden="false" ht="12.1" outlineLevel="0" r="871">
      <c r="A871" s="16" t="s">
        <v>105</v>
      </c>
      <c r="B871" s="16" t="s">
        <v>106</v>
      </c>
      <c r="C871" s="45" t="n">
        <v>46000</v>
      </c>
      <c r="D871" s="46" t="n">
        <v>46017</v>
      </c>
      <c r="E871" s="17" t="n">
        <v>17.3582</v>
      </c>
      <c r="F871" s="17" t="n">
        <v>17.4966</v>
      </c>
      <c r="G871" s="17" t="n">
        <v>11</v>
      </c>
      <c r="H871" s="6" t="s">
        <f>=(F871-E871)*G871</f>
      </c>
      <c r="I871" s="9" t="s">
        <f>=(F871-E871)/E871</f>
      </c>
      <c r="J871" s="7" t="s">
        <f>=MAX(1,DATEDIF(C871,D871,"d")-1)</f>
      </c>
      <c r="K871" s="9" t="s">
        <f>=I871*365/J871</f>
      </c>
    </row>
    <row collapsed="false" customFormat="false" customHeight="false" hidden="false" ht="12.1" outlineLevel="0" r="872">
      <c r="A872" s="16" t="s">
        <v>105</v>
      </c>
      <c r="B872" s="16" t="s">
        <v>106</v>
      </c>
      <c r="C872" s="45" t="n">
        <v>46002</v>
      </c>
      <c r="D872" s="46" t="n">
        <v>46017</v>
      </c>
      <c r="E872" s="17" t="n">
        <v>17.38</v>
      </c>
      <c r="F872" s="17" t="n">
        <v>17.4966</v>
      </c>
      <c r="G872" s="17" t="n">
        <v>2</v>
      </c>
      <c r="H872" s="6" t="s">
        <f>=(F872-E872)*G872</f>
      </c>
      <c r="I872" s="9" t="s">
        <f>=(F872-E872)/E872</f>
      </c>
      <c r="J872" s="7" t="s">
        <f>=MAX(1,DATEDIF(C872,D872,"d")-1)</f>
      </c>
      <c r="K872" s="9" t="s">
        <f>=I872*365/J872</f>
      </c>
    </row>
    <row collapsed="false" customFormat="false" customHeight="false" hidden="false" ht="12.1" outlineLevel="0" r="873">
      <c r="A873" s="16" t="s">
        <v>105</v>
      </c>
      <c r="B873" s="16" t="s">
        <v>106</v>
      </c>
      <c r="C873" s="45" t="n">
        <v>46003</v>
      </c>
      <c r="D873" s="46" t="n">
        <v>46017</v>
      </c>
      <c r="E873" s="17" t="n">
        <v>17.3964</v>
      </c>
      <c r="F873" s="17" t="n">
        <v>17.4966</v>
      </c>
      <c r="G873" s="17" t="n">
        <v>11</v>
      </c>
      <c r="H873" s="6" t="s">
        <f>=(F873-E873)*G873</f>
      </c>
      <c r="I873" s="9" t="s">
        <f>=(F873-E873)/E873</f>
      </c>
      <c r="J873" s="7" t="s">
        <f>=MAX(1,DATEDIF(C873,D873,"d")-1)</f>
      </c>
      <c r="K873" s="9" t="s">
        <f>=I873*365/J873</f>
      </c>
    </row>
    <row collapsed="false" customFormat="false" customHeight="false" hidden="false" ht="12.1" outlineLevel="0" r="874">
      <c r="A874" s="16" t="s">
        <v>105</v>
      </c>
      <c r="B874" s="16" t="s">
        <v>106</v>
      </c>
      <c r="C874" s="45" t="n">
        <v>46007</v>
      </c>
      <c r="D874" s="46" t="n">
        <v>46017</v>
      </c>
      <c r="E874" s="17" t="n">
        <v>17.4136</v>
      </c>
      <c r="F874" s="17" t="n">
        <v>17.4966</v>
      </c>
      <c r="G874" s="17" t="n">
        <v>6</v>
      </c>
      <c r="H874" s="6" t="s">
        <f>=(F874-E874)*G874</f>
      </c>
      <c r="I874" s="9" t="s">
        <f>=(F874-E874)/E874</f>
      </c>
      <c r="J874" s="7" t="s">
        <f>=MAX(1,DATEDIF(C874,D874,"d")-1)</f>
      </c>
      <c r="K874" s="9" t="s">
        <f>=I874*365/J874</f>
      </c>
    </row>
    <row collapsed="false" customFormat="false" customHeight="false" hidden="false" ht="12.1" outlineLevel="0" r="875">
      <c r="A875" s="16" t="s">
        <v>105</v>
      </c>
      <c r="B875" s="16" t="s">
        <v>106</v>
      </c>
      <c r="C875" s="45" t="n">
        <v>46007</v>
      </c>
      <c r="D875" s="46" t="n">
        <v>46136</v>
      </c>
      <c r="E875" s="17" t="n">
        <v>17.4136</v>
      </c>
      <c r="F875" s="17" t="n">
        <v>18.3693</v>
      </c>
      <c r="G875" s="17" t="n">
        <v>15</v>
      </c>
      <c r="H875" s="6" t="s">
        <f>=(F875-E875)*G875</f>
      </c>
      <c r="I875" s="9" t="s">
        <f>=(F875-E875)/E875</f>
      </c>
      <c r="J875" s="7" t="s">
        <f>=MAX(1,DATEDIF(C875,D875,"d")-1)</f>
      </c>
      <c r="K875" s="9" t="s">
        <f>=I875*365/J875</f>
      </c>
    </row>
    <row collapsed="false" customFormat="false" customHeight="false" hidden="false" ht="12.1" outlineLevel="0" r="876">
      <c r="A876" s="16" t="s">
        <v>105</v>
      </c>
      <c r="B876" s="16" t="s">
        <v>106</v>
      </c>
      <c r="C876" s="45" t="n">
        <v>46007</v>
      </c>
      <c r="D876" s="46" t="n">
        <v>46209</v>
      </c>
      <c r="E876" s="17" t="n">
        <v>17.4136</v>
      </c>
      <c r="F876" s="17" t="n">
        <v>18.8757</v>
      </c>
      <c r="G876" s="17" t="n">
        <v>7</v>
      </c>
      <c r="H876" s="6" t="s">
        <f>=(F876-E876)*G876</f>
      </c>
      <c r="I876" s="9" t="s">
        <f>=(F876-E876)/E876</f>
      </c>
      <c r="J876" s="7" t="s">
        <f>=MAX(1,DATEDIF(C876,D876,"d")-1)</f>
      </c>
      <c r="K876" s="9" t="s">
        <f>=I876*365/J876</f>
      </c>
    </row>
    <row collapsed="false" customFormat="false" customHeight="false" hidden="false" ht="12.1" outlineLevel="0" r="877">
      <c r="A877" s="16" t="s">
        <v>105</v>
      </c>
      <c r="B877" s="16" t="s">
        <v>106</v>
      </c>
      <c r="C877" s="45" t="n">
        <v>46010</v>
      </c>
      <c r="D877" s="46" t="n">
        <v>46209</v>
      </c>
      <c r="E877" s="17" t="n">
        <v>17.46</v>
      </c>
      <c r="F877" s="17" t="n">
        <v>18.8757</v>
      </c>
      <c r="G877" s="17" t="n">
        <v>2</v>
      </c>
      <c r="H877" s="6" t="s">
        <f>=(F877-E877)*G877</f>
      </c>
      <c r="I877" s="9" t="s">
        <f>=(F877-E877)/E877</f>
      </c>
      <c r="J877" s="7" t="s">
        <f>=MAX(1,DATEDIF(C877,D877,"d")-1)</f>
      </c>
      <c r="K877" s="9" t="s">
        <f>=I877*365/J877</f>
      </c>
    </row>
    <row collapsed="false" customFormat="false" customHeight="false" hidden="false" ht="12.1" outlineLevel="0" r="878">
      <c r="A878" s="16" t="s">
        <v>105</v>
      </c>
      <c r="B878" s="16" t="s">
        <v>106</v>
      </c>
      <c r="C878" s="45" t="n">
        <v>46013</v>
      </c>
      <c r="D878" s="46" t="n">
        <v>46209</v>
      </c>
      <c r="E878" s="17" t="n">
        <v>17.4633</v>
      </c>
      <c r="F878" s="17" t="n">
        <v>18.8757</v>
      </c>
      <c r="G878" s="17" t="n">
        <v>3</v>
      </c>
      <c r="H878" s="6" t="s">
        <f>=(F878-E878)*G878</f>
      </c>
      <c r="I878" s="9" t="s">
        <f>=(F878-E878)/E878</f>
      </c>
      <c r="J878" s="7" t="s">
        <f>=MAX(1,DATEDIF(C878,D878,"d")-1)</f>
      </c>
      <c r="K878" s="9" t="s">
        <f>=I878*365/J878</f>
      </c>
    </row>
    <row collapsed="false" customFormat="false" customHeight="false" hidden="false" ht="12.1" outlineLevel="0" r="879">
      <c r="A879" s="16" t="s">
        <v>105</v>
      </c>
      <c r="B879" s="16" t="s">
        <v>106</v>
      </c>
      <c r="C879" s="45" t="n">
        <v>46031</v>
      </c>
      <c r="D879" s="46" t="n">
        <v>46209</v>
      </c>
      <c r="E879" s="17" t="n">
        <v>17.61</v>
      </c>
      <c r="F879" s="17" t="n">
        <v>18.8757</v>
      </c>
      <c r="G879" s="17" t="n">
        <v>5</v>
      </c>
      <c r="H879" s="6" t="s">
        <f>=(F879-E879)*G879</f>
      </c>
      <c r="I879" s="9" t="s">
        <f>=(F879-E879)/E879</f>
      </c>
      <c r="J879" s="7" t="s">
        <f>=MAX(1,DATEDIF(C879,D879,"d")-1)</f>
      </c>
      <c r="K879" s="9" t="s">
        <f>=I879*365/J879</f>
      </c>
    </row>
    <row collapsed="false" customFormat="false" customHeight="false" hidden="false" ht="12.1" outlineLevel="0" r="880">
      <c r="A880" s="16" t="s">
        <v>105</v>
      </c>
      <c r="B880" s="16" t="s">
        <v>106</v>
      </c>
      <c r="C880" s="45" t="n">
        <v>46058</v>
      </c>
      <c r="D880" s="46" t="n">
        <v>46209</v>
      </c>
      <c r="E880" s="17" t="n">
        <v>17.8023</v>
      </c>
      <c r="F880" s="17" t="n">
        <v>18.8757</v>
      </c>
      <c r="G880" s="17" t="n">
        <v>26</v>
      </c>
      <c r="H880" s="6" t="s">
        <f>=(F880-E880)*G880</f>
      </c>
      <c r="I880" s="9" t="s">
        <f>=(F880-E880)/E880</f>
      </c>
      <c r="J880" s="7" t="s">
        <f>=MAX(1,DATEDIF(C880,D880,"d")-1)</f>
      </c>
      <c r="K880" s="9" t="s">
        <f>=I880*365/J880</f>
      </c>
    </row>
    <row collapsed="false" customFormat="false" customHeight="false" hidden="false" ht="12.1" outlineLevel="0" r="881">
      <c r="A881" s="16" t="s">
        <v>105</v>
      </c>
      <c r="B881" s="16" t="s">
        <v>106</v>
      </c>
      <c r="C881" s="45" t="n">
        <v>46062</v>
      </c>
      <c r="D881" s="46" t="n">
        <v>46209</v>
      </c>
      <c r="E881" s="17" t="n">
        <v>17.8318</v>
      </c>
      <c r="F881" s="17" t="n">
        <v>18.8757</v>
      </c>
      <c r="G881" s="17" t="n">
        <v>17</v>
      </c>
      <c r="H881" s="6" t="s">
        <f>=(F881-E881)*G881</f>
      </c>
      <c r="I881" s="9" t="s">
        <f>=(F881-E881)/E881</f>
      </c>
      <c r="J881" s="7" t="s">
        <f>=MAX(1,DATEDIF(C881,D881,"d")-1)</f>
      </c>
      <c r="K881" s="9" t="s">
        <f>=I881*365/J881</f>
      </c>
    </row>
    <row collapsed="false" customFormat="false" customHeight="false" hidden="false" ht="12.1" outlineLevel="0" r="882">
      <c r="A882" s="16" t="s">
        <v>105</v>
      </c>
      <c r="B882" s="16" t="s">
        <v>106</v>
      </c>
      <c r="C882" s="45" t="n">
        <v>46064</v>
      </c>
      <c r="D882" s="46" t="n">
        <v>46209</v>
      </c>
      <c r="E882" s="17" t="n">
        <v>17.85</v>
      </c>
      <c r="F882" s="17" t="n">
        <v>18.8757</v>
      </c>
      <c r="G882" s="17" t="n">
        <v>3</v>
      </c>
      <c r="H882" s="6" t="s">
        <f>=(F882-E882)*G882</f>
      </c>
      <c r="I882" s="9" t="s">
        <f>=(F882-E882)/E882</f>
      </c>
      <c r="J882" s="7" t="s">
        <f>=MAX(1,DATEDIF(C882,D882,"d")-1)</f>
      </c>
      <c r="K882" s="9" t="s">
        <f>=I882*365/J882</f>
      </c>
    </row>
    <row collapsed="false" customFormat="false" customHeight="false" hidden="false" ht="12.1" outlineLevel="0" r="883">
      <c r="A883" s="16" t="s">
        <v>105</v>
      </c>
      <c r="B883" s="16" t="s">
        <v>106</v>
      </c>
      <c r="C883" s="45" t="n">
        <v>46066</v>
      </c>
      <c r="D883" s="46" t="n">
        <v>46209</v>
      </c>
      <c r="E883" s="17" t="n">
        <v>17.88</v>
      </c>
      <c r="F883" s="17" t="n">
        <v>18.8757</v>
      </c>
      <c r="G883" s="17" t="n">
        <v>3</v>
      </c>
      <c r="H883" s="6" t="s">
        <f>=(F883-E883)*G883</f>
      </c>
      <c r="I883" s="9" t="s">
        <f>=(F883-E883)/E883</f>
      </c>
      <c r="J883" s="7" t="s">
        <f>=MAX(1,DATEDIF(C883,D883,"d")-1)</f>
      </c>
      <c r="K883" s="9" t="s">
        <f>=I883*365/J883</f>
      </c>
    </row>
    <row collapsed="false" customFormat="false" customHeight="false" hidden="false" ht="12.1" outlineLevel="0" r="884">
      <c r="A884" s="16" t="s">
        <v>105</v>
      </c>
      <c r="B884" s="16" t="s">
        <v>106</v>
      </c>
      <c r="C884" s="45" t="n">
        <v>46069</v>
      </c>
      <c r="D884" s="46" t="n">
        <v>46209</v>
      </c>
      <c r="E884" s="17" t="n">
        <v>17.885</v>
      </c>
      <c r="F884" s="17" t="n">
        <v>18.8757</v>
      </c>
      <c r="G884" s="17" t="n">
        <v>4</v>
      </c>
      <c r="H884" s="6" t="s">
        <f>=(F884-E884)*G884</f>
      </c>
      <c r="I884" s="9" t="s">
        <f>=(F884-E884)/E884</f>
      </c>
      <c r="J884" s="7" t="s">
        <f>=MAX(1,DATEDIF(C884,D884,"d")-1)</f>
      </c>
      <c r="K884" s="9" t="s">
        <f>=I884*365/J884</f>
      </c>
    </row>
    <row collapsed="false" customFormat="false" customHeight="false" hidden="false" ht="12.1" outlineLevel="0" r="885">
      <c r="A885" s="16" t="s">
        <v>105</v>
      </c>
      <c r="B885" s="16" t="s">
        <v>106</v>
      </c>
      <c r="C885" s="45" t="n">
        <v>46069</v>
      </c>
      <c r="D885" s="46" t="n">
        <v>46209</v>
      </c>
      <c r="E885" s="17" t="n">
        <v>17.885</v>
      </c>
      <c r="F885" s="17" t="n">
        <v>18.8757</v>
      </c>
      <c r="G885" s="17" t="n">
        <v>4</v>
      </c>
      <c r="H885" s="6" t="s">
        <f>=(F885-E885)*G885</f>
      </c>
      <c r="I885" s="9" t="s">
        <f>=(F885-E885)/E885</f>
      </c>
      <c r="J885" s="7" t="s">
        <f>=MAX(1,DATEDIF(C885,D885,"d")-1)</f>
      </c>
      <c r="K885" s="9" t="s">
        <f>=I885*365/J885</f>
      </c>
    </row>
    <row collapsed="false" customFormat="false" customHeight="false" hidden="false" ht="12.1" outlineLevel="0" r="886">
      <c r="A886" s="16" t="s">
        <v>105</v>
      </c>
      <c r="B886" s="16" t="s">
        <v>106</v>
      </c>
      <c r="C886" s="45" t="n">
        <v>46072</v>
      </c>
      <c r="D886" s="46" t="n">
        <v>46209</v>
      </c>
      <c r="E886" s="17" t="n">
        <v>17.9067</v>
      </c>
      <c r="F886" s="17" t="n">
        <v>18.8757</v>
      </c>
      <c r="G886" s="17" t="n">
        <v>6</v>
      </c>
      <c r="H886" s="6" t="s">
        <f>=(F886-E886)*G886</f>
      </c>
      <c r="I886" s="9" t="s">
        <f>=(F886-E886)/E886</f>
      </c>
      <c r="J886" s="7" t="s">
        <f>=MAX(1,DATEDIF(C886,D886,"d")-1)</f>
      </c>
      <c r="K886" s="9" t="s">
        <f>=I886*365/J886</f>
      </c>
    </row>
    <row collapsed="false" customFormat="false" customHeight="false" hidden="false" ht="12.1" outlineLevel="0" r="887">
      <c r="A887" s="16" t="s">
        <v>105</v>
      </c>
      <c r="B887" s="16" t="s">
        <v>106</v>
      </c>
      <c r="C887" s="45" t="n">
        <v>46080</v>
      </c>
      <c r="D887" s="46" t="n">
        <v>46209</v>
      </c>
      <c r="E887" s="17" t="n">
        <v>17.9825</v>
      </c>
      <c r="F887" s="17" t="n">
        <v>18.8757</v>
      </c>
      <c r="G887" s="17" t="n">
        <v>4</v>
      </c>
      <c r="H887" s="6" t="s">
        <f>=(F887-E887)*G887</f>
      </c>
      <c r="I887" s="9" t="s">
        <f>=(F887-E887)/E887</f>
      </c>
      <c r="J887" s="7" t="s">
        <f>=MAX(1,DATEDIF(C887,D887,"d")-1)</f>
      </c>
      <c r="K887" s="9" t="s">
        <f>=I887*365/J887</f>
      </c>
    </row>
    <row collapsed="false" customFormat="false" customHeight="false" hidden="false" ht="12.1" outlineLevel="0" r="888">
      <c r="A888" s="16" t="s">
        <v>105</v>
      </c>
      <c r="B888" s="16" t="s">
        <v>106</v>
      </c>
      <c r="C888" s="45" t="n">
        <v>46085</v>
      </c>
      <c r="D888" s="46" t="n">
        <v>46209</v>
      </c>
      <c r="E888" s="17" t="n">
        <v>18.004</v>
      </c>
      <c r="F888" s="17" t="n">
        <v>18.8757</v>
      </c>
      <c r="G888" s="17" t="n">
        <v>5</v>
      </c>
      <c r="H888" s="6" t="s">
        <f>=(F888-E888)*G888</f>
      </c>
      <c r="I888" s="9" t="s">
        <f>=(F888-E888)/E888</f>
      </c>
      <c r="J888" s="7" t="s">
        <f>=MAX(1,DATEDIF(C888,D888,"d")-1)</f>
      </c>
      <c r="K888" s="9" t="s">
        <f>=I888*365/J888</f>
      </c>
    </row>
    <row collapsed="false" customFormat="false" customHeight="false" hidden="false" ht="12.1" outlineLevel="0" r="889">
      <c r="A889" s="16" t="s">
        <v>105</v>
      </c>
      <c r="B889" s="16" t="s">
        <v>106</v>
      </c>
      <c r="C889" s="45" t="n">
        <v>46106</v>
      </c>
      <c r="D889" s="46" t="n">
        <v>46209</v>
      </c>
      <c r="E889" s="17" t="n">
        <v>18.1575</v>
      </c>
      <c r="F889" s="17" t="n">
        <v>18.8757</v>
      </c>
      <c r="G889" s="17" t="n">
        <v>4</v>
      </c>
      <c r="H889" s="6" t="s">
        <f>=(F889-E889)*G889</f>
      </c>
      <c r="I889" s="9" t="s">
        <f>=(F889-E889)/E889</f>
      </c>
      <c r="J889" s="7" t="s">
        <f>=MAX(1,DATEDIF(C889,D889,"d")-1)</f>
      </c>
      <c r="K889" s="9" t="s">
        <f>=I889*365/J889</f>
      </c>
    </row>
    <row collapsed="false" customFormat="false" customHeight="false" hidden="false" ht="12.1" outlineLevel="0" r="890">
      <c r="A890" s="16" t="s">
        <v>105</v>
      </c>
      <c r="B890" s="16" t="s">
        <v>106</v>
      </c>
      <c r="C890" s="45" t="n">
        <v>46111</v>
      </c>
      <c r="D890" s="46" t="n">
        <v>46209</v>
      </c>
      <c r="E890" s="17" t="n">
        <v>18.185</v>
      </c>
      <c r="F890" s="17" t="n">
        <v>18.8757</v>
      </c>
      <c r="G890" s="17" t="n">
        <v>4</v>
      </c>
      <c r="H890" s="6" t="s">
        <f>=(F890-E890)*G890</f>
      </c>
      <c r="I890" s="9" t="s">
        <f>=(F890-E890)/E890</f>
      </c>
      <c r="J890" s="7" t="s">
        <f>=MAX(1,DATEDIF(C890,D890,"d")-1)</f>
      </c>
      <c r="K890" s="9" t="s">
        <f>=I890*365/J890</f>
      </c>
    </row>
    <row collapsed="false" customFormat="false" customHeight="false" hidden="false" ht="12.1" outlineLevel="0" r="891">
      <c r="A891" s="16" t="s">
        <v>105</v>
      </c>
      <c r="B891" s="16" t="s">
        <v>106</v>
      </c>
      <c r="C891" s="45" t="n">
        <v>46127</v>
      </c>
      <c r="D891" s="46" t="n">
        <v>46209</v>
      </c>
      <c r="E891" s="17" t="n">
        <v>18.32</v>
      </c>
      <c r="F891" s="17" t="n">
        <v>18.8757</v>
      </c>
      <c r="G891" s="17" t="n">
        <v>1</v>
      </c>
      <c r="H891" s="6" t="s">
        <f>=(F891-E891)*G891</f>
      </c>
      <c r="I891" s="9" t="s">
        <f>=(F891-E891)/E891</f>
      </c>
      <c r="J891" s="7" t="s">
        <f>=MAX(1,DATEDIF(C891,D891,"d")-1)</f>
      </c>
      <c r="K891" s="9" t="s">
        <f>=I891*365/J891</f>
      </c>
    </row>
    <row collapsed="false" customFormat="false" customHeight="false" hidden="false" ht="12.1" outlineLevel="0" r="892">
      <c r="A892" s="16" t="s">
        <v>750</v>
      </c>
      <c r="B892" s="16" t="s">
        <v>1191</v>
      </c>
      <c r="C892" s="45" t="n">
        <v>45973</v>
      </c>
      <c r="D892" s="46" t="n">
        <v>46136</v>
      </c>
      <c r="E892" s="17" t="n">
        <v>957.42</v>
      </c>
      <c r="F892" s="17" t="n">
        <v>993.145</v>
      </c>
      <c r="G892" s="17" t="n">
        <v>1</v>
      </c>
      <c r="H892" s="6" t="s">
        <f>=(F892-E892)*G892</f>
      </c>
      <c r="I892" s="9" t="s">
        <f>=(F892-E892)/E892</f>
      </c>
      <c r="J892" s="7" t="s">
        <f>=MAX(1,DATEDIF(C892,D892,"d")-1)</f>
      </c>
      <c r="K892" s="9" t="s">
        <f>=I892*365/J892</f>
      </c>
    </row>
    <row collapsed="false" customFormat="false" customHeight="false" hidden="false" ht="12.1" outlineLevel="0" r="893">
      <c r="A893" s="16" t="s">
        <v>750</v>
      </c>
      <c r="B893" s="16" t="s">
        <v>1191</v>
      </c>
      <c r="C893" s="45" t="n">
        <v>45988</v>
      </c>
      <c r="D893" s="46" t="n">
        <v>46136</v>
      </c>
      <c r="E893" s="17" t="n">
        <v>970.68</v>
      </c>
      <c r="F893" s="17" t="n">
        <v>993.145</v>
      </c>
      <c r="G893" s="17" t="n">
        <v>1</v>
      </c>
      <c r="H893" s="6" t="s">
        <f>=(F893-E893)*G893</f>
      </c>
      <c r="I893" s="9" t="s">
        <f>=(F893-E893)/E893</f>
      </c>
      <c r="J893" s="7" t="s">
        <f>=MAX(1,DATEDIF(C893,D893,"d")-1)</f>
      </c>
      <c r="K893" s="9" t="s">
        <f>=I893*365/J893</f>
      </c>
    </row>
    <row collapsed="false" customFormat="false" customHeight="false" hidden="false" ht="12.1" outlineLevel="0" r="894">
      <c r="A894" s="16" t="s">
        <v>743</v>
      </c>
      <c r="B894" s="16" t="s">
        <v>1187</v>
      </c>
      <c r="C894" s="45" t="n">
        <v>45973</v>
      </c>
      <c r="D894" s="46" t="n">
        <v>46062</v>
      </c>
      <c r="E894" s="17" t="n">
        <v>1013.39</v>
      </c>
      <c r="F894" s="17" t="n">
        <v>1001.785</v>
      </c>
      <c r="G894" s="17" t="n">
        <v>1</v>
      </c>
      <c r="H894" s="6" t="s">
        <f>=(F894-E894)*G894</f>
      </c>
      <c r="I894" s="9" t="s">
        <f>=(F894-E894)/E894</f>
      </c>
      <c r="J894" s="7" t="s">
        <f>=MAX(1,DATEDIF(C894,D894,"d")-1)</f>
      </c>
      <c r="K894" s="9" t="s">
        <f>=I894*365/J894</f>
      </c>
    </row>
    <row collapsed="false" customFormat="false" customHeight="false" hidden="false" ht="12.1" outlineLevel="0" r="895">
      <c r="A895" s="16" t="s">
        <v>743</v>
      </c>
      <c r="B895" s="16" t="s">
        <v>1187</v>
      </c>
      <c r="C895" s="45" t="n">
        <v>45988</v>
      </c>
      <c r="D895" s="46" t="n">
        <v>46062</v>
      </c>
      <c r="E895" s="17" t="n">
        <v>971.68</v>
      </c>
      <c r="F895" s="17" t="n">
        <v>1001.785</v>
      </c>
      <c r="G895" s="17" t="n">
        <v>1</v>
      </c>
      <c r="H895" s="6" t="s">
        <f>=(F895-E895)*G895</f>
      </c>
      <c r="I895" s="9" t="s">
        <f>=(F895-E895)/E895</f>
      </c>
      <c r="J895" s="7" t="s">
        <f>=MAX(1,DATEDIF(C895,D895,"d")-1)</f>
      </c>
      <c r="K895" s="9" t="s">
        <f>=I895*365/J895</f>
      </c>
    </row>
    <row collapsed="false" customFormat="false" customHeight="false" hidden="false" ht="12.1" outlineLevel="0" r="896">
      <c r="A896" s="16" t="s">
        <v>751</v>
      </c>
      <c r="B896" s="16" t="s">
        <v>1189</v>
      </c>
      <c r="C896" s="45" t="n">
        <v>45973</v>
      </c>
      <c r="D896" s="46" t="n">
        <v>46136</v>
      </c>
      <c r="E896" s="17" t="n">
        <v>953.42</v>
      </c>
      <c r="F896" s="17" t="n">
        <v>692.975</v>
      </c>
      <c r="G896" s="17" t="n">
        <v>1</v>
      </c>
      <c r="H896" s="6" t="s">
        <f>=(F896-E896)*G896</f>
      </c>
      <c r="I896" s="9" t="s">
        <f>=(F896-E896)/E896</f>
      </c>
      <c r="J896" s="7" t="s">
        <f>=MAX(1,DATEDIF(C896,D896,"d")-1)</f>
      </c>
      <c r="K896" s="9" t="s">
        <f>=I896*365/J896</f>
      </c>
    </row>
    <row collapsed="false" customFormat="false" customHeight="false" hidden="false" ht="12.1" outlineLevel="0" r="897">
      <c r="A897" s="16" t="s">
        <v>751</v>
      </c>
      <c r="B897" s="16" t="s">
        <v>1189</v>
      </c>
      <c r="C897" s="45" t="n">
        <v>45988</v>
      </c>
      <c r="D897" s="46" t="n">
        <v>46136</v>
      </c>
      <c r="E897" s="17" t="n">
        <v>948.1</v>
      </c>
      <c r="F897" s="17" t="n">
        <v>692.975</v>
      </c>
      <c r="G897" s="17" t="n">
        <v>1</v>
      </c>
      <c r="H897" s="6" t="s">
        <f>=(F897-E897)*G897</f>
      </c>
      <c r="I897" s="9" t="s">
        <f>=(F897-E897)/E897</f>
      </c>
      <c r="J897" s="7" t="s">
        <f>=MAX(1,DATEDIF(C897,D897,"d")-1)</f>
      </c>
      <c r="K897" s="9" t="s">
        <f>=I897*365/J897</f>
      </c>
    </row>
    <row collapsed="false" customFormat="false" customHeight="false" hidden="false" ht="12.1" outlineLevel="0" r="898">
      <c r="A898" s="16" t="s">
        <v>739</v>
      </c>
      <c r="B898" s="16" t="s">
        <v>1188</v>
      </c>
      <c r="C898" s="45" t="n">
        <v>45985</v>
      </c>
      <c r="D898" s="46" t="n">
        <v>46062</v>
      </c>
      <c r="E898" s="17" t="n">
        <v>625.76</v>
      </c>
      <c r="F898" s="17" t="n">
        <v>593.675</v>
      </c>
      <c r="G898" s="17" t="n">
        <v>1</v>
      </c>
      <c r="H898" s="6" t="s">
        <f>=(F898-E898)*G898</f>
      </c>
      <c r="I898" s="9" t="s">
        <f>=(F898-E898)/E898</f>
      </c>
      <c r="J898" s="7" t="s">
        <f>=MAX(1,DATEDIF(C898,D898,"d")-1)</f>
      </c>
      <c r="K898" s="9" t="s">
        <f>=I898*365/J898</f>
      </c>
    </row>
    <row collapsed="false" customFormat="false" customHeight="false" hidden="false" ht="12.1" outlineLevel="0" r="899">
      <c r="A899" s="16" t="s">
        <v>739</v>
      </c>
      <c r="B899" s="16" t="s">
        <v>1188</v>
      </c>
      <c r="C899" s="45" t="n">
        <v>45993</v>
      </c>
      <c r="D899" s="46" t="n">
        <v>46062</v>
      </c>
      <c r="E899" s="17" t="n">
        <v>592.16</v>
      </c>
      <c r="F899" s="17" t="n">
        <v>593.675</v>
      </c>
      <c r="G899" s="17" t="n">
        <v>1</v>
      </c>
      <c r="H899" s="6" t="s">
        <f>=(F899-E899)*G899</f>
      </c>
      <c r="I899" s="9" t="s">
        <f>=(F899-E899)/E899</f>
      </c>
      <c r="J899" s="7" t="s">
        <f>=MAX(1,DATEDIF(C899,D899,"d")-1)</f>
      </c>
      <c r="K899" s="9" t="s">
        <f>=I899*365/J899</f>
      </c>
    </row>
    <row collapsed="false" customFormat="false" customHeight="false" hidden="false" ht="12.1" outlineLevel="0" r="900">
      <c r="A900" s="16" t="s">
        <v>752</v>
      </c>
      <c r="B900" s="16" t="s">
        <v>1190</v>
      </c>
      <c r="C900" s="45" t="n">
        <v>45985</v>
      </c>
      <c r="D900" s="46" t="n">
        <v>46136</v>
      </c>
      <c r="E900" s="17" t="n">
        <v>1002.5</v>
      </c>
      <c r="F900" s="17" t="n">
        <v>1004.91</v>
      </c>
      <c r="G900" s="17" t="n">
        <v>1</v>
      </c>
      <c r="H900" s="6" t="s">
        <f>=(F900-E900)*G900</f>
      </c>
      <c r="I900" s="9" t="s">
        <f>=(F900-E900)/E900</f>
      </c>
      <c r="J900" s="7" t="s">
        <f>=MAX(1,DATEDIF(C900,D900,"d")-1)</f>
      </c>
      <c r="K900" s="9" t="s">
        <f>=I900*365/J900</f>
      </c>
    </row>
    <row collapsed="false" customFormat="false" customHeight="false" hidden="false" ht="12.1" outlineLevel="0" r="901">
      <c r="A901" s="16" t="s">
        <v>752</v>
      </c>
      <c r="B901" s="16" t="s">
        <v>1190</v>
      </c>
      <c r="C901" s="45" t="n">
        <v>45988</v>
      </c>
      <c r="D901" s="46" t="n">
        <v>46136</v>
      </c>
      <c r="E901" s="17" t="n">
        <v>994.08</v>
      </c>
      <c r="F901" s="17" t="n">
        <v>1004.91</v>
      </c>
      <c r="G901" s="17" t="n">
        <v>1</v>
      </c>
      <c r="H901" s="6" t="s">
        <f>=(F901-E901)*G901</f>
      </c>
      <c r="I901" s="9" t="s">
        <f>=(F901-E901)/E901</f>
      </c>
      <c r="J901" s="7" t="s">
        <f>=MAX(1,DATEDIF(C901,D901,"d")-1)</f>
      </c>
      <c r="K901" s="9" t="s">
        <f>=I901*365/J901</f>
      </c>
    </row>
    <row collapsed="false" customFormat="false" customHeight="false" hidden="false" ht="12.1" outlineLevel="0" r="902">
      <c r="A902" s="16" t="s">
        <v>753</v>
      </c>
      <c r="B902" s="16" t="s">
        <v>1192</v>
      </c>
      <c r="C902" s="45" t="n">
        <v>45985</v>
      </c>
      <c r="D902" s="46" t="n">
        <v>46136</v>
      </c>
      <c r="E902" s="17" t="n">
        <v>1004.79</v>
      </c>
      <c r="F902" s="17" t="n">
        <v>950.745</v>
      </c>
      <c r="G902" s="17" t="n">
        <v>1</v>
      </c>
      <c r="H902" s="6" t="s">
        <f>=(F902-E902)*G902</f>
      </c>
      <c r="I902" s="9" t="s">
        <f>=(F902-E902)/E902</f>
      </c>
      <c r="J902" s="7" t="s">
        <f>=MAX(1,DATEDIF(C902,D902,"d")-1)</f>
      </c>
      <c r="K902" s="9" t="s">
        <f>=I902*365/J902</f>
      </c>
    </row>
    <row collapsed="false" customFormat="false" customHeight="false" hidden="false" ht="12.1" outlineLevel="0" r="903">
      <c r="A903" s="16" t="s">
        <v>753</v>
      </c>
      <c r="B903" s="16" t="s">
        <v>1192</v>
      </c>
      <c r="C903" s="45" t="n">
        <v>45988</v>
      </c>
      <c r="D903" s="46" t="n">
        <v>46136</v>
      </c>
      <c r="E903" s="17" t="n">
        <v>1006.38</v>
      </c>
      <c r="F903" s="17" t="n">
        <v>950.745</v>
      </c>
      <c r="G903" s="17" t="n">
        <v>1</v>
      </c>
      <c r="H903" s="6" t="s">
        <f>=(F903-E903)*G903</f>
      </c>
      <c r="I903" s="9" t="s">
        <f>=(F903-E903)/E903</f>
      </c>
      <c r="J903" s="7" t="s">
        <f>=MAX(1,DATEDIF(C903,D903,"d")-1)</f>
      </c>
      <c r="K903" s="9" t="s">
        <f>=I903*365/J903</f>
      </c>
    </row>
    <row collapsed="false" customFormat="false" customHeight="false" hidden="false" ht="12.1" outlineLevel="0" r="904">
      <c r="A904" s="16" t="s">
        <v>683</v>
      </c>
      <c r="B904" s="16" t="s">
        <v>1245</v>
      </c>
      <c r="C904" s="45" t="n">
        <v>46028</v>
      </c>
      <c r="D904" s="46" t="n">
        <v>46212</v>
      </c>
      <c r="E904" s="17" t="n">
        <v>123.28</v>
      </c>
      <c r="F904" s="17" t="n">
        <v>121.46</v>
      </c>
      <c r="G904" s="17" t="n">
        <v>1</v>
      </c>
      <c r="H904" s="6" t="s">
        <f>=(F904-E904)*G904</f>
      </c>
      <c r="I904" s="9" t="s">
        <f>=(F904-E904)/E904</f>
      </c>
      <c r="J904" s="7" t="s">
        <f>=MAX(1,DATEDIF(C904,D904,"d")-1)</f>
      </c>
      <c r="K904" s="9" t="s">
        <f>=I904*365/J904</f>
      </c>
    </row>
    <row collapsed="false" customFormat="false" customHeight="false" hidden="false" ht="12.1" outlineLevel="0" r="905">
      <c r="A905" s="16" t="s">
        <v>683</v>
      </c>
      <c r="B905" s="16" t="s">
        <v>1245</v>
      </c>
      <c r="C905" s="45" t="n">
        <v>46042</v>
      </c>
      <c r="D905" s="46" t="n">
        <v>46212</v>
      </c>
      <c r="E905" s="17" t="n">
        <v>122.2</v>
      </c>
      <c r="F905" s="17" t="n">
        <v>121.44</v>
      </c>
      <c r="G905" s="17" t="n">
        <v>1</v>
      </c>
      <c r="H905" s="6" t="s">
        <f>=(F905-E905)*G905</f>
      </c>
      <c r="I905" s="9" t="s">
        <f>=(F905-E905)/E905</f>
      </c>
      <c r="J905" s="7" t="s">
        <f>=MAX(1,DATEDIF(C905,D905,"d")-1)</f>
      </c>
      <c r="K905" s="9" t="s">
        <f>=I905*365/J905</f>
      </c>
    </row>
    <row collapsed="false" customFormat="false" customHeight="false" hidden="false" ht="12.1" outlineLevel="0" r="906">
      <c r="A906" s="16" t="s">
        <v>683</v>
      </c>
      <c r="B906" s="16" t="s">
        <v>1245</v>
      </c>
      <c r="C906" s="45" t="n">
        <v>46042</v>
      </c>
      <c r="D906" s="46" t="n">
        <v>46212</v>
      </c>
      <c r="E906" s="17" t="n">
        <v>122.2</v>
      </c>
      <c r="F906" s="17" t="n">
        <v>121.4226</v>
      </c>
      <c r="G906" s="17" t="n">
        <v>1</v>
      </c>
      <c r="H906" s="6" t="s">
        <f>=(F906-E906)*G906</f>
      </c>
      <c r="I906" s="9" t="s">
        <f>=(F906-E906)/E906</f>
      </c>
      <c r="J906" s="7" t="s">
        <f>=MAX(1,DATEDIF(C906,D906,"d")-1)</f>
      </c>
      <c r="K906" s="9" t="s">
        <f>=I906*365/J906</f>
      </c>
    </row>
    <row collapsed="false" customFormat="false" customHeight="false" hidden="false" ht="12.1" outlineLevel="0" r="907">
      <c r="A907" s="16" t="s">
        <v>683</v>
      </c>
      <c r="B907" s="16" t="s">
        <v>1245</v>
      </c>
      <c r="C907" s="45" t="n">
        <v>46064</v>
      </c>
      <c r="D907" s="46" t="n">
        <v>46212</v>
      </c>
      <c r="E907" s="17" t="n">
        <v>121.26</v>
      </c>
      <c r="F907" s="17" t="n">
        <v>121.4226</v>
      </c>
      <c r="G907" s="17" t="n">
        <v>3</v>
      </c>
      <c r="H907" s="6" t="s">
        <f>=(F907-E907)*G907</f>
      </c>
      <c r="I907" s="9" t="s">
        <f>=(F907-E907)/E907</f>
      </c>
      <c r="J907" s="7" t="s">
        <f>=MAX(1,DATEDIF(C907,D907,"d")-1)</f>
      </c>
      <c r="K907" s="9" t="s">
        <f>=I907*365/J907</f>
      </c>
    </row>
    <row collapsed="false" customFormat="false" customHeight="false" hidden="false" ht="12.1" outlineLevel="0" r="908">
      <c r="A908" s="16" t="s">
        <v>683</v>
      </c>
      <c r="B908" s="16" t="s">
        <v>1245</v>
      </c>
      <c r="C908" s="45" t="n">
        <v>46069</v>
      </c>
      <c r="D908" s="46" t="n">
        <v>46212</v>
      </c>
      <c r="E908" s="17" t="n">
        <v>120.12</v>
      </c>
      <c r="F908" s="17" t="n">
        <v>121.4226</v>
      </c>
      <c r="G908" s="17" t="n">
        <v>1</v>
      </c>
      <c r="H908" s="6" t="s">
        <f>=(F908-E908)*G908</f>
      </c>
      <c r="I908" s="9" t="s">
        <f>=(F908-E908)/E908</f>
      </c>
      <c r="J908" s="7" t="s">
        <f>=MAX(1,DATEDIF(C908,D908,"d")-1)</f>
      </c>
      <c r="K908" s="9" t="s">
        <f>=I908*365/J908</f>
      </c>
    </row>
    <row collapsed="false" customFormat="false" customHeight="false" hidden="false" ht="12.1" outlineLevel="0" r="909">
      <c r="A909" s="16" t="s">
        <v>683</v>
      </c>
      <c r="B909" s="16" t="s">
        <v>1245</v>
      </c>
      <c r="C909" s="45" t="n">
        <v>46069</v>
      </c>
      <c r="D909" s="46" t="n">
        <v>46212</v>
      </c>
      <c r="E909" s="17" t="n">
        <v>120.57</v>
      </c>
      <c r="F909" s="17" t="n">
        <v>121.4226</v>
      </c>
      <c r="G909" s="17" t="n">
        <v>1</v>
      </c>
      <c r="H909" s="6" t="s">
        <f>=(F909-E909)*G909</f>
      </c>
      <c r="I909" s="9" t="s">
        <f>=(F909-E909)/E909</f>
      </c>
      <c r="J909" s="7" t="s">
        <f>=MAX(1,DATEDIF(C909,D909,"d")-1)</f>
      </c>
      <c r="K909" s="9" t="s">
        <f>=I909*365/J909</f>
      </c>
    </row>
    <row collapsed="false" customFormat="false" customHeight="false" hidden="false" ht="12.1" outlineLevel="0" r="910">
      <c r="A910" s="16" t="s">
        <v>683</v>
      </c>
      <c r="B910" s="16" t="s">
        <v>1245</v>
      </c>
      <c r="C910" s="45" t="n">
        <v>46078</v>
      </c>
      <c r="D910" s="46" t="n">
        <v>46212</v>
      </c>
      <c r="E910" s="17" t="n">
        <v>120.9</v>
      </c>
      <c r="F910" s="17" t="n">
        <v>121.4226</v>
      </c>
      <c r="G910" s="17" t="n">
        <v>1</v>
      </c>
      <c r="H910" s="6" t="s">
        <f>=(F910-E910)*G910</f>
      </c>
      <c r="I910" s="9" t="s">
        <f>=(F910-E910)/E910</f>
      </c>
      <c r="J910" s="7" t="s">
        <f>=MAX(1,DATEDIF(C910,D910,"d")-1)</f>
      </c>
      <c r="K910" s="9" t="s">
        <f>=I910*365/J910</f>
      </c>
    </row>
    <row collapsed="false" customFormat="false" customHeight="false" hidden="false" ht="12.1" outlineLevel="0" r="911">
      <c r="A911" s="16" t="s">
        <v>683</v>
      </c>
      <c r="B911" s="16" t="s">
        <v>1245</v>
      </c>
      <c r="C911" s="45" t="n">
        <v>46094</v>
      </c>
      <c r="D911" s="46" t="n">
        <v>46212</v>
      </c>
      <c r="E911" s="17" t="n">
        <v>124.4</v>
      </c>
      <c r="F911" s="17" t="n">
        <v>121.4226</v>
      </c>
      <c r="G911" s="17" t="n">
        <v>2</v>
      </c>
      <c r="H911" s="6" t="s">
        <f>=(F911-E911)*G911</f>
      </c>
      <c r="I911" s="9" t="s">
        <f>=(F911-E911)/E911</f>
      </c>
      <c r="J911" s="7" t="s">
        <f>=MAX(1,DATEDIF(C911,D911,"d")-1)</f>
      </c>
      <c r="K911" s="9" t="s">
        <f>=I911*365/J911</f>
      </c>
    </row>
    <row collapsed="false" customFormat="false" customHeight="false" hidden="false" ht="12.1" outlineLevel="0" r="912">
      <c r="A912" s="16" t="s">
        <v>683</v>
      </c>
      <c r="B912" s="16" t="s">
        <v>1245</v>
      </c>
      <c r="C912" s="45" t="n">
        <v>46097</v>
      </c>
      <c r="D912" s="46" t="n">
        <v>46212</v>
      </c>
      <c r="E912" s="17" t="n">
        <v>125.85</v>
      </c>
      <c r="F912" s="17" t="n">
        <v>121.4226</v>
      </c>
      <c r="G912" s="17" t="n">
        <v>1</v>
      </c>
      <c r="H912" s="6" t="s">
        <f>=(F912-E912)*G912</f>
      </c>
      <c r="I912" s="9" t="s">
        <f>=(F912-E912)/E912</f>
      </c>
      <c r="J912" s="7" t="s">
        <f>=MAX(1,DATEDIF(C912,D912,"d")-1)</f>
      </c>
      <c r="K912" s="9" t="s">
        <f>=I912*365/J912</f>
      </c>
    </row>
    <row collapsed="false" customFormat="false" customHeight="false" hidden="false" ht="12.1" outlineLevel="0" r="913">
      <c r="A913" s="16" t="s">
        <v>683</v>
      </c>
      <c r="B913" s="16" t="s">
        <v>1245</v>
      </c>
      <c r="C913" s="45" t="n">
        <v>46106</v>
      </c>
      <c r="D913" s="46" t="n">
        <v>46212</v>
      </c>
      <c r="E913" s="17" t="n">
        <v>125.34</v>
      </c>
      <c r="F913" s="17" t="n">
        <v>121.4226</v>
      </c>
      <c r="G913" s="17" t="n">
        <v>1</v>
      </c>
      <c r="H913" s="6" t="s">
        <f>=(F913-E913)*G913</f>
      </c>
      <c r="I913" s="9" t="s">
        <f>=(F913-E913)/E913</f>
      </c>
      <c r="J913" s="7" t="s">
        <f>=MAX(1,DATEDIF(C913,D913,"d")-1)</f>
      </c>
      <c r="K913" s="9" t="s">
        <f>=I913*365/J913</f>
      </c>
    </row>
    <row collapsed="false" customFormat="false" customHeight="false" hidden="false" ht="12.1" outlineLevel="0" r="914">
      <c r="A914" s="16" t="s">
        <v>683</v>
      </c>
      <c r="B914" s="16" t="s">
        <v>1245</v>
      </c>
      <c r="C914" s="45" t="n">
        <v>46106</v>
      </c>
      <c r="D914" s="46" t="n">
        <v>46212</v>
      </c>
      <c r="E914" s="17" t="n">
        <v>125.35</v>
      </c>
      <c r="F914" s="17" t="n">
        <v>121.4226</v>
      </c>
      <c r="G914" s="17" t="n">
        <v>1</v>
      </c>
      <c r="H914" s="6" t="s">
        <f>=(F914-E914)*G914</f>
      </c>
      <c r="I914" s="9" t="s">
        <f>=(F914-E914)/E914</f>
      </c>
      <c r="J914" s="7" t="s">
        <f>=MAX(1,DATEDIF(C914,D914,"d")-1)</f>
      </c>
      <c r="K914" s="9" t="s">
        <f>=I914*365/J914</f>
      </c>
    </row>
    <row collapsed="false" customFormat="false" customHeight="false" hidden="false" ht="12.1" outlineLevel="0" r="915">
      <c r="A915" s="16" t="s">
        <v>683</v>
      </c>
      <c r="B915" s="16" t="s">
        <v>1245</v>
      </c>
      <c r="C915" s="45" t="n">
        <v>46111</v>
      </c>
      <c r="D915" s="46" t="n">
        <v>46212</v>
      </c>
      <c r="E915" s="17" t="n">
        <v>125.2</v>
      </c>
      <c r="F915" s="17" t="n">
        <v>121.4226</v>
      </c>
      <c r="G915" s="17" t="n">
        <v>1</v>
      </c>
      <c r="H915" s="6" t="s">
        <f>=(F915-E915)*G915</f>
      </c>
      <c r="I915" s="9" t="s">
        <f>=(F915-E915)/E915</f>
      </c>
      <c r="J915" s="7" t="s">
        <f>=MAX(1,DATEDIF(C915,D915,"d")-1)</f>
      </c>
      <c r="K915" s="9" t="s">
        <f>=I915*365/J915</f>
      </c>
    </row>
    <row collapsed="false" customFormat="false" customHeight="false" hidden="false" ht="12.1" outlineLevel="0" r="916">
      <c r="A916" s="16" t="s">
        <v>683</v>
      </c>
      <c r="B916" s="16" t="s">
        <v>1245</v>
      </c>
      <c r="C916" s="45" t="n">
        <v>46127</v>
      </c>
      <c r="D916" s="46" t="n">
        <v>46212</v>
      </c>
      <c r="E916" s="17" t="n">
        <v>118.44</v>
      </c>
      <c r="F916" s="17" t="n">
        <v>121.4226</v>
      </c>
      <c r="G916" s="17" t="n">
        <v>1</v>
      </c>
      <c r="H916" s="6" t="s">
        <f>=(F916-E916)*G916</f>
      </c>
      <c r="I916" s="9" t="s">
        <f>=(F916-E916)/E916</f>
      </c>
      <c r="J916" s="7" t="s">
        <f>=MAX(1,DATEDIF(C916,D916,"d")-1)</f>
      </c>
      <c r="K916" s="9" t="s">
        <f>=I916*365/J916</f>
      </c>
    </row>
    <row collapsed="false" customFormat="false" customHeight="false" hidden="false" ht="12.1" outlineLevel="0" r="917">
      <c r="A917" s="16" t="s">
        <v>683</v>
      </c>
      <c r="B917" s="16" t="s">
        <v>1245</v>
      </c>
      <c r="C917" s="45" t="n">
        <v>46127</v>
      </c>
      <c r="D917" s="46" t="n">
        <v>46212</v>
      </c>
      <c r="E917" s="17" t="n">
        <v>118.46</v>
      </c>
      <c r="F917" s="17" t="n">
        <v>121.4226</v>
      </c>
      <c r="G917" s="17" t="n">
        <v>1</v>
      </c>
      <c r="H917" s="6" t="s">
        <f>=(F917-E917)*G917</f>
      </c>
      <c r="I917" s="9" t="s">
        <f>=(F917-E917)/E917</f>
      </c>
      <c r="J917" s="7" t="s">
        <f>=MAX(1,DATEDIF(C917,D917,"d")-1)</f>
      </c>
      <c r="K917" s="9" t="s">
        <f>=I917*365/J917</f>
      </c>
    </row>
    <row collapsed="false" customFormat="false" customHeight="false" hidden="false" ht="12.1" outlineLevel="0" r="918">
      <c r="A918" s="16" t="s">
        <v>683</v>
      </c>
      <c r="B918" s="16" t="s">
        <v>1245</v>
      </c>
      <c r="C918" s="45" t="n">
        <v>46134</v>
      </c>
      <c r="D918" s="46" t="n">
        <v>46212</v>
      </c>
      <c r="E918" s="17" t="n">
        <v>118.76</v>
      </c>
      <c r="F918" s="17" t="n">
        <v>121.4226</v>
      </c>
      <c r="G918" s="17" t="n">
        <v>1</v>
      </c>
      <c r="H918" s="6" t="s">
        <f>=(F918-E918)*G918</f>
      </c>
      <c r="I918" s="9" t="s">
        <f>=(F918-E918)/E918</f>
      </c>
      <c r="J918" s="7" t="s">
        <f>=MAX(1,DATEDIF(C918,D918,"d")-1)</f>
      </c>
      <c r="K918" s="9" t="s">
        <f>=I918*365/J918</f>
      </c>
    </row>
    <row collapsed="false" customFormat="false" customHeight="false" hidden="false" ht="12.1" outlineLevel="0" r="919">
      <c r="A919" s="16" t="s">
        <v>683</v>
      </c>
      <c r="B919" s="16" t="s">
        <v>1245</v>
      </c>
      <c r="C919" s="45" t="n">
        <v>46134</v>
      </c>
      <c r="D919" s="46" t="n">
        <v>46212</v>
      </c>
      <c r="E919" s="17" t="n">
        <v>118.73</v>
      </c>
      <c r="F919" s="17" t="n">
        <v>121.4226</v>
      </c>
      <c r="G919" s="17" t="n">
        <v>3</v>
      </c>
      <c r="H919" s="6" t="s">
        <f>=(F919-E919)*G919</f>
      </c>
      <c r="I919" s="9" t="s">
        <f>=(F919-E919)/E919</f>
      </c>
      <c r="J919" s="7" t="s">
        <f>=MAX(1,DATEDIF(C919,D919,"d")-1)</f>
      </c>
      <c r="K919" s="9" t="s">
        <f>=I919*365/J919</f>
      </c>
    </row>
    <row collapsed="false" customFormat="false" customHeight="false" hidden="false" ht="12.1" outlineLevel="0" r="920">
      <c r="A920" s="16" t="s">
        <v>718</v>
      </c>
      <c r="B920" s="16" t="s">
        <v>1227</v>
      </c>
      <c r="C920" s="45" t="n">
        <v>46139</v>
      </c>
      <c r="D920" s="46" t="n">
        <v>46212</v>
      </c>
      <c r="E920" s="17" t="n">
        <v>18.73</v>
      </c>
      <c r="F920" s="17" t="n">
        <v>18.6443</v>
      </c>
      <c r="G920" s="17" t="n">
        <v>1</v>
      </c>
      <c r="H920" s="6" t="s">
        <f>=(F920-E920)*G920</f>
      </c>
      <c r="I920" s="9" t="s">
        <f>=(F920-E920)/E920</f>
      </c>
      <c r="J920" s="7" t="s">
        <f>=MAX(1,DATEDIF(C920,D920,"d")-1)</f>
      </c>
      <c r="K920" s="9" t="s">
        <f>=I920*365/J920</f>
      </c>
    </row>
    <row collapsed="false" customFormat="false" customHeight="false" hidden="false" ht="12.1" outlineLevel="0" r="921">
      <c r="A921" s="16" t="s">
        <v>718</v>
      </c>
      <c r="B921" s="16" t="s">
        <v>1227</v>
      </c>
      <c r="C921" s="45" t="n">
        <v>46140</v>
      </c>
      <c r="D921" s="46" t="n">
        <v>46212</v>
      </c>
      <c r="E921" s="17" t="n">
        <v>18.7005</v>
      </c>
      <c r="F921" s="17" t="n">
        <v>18.6443</v>
      </c>
      <c r="G921" s="17" t="n">
        <v>39</v>
      </c>
      <c r="H921" s="6" t="s">
        <f>=(F921-E921)*G921</f>
      </c>
      <c r="I921" s="9" t="s">
        <f>=(F921-E921)/E921</f>
      </c>
      <c r="J921" s="7" t="s">
        <f>=MAX(1,DATEDIF(C921,D921,"d")-1)</f>
      </c>
      <c r="K921" s="9" t="s">
        <f>=I921*365/J921</f>
      </c>
    </row>
    <row collapsed="false" customFormat="false" customHeight="false" hidden="false" ht="12.1" outlineLevel="0" r="922">
      <c r="A922" s="16" t="s">
        <v>17</v>
      </c>
      <c r="B922" s="16" t="s">
        <v>19</v>
      </c>
      <c r="C922" s="45" t="n">
        <v>44994</v>
      </c>
      <c r="D922" s="46" t="n">
        <v>45244</v>
      </c>
      <c r="E922" s="17" t="n">
        <v>10138.7803</v>
      </c>
      <c r="F922" s="17" t="n">
        <v>15969.02</v>
      </c>
      <c r="G922" s="17" t="n">
        <v>4</v>
      </c>
      <c r="H922" s="6" t="s">
        <f>=(F922-E922)*G922</f>
      </c>
      <c r="I922" s="9" t="s">
        <f>=(F922-E922)/E922</f>
      </c>
      <c r="J922" s="7" t="s">
        <f>=MAX(1,DATEDIF(C922,D922,"d")-1)</f>
      </c>
      <c r="K922" s="9" t="s">
        <f>=I922*365/J922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2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60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</cols>
  <sheetData>
    <row collapsed="false" customFormat="false" customHeight="false" hidden="false" ht="12.1" outlineLevel="0" r="1">
      <c r="A1" s="18" t="s">
        <v>167</v>
      </c>
      <c r="B1" s="18" t="s">
        <v>10</v>
      </c>
      <c r="C1" s="18" t="s">
        <v>168</v>
      </c>
      <c r="D1" s="18" t="s">
        <v>169</v>
      </c>
      <c r="E1" s="18" t="s">
        <v>170</v>
      </c>
      <c r="F1" s="18" t="s">
        <v>171</v>
      </c>
      <c r="G1" s="18" t="s">
        <v>172</v>
      </c>
      <c r="H1" s="18" t="s">
        <v>173</v>
      </c>
      <c r="I1" s="18" t="s">
        <v>174</v>
      </c>
    </row>
    <row collapsed="false" customFormat="false" customHeight="false" hidden="false" ht="12.1" outlineLevel="0" r="2">
      <c r="A2" s="13" t="n">
        <v>43319</v>
      </c>
      <c r="B2" s="6" t="n">
        <v>96452.7025</v>
      </c>
      <c r="C2" s="6" t="n">
        <v>96452.7025</v>
      </c>
      <c r="D2" s="16" t="s">
        <v>175</v>
      </c>
      <c r="E2" s="16"/>
      <c r="F2" s="16"/>
      <c r="G2" s="7" t="n">
        <v>0</v>
      </c>
      <c r="H2" s="6" t="s">
        <f>=B2</f>
      </c>
      <c r="I2" s="6" t="n">
        <v>0</v>
      </c>
    </row>
    <row collapsed="false" customFormat="false" customHeight="false" hidden="false" ht="12.1" outlineLevel="0" r="3">
      <c r="A3" s="13" t="n">
        <v>43319</v>
      </c>
      <c r="B3" s="6" t="n">
        <v>29907.3225</v>
      </c>
      <c r="C3" s="6" t="n">
        <v>29907.3225</v>
      </c>
      <c r="D3" s="16" t="s">
        <v>175</v>
      </c>
      <c r="E3" s="16"/>
      <c r="F3" s="16"/>
      <c r="G3" s="6" t="s">
        <f>=A3-A2</f>
      </c>
      <c r="H3" s="6" t="s">
        <f>=B3+H2</f>
      </c>
      <c r="I3" s="6" t="s">
        <f>=G3*H2</f>
      </c>
    </row>
    <row collapsed="false" customFormat="false" customHeight="false" hidden="false" ht="12.1" outlineLevel="0" r="4">
      <c r="A4" s="13" t="n">
        <v>43500</v>
      </c>
      <c r="B4" s="6" t="n">
        <v>169.403058</v>
      </c>
      <c r="C4" s="6" t="n">
        <v>169.403058</v>
      </c>
      <c r="D4" s="16" t="s">
        <v>176</v>
      </c>
      <c r="E4" s="16"/>
      <c r="F4" s="16"/>
      <c r="G4" s="6" t="s">
        <f>=A4-A3</f>
      </c>
      <c r="H4" s="6" t="s">
        <f>=B4+H3</f>
      </c>
      <c r="I4" s="6" t="s">
        <f>=G4*H3</f>
      </c>
    </row>
    <row collapsed="false" customFormat="false" customHeight="false" hidden="false" ht="12.1" outlineLevel="0" r="5">
      <c r="A5" s="13" t="n">
        <v>43500</v>
      </c>
      <c r="B5" s="6" t="n">
        <v>2300</v>
      </c>
      <c r="C5" s="6" t="n">
        <v>2300</v>
      </c>
      <c r="D5" s="16" t="s">
        <v>175</v>
      </c>
      <c r="E5" s="16"/>
      <c r="F5" s="16"/>
      <c r="G5" s="6" t="s">
        <f>=A5-A4</f>
      </c>
      <c r="H5" s="6" t="s">
        <f>=B5+H4</f>
      </c>
      <c r="I5" s="6" t="s">
        <f>=G5*H4</f>
      </c>
    </row>
    <row collapsed="false" customFormat="false" customHeight="false" hidden="false" ht="12.1" outlineLevel="0" r="6">
      <c r="A6" s="13" t="n">
        <v>43500</v>
      </c>
      <c r="B6" s="6" t="n">
        <v>400</v>
      </c>
      <c r="C6" s="6" t="n">
        <v>400</v>
      </c>
      <c r="D6" s="16" t="s">
        <v>175</v>
      </c>
      <c r="E6" s="16"/>
      <c r="F6" s="16"/>
      <c r="G6" s="6" t="s">
        <f>=A6-A5</f>
      </c>
      <c r="H6" s="6" t="s">
        <f>=B6+H5</f>
      </c>
      <c r="I6" s="6" t="s">
        <f>=G6*H5</f>
      </c>
    </row>
    <row collapsed="false" customFormat="false" customHeight="false" hidden="false" ht="12.1" outlineLevel="0" r="7">
      <c r="A7" s="13" t="n">
        <v>43511</v>
      </c>
      <c r="B7" s="6" t="n">
        <v>2600</v>
      </c>
      <c r="C7" s="6" t="n">
        <v>2600</v>
      </c>
      <c r="D7" s="16" t="s">
        <v>175</v>
      </c>
      <c r="E7" s="16"/>
      <c r="F7" s="16"/>
      <c r="G7" s="6" t="s">
        <f>=A7-A6</f>
      </c>
      <c r="H7" s="6" t="s">
        <f>=B7+H6</f>
      </c>
      <c r="I7" s="6" t="s">
        <f>=G7*H6</f>
      </c>
    </row>
    <row collapsed="false" customFormat="false" customHeight="false" hidden="false" ht="12.1" outlineLevel="0" r="8">
      <c r="A8" s="13" t="n">
        <v>43511</v>
      </c>
      <c r="B8" s="6" t="n">
        <v>100</v>
      </c>
      <c r="C8" s="6" t="n">
        <v>100</v>
      </c>
      <c r="D8" s="16" t="s">
        <v>175</v>
      </c>
      <c r="E8" s="16"/>
      <c r="F8" s="16"/>
      <c r="G8" s="6" t="s">
        <f>=A8-A7</f>
      </c>
      <c r="H8" s="6" t="s">
        <f>=B8+H7</f>
      </c>
      <c r="I8" s="6" t="s">
        <f>=G8*H7</f>
      </c>
    </row>
    <row collapsed="false" customFormat="false" customHeight="false" hidden="false" ht="12.1" outlineLevel="0" r="9">
      <c r="A9" s="13" t="n">
        <v>43524</v>
      </c>
      <c r="B9" s="6" t="n">
        <v>2600</v>
      </c>
      <c r="C9" s="6" t="n">
        <v>2600</v>
      </c>
      <c r="D9" s="16" t="s">
        <v>175</v>
      </c>
      <c r="E9" s="16"/>
      <c r="F9" s="16"/>
      <c r="G9" s="6" t="s">
        <f>=A9-A8</f>
      </c>
      <c r="H9" s="6" t="s">
        <f>=B9+H8</f>
      </c>
      <c r="I9" s="6" t="s">
        <f>=G9*H8</f>
      </c>
    </row>
    <row collapsed="false" customFormat="false" customHeight="false" hidden="false" ht="12.1" outlineLevel="0" r="10">
      <c r="A10" s="13" t="n">
        <v>43542</v>
      </c>
      <c r="B10" s="6" t="n">
        <v>2700</v>
      </c>
      <c r="C10" s="6" t="n">
        <v>2700</v>
      </c>
      <c r="D10" s="16" t="s">
        <v>175</v>
      </c>
      <c r="E10" s="16"/>
      <c r="F10" s="16"/>
      <c r="G10" s="6" t="s">
        <f>=A10-A9</f>
      </c>
      <c r="H10" s="6" t="s">
        <f>=B10+H9</f>
      </c>
      <c r="I10" s="6" t="s">
        <f>=G10*H9</f>
      </c>
    </row>
    <row collapsed="false" customFormat="false" customHeight="false" hidden="false" ht="12.1" outlineLevel="0" r="11">
      <c r="A11" s="13" t="n">
        <v>43550</v>
      </c>
      <c r="B11" s="6" t="n">
        <v>-68.37</v>
      </c>
      <c r="C11" s="6" t="n">
        <v>-68.37</v>
      </c>
      <c r="D11" s="16" t="s">
        <v>177</v>
      </c>
      <c r="E11" s="16"/>
      <c r="F11" s="16"/>
      <c r="G11" s="6" t="s">
        <f>=A11-A10</f>
      </c>
      <c r="H11" s="6" t="s">
        <f>=B11+H10</f>
      </c>
      <c r="I11" s="6" t="s">
        <f>=G11*H10</f>
      </c>
    </row>
    <row collapsed="false" customFormat="false" customHeight="false" hidden="false" ht="12.1" outlineLevel="0" r="12">
      <c r="A12" s="13" t="n">
        <v>43552</v>
      </c>
      <c r="B12" s="6" t="n">
        <v>68.37</v>
      </c>
      <c r="C12" s="6" t="n">
        <v>68.37</v>
      </c>
      <c r="D12" s="16" t="s">
        <v>178</v>
      </c>
      <c r="E12" s="16"/>
      <c r="F12" s="16"/>
      <c r="G12" s="6" t="s">
        <f>=A12-A11</f>
      </c>
      <c r="H12" s="6" t="s">
        <f>=B12+H11</f>
      </c>
      <c r="I12" s="6" t="s">
        <f>=G12*H11</f>
      </c>
    </row>
    <row collapsed="false" customFormat="false" customHeight="false" hidden="false" ht="12.1" outlineLevel="0" r="13">
      <c r="A13" s="13" t="n">
        <v>43556</v>
      </c>
      <c r="B13" s="6" t="n">
        <v>2600</v>
      </c>
      <c r="C13" s="6" t="n">
        <v>2600</v>
      </c>
      <c r="D13" s="16" t="s">
        <v>175</v>
      </c>
      <c r="E13" s="16"/>
      <c r="F13" s="16"/>
      <c r="G13" s="6" t="s">
        <f>=A13-A12</f>
      </c>
      <c r="H13" s="6" t="s">
        <f>=B13+H12</f>
      </c>
      <c r="I13" s="6" t="s">
        <f>=G13*H12</f>
      </c>
    </row>
    <row collapsed="false" customFormat="false" customHeight="false" hidden="false" ht="12.1" outlineLevel="0" r="14">
      <c r="A14" s="13" t="n">
        <v>43556</v>
      </c>
      <c r="B14" s="6" t="n">
        <v>100</v>
      </c>
      <c r="C14" s="6" t="n">
        <v>100</v>
      </c>
      <c r="D14" s="16" t="s">
        <v>175</v>
      </c>
      <c r="E14" s="16"/>
      <c r="F14" s="16"/>
      <c r="G14" s="6" t="s">
        <f>=A14-A13</f>
      </c>
      <c r="H14" s="6" t="s">
        <f>=B14+H13</f>
      </c>
      <c r="I14" s="6" t="s">
        <f>=G14*H13</f>
      </c>
    </row>
    <row collapsed="false" customFormat="false" customHeight="false" hidden="false" ht="12.1" outlineLevel="0" r="15">
      <c r="A15" s="13" t="n">
        <v>43572</v>
      </c>
      <c r="B15" s="6" t="n">
        <v>2100</v>
      </c>
      <c r="C15" s="6" t="n">
        <v>2100</v>
      </c>
      <c r="D15" s="16" t="s">
        <v>175</v>
      </c>
      <c r="E15" s="16"/>
      <c r="F15" s="16"/>
      <c r="G15" s="6" t="s">
        <f>=A15-A14</f>
      </c>
      <c r="H15" s="6" t="s">
        <f>=B15+H14</f>
      </c>
      <c r="I15" s="6" t="s">
        <f>=G15*H14</f>
      </c>
    </row>
    <row collapsed="false" customFormat="false" customHeight="false" hidden="false" ht="12.1" outlineLevel="0" r="16">
      <c r="A16" s="13" t="n">
        <v>43574</v>
      </c>
      <c r="B16" s="6" t="n">
        <v>1000</v>
      </c>
      <c r="C16" s="6" t="n">
        <v>1000</v>
      </c>
      <c r="D16" s="16" t="s">
        <v>175</v>
      </c>
      <c r="E16" s="16"/>
      <c r="F16" s="16"/>
      <c r="G16" s="6" t="s">
        <f>=A16-A15</f>
      </c>
      <c r="H16" s="6" t="s">
        <f>=B16+H15</f>
      </c>
      <c r="I16" s="6" t="s">
        <f>=G16*H15</f>
      </c>
    </row>
    <row collapsed="false" customFormat="false" customHeight="false" hidden="false" ht="12.1" outlineLevel="0" r="17">
      <c r="A17" s="13" t="n">
        <v>43591</v>
      </c>
      <c r="B17" s="6" t="n">
        <v>-50</v>
      </c>
      <c r="C17" s="6" t="n">
        <v>-50</v>
      </c>
      <c r="D17" s="16" t="s">
        <v>179</v>
      </c>
      <c r="E17" s="16"/>
      <c r="F17" s="16"/>
      <c r="G17" s="6" t="s">
        <f>=A17-A16</f>
      </c>
      <c r="H17" s="6" t="s">
        <f>=B17+H16</f>
      </c>
      <c r="I17" s="6" t="s">
        <f>=G17*H16</f>
      </c>
    </row>
    <row collapsed="false" customFormat="false" customHeight="false" hidden="false" ht="12.1" outlineLevel="0" r="18">
      <c r="A18" s="13" t="n">
        <v>43591</v>
      </c>
      <c r="B18" s="6" t="n">
        <v>2000</v>
      </c>
      <c r="C18" s="6" t="n">
        <v>2000</v>
      </c>
      <c r="D18" s="16" t="s">
        <v>175</v>
      </c>
      <c r="E18" s="16"/>
      <c r="F18" s="16"/>
      <c r="G18" s="6" t="s">
        <f>=A18-A17</f>
      </c>
      <c r="H18" s="6" t="s">
        <f>=B18+H17</f>
      </c>
      <c r="I18" s="6" t="s">
        <f>=G18*H17</f>
      </c>
    </row>
    <row collapsed="false" customFormat="false" customHeight="false" hidden="false" ht="12.1" outlineLevel="0" r="19">
      <c r="A19" s="13" t="n">
        <v>43605</v>
      </c>
      <c r="B19" s="6" t="n">
        <v>1600</v>
      </c>
      <c r="C19" s="6" t="n">
        <v>1600</v>
      </c>
      <c r="D19" s="16" t="s">
        <v>175</v>
      </c>
      <c r="E19" s="16"/>
      <c r="F19" s="16"/>
      <c r="G19" s="6" t="s">
        <f>=A19-A18</f>
      </c>
      <c r="H19" s="6" t="s">
        <f>=B19+H18</f>
      </c>
      <c r="I19" s="6" t="s">
        <f>=G19*H18</f>
      </c>
    </row>
    <row collapsed="false" customFormat="false" customHeight="false" hidden="false" ht="12.1" outlineLevel="0" r="20">
      <c r="A20" s="13" t="n">
        <v>43607</v>
      </c>
      <c r="B20" s="6" t="n">
        <v>50</v>
      </c>
      <c r="C20" s="6" t="n">
        <v>50</v>
      </c>
      <c r="D20" s="16" t="s">
        <v>180</v>
      </c>
      <c r="E20" s="16"/>
      <c r="F20" s="16"/>
      <c r="G20" s="6" t="s">
        <f>=A20-A19</f>
      </c>
      <c r="H20" s="6" t="s">
        <f>=B20+H19</f>
      </c>
      <c r="I20" s="6" t="s">
        <f>=G20*H19</f>
      </c>
    </row>
    <row collapsed="false" customFormat="false" customHeight="false" hidden="false" ht="12.1" outlineLevel="0" r="21">
      <c r="A21" s="13" t="n">
        <v>43616</v>
      </c>
      <c r="B21" s="6" t="n">
        <v>1700</v>
      </c>
      <c r="C21" s="6" t="n">
        <v>1700</v>
      </c>
      <c r="D21" s="16" t="s">
        <v>175</v>
      </c>
      <c r="E21" s="16"/>
      <c r="F21" s="16"/>
      <c r="G21" s="6" t="s">
        <f>=A21-A20</f>
      </c>
      <c r="H21" s="6" t="s">
        <f>=B21+H20</f>
      </c>
      <c r="I21" s="6" t="s">
        <f>=G21*H20</f>
      </c>
    </row>
    <row collapsed="false" customFormat="false" customHeight="false" hidden="false" ht="12.1" outlineLevel="0" r="22">
      <c r="A22" s="13" t="n">
        <v>43622</v>
      </c>
      <c r="B22" s="6" t="n">
        <v>1000</v>
      </c>
      <c r="C22" s="6" t="n">
        <v>1000</v>
      </c>
      <c r="D22" s="16" t="s">
        <v>175</v>
      </c>
      <c r="E22" s="16"/>
      <c r="F22" s="16"/>
      <c r="G22" s="6" t="s">
        <f>=A22-A21</f>
      </c>
      <c r="H22" s="6" t="s">
        <f>=B22+H21</f>
      </c>
      <c r="I22" s="6" t="s">
        <f>=G22*H21</f>
      </c>
    </row>
    <row collapsed="false" customFormat="false" customHeight="false" hidden="false" ht="12.1" outlineLevel="0" r="23">
      <c r="A23" s="13" t="n">
        <v>43623</v>
      </c>
      <c r="B23" s="6" t="n">
        <v>-29.17</v>
      </c>
      <c r="C23" s="6" t="n">
        <v>-29.17</v>
      </c>
      <c r="D23" s="16" t="s">
        <v>181</v>
      </c>
      <c r="E23" s="16"/>
      <c r="F23" s="16"/>
      <c r="G23" s="6" t="s">
        <f>=A23-A22</f>
      </c>
      <c r="H23" s="6" t="s">
        <f>=B23+H22</f>
      </c>
      <c r="I23" s="6" t="s">
        <f>=G23*H22</f>
      </c>
    </row>
    <row collapsed="false" customFormat="false" customHeight="false" hidden="false" ht="12.1" outlineLevel="0" r="24">
      <c r="A24" s="13" t="n">
        <v>43626</v>
      </c>
      <c r="B24" s="6" t="n">
        <v>29.17</v>
      </c>
      <c r="C24" s="6" t="n">
        <v>29.17</v>
      </c>
      <c r="D24" s="16" t="s">
        <v>182</v>
      </c>
      <c r="E24" s="16"/>
      <c r="F24" s="16"/>
      <c r="G24" s="6" t="s">
        <f>=A24-A23</f>
      </c>
      <c r="H24" s="6" t="s">
        <f>=B24+H23</f>
      </c>
      <c r="I24" s="6" t="s">
        <f>=G24*H23</f>
      </c>
    </row>
    <row collapsed="false" customFormat="false" customHeight="false" hidden="false" ht="12.1" outlineLevel="0" r="25">
      <c r="A25" s="13" t="n">
        <v>43634</v>
      </c>
      <c r="B25" s="6" t="n">
        <v>2000</v>
      </c>
      <c r="C25" s="6" t="n">
        <v>2000</v>
      </c>
      <c r="D25" s="16" t="s">
        <v>175</v>
      </c>
      <c r="E25" s="16"/>
      <c r="F25" s="16"/>
      <c r="G25" s="6" t="s">
        <f>=A25-A24</f>
      </c>
      <c r="H25" s="6" t="s">
        <f>=B25+H24</f>
      </c>
      <c r="I25" s="6" t="s">
        <f>=G25*H24</f>
      </c>
    </row>
    <row collapsed="false" customFormat="false" customHeight="false" hidden="false" ht="12.1" outlineLevel="0" r="26">
      <c r="A26" s="13" t="n">
        <v>43635</v>
      </c>
      <c r="B26" s="6" t="n">
        <v>-127.8</v>
      </c>
      <c r="C26" s="6" t="n">
        <v>-127.8</v>
      </c>
      <c r="D26" s="16" t="s">
        <v>183</v>
      </c>
      <c r="E26" s="16"/>
      <c r="F26" s="16"/>
      <c r="G26" s="6" t="s">
        <f>=A26-A25</f>
      </c>
      <c r="H26" s="6" t="s">
        <f>=B26+H25</f>
      </c>
      <c r="I26" s="6" t="s">
        <f>=G26*H25</f>
      </c>
    </row>
    <row collapsed="false" customFormat="false" customHeight="false" hidden="false" ht="12.1" outlineLevel="0" r="27">
      <c r="A27" s="13" t="n">
        <v>43640</v>
      </c>
      <c r="B27" s="6" t="n">
        <v>-276.9</v>
      </c>
      <c r="C27" s="6" t="n">
        <v>-276.9</v>
      </c>
      <c r="D27" s="16" t="s">
        <v>184</v>
      </c>
      <c r="E27" s="16"/>
      <c r="F27" s="16"/>
      <c r="G27" s="6" t="s">
        <f>=A27-A26</f>
      </c>
      <c r="H27" s="6" t="s">
        <f>=B27+H26</f>
      </c>
      <c r="I27" s="6" t="s">
        <f>=G27*H26</f>
      </c>
    </row>
    <row collapsed="false" customFormat="false" customHeight="false" hidden="false" ht="12.1" outlineLevel="0" r="28">
      <c r="A28" s="13" t="n">
        <v>43641</v>
      </c>
      <c r="B28" s="6" t="n">
        <v>-91.16</v>
      </c>
      <c r="C28" s="6" t="n">
        <v>-91.16</v>
      </c>
      <c r="D28" s="16" t="s">
        <v>185</v>
      </c>
      <c r="E28" s="16"/>
      <c r="F28" s="16"/>
      <c r="G28" s="6" t="s">
        <f>=A28-A27</f>
      </c>
      <c r="H28" s="6" t="s">
        <f>=B28+H27</f>
      </c>
      <c r="I28" s="6" t="s">
        <f>=G28*H27</f>
      </c>
    </row>
    <row collapsed="false" customFormat="false" customHeight="false" hidden="false" ht="12.1" outlineLevel="0" r="29">
      <c r="A29" s="13" t="n">
        <v>43642</v>
      </c>
      <c r="B29" s="6" t="n">
        <v>91.16</v>
      </c>
      <c r="C29" s="6" t="n">
        <v>91.16</v>
      </c>
      <c r="D29" s="16" t="s">
        <v>178</v>
      </c>
      <c r="E29" s="16"/>
      <c r="F29" s="16"/>
      <c r="G29" s="6" t="s">
        <f>=A29-A28</f>
      </c>
      <c r="H29" s="6" t="s">
        <f>=B29+H28</f>
      </c>
      <c r="I29" s="6" t="s">
        <f>=G29*H28</f>
      </c>
    </row>
    <row collapsed="false" customFormat="false" customHeight="false" hidden="false" ht="12.1" outlineLevel="0" r="30">
      <c r="A30" s="13" t="n">
        <v>43644</v>
      </c>
      <c r="B30" s="6" t="n">
        <v>127.8</v>
      </c>
      <c r="C30" s="6" t="n">
        <v>127.8</v>
      </c>
      <c r="D30" s="16" t="s">
        <v>180</v>
      </c>
      <c r="E30" s="16"/>
      <c r="F30" s="16"/>
      <c r="G30" s="6" t="s">
        <f>=A30-A29</f>
      </c>
      <c r="H30" s="6" t="s">
        <f>=B30+H29</f>
      </c>
      <c r="I30" s="6" t="s">
        <f>=G30*H29</f>
      </c>
    </row>
    <row collapsed="false" customFormat="false" customHeight="false" hidden="false" ht="12.1" outlineLevel="0" r="31">
      <c r="A31" s="13" t="n">
        <v>43650</v>
      </c>
      <c r="B31" s="6" t="n">
        <v>600</v>
      </c>
      <c r="C31" s="6" t="n">
        <v>600</v>
      </c>
      <c r="D31" s="16" t="s">
        <v>175</v>
      </c>
      <c r="E31" s="16"/>
      <c r="F31" s="16"/>
      <c r="G31" s="6" t="s">
        <f>=A31-A30</f>
      </c>
      <c r="H31" s="6" t="s">
        <f>=B31+H30</f>
      </c>
      <c r="I31" s="6" t="s">
        <f>=G31*H30</f>
      </c>
    </row>
    <row collapsed="false" customFormat="false" customHeight="false" hidden="false" ht="12.1" outlineLevel="0" r="32">
      <c r="A32" s="13" t="n">
        <v>43650</v>
      </c>
      <c r="B32" s="6" t="n">
        <v>2000</v>
      </c>
      <c r="C32" s="6" t="n">
        <v>2000</v>
      </c>
      <c r="D32" s="16" t="s">
        <v>175</v>
      </c>
      <c r="E32" s="16"/>
      <c r="F32" s="16"/>
      <c r="G32" s="6" t="s">
        <f>=A32-A31</f>
      </c>
      <c r="H32" s="6" t="s">
        <f>=B32+H31</f>
      </c>
      <c r="I32" s="6" t="s">
        <f>=G32*H31</f>
      </c>
    </row>
    <row collapsed="false" customFormat="false" customHeight="false" hidden="false" ht="12.1" outlineLevel="0" r="33">
      <c r="A33" s="13" t="n">
        <v>43654</v>
      </c>
      <c r="B33" s="6" t="n">
        <v>276.9</v>
      </c>
      <c r="C33" s="6" t="n">
        <v>276.9</v>
      </c>
      <c r="D33" s="16" t="s">
        <v>186</v>
      </c>
      <c r="E33" s="16"/>
      <c r="F33" s="16"/>
      <c r="G33" s="6" t="s">
        <f>=A33-A32</f>
      </c>
      <c r="H33" s="6" t="s">
        <f>=B33+H32</f>
      </c>
      <c r="I33" s="6" t="s">
        <f>=G33*H32</f>
      </c>
    </row>
    <row collapsed="false" customFormat="false" customHeight="false" hidden="false" ht="12.1" outlineLevel="0" r="34">
      <c r="A34" s="13" t="n">
        <v>43661</v>
      </c>
      <c r="B34" s="6" t="n">
        <v>-143.4</v>
      </c>
      <c r="C34" s="6" t="n">
        <v>-143.4</v>
      </c>
      <c r="D34" s="16" t="s">
        <v>187</v>
      </c>
      <c r="E34" s="16"/>
      <c r="F34" s="16"/>
      <c r="G34" s="6" t="s">
        <f>=A34-A33</f>
      </c>
      <c r="H34" s="6" t="s">
        <f>=B34+H33</f>
      </c>
      <c r="I34" s="6" t="s">
        <f>=G34*H33</f>
      </c>
    </row>
    <row collapsed="false" customFormat="false" customHeight="false" hidden="false" ht="12.1" outlineLevel="0" r="35">
      <c r="A35" s="13" t="n">
        <v>43662</v>
      </c>
      <c r="B35" s="6" t="n">
        <v>-139.43</v>
      </c>
      <c r="C35" s="6" t="n">
        <v>-139.43</v>
      </c>
      <c r="D35" s="16" t="s">
        <v>188</v>
      </c>
      <c r="E35" s="16"/>
      <c r="F35" s="16"/>
      <c r="G35" s="6" t="s">
        <f>=A35-A34</f>
      </c>
      <c r="H35" s="6" t="s">
        <f>=B35+H34</f>
      </c>
      <c r="I35" s="6" t="s">
        <f>=G35*H34</f>
      </c>
    </row>
    <row collapsed="false" customFormat="false" customHeight="false" hidden="false" ht="12.1" outlineLevel="0" r="36">
      <c r="A36" s="13" t="n">
        <v>43664</v>
      </c>
      <c r="B36" s="6" t="n">
        <v>-289.2</v>
      </c>
      <c r="C36" s="6" t="n">
        <v>-289.2</v>
      </c>
      <c r="D36" s="16" t="s">
        <v>189</v>
      </c>
      <c r="E36" s="16"/>
      <c r="F36" s="16"/>
      <c r="G36" s="6" t="s">
        <f>=A36-A35</f>
      </c>
      <c r="H36" s="6" t="s">
        <f>=B36+H35</f>
      </c>
      <c r="I36" s="6" t="s">
        <f>=G36*H35</f>
      </c>
    </row>
    <row collapsed="false" customFormat="false" customHeight="false" hidden="false" ht="12.1" outlineLevel="0" r="37">
      <c r="A37" s="13" t="n">
        <v>43665</v>
      </c>
      <c r="B37" s="6" t="n">
        <v>1600</v>
      </c>
      <c r="C37" s="6" t="n">
        <v>1600</v>
      </c>
      <c r="D37" s="16" t="s">
        <v>175</v>
      </c>
      <c r="E37" s="16"/>
      <c r="F37" s="16"/>
      <c r="G37" s="6" t="s">
        <f>=A37-A36</f>
      </c>
      <c r="H37" s="6" t="s">
        <f>=B37+H36</f>
      </c>
      <c r="I37" s="6" t="s">
        <f>=G37*H36</f>
      </c>
    </row>
    <row collapsed="false" customFormat="false" customHeight="false" hidden="false" ht="12.1" outlineLevel="0" r="38">
      <c r="A38" s="13" t="n">
        <v>43671</v>
      </c>
      <c r="B38" s="6" t="n">
        <v>145.4</v>
      </c>
      <c r="C38" s="6" t="n">
        <v>145.4</v>
      </c>
      <c r="D38" s="16" t="s">
        <v>190</v>
      </c>
      <c r="E38" s="16"/>
      <c r="F38" s="16"/>
      <c r="G38" s="6" t="s">
        <f>=A38-A37</f>
      </c>
      <c r="H38" s="6" t="s">
        <f>=B38+H37</f>
      </c>
      <c r="I38" s="6" t="s">
        <f>=G38*H37</f>
      </c>
    </row>
    <row collapsed="false" customFormat="false" customHeight="false" hidden="false" ht="12.1" outlineLevel="0" r="39">
      <c r="A39" s="13" t="n">
        <v>43676</v>
      </c>
      <c r="B39" s="6" t="n">
        <v>141.43</v>
      </c>
      <c r="C39" s="6" t="n">
        <v>141.43</v>
      </c>
      <c r="D39" s="16" t="s">
        <v>191</v>
      </c>
      <c r="E39" s="16"/>
      <c r="F39" s="16"/>
      <c r="G39" s="6" t="s">
        <f>=A39-A38</f>
      </c>
      <c r="H39" s="6" t="s">
        <f>=B39+H38</f>
      </c>
      <c r="I39" s="6" t="s">
        <f>=G39*H38</f>
      </c>
    </row>
    <row collapsed="false" customFormat="false" customHeight="false" hidden="false" ht="12.1" outlineLevel="0" r="40">
      <c r="A40" s="13" t="n">
        <v>43677</v>
      </c>
      <c r="B40" s="6" t="n">
        <v>164.36</v>
      </c>
      <c r="C40" s="6" t="n">
        <v>164.36</v>
      </c>
      <c r="D40" s="16" t="s">
        <v>192</v>
      </c>
      <c r="E40" s="16"/>
      <c r="F40" s="16"/>
      <c r="G40" s="6" t="s">
        <f>=A40-A39</f>
      </c>
      <c r="H40" s="6" t="s">
        <f>=B40+H39</f>
      </c>
      <c r="I40" s="6" t="s">
        <f>=G40*H39</f>
      </c>
    </row>
    <row collapsed="false" customFormat="false" customHeight="false" hidden="false" ht="12.1" outlineLevel="0" r="41">
      <c r="A41" s="13" t="n">
        <v>43677</v>
      </c>
      <c r="B41" s="6" t="n">
        <v>-164.36</v>
      </c>
      <c r="C41" s="6" t="n">
        <v>-164.36</v>
      </c>
      <c r="D41" s="16" t="s">
        <v>193</v>
      </c>
      <c r="E41" s="16"/>
      <c r="F41" s="16"/>
      <c r="G41" s="6" t="s">
        <f>=A41-A40</f>
      </c>
      <c r="H41" s="6" t="s">
        <f>=B41+H40</f>
      </c>
      <c r="I41" s="6" t="s">
        <f>=G41*H40</f>
      </c>
    </row>
    <row collapsed="false" customFormat="false" customHeight="false" hidden="false" ht="12.1" outlineLevel="0" r="42">
      <c r="A42" s="13" t="n">
        <v>43679</v>
      </c>
      <c r="B42" s="6" t="n">
        <v>290.2</v>
      </c>
      <c r="C42" s="6" t="n">
        <v>290.2</v>
      </c>
      <c r="D42" s="16" t="s">
        <v>194</v>
      </c>
      <c r="E42" s="16"/>
      <c r="F42" s="16"/>
      <c r="G42" s="6" t="s">
        <f>=A42-A41</f>
      </c>
      <c r="H42" s="6" t="s">
        <f>=B42+H41</f>
      </c>
      <c r="I42" s="6" t="s">
        <f>=G42*H41</f>
      </c>
    </row>
    <row collapsed="false" customFormat="false" customHeight="false" hidden="false" ht="12.1" outlineLevel="0" r="43">
      <c r="A43" s="13" t="n">
        <v>43681</v>
      </c>
      <c r="B43" s="6" t="n">
        <v>166.777134</v>
      </c>
      <c r="C43" s="6" t="n">
        <v>166.777134</v>
      </c>
      <c r="D43" s="16" t="s">
        <v>176</v>
      </c>
      <c r="E43" s="16"/>
      <c r="F43" s="16"/>
      <c r="G43" s="6" t="s">
        <f>=A43-A42</f>
      </c>
      <c r="H43" s="6" t="s">
        <f>=B43+H42</f>
      </c>
      <c r="I43" s="6" t="s">
        <f>=G43*H42</f>
      </c>
    </row>
    <row collapsed="false" customFormat="false" customHeight="false" hidden="false" ht="12.1" outlineLevel="0" r="44">
      <c r="A44" s="13" t="n">
        <v>43684</v>
      </c>
      <c r="B44" s="6" t="n">
        <v>2000</v>
      </c>
      <c r="C44" s="6" t="n">
        <v>2000</v>
      </c>
      <c r="D44" s="16" t="s">
        <v>175</v>
      </c>
      <c r="E44" s="16"/>
      <c r="F44" s="16"/>
      <c r="G44" s="6" t="s">
        <f>=A44-A43</f>
      </c>
      <c r="H44" s="6" t="s">
        <f>=B44+H43</f>
      </c>
      <c r="I44" s="6" t="s">
        <f>=G44*H43</f>
      </c>
    </row>
    <row collapsed="false" customFormat="false" customHeight="false" hidden="false" ht="12.1" outlineLevel="0" r="45">
      <c r="A45" s="13" t="n">
        <v>43686</v>
      </c>
      <c r="B45" s="6" t="n">
        <v>1293.479814</v>
      </c>
      <c r="C45" s="6" t="n">
        <v>1293.479814</v>
      </c>
      <c r="D45" s="16" t="s">
        <v>176</v>
      </c>
      <c r="E45" s="16"/>
      <c r="F45" s="16"/>
      <c r="G45" s="6" t="s">
        <f>=A45-A44</f>
      </c>
      <c r="H45" s="6" t="s">
        <f>=B45+H44</f>
      </c>
      <c r="I45" s="6" t="s">
        <f>=G45*H44</f>
      </c>
    </row>
    <row collapsed="false" customFormat="false" customHeight="false" hidden="false" ht="12.1" outlineLevel="0" r="46">
      <c r="A46" s="13" t="n">
        <v>43711</v>
      </c>
      <c r="B46" s="6" t="n">
        <v>1000</v>
      </c>
      <c r="C46" s="6" t="n">
        <v>1000</v>
      </c>
      <c r="D46" s="16" t="s">
        <v>175</v>
      </c>
      <c r="E46" s="16"/>
      <c r="F46" s="16"/>
      <c r="G46" s="6" t="s">
        <f>=A46-A45</f>
      </c>
      <c r="H46" s="6" t="s">
        <f>=B46+H45</f>
      </c>
      <c r="I46" s="6" t="s">
        <f>=G46*H45</f>
      </c>
    </row>
    <row collapsed="false" customFormat="false" customHeight="false" hidden="false" ht="12.1" outlineLevel="0" r="47">
      <c r="A47" s="13" t="n">
        <v>43711</v>
      </c>
      <c r="B47" s="6" t="n">
        <v>100</v>
      </c>
      <c r="C47" s="6" t="n">
        <v>100</v>
      </c>
      <c r="D47" s="16" t="s">
        <v>175</v>
      </c>
      <c r="E47" s="16"/>
      <c r="F47" s="16"/>
      <c r="G47" s="6" t="s">
        <f>=A47-A46</f>
      </c>
      <c r="H47" s="6" t="s">
        <f>=B47+H46</f>
      </c>
      <c r="I47" s="6" t="s">
        <f>=G47*H46</f>
      </c>
    </row>
    <row collapsed="false" customFormat="false" customHeight="false" hidden="false" ht="12.1" outlineLevel="0" r="48">
      <c r="A48" s="13" t="n">
        <v>43714</v>
      </c>
      <c r="B48" s="6" t="n">
        <v>-58.34</v>
      </c>
      <c r="C48" s="6" t="n">
        <v>-58.34</v>
      </c>
      <c r="D48" s="16" t="s">
        <v>195</v>
      </c>
      <c r="E48" s="16"/>
      <c r="F48" s="16"/>
      <c r="G48" s="6" t="s">
        <f>=A48-A47</f>
      </c>
      <c r="H48" s="6" t="s">
        <f>=B48+H47</f>
      </c>
      <c r="I48" s="6" t="s">
        <f>=G48*H47</f>
      </c>
    </row>
    <row collapsed="false" customFormat="false" customHeight="false" hidden="false" ht="12.1" outlineLevel="0" r="49">
      <c r="A49" s="13" t="n">
        <v>43714</v>
      </c>
      <c r="B49" s="6" t="n">
        <v>-600</v>
      </c>
      <c r="C49" s="6" t="n">
        <v>-600</v>
      </c>
      <c r="D49" s="16" t="s">
        <v>196</v>
      </c>
      <c r="E49" s="16"/>
      <c r="F49" s="16"/>
      <c r="G49" s="6" t="s">
        <f>=A49-A48</f>
      </c>
      <c r="H49" s="6" t="s">
        <f>=B49+H48</f>
      </c>
      <c r="I49" s="6" t="s">
        <f>=G49*H48</f>
      </c>
    </row>
    <row collapsed="false" customFormat="false" customHeight="false" hidden="false" ht="12.1" outlineLevel="0" r="50">
      <c r="A50" s="13" t="n">
        <v>43717</v>
      </c>
      <c r="B50" s="6" t="n">
        <v>58.34</v>
      </c>
      <c r="C50" s="6" t="n">
        <v>58.34</v>
      </c>
      <c r="D50" s="16" t="s">
        <v>182</v>
      </c>
      <c r="E50" s="16"/>
      <c r="F50" s="16"/>
      <c r="G50" s="6" t="s">
        <f>=A50-A49</f>
      </c>
      <c r="H50" s="6" t="s">
        <f>=B50+H49</f>
      </c>
      <c r="I50" s="6" t="s">
        <f>=G50*H49</f>
      </c>
    </row>
    <row collapsed="false" customFormat="false" customHeight="false" hidden="false" ht="12.1" outlineLevel="0" r="51">
      <c r="A51" s="13" t="n">
        <v>43717</v>
      </c>
      <c r="B51" s="6" t="n">
        <v>600</v>
      </c>
      <c r="C51" s="6" t="n">
        <v>600</v>
      </c>
      <c r="D51" s="16" t="s">
        <v>197</v>
      </c>
      <c r="E51" s="16"/>
      <c r="F51" s="16"/>
      <c r="G51" s="6" t="s">
        <f>=A51-A50</f>
      </c>
      <c r="H51" s="6" t="s">
        <f>=B51+H50</f>
      </c>
      <c r="I51" s="6" t="s">
        <f>=G51*H50</f>
      </c>
    </row>
    <row collapsed="false" customFormat="false" customHeight="false" hidden="false" ht="12.1" outlineLevel="0" r="52">
      <c r="A52" s="13" t="n">
        <v>43726</v>
      </c>
      <c r="B52" s="6" t="n">
        <v>1090</v>
      </c>
      <c r="C52" s="6" t="n">
        <v>1090</v>
      </c>
      <c r="D52" s="16" t="s">
        <v>175</v>
      </c>
      <c r="E52" s="16"/>
      <c r="F52" s="16"/>
      <c r="G52" s="6" t="s">
        <f>=A52-A51</f>
      </c>
      <c r="H52" s="6" t="s">
        <f>=B52+H51</f>
      </c>
      <c r="I52" s="6" t="s">
        <f>=G52*H51</f>
      </c>
    </row>
    <row collapsed="false" customFormat="false" customHeight="false" hidden="false" ht="12.1" outlineLevel="0" r="53">
      <c r="A53" s="13" t="n">
        <v>43732</v>
      </c>
      <c r="B53" s="6" t="n">
        <v>-113.95</v>
      </c>
      <c r="C53" s="6" t="n">
        <v>-113.95</v>
      </c>
      <c r="D53" s="16" t="s">
        <v>198</v>
      </c>
      <c r="E53" s="16"/>
      <c r="F53" s="16"/>
      <c r="G53" s="6" t="s">
        <f>=A53-A52</f>
      </c>
      <c r="H53" s="6" t="s">
        <f>=B53+H52</f>
      </c>
      <c r="I53" s="6" t="s">
        <f>=G53*H52</f>
      </c>
    </row>
    <row collapsed="false" customFormat="false" customHeight="false" hidden="false" ht="12.1" outlineLevel="0" r="54">
      <c r="A54" s="13" t="n">
        <v>43733</v>
      </c>
      <c r="B54" s="6" t="n">
        <v>113.95</v>
      </c>
      <c r="C54" s="6" t="n">
        <v>113.95</v>
      </c>
      <c r="D54" s="16" t="s">
        <v>178</v>
      </c>
      <c r="E54" s="16"/>
      <c r="F54" s="16"/>
      <c r="G54" s="6" t="s">
        <f>=A54-A53</f>
      </c>
      <c r="H54" s="6" t="s">
        <f>=B54+H53</f>
      </c>
      <c r="I54" s="6" t="s">
        <f>=G54*H53</f>
      </c>
    </row>
    <row collapsed="false" customFormat="false" customHeight="false" hidden="false" ht="12.1" outlineLevel="0" r="55">
      <c r="A55" s="13" t="n">
        <v>43741</v>
      </c>
      <c r="B55" s="6" t="n">
        <v>1000</v>
      </c>
      <c r="C55" s="6" t="n">
        <v>1000</v>
      </c>
      <c r="D55" s="16" t="s">
        <v>175</v>
      </c>
      <c r="E55" s="16"/>
      <c r="F55" s="16"/>
      <c r="G55" s="6" t="s">
        <f>=A55-A54</f>
      </c>
      <c r="H55" s="6" t="s">
        <f>=B55+H54</f>
      </c>
      <c r="I55" s="6" t="s">
        <f>=G55*H54</f>
      </c>
    </row>
    <row collapsed="false" customFormat="false" customHeight="false" hidden="false" ht="12.1" outlineLevel="0" r="56">
      <c r="A56" s="13" t="n">
        <v>43748</v>
      </c>
      <c r="B56" s="6" t="n">
        <v>-63.6</v>
      </c>
      <c r="C56" s="6" t="n">
        <v>-63.6</v>
      </c>
      <c r="D56" s="16" t="s">
        <v>199</v>
      </c>
      <c r="E56" s="16"/>
      <c r="F56" s="16"/>
      <c r="G56" s="6" t="s">
        <f>=A56-A55</f>
      </c>
      <c r="H56" s="6" t="s">
        <f>=B56+H55</f>
      </c>
      <c r="I56" s="6" t="s">
        <f>=G56*H55</f>
      </c>
    </row>
    <row collapsed="false" customFormat="false" customHeight="false" hidden="false" ht="12.1" outlineLevel="0" r="57">
      <c r="A57" s="13" t="n">
        <v>43752</v>
      </c>
      <c r="B57" s="6" t="n">
        <v>-167</v>
      </c>
      <c r="C57" s="6" t="n">
        <v>-167</v>
      </c>
      <c r="D57" s="16" t="s">
        <v>200</v>
      </c>
      <c r="E57" s="16"/>
      <c r="F57" s="16"/>
      <c r="G57" s="6" t="s">
        <f>=A57-A56</f>
      </c>
      <c r="H57" s="6" t="s">
        <f>=B57+H56</f>
      </c>
      <c r="I57" s="6" t="s">
        <f>=G57*H56</f>
      </c>
    </row>
    <row collapsed="false" customFormat="false" customHeight="false" hidden="false" ht="12.1" outlineLevel="0" r="58">
      <c r="A58" s="13" t="n">
        <v>43761</v>
      </c>
      <c r="B58" s="6" t="n">
        <v>63.6</v>
      </c>
      <c r="C58" s="6" t="n">
        <v>63.6</v>
      </c>
      <c r="D58" s="16" t="s">
        <v>180</v>
      </c>
      <c r="E58" s="16"/>
      <c r="F58" s="16"/>
      <c r="G58" s="6" t="s">
        <f>=A58-A57</f>
      </c>
      <c r="H58" s="6" t="s">
        <f>=B58+H57</f>
      </c>
      <c r="I58" s="6" t="s">
        <f>=G58*H57</f>
      </c>
    </row>
    <row collapsed="false" customFormat="false" customHeight="false" hidden="false" ht="12.1" outlineLevel="0" r="59">
      <c r="A59" s="13" t="n">
        <v>43766</v>
      </c>
      <c r="B59" s="6" t="n">
        <v>167</v>
      </c>
      <c r="C59" s="6" t="n">
        <v>167</v>
      </c>
      <c r="D59" s="16" t="s">
        <v>190</v>
      </c>
      <c r="E59" s="16"/>
      <c r="F59" s="16"/>
      <c r="G59" s="6" t="s">
        <f>=A59-A58</f>
      </c>
      <c r="H59" s="6" t="s">
        <f>=B59+H58</f>
      </c>
      <c r="I59" s="6" t="s">
        <f>=G59*H58</f>
      </c>
    </row>
    <row collapsed="false" customFormat="false" customHeight="false" hidden="false" ht="12.1" outlineLevel="0" r="60">
      <c r="A60" s="13" t="n">
        <v>43769</v>
      </c>
      <c r="B60" s="6" t="n">
        <v>1000</v>
      </c>
      <c r="C60" s="6" t="n">
        <v>1000</v>
      </c>
      <c r="D60" s="16" t="s">
        <v>175</v>
      </c>
      <c r="E60" s="16"/>
      <c r="F60" s="16"/>
      <c r="G60" s="6" t="s">
        <f>=A60-A59</f>
      </c>
      <c r="H60" s="6" t="s">
        <f>=B60+H59</f>
      </c>
      <c r="I60" s="6" t="s">
        <f>=G60*H59</f>
      </c>
    </row>
    <row collapsed="false" customFormat="false" customHeight="false" hidden="false" ht="12.1" outlineLevel="0" r="61">
      <c r="A61" s="13" t="n">
        <v>43790</v>
      </c>
      <c r="B61" s="6" t="n">
        <v>1000</v>
      </c>
      <c r="C61" s="6" t="n">
        <v>1000</v>
      </c>
      <c r="D61" s="16" t="s">
        <v>175</v>
      </c>
      <c r="E61" s="16"/>
      <c r="F61" s="16"/>
      <c r="G61" s="6" t="s">
        <f>=A61-A60</f>
      </c>
      <c r="H61" s="6" t="s">
        <f>=B61+H60</f>
      </c>
      <c r="I61" s="6" t="s">
        <f>=G61*H60</f>
      </c>
    </row>
    <row collapsed="false" customFormat="false" customHeight="false" hidden="false" ht="12.1" outlineLevel="0" r="62">
      <c r="A62" s="13" t="n">
        <v>43805</v>
      </c>
      <c r="B62" s="6" t="n">
        <v>-61.26</v>
      </c>
      <c r="C62" s="6" t="n">
        <v>-61.26</v>
      </c>
      <c r="D62" s="16" t="s">
        <v>201</v>
      </c>
      <c r="E62" s="16"/>
      <c r="F62" s="16"/>
      <c r="G62" s="6" t="s">
        <f>=A62-A61</f>
      </c>
      <c r="H62" s="6" t="s">
        <f>=B62+H61</f>
      </c>
      <c r="I62" s="6" t="s">
        <f>=G62*H61</f>
      </c>
    </row>
    <row collapsed="false" customFormat="false" customHeight="false" hidden="false" ht="12.1" outlineLevel="0" r="63">
      <c r="A63" s="13" t="n">
        <v>43808</v>
      </c>
      <c r="B63" s="6" t="n">
        <v>61.26</v>
      </c>
      <c r="C63" s="6" t="n">
        <v>61.26</v>
      </c>
      <c r="D63" s="16" t="s">
        <v>182</v>
      </c>
      <c r="E63" s="16"/>
      <c r="F63" s="16"/>
      <c r="G63" s="6" t="s">
        <f>=A63-A62</f>
      </c>
      <c r="H63" s="6" t="s">
        <f>=B63+H62</f>
      </c>
      <c r="I63" s="6" t="s">
        <f>=G63*H62</f>
      </c>
    </row>
    <row collapsed="false" customFormat="false" customHeight="false" hidden="false" ht="12.1" outlineLevel="0" r="64">
      <c r="A64" s="13" t="n">
        <v>43823</v>
      </c>
      <c r="B64" s="6" t="n">
        <v>-159.53</v>
      </c>
      <c r="C64" s="6" t="n">
        <v>-159.53</v>
      </c>
      <c r="D64" s="16" t="s">
        <v>202</v>
      </c>
      <c r="E64" s="16"/>
      <c r="F64" s="16"/>
      <c r="G64" s="6" t="s">
        <f>=A64-A63</f>
      </c>
      <c r="H64" s="6" t="s">
        <f>=B64+H63</f>
      </c>
      <c r="I64" s="6" t="s">
        <f>=G64*H63</f>
      </c>
    </row>
    <row collapsed="false" customFormat="false" customHeight="false" hidden="false" ht="12.1" outlineLevel="0" r="65">
      <c r="A65" s="13" t="n">
        <v>43824</v>
      </c>
      <c r="B65" s="6" t="n">
        <v>159.53</v>
      </c>
      <c r="C65" s="6" t="n">
        <v>159.53</v>
      </c>
      <c r="D65" s="16" t="s">
        <v>178</v>
      </c>
      <c r="E65" s="16"/>
      <c r="F65" s="16"/>
      <c r="G65" s="6" t="s">
        <f>=A65-A64</f>
      </c>
      <c r="H65" s="6" t="s">
        <f>=B65+H64</f>
      </c>
      <c r="I65" s="6" t="s">
        <f>=G65*H64</f>
      </c>
    </row>
    <row collapsed="false" customFormat="false" customHeight="false" hidden="false" ht="12.1" outlineLevel="0" r="66">
      <c r="A66" s="13" t="n">
        <v>43838</v>
      </c>
      <c r="B66" s="6" t="n">
        <v>2000</v>
      </c>
      <c r="C66" s="6" t="n">
        <v>2000</v>
      </c>
      <c r="D66" s="16" t="s">
        <v>175</v>
      </c>
      <c r="E66" s="16"/>
      <c r="F66" s="16"/>
      <c r="G66" s="6" t="s">
        <f>=A66-A65</f>
      </c>
      <c r="H66" s="6" t="s">
        <f>=B66+H65</f>
      </c>
      <c r="I66" s="6" t="s">
        <f>=G66*H65</f>
      </c>
    </row>
    <row collapsed="false" customFormat="false" customHeight="false" hidden="false" ht="12.1" outlineLevel="0" r="67">
      <c r="A67" s="13" t="n">
        <v>43839</v>
      </c>
      <c r="B67" s="6" t="n">
        <v>-83.6</v>
      </c>
      <c r="C67" s="6" t="n">
        <v>-83.6</v>
      </c>
      <c r="D67" s="16" t="s">
        <v>203</v>
      </c>
      <c r="E67" s="16"/>
      <c r="F67" s="16"/>
      <c r="G67" s="6" t="s">
        <f>=A67-A66</f>
      </c>
      <c r="H67" s="6" t="s">
        <f>=B67+H66</f>
      </c>
      <c r="I67" s="6" t="s">
        <f>=G67*H66</f>
      </c>
    </row>
    <row collapsed="false" customFormat="false" customHeight="false" hidden="false" ht="12.1" outlineLevel="0" r="68">
      <c r="A68" s="13" t="n">
        <v>43843</v>
      </c>
      <c r="B68" s="6" t="n">
        <v>-153.19</v>
      </c>
      <c r="C68" s="6" t="n">
        <v>-153.19</v>
      </c>
      <c r="D68" s="16" t="s">
        <v>204</v>
      </c>
      <c r="E68" s="16"/>
      <c r="F68" s="16"/>
      <c r="G68" s="6" t="s">
        <f>=A68-A67</f>
      </c>
      <c r="H68" s="6" t="s">
        <f>=B68+H67</f>
      </c>
      <c r="I68" s="6" t="s">
        <f>=G68*H67</f>
      </c>
    </row>
    <row collapsed="false" customFormat="false" customHeight="false" hidden="false" ht="12.1" outlineLevel="0" r="69">
      <c r="A69" s="13" t="n">
        <v>43853</v>
      </c>
      <c r="B69" s="6" t="n">
        <v>83.6</v>
      </c>
      <c r="C69" s="6" t="n">
        <v>83.6</v>
      </c>
      <c r="D69" s="16" t="s">
        <v>180</v>
      </c>
      <c r="E69" s="16"/>
      <c r="F69" s="16"/>
      <c r="G69" s="6" t="s">
        <f>=A69-A68</f>
      </c>
      <c r="H69" s="6" t="s">
        <f>=B69+H68</f>
      </c>
      <c r="I69" s="6" t="s">
        <f>=G69*H68</f>
      </c>
    </row>
    <row collapsed="false" customFormat="false" customHeight="false" hidden="false" ht="12.1" outlineLevel="0" r="70">
      <c r="A70" s="13" t="n">
        <v>43858</v>
      </c>
      <c r="B70" s="6" t="n">
        <v>-7000</v>
      </c>
      <c r="C70" s="6" t="n">
        <v>-7000</v>
      </c>
      <c r="D70" s="16" t="s">
        <v>205</v>
      </c>
      <c r="E70" s="16"/>
      <c r="F70" s="16"/>
      <c r="G70" s="6" t="s">
        <f>=A70-A69</f>
      </c>
      <c r="H70" s="6" t="s">
        <f>=B70+H69</f>
      </c>
      <c r="I70" s="6" t="s">
        <f>=G70*H69</f>
      </c>
    </row>
    <row collapsed="false" customFormat="false" customHeight="false" hidden="false" ht="12.1" outlineLevel="0" r="71">
      <c r="A71" s="13" t="n">
        <v>43859</v>
      </c>
      <c r="B71" s="6" t="n">
        <v>-297.36</v>
      </c>
      <c r="C71" s="6" t="n">
        <v>-297.36</v>
      </c>
      <c r="D71" s="16" t="s">
        <v>206</v>
      </c>
      <c r="E71" s="16"/>
      <c r="F71" s="16"/>
      <c r="G71" s="6" t="s">
        <f>=A71-A70</f>
      </c>
      <c r="H71" s="6" t="s">
        <f>=B71+H70</f>
      </c>
      <c r="I71" s="6" t="s">
        <f>=G71*H70</f>
      </c>
    </row>
    <row collapsed="false" customFormat="false" customHeight="false" hidden="false" ht="12.1" outlineLevel="0" r="72">
      <c r="A72" s="13" t="n">
        <v>43859</v>
      </c>
      <c r="B72" s="6" t="n">
        <v>7000</v>
      </c>
      <c r="C72" s="6" t="n">
        <v>7000</v>
      </c>
      <c r="D72" s="16" t="s">
        <v>207</v>
      </c>
      <c r="E72" s="16"/>
      <c r="F72" s="16"/>
      <c r="G72" s="6" t="s">
        <f>=A72-A71</f>
      </c>
      <c r="H72" s="6" t="s">
        <f>=B72+H71</f>
      </c>
      <c r="I72" s="6" t="s">
        <f>=G72*H71</f>
      </c>
    </row>
    <row collapsed="false" customFormat="false" customHeight="false" hidden="false" ht="12.1" outlineLevel="0" r="73">
      <c r="A73" s="13" t="n">
        <v>43860</v>
      </c>
      <c r="B73" s="6" t="n">
        <v>153.19</v>
      </c>
      <c r="C73" s="6" t="n">
        <v>153.19</v>
      </c>
      <c r="D73" s="16" t="s">
        <v>191</v>
      </c>
      <c r="E73" s="16"/>
      <c r="F73" s="16"/>
      <c r="G73" s="6" t="s">
        <f>=A73-A72</f>
      </c>
      <c r="H73" s="6" t="s">
        <f>=B73+H72</f>
      </c>
      <c r="I73" s="6" t="s">
        <f>=G73*H72</f>
      </c>
    </row>
    <row collapsed="false" customFormat="false" customHeight="false" hidden="false" ht="12.1" outlineLevel="0" r="74">
      <c r="A74" s="13" t="n">
        <v>43860</v>
      </c>
      <c r="B74" s="6" t="n">
        <v>700</v>
      </c>
      <c r="C74" s="6" t="n">
        <v>700</v>
      </c>
      <c r="D74" s="16" t="s">
        <v>175</v>
      </c>
      <c r="E74" s="16"/>
      <c r="F74" s="16"/>
      <c r="G74" s="6" t="s">
        <f>=A74-A73</f>
      </c>
      <c r="H74" s="6" t="s">
        <f>=B74+H73</f>
      </c>
      <c r="I74" s="6" t="s">
        <f>=G74*H73</f>
      </c>
    </row>
    <row collapsed="false" customFormat="false" customHeight="false" hidden="false" ht="12.1" outlineLevel="0" r="75">
      <c r="A75" s="13" t="n">
        <v>43860</v>
      </c>
      <c r="B75" s="6" t="n">
        <v>297.36</v>
      </c>
      <c r="C75" s="6" t="n">
        <v>297.36</v>
      </c>
      <c r="D75" s="16" t="s">
        <v>192</v>
      </c>
      <c r="E75" s="16"/>
      <c r="F75" s="16"/>
      <c r="G75" s="6" t="s">
        <f>=A75-A74</f>
      </c>
      <c r="H75" s="6" t="s">
        <f>=B75+H74</f>
      </c>
      <c r="I75" s="6" t="s">
        <f>=G75*H74</f>
      </c>
    </row>
    <row collapsed="false" customFormat="false" customHeight="false" hidden="false" ht="12.1" outlineLevel="0" r="76">
      <c r="A76" s="13" t="n">
        <v>43861</v>
      </c>
      <c r="B76" s="6" t="n">
        <v>1000</v>
      </c>
      <c r="C76" s="6" t="n">
        <v>1000</v>
      </c>
      <c r="D76" s="16" t="s">
        <v>175</v>
      </c>
      <c r="E76" s="16"/>
      <c r="F76" s="16"/>
      <c r="G76" s="6" t="s">
        <f>=A76-A75</f>
      </c>
      <c r="H76" s="6" t="s">
        <f>=B76+H75</f>
      </c>
      <c r="I76" s="6" t="s">
        <f>=G76*H75</f>
      </c>
    </row>
    <row collapsed="false" customFormat="false" customHeight="false" hidden="false" ht="12.1" outlineLevel="0" r="77">
      <c r="A77" s="13" t="n">
        <v>43862</v>
      </c>
      <c r="B77" s="6" t="n">
        <v>162.89733</v>
      </c>
      <c r="C77" s="6" t="n">
        <v>162.89733</v>
      </c>
      <c r="D77" s="16" t="s">
        <v>176</v>
      </c>
      <c r="E77" s="16"/>
      <c r="F77" s="16"/>
      <c r="G77" s="6" t="s">
        <f>=A77-A76</f>
      </c>
      <c r="H77" s="6" t="s">
        <f>=B77+H76</f>
      </c>
      <c r="I77" s="6" t="s">
        <f>=G77*H76</f>
      </c>
    </row>
    <row collapsed="false" customFormat="false" customHeight="false" hidden="false" ht="12.1" outlineLevel="0" r="78">
      <c r="A78" s="13" t="n">
        <v>43866</v>
      </c>
      <c r="B78" s="6" t="n">
        <v>-304.71</v>
      </c>
      <c r="C78" s="6" t="n">
        <v>-304.71</v>
      </c>
      <c r="D78" s="16" t="s">
        <v>208</v>
      </c>
      <c r="E78" s="16"/>
      <c r="F78" s="16"/>
      <c r="G78" s="6" t="s">
        <f>=A78-A77</f>
      </c>
      <c r="H78" s="6" t="s">
        <f>=B78+H77</f>
      </c>
      <c r="I78" s="6" t="s">
        <f>=G78*H77</f>
      </c>
    </row>
    <row collapsed="false" customFormat="false" customHeight="false" hidden="false" ht="12.1" outlineLevel="0" r="79">
      <c r="A79" s="13" t="n">
        <v>43866</v>
      </c>
      <c r="B79" s="6" t="n">
        <v>304.71</v>
      </c>
      <c r="C79" s="6" t="n">
        <v>304.71</v>
      </c>
      <c r="D79" s="16" t="s">
        <v>209</v>
      </c>
      <c r="E79" s="16"/>
      <c r="F79" s="16"/>
      <c r="G79" s="6" t="s">
        <f>=A79-A78</f>
      </c>
      <c r="H79" s="6" t="s">
        <f>=B79+H78</f>
      </c>
      <c r="I79" s="6" t="s">
        <f>=G79*H78</f>
      </c>
    </row>
    <row collapsed="false" customFormat="false" customHeight="false" hidden="false" ht="12.1" outlineLevel="0" r="80">
      <c r="A80" s="13" t="n">
        <v>43867</v>
      </c>
      <c r="B80" s="6" t="n">
        <v>700</v>
      </c>
      <c r="C80" s="6" t="n">
        <v>700</v>
      </c>
      <c r="D80" s="16" t="s">
        <v>175</v>
      </c>
      <c r="E80" s="16"/>
      <c r="F80" s="16"/>
      <c r="G80" s="6" t="s">
        <f>=A80-A79</f>
      </c>
      <c r="H80" s="6" t="s">
        <f>=B80+H79</f>
      </c>
      <c r="I80" s="6" t="s">
        <f>=G80*H79</f>
      </c>
    </row>
    <row collapsed="false" customFormat="false" customHeight="false" hidden="false" ht="12.1" outlineLevel="0" r="81">
      <c r="A81" s="13" t="n">
        <v>43875</v>
      </c>
      <c r="B81" s="6" t="n">
        <v>2000</v>
      </c>
      <c r="C81" s="6" t="n">
        <v>2000</v>
      </c>
      <c r="D81" s="16" t="s">
        <v>175</v>
      </c>
      <c r="E81" s="16"/>
      <c r="F81" s="16"/>
      <c r="G81" s="6" t="s">
        <f>=A81-A80</f>
      </c>
      <c r="H81" s="6" t="s">
        <f>=B81+H80</f>
      </c>
      <c r="I81" s="6" t="s">
        <f>=G81*H80</f>
      </c>
    </row>
    <row collapsed="false" customFormat="false" customHeight="false" hidden="false" ht="12.1" outlineLevel="0" r="82">
      <c r="A82" s="13" t="n">
        <v>43889</v>
      </c>
      <c r="B82" s="6" t="n">
        <v>2000</v>
      </c>
      <c r="C82" s="6" t="n">
        <v>2000</v>
      </c>
      <c r="D82" s="16" t="s">
        <v>175</v>
      </c>
      <c r="E82" s="16"/>
      <c r="F82" s="16"/>
      <c r="G82" s="6" t="s">
        <f>=A82-A81</f>
      </c>
      <c r="H82" s="6" t="s">
        <f>=B82+H81</f>
      </c>
      <c r="I82" s="6" t="s">
        <f>=G82*H81</f>
      </c>
    </row>
    <row collapsed="false" customFormat="false" customHeight="false" hidden="false" ht="12.1" outlineLevel="0" r="83">
      <c r="A83" s="13" t="n">
        <v>43896</v>
      </c>
      <c r="B83" s="6" t="n">
        <v>-61.26</v>
      </c>
      <c r="C83" s="6" t="n">
        <v>-61.26</v>
      </c>
      <c r="D83" s="16" t="s">
        <v>201</v>
      </c>
      <c r="E83" s="16"/>
      <c r="F83" s="16"/>
      <c r="G83" s="6" t="s">
        <f>=A83-A82</f>
      </c>
      <c r="H83" s="6" t="s">
        <f>=B83+H82</f>
      </c>
      <c r="I83" s="6" t="s">
        <f>=G83*H82</f>
      </c>
    </row>
    <row collapsed="false" customFormat="false" customHeight="false" hidden="false" ht="12.1" outlineLevel="0" r="84">
      <c r="A84" s="13" t="n">
        <v>43900</v>
      </c>
      <c r="B84" s="6" t="n">
        <v>61.26</v>
      </c>
      <c r="C84" s="6" t="n">
        <v>61.26</v>
      </c>
      <c r="D84" s="16" t="s">
        <v>182</v>
      </c>
      <c r="E84" s="16"/>
      <c r="F84" s="16"/>
      <c r="G84" s="6" t="s">
        <f>=A84-A83</f>
      </c>
      <c r="H84" s="6" t="s">
        <f>=B84+H83</f>
      </c>
      <c r="I84" s="6" t="s">
        <f>=G84*H83</f>
      </c>
    </row>
    <row collapsed="false" customFormat="false" customHeight="false" hidden="false" ht="12.1" outlineLevel="0" r="85">
      <c r="A85" s="13" t="n">
        <v>43906</v>
      </c>
      <c r="B85" s="6" t="n">
        <v>1000</v>
      </c>
      <c r="C85" s="6" t="n">
        <v>1000</v>
      </c>
      <c r="D85" s="16" t="s">
        <v>175</v>
      </c>
      <c r="E85" s="16"/>
      <c r="F85" s="16"/>
      <c r="G85" s="6" t="s">
        <f>=A85-A84</f>
      </c>
      <c r="H85" s="6" t="s">
        <f>=B85+H84</f>
      </c>
      <c r="I85" s="6" t="s">
        <f>=G85*H84</f>
      </c>
    </row>
    <row collapsed="false" customFormat="false" customHeight="false" hidden="false" ht="12.1" outlineLevel="0" r="86">
      <c r="A86" s="13" t="n">
        <v>43906</v>
      </c>
      <c r="B86" s="6" t="n">
        <v>600</v>
      </c>
      <c r="C86" s="6" t="n">
        <v>600</v>
      </c>
      <c r="D86" s="16" t="s">
        <v>175</v>
      </c>
      <c r="E86" s="16"/>
      <c r="F86" s="16"/>
      <c r="G86" s="6" t="s">
        <f>=A86-A85</f>
      </c>
      <c r="H86" s="6" t="s">
        <f>=B86+H85</f>
      </c>
      <c r="I86" s="6" t="s">
        <f>=G86*H85</f>
      </c>
    </row>
    <row collapsed="false" customFormat="false" customHeight="false" hidden="false" ht="12.1" outlineLevel="0" r="87">
      <c r="A87" s="13" t="n">
        <v>43914</v>
      </c>
      <c r="B87" s="6" t="n">
        <v>-159.53</v>
      </c>
      <c r="C87" s="6" t="n">
        <v>-159.53</v>
      </c>
      <c r="D87" s="16" t="s">
        <v>202</v>
      </c>
      <c r="E87" s="16"/>
      <c r="F87" s="16"/>
      <c r="G87" s="6" t="s">
        <f>=A87-A86</f>
      </c>
      <c r="H87" s="6" t="s">
        <f>=B87+H86</f>
      </c>
      <c r="I87" s="6" t="s">
        <f>=G87*H86</f>
      </c>
    </row>
    <row collapsed="false" customFormat="false" customHeight="false" hidden="false" ht="12.1" outlineLevel="0" r="88">
      <c r="A88" s="13" t="n">
        <v>43916</v>
      </c>
      <c r="B88" s="6" t="n">
        <v>159.53</v>
      </c>
      <c r="C88" s="6" t="n">
        <v>159.53</v>
      </c>
      <c r="D88" s="16" t="s">
        <v>178</v>
      </c>
      <c r="E88" s="16"/>
      <c r="F88" s="16"/>
      <c r="G88" s="6" t="s">
        <f>=A88-A87</f>
      </c>
      <c r="H88" s="6" t="s">
        <f>=B88+H87</f>
      </c>
      <c r="I88" s="6" t="s">
        <f>=G88*H87</f>
      </c>
    </row>
    <row collapsed="false" customFormat="false" customHeight="false" hidden="false" ht="12.1" outlineLevel="0" r="89">
      <c r="A89" s="13" t="n">
        <v>43917</v>
      </c>
      <c r="B89" s="6" t="n">
        <v>1300</v>
      </c>
      <c r="C89" s="6" t="n">
        <v>1300</v>
      </c>
      <c r="D89" s="16" t="s">
        <v>175</v>
      </c>
      <c r="E89" s="16"/>
      <c r="F89" s="16"/>
      <c r="G89" s="6" t="s">
        <f>=A89-A88</f>
      </c>
      <c r="H89" s="6" t="s">
        <f>=B89+H88</f>
      </c>
      <c r="I89" s="6" t="s">
        <f>=G89*H88</f>
      </c>
    </row>
    <row collapsed="false" customFormat="false" customHeight="false" hidden="false" ht="12.1" outlineLevel="0" r="90">
      <c r="A90" s="13" t="n">
        <v>43935</v>
      </c>
      <c r="B90" s="6" t="n">
        <v>4700</v>
      </c>
      <c r="C90" s="6" t="n">
        <v>4700</v>
      </c>
      <c r="D90" s="16" t="s">
        <v>175</v>
      </c>
      <c r="E90" s="16"/>
      <c r="F90" s="16"/>
      <c r="G90" s="6" t="s">
        <f>=A90-A89</f>
      </c>
      <c r="H90" s="6" t="s">
        <f>=B90+H89</f>
      </c>
      <c r="I90" s="6" t="s">
        <f>=G90*H89</f>
      </c>
    </row>
    <row collapsed="false" customFormat="false" customHeight="false" hidden="false" ht="12.1" outlineLevel="0" r="91">
      <c r="A91" s="13" t="n">
        <v>43935.835416667</v>
      </c>
      <c r="B91" s="6" t="n">
        <v>-4700</v>
      </c>
      <c r="C91" s="6" t="n">
        <v>0</v>
      </c>
      <c r="D91" s="16" t="s">
        <v>210</v>
      </c>
      <c r="E91" s="16"/>
      <c r="F91" s="16"/>
      <c r="G91" s="6" t="s">
        <f>=A91-A90</f>
      </c>
      <c r="H91" s="6" t="s">
        <f>=B91+H90</f>
      </c>
      <c r="I91" s="6" t="s">
        <f>=G91*H90</f>
      </c>
    </row>
    <row collapsed="false" customFormat="false" customHeight="false" hidden="false" ht="12.1" outlineLevel="0" r="92">
      <c r="A92" s="13" t="n">
        <v>43937</v>
      </c>
      <c r="B92" s="6" t="n">
        <v>2000</v>
      </c>
      <c r="C92" s="6" t="n">
        <v>2000</v>
      </c>
      <c r="D92" s="16" t="s">
        <v>175</v>
      </c>
      <c r="E92" s="16"/>
      <c r="F92" s="16"/>
      <c r="G92" s="6" t="s">
        <f>=A92-A91</f>
      </c>
      <c r="H92" s="6" t="s">
        <f>=B92+H91</f>
      </c>
      <c r="I92" s="6" t="s">
        <f>=G92*H91</f>
      </c>
    </row>
    <row collapsed="false" customFormat="false" customHeight="false" hidden="false" ht="12.1" outlineLevel="0" r="93">
      <c r="A93" s="13" t="n">
        <v>43951</v>
      </c>
      <c r="B93" s="6" t="n">
        <v>1700</v>
      </c>
      <c r="C93" s="6" t="n">
        <v>1700</v>
      </c>
      <c r="D93" s="16" t="s">
        <v>175</v>
      </c>
      <c r="E93" s="16"/>
      <c r="F93" s="16"/>
      <c r="G93" s="6" t="s">
        <f>=A93-A92</f>
      </c>
      <c r="H93" s="6" t="s">
        <f>=B93+H92</f>
      </c>
      <c r="I93" s="6" t="s">
        <f>=G93*H92</f>
      </c>
    </row>
    <row collapsed="false" customFormat="false" customHeight="false" hidden="false" ht="12.1" outlineLevel="0" r="94">
      <c r="A94" s="13" t="n">
        <v>43966</v>
      </c>
      <c r="B94" s="6" t="n">
        <v>1700</v>
      </c>
      <c r="C94" s="6" t="n">
        <v>1700</v>
      </c>
      <c r="D94" s="16" t="s">
        <v>175</v>
      </c>
      <c r="E94" s="16"/>
      <c r="F94" s="16"/>
      <c r="G94" s="6" t="s">
        <f>=A94-A93</f>
      </c>
      <c r="H94" s="6" t="s">
        <f>=B94+H93</f>
      </c>
      <c r="I94" s="6" t="s">
        <f>=G94*H93</f>
      </c>
    </row>
    <row collapsed="false" customFormat="false" customHeight="false" hidden="false" ht="12.1" outlineLevel="0" r="95">
      <c r="A95" s="13" t="n">
        <v>43980</v>
      </c>
      <c r="B95" s="6" t="n">
        <v>-247.83</v>
      </c>
      <c r="C95" s="6" t="n">
        <v>-247.83</v>
      </c>
      <c r="D95" s="16" t="s">
        <v>211</v>
      </c>
      <c r="E95" s="16"/>
      <c r="F95" s="16"/>
      <c r="G95" s="6" t="s">
        <f>=A95-A94</f>
      </c>
      <c r="H95" s="6" t="s">
        <f>=B95+H94</f>
      </c>
      <c r="I95" s="6" t="s">
        <f>=G95*H94</f>
      </c>
    </row>
    <row collapsed="false" customFormat="false" customHeight="false" hidden="false" ht="12.1" outlineLevel="0" r="96">
      <c r="A96" s="13" t="n">
        <v>43980</v>
      </c>
      <c r="B96" s="6" t="n">
        <v>2000</v>
      </c>
      <c r="C96" s="6" t="n">
        <v>2000</v>
      </c>
      <c r="D96" s="16" t="s">
        <v>175</v>
      </c>
      <c r="E96" s="16"/>
      <c r="F96" s="16"/>
      <c r="G96" s="6" t="s">
        <f>=A96-A95</f>
      </c>
      <c r="H96" s="6" t="s">
        <f>=B96+H95</f>
      </c>
      <c r="I96" s="6" t="s">
        <f>=G96*H95</f>
      </c>
    </row>
    <row collapsed="false" customFormat="false" customHeight="false" hidden="false" ht="12.1" outlineLevel="0" r="97">
      <c r="A97" s="13" t="n">
        <v>43987</v>
      </c>
      <c r="B97" s="6" t="n">
        <v>-61.26</v>
      </c>
      <c r="C97" s="6" t="n">
        <v>-61.26</v>
      </c>
      <c r="D97" s="16" t="s">
        <v>201</v>
      </c>
      <c r="E97" s="16"/>
      <c r="F97" s="16"/>
      <c r="G97" s="6" t="s">
        <f>=A97-A96</f>
      </c>
      <c r="H97" s="6" t="s">
        <f>=B97+H96</f>
      </c>
      <c r="I97" s="6" t="s">
        <f>=G97*H96</f>
      </c>
    </row>
    <row collapsed="false" customFormat="false" customHeight="false" hidden="false" ht="12.1" outlineLevel="0" r="98">
      <c r="A98" s="13" t="n">
        <v>43990</v>
      </c>
      <c r="B98" s="6" t="n">
        <v>61.26</v>
      </c>
      <c r="C98" s="6" t="n">
        <v>61.26</v>
      </c>
      <c r="D98" s="16" t="s">
        <v>182</v>
      </c>
      <c r="E98" s="16"/>
      <c r="F98" s="16"/>
      <c r="G98" s="6" t="s">
        <f>=A98-A97</f>
      </c>
      <c r="H98" s="6" t="s">
        <f>=B98+H97</f>
      </c>
      <c r="I98" s="6" t="s">
        <f>=G98*H97</f>
      </c>
    </row>
    <row collapsed="false" customFormat="false" customHeight="false" hidden="false" ht="12.1" outlineLevel="0" r="99">
      <c r="A99" s="13" t="n">
        <v>43991</v>
      </c>
      <c r="B99" s="6" t="n">
        <v>-108.8</v>
      </c>
      <c r="C99" s="6" t="n">
        <v>-108.8</v>
      </c>
      <c r="D99" s="16" t="s">
        <v>212</v>
      </c>
      <c r="E99" s="16"/>
      <c r="F99" s="16"/>
      <c r="G99" s="6" t="s">
        <f>=A99-A98</f>
      </c>
      <c r="H99" s="6" t="s">
        <f>=B99+H98</f>
      </c>
      <c r="I99" s="6" t="s">
        <f>=G99*H98</f>
      </c>
    </row>
    <row collapsed="false" customFormat="false" customHeight="false" hidden="false" ht="12.1" outlineLevel="0" r="100">
      <c r="A100" s="13" t="n">
        <v>43991</v>
      </c>
      <c r="B100" s="6" t="n">
        <v>500</v>
      </c>
      <c r="C100" s="6" t="n">
        <v>500</v>
      </c>
      <c r="D100" s="16" t="s">
        <v>175</v>
      </c>
      <c r="E100" s="16"/>
      <c r="F100" s="16"/>
      <c r="G100" s="6" t="s">
        <f>=A100-A99</f>
      </c>
      <c r="H100" s="6" t="s">
        <f>=B100+H99</f>
      </c>
      <c r="I100" s="6" t="s">
        <f>=G100*H99</f>
      </c>
    </row>
    <row collapsed="false" customFormat="false" customHeight="false" hidden="false" ht="12.1" outlineLevel="0" r="101">
      <c r="A101" s="13" t="n">
        <v>43998</v>
      </c>
      <c r="B101" s="6" t="n">
        <v>-114.3</v>
      </c>
      <c r="C101" s="6" t="n">
        <v>-114.3</v>
      </c>
      <c r="D101" s="16" t="s">
        <v>213</v>
      </c>
      <c r="E101" s="16"/>
      <c r="F101" s="16"/>
      <c r="G101" s="6" t="s">
        <f>=A101-A100</f>
      </c>
      <c r="H101" s="6" t="s">
        <f>=B101+H100</f>
      </c>
      <c r="I101" s="6" t="s">
        <f>=G101*H100</f>
      </c>
    </row>
    <row collapsed="false" customFormat="false" customHeight="false" hidden="false" ht="12.1" outlineLevel="0" r="102">
      <c r="A102" s="13" t="n">
        <v>43998</v>
      </c>
      <c r="B102" s="6" t="n">
        <v>-118.75</v>
      </c>
      <c r="C102" s="6" t="n">
        <v>-118.75</v>
      </c>
      <c r="D102" s="16" t="s">
        <v>214</v>
      </c>
      <c r="E102" s="16"/>
      <c r="F102" s="16"/>
      <c r="G102" s="6" t="s">
        <f>=A102-A101</f>
      </c>
      <c r="H102" s="6" t="s">
        <f>=B102+H101</f>
      </c>
      <c r="I102" s="6" t="s">
        <f>=G102*H101</f>
      </c>
    </row>
    <row collapsed="false" customFormat="false" customHeight="false" hidden="false" ht="12.1" outlineLevel="0" r="103">
      <c r="A103" s="13" t="n">
        <v>43998</v>
      </c>
      <c r="B103" s="6" t="n">
        <v>2000</v>
      </c>
      <c r="C103" s="6" t="n">
        <v>2000</v>
      </c>
      <c r="D103" s="16" t="s">
        <v>175</v>
      </c>
      <c r="E103" s="16"/>
      <c r="F103" s="16"/>
      <c r="G103" s="6" t="s">
        <f>=A103-A102</f>
      </c>
      <c r="H103" s="6" t="s">
        <f>=B103+H102</f>
      </c>
      <c r="I103" s="6" t="s">
        <f>=G103*H102</f>
      </c>
    </row>
    <row collapsed="false" customFormat="false" customHeight="false" hidden="false" ht="12.1" outlineLevel="0" r="104">
      <c r="A104" s="13" t="n">
        <v>43999</v>
      </c>
      <c r="B104" s="6" t="n">
        <v>247.83</v>
      </c>
      <c r="C104" s="6" t="n">
        <v>247.83</v>
      </c>
      <c r="D104" s="16" t="s">
        <v>191</v>
      </c>
      <c r="E104" s="16"/>
      <c r="F104" s="16"/>
      <c r="G104" s="6" t="s">
        <f>=A104-A103</f>
      </c>
      <c r="H104" s="6" t="s">
        <f>=B104+H103</f>
      </c>
      <c r="I104" s="6" t="s">
        <f>=G104*H103</f>
      </c>
    </row>
    <row collapsed="false" customFormat="false" customHeight="false" hidden="false" ht="12.1" outlineLevel="0" r="105">
      <c r="A105" s="13" t="n">
        <v>44005</v>
      </c>
      <c r="B105" s="6" t="n">
        <v>-159.53</v>
      </c>
      <c r="C105" s="6" t="n">
        <v>-159.53</v>
      </c>
      <c r="D105" s="16" t="s">
        <v>202</v>
      </c>
      <c r="E105" s="16"/>
      <c r="F105" s="16"/>
      <c r="G105" s="6" t="s">
        <f>=A105-A104</f>
      </c>
      <c r="H105" s="6" t="s">
        <f>=B105+H104</f>
      </c>
      <c r="I105" s="6" t="s">
        <f>=G105*H104</f>
      </c>
    </row>
    <row collapsed="false" customFormat="false" customHeight="false" hidden="false" ht="12.1" outlineLevel="0" r="106">
      <c r="A106" s="13" t="n">
        <v>44005</v>
      </c>
      <c r="B106" s="6" t="n">
        <v>114.3</v>
      </c>
      <c r="C106" s="6" t="n">
        <v>114.3</v>
      </c>
      <c r="D106" s="16" t="s">
        <v>215</v>
      </c>
      <c r="E106" s="16"/>
      <c r="F106" s="16"/>
      <c r="G106" s="6" t="s">
        <f>=A106-A105</f>
      </c>
      <c r="H106" s="6" t="s">
        <f>=B106+H105</f>
      </c>
      <c r="I106" s="6" t="s">
        <f>=G106*H105</f>
      </c>
    </row>
    <row collapsed="false" customFormat="false" customHeight="false" hidden="false" ht="12.1" outlineLevel="0" r="107">
      <c r="A107" s="13" t="n">
        <v>44007</v>
      </c>
      <c r="B107" s="6" t="n">
        <v>159.53</v>
      </c>
      <c r="C107" s="6" t="n">
        <v>159.53</v>
      </c>
      <c r="D107" s="16" t="s">
        <v>178</v>
      </c>
      <c r="E107" s="16"/>
      <c r="F107" s="16"/>
      <c r="G107" s="6" t="s">
        <f>=A107-A106</f>
      </c>
      <c r="H107" s="6" t="s">
        <f>=B107+H106</f>
      </c>
      <c r="I107" s="6" t="s">
        <f>=G107*H106</f>
      </c>
    </row>
    <row collapsed="false" customFormat="false" customHeight="false" hidden="false" ht="12.1" outlineLevel="0" r="108">
      <c r="A108" s="13" t="n">
        <v>44007</v>
      </c>
      <c r="B108" s="6" t="n">
        <v>118.75</v>
      </c>
      <c r="C108" s="6" t="n">
        <v>118.75</v>
      </c>
      <c r="D108" s="16" t="s">
        <v>215</v>
      </c>
      <c r="E108" s="16"/>
      <c r="F108" s="16"/>
      <c r="G108" s="6" t="s">
        <f>=A108-A107</f>
      </c>
      <c r="H108" s="6" t="s">
        <f>=B108+H107</f>
      </c>
      <c r="I108" s="6" t="s">
        <f>=G108*H107</f>
      </c>
    </row>
    <row collapsed="false" customFormat="false" customHeight="false" hidden="false" ht="12.1" outlineLevel="0" r="109">
      <c r="A109" s="13" t="n">
        <v>44008</v>
      </c>
      <c r="B109" s="6" t="n">
        <v>-124</v>
      </c>
      <c r="C109" s="6" t="n">
        <v>-124</v>
      </c>
      <c r="D109" s="16" t="s">
        <v>216</v>
      </c>
      <c r="E109" s="16"/>
      <c r="F109" s="16"/>
      <c r="G109" s="6" t="s">
        <f>=A109-A108</f>
      </c>
      <c r="H109" s="6" t="s">
        <f>=B109+H108</f>
      </c>
      <c r="I109" s="6" t="s">
        <f>=G109*H108</f>
      </c>
    </row>
    <row collapsed="false" customFormat="false" customHeight="false" hidden="false" ht="12.1" outlineLevel="0" r="110">
      <c r="A110" s="13" t="n">
        <v>44008</v>
      </c>
      <c r="B110" s="6" t="n">
        <v>108.8</v>
      </c>
      <c r="C110" s="6" t="n">
        <v>108.8</v>
      </c>
      <c r="D110" s="16" t="s">
        <v>180</v>
      </c>
      <c r="E110" s="16"/>
      <c r="F110" s="16"/>
      <c r="G110" s="6" t="s">
        <f>=A110-A109</f>
      </c>
      <c r="H110" s="6" t="s">
        <f>=B110+H109</f>
      </c>
      <c r="I110" s="6" t="s">
        <f>=G110*H109</f>
      </c>
    </row>
    <row collapsed="false" customFormat="false" customHeight="false" hidden="false" ht="12.1" outlineLevel="0" r="111">
      <c r="A111" s="13" t="n">
        <v>44011</v>
      </c>
      <c r="B111" s="6" t="n">
        <v>124</v>
      </c>
      <c r="C111" s="6" t="n">
        <v>124</v>
      </c>
      <c r="D111" s="16" t="s">
        <v>217</v>
      </c>
      <c r="E111" s="16"/>
      <c r="F111" s="16"/>
      <c r="G111" s="6" t="s">
        <f>=A111-A110</f>
      </c>
      <c r="H111" s="6" t="s">
        <f>=B111+H110</f>
      </c>
      <c r="I111" s="6" t="s">
        <f>=G111*H110</f>
      </c>
    </row>
    <row collapsed="false" customFormat="false" customHeight="false" hidden="false" ht="12.1" outlineLevel="0" r="112">
      <c r="A112" s="13" t="n">
        <v>44012</v>
      </c>
      <c r="B112" s="6" t="n">
        <v>-3</v>
      </c>
      <c r="C112" s="6" t="n">
        <v>-3</v>
      </c>
      <c r="D112" s="16" t="s">
        <v>218</v>
      </c>
      <c r="E112" s="16"/>
      <c r="F112" s="16"/>
      <c r="G112" s="6" t="s">
        <f>=A112-A111</f>
      </c>
      <c r="H112" s="6" t="s">
        <f>=B112+H111</f>
      </c>
      <c r="I112" s="6" t="s">
        <f>=G112*H111</f>
      </c>
    </row>
    <row collapsed="false" customFormat="false" customHeight="false" hidden="false" ht="12.1" outlineLevel="0" r="113">
      <c r="A113" s="13" t="n">
        <v>44012</v>
      </c>
      <c r="B113" s="6" t="n">
        <v>1600</v>
      </c>
      <c r="C113" s="6" t="n">
        <v>1600</v>
      </c>
      <c r="D113" s="16" t="s">
        <v>175</v>
      </c>
      <c r="E113" s="16"/>
      <c r="F113" s="16"/>
      <c r="G113" s="6" t="s">
        <f>=A113-A112</f>
      </c>
      <c r="H113" s="6" t="s">
        <f>=B113+H112</f>
      </c>
      <c r="I113" s="6" t="s">
        <f>=G113*H112</f>
      </c>
    </row>
    <row collapsed="false" customFormat="false" customHeight="false" hidden="false" ht="12.1" outlineLevel="0" r="114">
      <c r="A114" s="13" t="n">
        <v>44018</v>
      </c>
      <c r="B114" s="6" t="n">
        <v>-375.24</v>
      </c>
      <c r="C114" s="6" t="n">
        <v>-375.24</v>
      </c>
      <c r="D114" s="16" t="s">
        <v>219</v>
      </c>
      <c r="E114" s="16"/>
      <c r="F114" s="16"/>
      <c r="G114" s="6" t="s">
        <f>=A114-A113</f>
      </c>
      <c r="H114" s="6" t="s">
        <f>=B114+H113</f>
      </c>
      <c r="I114" s="6" t="s">
        <f>=G114*H113</f>
      </c>
    </row>
    <row collapsed="false" customFormat="false" customHeight="false" hidden="false" ht="12.1" outlineLevel="0" r="115">
      <c r="A115" s="13" t="n">
        <v>44025</v>
      </c>
      <c r="B115" s="6" t="n">
        <v>-139.5</v>
      </c>
      <c r="C115" s="6" t="n">
        <v>-139.5</v>
      </c>
      <c r="D115" s="16" t="s">
        <v>220</v>
      </c>
      <c r="E115" s="16"/>
      <c r="F115" s="16"/>
      <c r="G115" s="6" t="s">
        <f>=A115-A114</f>
      </c>
      <c r="H115" s="6" t="s">
        <f>=B115+H114</f>
      </c>
      <c r="I115" s="6" t="s">
        <f>=G115*H114</f>
      </c>
    </row>
    <row collapsed="false" customFormat="false" customHeight="false" hidden="false" ht="12.1" outlineLevel="0" r="116">
      <c r="A116" s="13" t="n">
        <v>44025</v>
      </c>
      <c r="B116" s="6" t="n">
        <v>-183.4</v>
      </c>
      <c r="C116" s="6" t="n">
        <v>-183.4</v>
      </c>
      <c r="D116" s="16" t="s">
        <v>221</v>
      </c>
      <c r="E116" s="16"/>
      <c r="F116" s="16"/>
      <c r="G116" s="6" t="s">
        <f>=A116-A115</f>
      </c>
      <c r="H116" s="6" t="s">
        <f>=B116+H115</f>
      </c>
      <c r="I116" s="6" t="s">
        <f>=G116*H115</f>
      </c>
    </row>
    <row collapsed="false" customFormat="false" customHeight="false" hidden="false" ht="12.1" outlineLevel="0" r="117">
      <c r="A117" s="13" t="n">
        <v>44027</v>
      </c>
      <c r="B117" s="6" t="n">
        <v>4</v>
      </c>
      <c r="C117" s="6" t="n">
        <v>4</v>
      </c>
      <c r="D117" s="16" t="s">
        <v>222</v>
      </c>
      <c r="E117" s="16"/>
      <c r="F117" s="16"/>
      <c r="G117" s="6" t="s">
        <f>=A117-A116</f>
      </c>
      <c r="H117" s="6" t="s">
        <f>=B117+H116</f>
      </c>
      <c r="I117" s="6" t="s">
        <f>=G117*H116</f>
      </c>
    </row>
    <row collapsed="false" customFormat="false" customHeight="false" hidden="false" ht="12.1" outlineLevel="0" r="118">
      <c r="A118" s="13" t="n">
        <v>44028</v>
      </c>
      <c r="B118" s="6" t="n">
        <v>-264.8</v>
      </c>
      <c r="C118" s="6" t="n">
        <v>-264.8</v>
      </c>
      <c r="D118" s="16" t="s">
        <v>223</v>
      </c>
      <c r="E118" s="16"/>
      <c r="F118" s="16"/>
      <c r="G118" s="6" t="s">
        <f>=A118-A117</f>
      </c>
      <c r="H118" s="6" t="s">
        <f>=B118+H117</f>
      </c>
      <c r="I118" s="6" t="s">
        <f>=G118*H117</f>
      </c>
    </row>
    <row collapsed="false" customFormat="false" customHeight="false" hidden="false" ht="12.1" outlineLevel="0" r="119">
      <c r="A119" s="13" t="n">
        <v>44028</v>
      </c>
      <c r="B119" s="6" t="n">
        <v>2000</v>
      </c>
      <c r="C119" s="6" t="n">
        <v>2000</v>
      </c>
      <c r="D119" s="16" t="s">
        <v>175</v>
      </c>
      <c r="E119" s="16"/>
      <c r="F119" s="16"/>
      <c r="G119" s="6" t="s">
        <f>=A119-A118</f>
      </c>
      <c r="H119" s="6" t="s">
        <f>=B119+H118</f>
      </c>
      <c r="I119" s="6" t="s">
        <f>=G119*H118</f>
      </c>
    </row>
    <row collapsed="false" customFormat="false" customHeight="false" hidden="false" ht="12.1" outlineLevel="0" r="120">
      <c r="A120" s="13" t="n">
        <v>44029</v>
      </c>
      <c r="B120" s="6" t="n">
        <v>-60.6</v>
      </c>
      <c r="C120" s="6" t="n">
        <v>-60.6</v>
      </c>
      <c r="D120" s="16" t="s">
        <v>224</v>
      </c>
      <c r="E120" s="16"/>
      <c r="F120" s="16"/>
      <c r="G120" s="6" t="s">
        <f>=A120-A119</f>
      </c>
      <c r="H120" s="6" t="s">
        <f>=B120+H119</f>
      </c>
      <c r="I120" s="6" t="s">
        <f>=G120*H119</f>
      </c>
    </row>
    <row collapsed="false" customFormat="false" customHeight="false" hidden="false" ht="12.1" outlineLevel="0" r="121">
      <c r="A121" s="13" t="n">
        <v>44029.636701389</v>
      </c>
      <c r="B121" s="6" t="n">
        <v>900</v>
      </c>
      <c r="C121" s="6" t="n">
        <v>900</v>
      </c>
      <c r="D121" s="16" t="s">
        <v>175</v>
      </c>
      <c r="E121" s="16"/>
      <c r="F121" s="16"/>
      <c r="G121" s="6" t="s">
        <f>=A121-A120</f>
      </c>
      <c r="H121" s="6" t="s">
        <f>=B121+H120</f>
      </c>
      <c r="I121" s="6" t="s">
        <f>=G121*H120</f>
      </c>
    </row>
    <row collapsed="false" customFormat="false" customHeight="false" hidden="false" ht="12.1" outlineLevel="0" r="122">
      <c r="A122" s="13" t="n">
        <v>44032</v>
      </c>
      <c r="B122" s="6" t="n">
        <v>375.24</v>
      </c>
      <c r="C122" s="6" t="n">
        <v>375.24</v>
      </c>
      <c r="D122" s="16" t="s">
        <v>186</v>
      </c>
      <c r="E122" s="16"/>
      <c r="F122" s="16"/>
      <c r="G122" s="6" t="s">
        <f>=A122-A121</f>
      </c>
      <c r="H122" s="6" t="s">
        <f>=B122+H121</f>
      </c>
      <c r="I122" s="6" t="s">
        <f>=G122*H121</f>
      </c>
    </row>
    <row collapsed="false" customFormat="false" customHeight="false" hidden="false" ht="12.1" outlineLevel="0" r="123">
      <c r="A123" s="13" t="n">
        <v>44036</v>
      </c>
      <c r="B123" s="6" t="n">
        <v>139.5</v>
      </c>
      <c r="C123" s="6" t="n">
        <v>139.5</v>
      </c>
      <c r="D123" s="16" t="s">
        <v>180</v>
      </c>
      <c r="E123" s="16"/>
      <c r="F123" s="16"/>
      <c r="G123" s="6" t="s">
        <f>=A123-A122</f>
      </c>
      <c r="H123" s="6" t="s">
        <f>=B123+H122</f>
      </c>
      <c r="I123" s="6" t="s">
        <f>=G123*H122</f>
      </c>
    </row>
    <row collapsed="false" customFormat="false" customHeight="false" hidden="false" ht="12.1" outlineLevel="0" r="124">
      <c r="A124" s="13" t="n">
        <v>44040</v>
      </c>
      <c r="B124" s="6" t="n">
        <v>186.4</v>
      </c>
      <c r="C124" s="6" t="n">
        <v>186.4</v>
      </c>
      <c r="D124" s="16" t="s">
        <v>190</v>
      </c>
      <c r="E124" s="16"/>
      <c r="F124" s="16"/>
      <c r="G124" s="6" t="s">
        <f>=A124-A123</f>
      </c>
      <c r="H124" s="6" t="s">
        <f>=B124+H123</f>
      </c>
      <c r="I124" s="6" t="s">
        <f>=G124*H123</f>
      </c>
    </row>
    <row collapsed="false" customFormat="false" customHeight="false" hidden="false" ht="12.1" outlineLevel="0" r="125">
      <c r="A125" s="13" t="n">
        <v>44043</v>
      </c>
      <c r="B125" s="6" t="n">
        <v>2000</v>
      </c>
      <c r="C125" s="6" t="n">
        <v>2000</v>
      </c>
      <c r="D125" s="16" t="s">
        <v>175</v>
      </c>
      <c r="E125" s="16"/>
      <c r="F125" s="16"/>
      <c r="G125" s="6" t="s">
        <f>=A125-A124</f>
      </c>
      <c r="H125" s="6" t="s">
        <f>=B125+H124</f>
      </c>
      <c r="I125" s="6" t="s">
        <f>=G125*H124</f>
      </c>
    </row>
    <row collapsed="false" customFormat="false" customHeight="false" hidden="false" ht="12.1" outlineLevel="0" r="126">
      <c r="A126" s="13" t="n">
        <v>44043</v>
      </c>
      <c r="B126" s="6" t="n">
        <v>-191.478213</v>
      </c>
      <c r="C126" s="6" t="n">
        <v>-191.478213</v>
      </c>
      <c r="D126" s="16" t="s">
        <v>225</v>
      </c>
      <c r="E126" s="16"/>
      <c r="F126" s="16"/>
      <c r="G126" s="6" t="s">
        <f>=A126-A125</f>
      </c>
      <c r="H126" s="6" t="s">
        <f>=B126+H125</f>
      </c>
      <c r="I126" s="6" t="s">
        <f>=G126*H125</f>
      </c>
    </row>
    <row collapsed="false" customFormat="false" customHeight="false" hidden="false" ht="12.1" outlineLevel="0" r="127">
      <c r="A127" s="13" t="n">
        <v>44043</v>
      </c>
      <c r="B127" s="6" t="n">
        <v>-35141.0207</v>
      </c>
      <c r="C127" s="6" t="n">
        <v>-35141.0207</v>
      </c>
      <c r="D127" s="16" t="s">
        <v>225</v>
      </c>
      <c r="E127" s="16"/>
      <c r="F127" s="16"/>
      <c r="G127" s="6" t="s">
        <f>=A127-A126</f>
      </c>
      <c r="H127" s="6" t="s">
        <f>=B127+H126</f>
      </c>
      <c r="I127" s="6" t="s">
        <f>=G127*H126</f>
      </c>
    </row>
    <row collapsed="false" customFormat="false" customHeight="false" hidden="false" ht="12.1" outlineLevel="0" r="128">
      <c r="A128" s="13" t="n">
        <v>44043</v>
      </c>
      <c r="B128" s="6" t="n">
        <v>191.478213</v>
      </c>
      <c r="C128" s="6" t="n">
        <v>191.478213</v>
      </c>
      <c r="D128" s="16" t="s">
        <v>176</v>
      </c>
      <c r="E128" s="16"/>
      <c r="F128" s="16"/>
      <c r="G128" s="6" t="s">
        <f>=A128-A127</f>
      </c>
      <c r="H128" s="6" t="s">
        <f>=B128+H127</f>
      </c>
      <c r="I128" s="6" t="s">
        <f>=G128*H127</f>
      </c>
    </row>
    <row collapsed="false" customFormat="false" customHeight="false" hidden="false" ht="12.1" outlineLevel="0" r="129">
      <c r="A129" s="13" t="n">
        <v>44043</v>
      </c>
      <c r="B129" s="6" t="n">
        <v>200</v>
      </c>
      <c r="C129" s="6" t="n">
        <v>200</v>
      </c>
      <c r="D129" s="16" t="s">
        <v>175</v>
      </c>
      <c r="E129" s="16"/>
      <c r="F129" s="16"/>
      <c r="G129" s="6" t="s">
        <f>=A129-A128</f>
      </c>
      <c r="H129" s="6" t="s">
        <f>=B129+H128</f>
      </c>
      <c r="I129" s="6" t="s">
        <f>=G129*H128</f>
      </c>
    </row>
    <row collapsed="false" customFormat="false" customHeight="false" hidden="false" ht="12.1" outlineLevel="0" r="130">
      <c r="A130" s="13" t="n">
        <v>44043</v>
      </c>
      <c r="B130" s="6" t="n">
        <v>220</v>
      </c>
      <c r="C130" s="6" t="n">
        <v>220</v>
      </c>
      <c r="D130" s="16" t="s">
        <v>175</v>
      </c>
      <c r="E130" s="16"/>
      <c r="F130" s="16"/>
      <c r="G130" s="6" t="s">
        <f>=A130-A129</f>
      </c>
      <c r="H130" s="6" t="s">
        <f>=B130+H129</f>
      </c>
      <c r="I130" s="6" t="s">
        <f>=G130*H129</f>
      </c>
    </row>
    <row collapsed="false" customFormat="false" customHeight="false" hidden="false" ht="12.1" outlineLevel="0" r="131">
      <c r="A131" s="13" t="n">
        <v>44046</v>
      </c>
      <c r="B131" s="6" t="n">
        <v>265.8</v>
      </c>
      <c r="C131" s="6" t="n">
        <v>265.8</v>
      </c>
      <c r="D131" s="16" t="s">
        <v>194</v>
      </c>
      <c r="E131" s="16"/>
      <c r="F131" s="16"/>
      <c r="G131" s="6" t="s">
        <f>=A131-A130</f>
      </c>
      <c r="H131" s="6" t="s">
        <f>=B131+H130</f>
      </c>
      <c r="I131" s="6" t="s">
        <f>=G131*H130</f>
      </c>
    </row>
    <row collapsed="false" customFormat="false" customHeight="false" hidden="false" ht="12.1" outlineLevel="0" r="132">
      <c r="A132" s="13" t="n">
        <v>44048</v>
      </c>
      <c r="B132" s="6" t="n">
        <v>-309.12</v>
      </c>
      <c r="C132" s="6" t="n">
        <v>-309.12</v>
      </c>
      <c r="D132" s="16" t="s">
        <v>226</v>
      </c>
      <c r="E132" s="16"/>
      <c r="F132" s="16"/>
      <c r="G132" s="6" t="s">
        <f>=A132-A131</f>
      </c>
      <c r="H132" s="6" t="s">
        <f>=B132+H131</f>
      </c>
      <c r="I132" s="6" t="s">
        <f>=G132*H131</f>
      </c>
    </row>
    <row collapsed="false" customFormat="false" customHeight="false" hidden="false" ht="12.1" outlineLevel="0" r="133">
      <c r="A133" s="13" t="n">
        <v>44048</v>
      </c>
      <c r="B133" s="6" t="n">
        <v>309.12</v>
      </c>
      <c r="C133" s="6" t="n">
        <v>309.12</v>
      </c>
      <c r="D133" s="16" t="s">
        <v>209</v>
      </c>
      <c r="E133" s="16"/>
      <c r="F133" s="16"/>
      <c r="G133" s="6" t="s">
        <f>=A133-A132</f>
      </c>
      <c r="H133" s="6" t="s">
        <f>=B133+H132</f>
      </c>
      <c r="I133" s="6" t="s">
        <f>=G133*H132</f>
      </c>
    </row>
    <row collapsed="false" customFormat="false" customHeight="false" hidden="false" ht="12.1" outlineLevel="0" r="134">
      <c r="A134" s="13" t="n">
        <v>44049</v>
      </c>
      <c r="B134" s="6" t="n">
        <v>1000</v>
      </c>
      <c r="C134" s="6" t="n">
        <v>1000</v>
      </c>
      <c r="D134" s="16" t="s">
        <v>175</v>
      </c>
      <c r="E134" s="16"/>
      <c r="F134" s="16"/>
      <c r="G134" s="6" t="s">
        <f>=A134-A133</f>
      </c>
      <c r="H134" s="6" t="s">
        <f>=B134+H133</f>
      </c>
      <c r="I134" s="6" t="s">
        <f>=G134*H133</f>
      </c>
    </row>
    <row collapsed="false" customFormat="false" customHeight="false" hidden="false" ht="12.1" outlineLevel="0" r="135">
      <c r="A135" s="13" t="n">
        <v>44053</v>
      </c>
      <c r="B135" s="6" t="n">
        <v>1477.906632</v>
      </c>
      <c r="C135" s="6" t="n">
        <v>1477.906632</v>
      </c>
      <c r="D135" s="16" t="s">
        <v>176</v>
      </c>
      <c r="E135" s="16"/>
      <c r="F135" s="16"/>
      <c r="G135" s="6" t="s">
        <f>=A135-A134</f>
      </c>
      <c r="H135" s="6" t="s">
        <f>=B135+H134</f>
      </c>
      <c r="I135" s="6" t="s">
        <f>=G135*H134</f>
      </c>
    </row>
    <row collapsed="false" customFormat="false" customHeight="false" hidden="false" ht="12.1" outlineLevel="0" r="136">
      <c r="A136" s="13" t="n">
        <v>44053</v>
      </c>
      <c r="B136" s="6" t="n">
        <v>200</v>
      </c>
      <c r="C136" s="6" t="n">
        <v>200</v>
      </c>
      <c r="D136" s="16" t="s">
        <v>175</v>
      </c>
      <c r="E136" s="16"/>
      <c r="F136" s="16"/>
      <c r="G136" s="6" t="s">
        <f>=A136-A135</f>
      </c>
      <c r="H136" s="6" t="s">
        <f>=B136+H135</f>
      </c>
      <c r="I136" s="6" t="s">
        <f>=G136*H135</f>
      </c>
    </row>
    <row collapsed="false" customFormat="false" customHeight="false" hidden="false" ht="12.1" outlineLevel="0" r="137">
      <c r="A137" s="13" t="n">
        <v>44057</v>
      </c>
      <c r="B137" s="6" t="n">
        <v>1000</v>
      </c>
      <c r="C137" s="6" t="n">
        <v>1000</v>
      </c>
      <c r="D137" s="16" t="s">
        <v>175</v>
      </c>
      <c r="E137" s="16"/>
      <c r="F137" s="16"/>
      <c r="G137" s="6" t="s">
        <f>=A137-A136</f>
      </c>
      <c r="H137" s="6" t="s">
        <f>=B137+H136</f>
      </c>
      <c r="I137" s="6" t="s">
        <f>=G137*H136</f>
      </c>
    </row>
    <row collapsed="false" customFormat="false" customHeight="false" hidden="false" ht="12.1" outlineLevel="0" r="138">
      <c r="A138" s="13" t="n">
        <v>44057</v>
      </c>
      <c r="B138" s="6" t="n">
        <v>230</v>
      </c>
      <c r="C138" s="6" t="n">
        <v>230</v>
      </c>
      <c r="D138" s="16" t="s">
        <v>175</v>
      </c>
      <c r="E138" s="16"/>
      <c r="F138" s="16"/>
      <c r="G138" s="6" t="s">
        <f>=A138-A137</f>
      </c>
      <c r="H138" s="6" t="s">
        <f>=B138+H137</f>
      </c>
      <c r="I138" s="6" t="s">
        <f>=G138*H137</f>
      </c>
    </row>
    <row collapsed="false" customFormat="false" customHeight="false" hidden="false" ht="12.1" outlineLevel="0" r="139">
      <c r="A139" s="13" t="n">
        <v>44057</v>
      </c>
      <c r="B139" s="6" t="n">
        <v>200</v>
      </c>
      <c r="C139" s="6" t="n">
        <v>200</v>
      </c>
      <c r="D139" s="16" t="s">
        <v>175</v>
      </c>
      <c r="E139" s="16"/>
      <c r="F139" s="16"/>
      <c r="G139" s="6" t="s">
        <f>=A139-A138</f>
      </c>
      <c r="H139" s="6" t="s">
        <f>=B139+H138</f>
      </c>
      <c r="I139" s="6" t="s">
        <f>=G139*H138</f>
      </c>
    </row>
    <row collapsed="false" customFormat="false" customHeight="false" hidden="false" ht="12.1" outlineLevel="0" r="140">
      <c r="A140" s="13" t="n">
        <v>44077</v>
      </c>
      <c r="B140" s="6" t="n">
        <v>-1500</v>
      </c>
      <c r="C140" s="6" t="n">
        <v>-1500</v>
      </c>
      <c r="D140" s="16" t="s">
        <v>227</v>
      </c>
      <c r="E140" s="16"/>
      <c r="F140" s="16"/>
      <c r="G140" s="6" t="s">
        <f>=A140-A139</f>
      </c>
      <c r="H140" s="6" t="s">
        <f>=B140+H139</f>
      </c>
      <c r="I140" s="6" t="s">
        <f>=G140*H139</f>
      </c>
    </row>
    <row collapsed="false" customFormat="false" customHeight="false" hidden="false" ht="12.1" outlineLevel="0" r="141">
      <c r="A141" s="13" t="n">
        <v>44078</v>
      </c>
      <c r="B141" s="6" t="n">
        <v>-102.1</v>
      </c>
      <c r="C141" s="6" t="n">
        <v>-102.1</v>
      </c>
      <c r="D141" s="16" t="s">
        <v>228</v>
      </c>
      <c r="E141" s="16"/>
      <c r="F141" s="16"/>
      <c r="G141" s="6" t="s">
        <f>=A141-A140</f>
      </c>
      <c r="H141" s="6" t="s">
        <f>=B141+H140</f>
      </c>
      <c r="I141" s="6" t="s">
        <f>=G141*H140</f>
      </c>
    </row>
    <row collapsed="false" customFormat="false" customHeight="false" hidden="false" ht="12.1" outlineLevel="0" r="142">
      <c r="A142" s="13" t="n">
        <v>44081</v>
      </c>
      <c r="B142" s="6" t="n">
        <v>1500</v>
      </c>
      <c r="C142" s="6" t="n">
        <v>1500</v>
      </c>
      <c r="D142" s="16" t="s">
        <v>197</v>
      </c>
      <c r="E142" s="16"/>
      <c r="F142" s="16"/>
      <c r="G142" s="6" t="s">
        <f>=A142-A141</f>
      </c>
      <c r="H142" s="6" t="s">
        <f>=B142+H141</f>
      </c>
      <c r="I142" s="6" t="s">
        <f>=G142*H141</f>
      </c>
    </row>
    <row collapsed="false" customFormat="false" customHeight="false" hidden="false" ht="12.1" outlineLevel="0" r="143">
      <c r="A143" s="13" t="n">
        <v>44081</v>
      </c>
      <c r="B143" s="6" t="n">
        <v>102.1</v>
      </c>
      <c r="C143" s="6" t="n">
        <v>102.1</v>
      </c>
      <c r="D143" s="16" t="s">
        <v>182</v>
      </c>
      <c r="E143" s="16"/>
      <c r="F143" s="16"/>
      <c r="G143" s="6" t="s">
        <f>=A143-A142</f>
      </c>
      <c r="H143" s="6" t="s">
        <f>=B143+H142</f>
      </c>
      <c r="I143" s="6" t="s">
        <f>=G143*H142</f>
      </c>
    </row>
    <row collapsed="false" customFormat="false" customHeight="false" hidden="false" ht="12.1" outlineLevel="0" r="144">
      <c r="A144" s="13" t="n">
        <v>44082</v>
      </c>
      <c r="B144" s="6" t="n">
        <v>-67.2</v>
      </c>
      <c r="C144" s="6" t="n">
        <v>-67.2</v>
      </c>
      <c r="D144" s="16" t="s">
        <v>229</v>
      </c>
      <c r="E144" s="16"/>
      <c r="F144" s="16"/>
      <c r="G144" s="6" t="s">
        <f>=A144-A143</f>
      </c>
      <c r="H144" s="6" t="s">
        <f>=B144+H143</f>
      </c>
      <c r="I144" s="6" t="s">
        <f>=G144*H143</f>
      </c>
    </row>
    <row collapsed="false" customFormat="false" customHeight="false" hidden="false" ht="12.1" outlineLevel="0" r="145">
      <c r="A145" s="13" t="n">
        <v>44082</v>
      </c>
      <c r="B145" s="6" t="n">
        <v>100</v>
      </c>
      <c r="C145" s="6" t="n">
        <v>100</v>
      </c>
      <c r="D145" s="16" t="s">
        <v>175</v>
      </c>
      <c r="E145" s="16"/>
      <c r="F145" s="16"/>
      <c r="G145" s="6" t="s">
        <f>=A145-A144</f>
      </c>
      <c r="H145" s="6" t="s">
        <f>=B145+H144</f>
      </c>
      <c r="I145" s="6" t="s">
        <f>=G145*H144</f>
      </c>
    </row>
    <row collapsed="false" customFormat="false" customHeight="false" hidden="false" ht="12.1" outlineLevel="0" r="146">
      <c r="A146" s="13" t="n">
        <v>44090</v>
      </c>
      <c r="B146" s="6" t="n">
        <v>67.2</v>
      </c>
      <c r="C146" s="6" t="n">
        <v>67.2</v>
      </c>
      <c r="D146" s="16" t="s">
        <v>215</v>
      </c>
      <c r="E146" s="16"/>
      <c r="F146" s="16"/>
      <c r="G146" s="6" t="s">
        <f>=A146-A145</f>
      </c>
      <c r="H146" s="6" t="s">
        <f>=B146+H145</f>
      </c>
      <c r="I146" s="6" t="s">
        <f>=G146*H145</f>
      </c>
    </row>
    <row collapsed="false" customFormat="false" customHeight="false" hidden="false" ht="12.1" outlineLevel="0" r="147">
      <c r="A147" s="13" t="n">
        <v>44096</v>
      </c>
      <c r="B147" s="6" t="n">
        <v>-159.53</v>
      </c>
      <c r="C147" s="6" t="n">
        <v>-159.53</v>
      </c>
      <c r="D147" s="16" t="s">
        <v>202</v>
      </c>
      <c r="E147" s="16"/>
      <c r="F147" s="16"/>
      <c r="G147" s="6" t="s">
        <f>=A147-A146</f>
      </c>
      <c r="H147" s="6" t="s">
        <f>=B147+H146</f>
      </c>
      <c r="I147" s="6" t="s">
        <f>=G147*H146</f>
      </c>
    </row>
    <row collapsed="false" customFormat="false" customHeight="false" hidden="false" ht="12.1" outlineLevel="0" r="148">
      <c r="A148" s="13" t="n">
        <v>44097</v>
      </c>
      <c r="B148" s="6" t="n">
        <v>159.53</v>
      </c>
      <c r="C148" s="6" t="n">
        <v>159.53</v>
      </c>
      <c r="D148" s="16" t="s">
        <v>178</v>
      </c>
      <c r="E148" s="16"/>
      <c r="F148" s="16"/>
      <c r="G148" s="6" t="s">
        <f>=A148-A147</f>
      </c>
      <c r="H148" s="6" t="s">
        <f>=B148+H147</f>
      </c>
      <c r="I148" s="6" t="s">
        <f>=G148*H147</f>
      </c>
    </row>
    <row collapsed="false" customFormat="false" customHeight="false" hidden="false" ht="12.1" outlineLevel="0" r="149">
      <c r="A149" s="13" t="n">
        <v>44098</v>
      </c>
      <c r="B149" s="6" t="n">
        <v>200</v>
      </c>
      <c r="C149" s="6" t="n">
        <v>200</v>
      </c>
      <c r="D149" s="16" t="s">
        <v>175</v>
      </c>
      <c r="E149" s="16"/>
      <c r="F149" s="16"/>
      <c r="G149" s="6" t="s">
        <f>=A149-A148</f>
      </c>
      <c r="H149" s="6" t="s">
        <f>=B149+H148</f>
      </c>
      <c r="I149" s="6" t="s">
        <f>=G149*H148</f>
      </c>
    </row>
    <row collapsed="false" customFormat="false" customHeight="false" hidden="false" ht="12.1" outlineLevel="0" r="150">
      <c r="A150" s="13" t="n">
        <v>44109</v>
      </c>
      <c r="B150" s="6" t="n">
        <v>-325</v>
      </c>
      <c r="C150" s="6" t="n">
        <v>-325</v>
      </c>
      <c r="D150" s="16" t="s">
        <v>230</v>
      </c>
      <c r="E150" s="16"/>
      <c r="F150" s="16"/>
      <c r="G150" s="6" t="s">
        <f>=A150-A149</f>
      </c>
      <c r="H150" s="6" t="s">
        <f>=B150+H149</f>
      </c>
      <c r="I150" s="6" t="s">
        <f>=G150*H149</f>
      </c>
    </row>
    <row collapsed="false" customFormat="false" customHeight="false" hidden="false" ht="12.1" outlineLevel="0" r="151">
      <c r="A151" s="13" t="n">
        <v>44111</v>
      </c>
      <c r="B151" s="6" t="n">
        <v>60.6</v>
      </c>
      <c r="C151" s="6" t="n">
        <v>60.6</v>
      </c>
      <c r="D151" s="16" t="s">
        <v>231</v>
      </c>
      <c r="E151" s="16"/>
      <c r="F151" s="16"/>
      <c r="G151" s="6" t="s">
        <f>=A151-A150</f>
      </c>
      <c r="H151" s="6" t="s">
        <f>=B151+H150</f>
      </c>
      <c r="I151" s="6" t="s">
        <f>=G151*H150</f>
      </c>
    </row>
    <row collapsed="false" customFormat="false" customHeight="false" hidden="false" ht="12.1" outlineLevel="0" r="152">
      <c r="A152" s="13" t="n">
        <v>44114</v>
      </c>
      <c r="B152" s="6" t="n">
        <v>-155.5</v>
      </c>
      <c r="C152" s="6" t="n">
        <v>-155.5</v>
      </c>
      <c r="D152" s="16" t="s">
        <v>232</v>
      </c>
      <c r="E152" s="16"/>
      <c r="F152" s="16"/>
      <c r="G152" s="6" t="s">
        <f>=A152-A151</f>
      </c>
      <c r="H152" s="6" t="s">
        <f>=B152+H151</f>
      </c>
      <c r="I152" s="6" t="s">
        <f>=G152*H151</f>
      </c>
    </row>
    <row collapsed="false" customFormat="false" customHeight="false" hidden="false" ht="12.1" outlineLevel="0" r="153">
      <c r="A153" s="13" t="n">
        <v>44116</v>
      </c>
      <c r="B153" s="6" t="n">
        <v>-206.5</v>
      </c>
      <c r="C153" s="6" t="n">
        <v>-206.5</v>
      </c>
      <c r="D153" s="16" t="s">
        <v>233</v>
      </c>
      <c r="E153" s="16"/>
      <c r="F153" s="16"/>
      <c r="G153" s="6" t="s">
        <f>=A153-A152</f>
      </c>
      <c r="H153" s="6" t="s">
        <f>=B153+H152</f>
      </c>
      <c r="I153" s="6" t="s">
        <f>=G153*H152</f>
      </c>
    </row>
    <row collapsed="false" customFormat="false" customHeight="false" hidden="false" ht="12.1" outlineLevel="0" r="154">
      <c r="A154" s="13" t="n">
        <v>44116</v>
      </c>
      <c r="B154" s="6" t="n">
        <v>-77.46</v>
      </c>
      <c r="C154" s="6" t="n">
        <v>-77.46</v>
      </c>
      <c r="D154" s="16" t="s">
        <v>234</v>
      </c>
      <c r="E154" s="16"/>
      <c r="F154" s="16"/>
      <c r="G154" s="6" t="s">
        <f>=A154-A153</f>
      </c>
      <c r="H154" s="6" t="s">
        <f>=B154+H153</f>
      </c>
      <c r="I154" s="6" t="s">
        <f>=G154*H153</f>
      </c>
    </row>
    <row collapsed="false" customFormat="false" customHeight="false" hidden="false" ht="12.1" outlineLevel="0" r="155">
      <c r="A155" s="13" t="n">
        <v>44116</v>
      </c>
      <c r="B155" s="6" t="n">
        <v>-77.3</v>
      </c>
      <c r="C155" s="6" t="n">
        <v>-77.3</v>
      </c>
      <c r="D155" s="16" t="s">
        <v>235</v>
      </c>
      <c r="E155" s="16"/>
      <c r="F155" s="16"/>
      <c r="G155" s="6" t="s">
        <f>=A155-A154</f>
      </c>
      <c r="H155" s="6" t="s">
        <f>=B155+H154</f>
      </c>
      <c r="I155" s="6" t="s">
        <f>=G155*H154</f>
      </c>
    </row>
    <row collapsed="false" customFormat="false" customHeight="false" hidden="false" ht="12.1" outlineLevel="0" r="156">
      <c r="A156" s="13" t="n">
        <v>44117</v>
      </c>
      <c r="B156" s="6" t="n">
        <v>155.4</v>
      </c>
      <c r="C156" s="6" t="n">
        <v>155.4</v>
      </c>
      <c r="D156" s="16" t="s">
        <v>236</v>
      </c>
      <c r="E156" s="16"/>
      <c r="F156" s="16"/>
      <c r="G156" s="6" t="s">
        <f>=A156-A155</f>
      </c>
      <c r="H156" s="6" t="s">
        <f>=B156+H155</f>
      </c>
      <c r="I156" s="6" t="s">
        <f>=G156*H155</f>
      </c>
    </row>
    <row collapsed="false" customFormat="false" customHeight="false" hidden="false" ht="12.1" outlineLevel="0" r="157">
      <c r="A157" s="13" t="n">
        <v>44125</v>
      </c>
      <c r="B157" s="6" t="n">
        <v>326</v>
      </c>
      <c r="C157" s="6" t="n">
        <v>326</v>
      </c>
      <c r="D157" s="16" t="s">
        <v>237</v>
      </c>
      <c r="E157" s="16"/>
      <c r="F157" s="16"/>
      <c r="G157" s="6" t="s">
        <f>=A157-A156</f>
      </c>
      <c r="H157" s="6" t="s">
        <f>=B157+H156</f>
      </c>
      <c r="I157" s="6" t="s">
        <f>=G157*H156</f>
      </c>
    </row>
    <row collapsed="false" customFormat="false" customHeight="false" hidden="false" ht="12.1" outlineLevel="0" r="158">
      <c r="A158" s="13" t="n">
        <v>44126</v>
      </c>
      <c r="B158" s="6" t="n">
        <v>78.3</v>
      </c>
      <c r="C158" s="6" t="n">
        <v>78.3</v>
      </c>
      <c r="D158" s="16" t="s">
        <v>238</v>
      </c>
      <c r="E158" s="16"/>
      <c r="F158" s="16"/>
      <c r="G158" s="6" t="s">
        <f>=A158-A157</f>
      </c>
      <c r="H158" s="6" t="s">
        <f>=B158+H157</f>
      </c>
      <c r="I158" s="6" t="s">
        <f>=G158*H157</f>
      </c>
    </row>
    <row collapsed="false" customFormat="false" customHeight="false" hidden="false" ht="12.1" outlineLevel="0" r="159">
      <c r="A159" s="13" t="n">
        <v>44127</v>
      </c>
      <c r="B159" s="6" t="n">
        <v>206.5</v>
      </c>
      <c r="C159" s="6" t="n">
        <v>206.5</v>
      </c>
      <c r="D159" s="16" t="s">
        <v>180</v>
      </c>
      <c r="E159" s="16"/>
      <c r="F159" s="16"/>
      <c r="G159" s="6" t="s">
        <f>=A159-A158</f>
      </c>
      <c r="H159" s="6" t="s">
        <f>=B159+H158</f>
      </c>
      <c r="I159" s="6" t="s">
        <f>=G159*H158</f>
      </c>
    </row>
    <row collapsed="false" customFormat="false" customHeight="false" hidden="false" ht="12.1" outlineLevel="0" r="160">
      <c r="A160" s="13" t="n">
        <v>44132</v>
      </c>
      <c r="B160" s="6" t="n">
        <v>77.46</v>
      </c>
      <c r="C160" s="6" t="n">
        <v>77.46</v>
      </c>
      <c r="D160" s="16" t="s">
        <v>222</v>
      </c>
      <c r="E160" s="16"/>
      <c r="F160" s="16"/>
      <c r="G160" s="6" t="s">
        <f>=A160-A159</f>
      </c>
      <c r="H160" s="6" t="s">
        <f>=B160+H159</f>
      </c>
      <c r="I160" s="6" t="s">
        <f>=G160*H159</f>
      </c>
    </row>
    <row collapsed="false" customFormat="false" customHeight="false" hidden="false" ht="12.1" outlineLevel="0" r="161">
      <c r="A161" s="13" t="n">
        <v>44137</v>
      </c>
      <c r="B161" s="6" t="n">
        <v>200</v>
      </c>
      <c r="C161" s="6" t="n">
        <v>200</v>
      </c>
      <c r="D161" s="16" t="s">
        <v>175</v>
      </c>
      <c r="E161" s="16"/>
      <c r="F161" s="16"/>
      <c r="G161" s="6" t="s">
        <f>=A161-A160</f>
      </c>
      <c r="H161" s="6" t="s">
        <f>=B161+H160</f>
      </c>
      <c r="I161" s="6" t="s">
        <f>=G161*H160</f>
      </c>
    </row>
    <row collapsed="false" customFormat="false" customHeight="false" hidden="false" ht="12.1" outlineLevel="0" r="162">
      <c r="A162" s="13" t="n">
        <v>44165</v>
      </c>
      <c r="B162" s="6" t="n">
        <v>-222</v>
      </c>
      <c r="C162" s="6" t="n">
        <v>-222</v>
      </c>
      <c r="D162" s="16" t="s">
        <v>239</v>
      </c>
      <c r="E162" s="16"/>
      <c r="F162" s="16"/>
      <c r="G162" s="6" t="s">
        <f>=A162-A161</f>
      </c>
      <c r="H162" s="6" t="s">
        <f>=B162+H161</f>
      </c>
      <c r="I162" s="6" t="s">
        <f>=G162*H161</f>
      </c>
    </row>
    <row collapsed="false" customFormat="false" customHeight="false" hidden="false" ht="12.1" outlineLevel="0" r="163">
      <c r="A163" s="13" t="n">
        <v>44165</v>
      </c>
      <c r="B163" s="6" t="n">
        <v>1200</v>
      </c>
      <c r="C163" s="6" t="n">
        <v>1200</v>
      </c>
      <c r="D163" s="16" t="s">
        <v>175</v>
      </c>
      <c r="E163" s="16"/>
      <c r="F163" s="16"/>
      <c r="G163" s="6" t="s">
        <f>=A163-A162</f>
      </c>
      <c r="H163" s="6" t="s">
        <f>=B163+H162</f>
      </c>
      <c r="I163" s="6" t="s">
        <f>=G163*H162</f>
      </c>
    </row>
    <row collapsed="false" customFormat="false" customHeight="false" hidden="false" ht="12.1" outlineLevel="0" r="164">
      <c r="A164" s="13" t="n">
        <v>44166</v>
      </c>
      <c r="B164" s="6" t="n">
        <v>1000</v>
      </c>
      <c r="C164" s="6" t="n">
        <v>1000</v>
      </c>
      <c r="D164" s="16" t="s">
        <v>240</v>
      </c>
      <c r="E164" s="16"/>
      <c r="F164" s="16"/>
      <c r="G164" s="6" t="s">
        <f>=A164-A163</f>
      </c>
      <c r="H164" s="6" t="s">
        <f>=B164+H163</f>
      </c>
      <c r="I164" s="6" t="s">
        <f>=G164*H163</f>
      </c>
    </row>
    <row collapsed="false" customFormat="false" customHeight="false" hidden="false" ht="12.1" outlineLevel="0" r="165">
      <c r="A165" s="13" t="n">
        <v>44169</v>
      </c>
      <c r="B165" s="6" t="n">
        <v>-116.7</v>
      </c>
      <c r="C165" s="6" t="n">
        <v>-116.7</v>
      </c>
      <c r="D165" s="16" t="s">
        <v>241</v>
      </c>
      <c r="E165" s="16"/>
      <c r="F165" s="16"/>
      <c r="G165" s="6" t="s">
        <f>=A165-A164</f>
      </c>
      <c r="H165" s="6" t="s">
        <f>=B165+H164</f>
      </c>
      <c r="I165" s="6" t="s">
        <f>=G165*H164</f>
      </c>
    </row>
    <row collapsed="false" customFormat="false" customHeight="false" hidden="false" ht="12.1" outlineLevel="0" r="166">
      <c r="A166" s="13" t="n">
        <v>44172</v>
      </c>
      <c r="B166" s="6" t="n">
        <v>1000</v>
      </c>
      <c r="C166" s="6" t="n">
        <v>1000</v>
      </c>
      <c r="D166" s="16" t="s">
        <v>175</v>
      </c>
      <c r="E166" s="16"/>
      <c r="F166" s="16"/>
      <c r="G166" s="6" t="s">
        <f>=A166-A165</f>
      </c>
      <c r="H166" s="6" t="s">
        <f>=B166+H165</f>
      </c>
      <c r="I166" s="6" t="s">
        <f>=G166*H165</f>
      </c>
    </row>
    <row collapsed="false" customFormat="false" customHeight="false" hidden="false" ht="12.1" outlineLevel="0" r="167">
      <c r="A167" s="13" t="n">
        <v>44172</v>
      </c>
      <c r="B167" s="6" t="n">
        <v>116.7</v>
      </c>
      <c r="C167" s="6" t="n">
        <v>116.7</v>
      </c>
      <c r="D167" s="16" t="s">
        <v>182</v>
      </c>
      <c r="E167" s="16"/>
      <c r="F167" s="16"/>
      <c r="G167" s="6" t="s">
        <f>=A167-A166</f>
      </c>
      <c r="H167" s="6" t="s">
        <f>=B167+H166</f>
      </c>
      <c r="I167" s="6" t="s">
        <f>=G167*H166</f>
      </c>
    </row>
    <row collapsed="false" customFormat="false" customHeight="false" hidden="false" ht="12.1" outlineLevel="0" r="168">
      <c r="A168" s="13" t="n">
        <v>44173</v>
      </c>
      <c r="B168" s="6" t="n">
        <v>-162.7</v>
      </c>
      <c r="C168" s="6" t="n">
        <v>-162.7</v>
      </c>
      <c r="D168" s="16" t="s">
        <v>242</v>
      </c>
      <c r="E168" s="16"/>
      <c r="F168" s="16"/>
      <c r="G168" s="6" t="s">
        <f>=A168-A167</f>
      </c>
      <c r="H168" s="6" t="s">
        <f>=B168+H167</f>
      </c>
      <c r="I168" s="6" t="s">
        <f>=G168*H167</f>
      </c>
    </row>
    <row collapsed="false" customFormat="false" customHeight="false" hidden="false" ht="12.1" outlineLevel="0" r="169">
      <c r="A169" s="13" t="n">
        <v>44173</v>
      </c>
      <c r="B169" s="6" t="n">
        <v>222</v>
      </c>
      <c r="C169" s="6" t="n">
        <v>222</v>
      </c>
      <c r="D169" s="16" t="s">
        <v>217</v>
      </c>
      <c r="E169" s="16"/>
      <c r="F169" s="16"/>
      <c r="G169" s="6" t="s">
        <f>=A169-A168</f>
      </c>
      <c r="H169" s="6" t="s">
        <f>=B169+H168</f>
      </c>
      <c r="I169" s="6" t="s">
        <f>=G169*H168</f>
      </c>
    </row>
    <row collapsed="false" customFormat="false" customHeight="false" hidden="false" ht="12.1" outlineLevel="0" r="170">
      <c r="A170" s="13" t="n">
        <v>44174</v>
      </c>
      <c r="B170" s="6" t="n">
        <v>277</v>
      </c>
      <c r="C170" s="6" t="n">
        <v>277</v>
      </c>
      <c r="D170" s="16" t="s">
        <v>175</v>
      </c>
      <c r="E170" s="16"/>
      <c r="F170" s="16"/>
      <c r="G170" s="6" t="s">
        <f>=A170-A169</f>
      </c>
      <c r="H170" s="6" t="s">
        <f>=B170+H169</f>
      </c>
      <c r="I170" s="6" t="s">
        <f>=G170*H169</f>
      </c>
    </row>
    <row collapsed="false" customFormat="false" customHeight="false" hidden="false" ht="12.1" outlineLevel="0" r="171">
      <c r="A171" s="13" t="n">
        <v>44179</v>
      </c>
      <c r="B171" s="6" t="n">
        <v>100</v>
      </c>
      <c r="C171" s="6" t="n">
        <v>100</v>
      </c>
      <c r="D171" s="16" t="s">
        <v>240</v>
      </c>
      <c r="E171" s="16"/>
      <c r="F171" s="16"/>
      <c r="G171" s="6" t="s">
        <f>=A171-A170</f>
      </c>
      <c r="H171" s="6" t="s">
        <f>=B171+H170</f>
      </c>
      <c r="I171" s="6" t="s">
        <f>=G171*H170</f>
      </c>
    </row>
    <row collapsed="false" customFormat="false" customHeight="false" hidden="false" ht="12.1" outlineLevel="0" r="172">
      <c r="A172" s="13" t="n">
        <v>44181</v>
      </c>
      <c r="B172" s="6" t="n">
        <v>1000</v>
      </c>
      <c r="C172" s="6" t="n">
        <v>1000</v>
      </c>
      <c r="D172" s="16" t="s">
        <v>175</v>
      </c>
      <c r="E172" s="16"/>
      <c r="F172" s="16"/>
      <c r="G172" s="6" t="s">
        <f>=A172-A171</f>
      </c>
      <c r="H172" s="6" t="s">
        <f>=B172+H171</f>
      </c>
      <c r="I172" s="6" t="s">
        <f>=G172*H171</f>
      </c>
    </row>
    <row collapsed="false" customFormat="false" customHeight="false" hidden="false" ht="12.1" outlineLevel="0" r="173">
      <c r="A173" s="13" t="n">
        <v>44181</v>
      </c>
      <c r="B173" s="6" t="n">
        <v>500</v>
      </c>
      <c r="C173" s="6" t="n">
        <v>500</v>
      </c>
      <c r="D173" s="16" t="s">
        <v>175</v>
      </c>
      <c r="E173" s="16"/>
      <c r="F173" s="16"/>
      <c r="G173" s="6" t="s">
        <f>=A173-A172</f>
      </c>
      <c r="H173" s="6" t="s">
        <f>=B173+H172</f>
      </c>
      <c r="I173" s="6" t="s">
        <f>=G173*H172</f>
      </c>
    </row>
    <row collapsed="false" customFormat="false" customHeight="false" hidden="false" ht="12.1" outlineLevel="0" r="174">
      <c r="A174" s="13" t="n">
        <v>44181.563194444</v>
      </c>
      <c r="B174" s="6" t="n">
        <v>500</v>
      </c>
      <c r="C174" s="6" t="n">
        <v>500</v>
      </c>
      <c r="D174" s="16" t="s">
        <v>175</v>
      </c>
      <c r="E174" s="16"/>
      <c r="F174" s="16"/>
      <c r="G174" s="6" t="s">
        <f>=A174-A173</f>
      </c>
      <c r="H174" s="6" t="s">
        <f>=B174+H173</f>
      </c>
      <c r="I174" s="6" t="s">
        <f>=G174*H173</f>
      </c>
    </row>
    <row collapsed="false" customFormat="false" customHeight="false" hidden="false" ht="12.1" outlineLevel="0" r="175">
      <c r="A175" s="13" t="n">
        <v>44186</v>
      </c>
      <c r="B175" s="6" t="n">
        <v>162.7</v>
      </c>
      <c r="C175" s="6" t="n">
        <v>162.7</v>
      </c>
      <c r="D175" s="16" t="s">
        <v>215</v>
      </c>
      <c r="E175" s="16"/>
      <c r="F175" s="16"/>
      <c r="G175" s="6" t="s">
        <f>=A175-A174</f>
      </c>
      <c r="H175" s="6" t="s">
        <f>=B175+H174</f>
      </c>
      <c r="I175" s="6" t="s">
        <f>=G175*H174</f>
      </c>
    </row>
    <row collapsed="false" customFormat="false" customHeight="false" hidden="false" ht="12.1" outlineLevel="0" r="176">
      <c r="A176" s="13" t="n">
        <v>44187</v>
      </c>
      <c r="B176" s="6" t="n">
        <v>-182.32</v>
      </c>
      <c r="C176" s="6" t="n">
        <v>-182.32</v>
      </c>
      <c r="D176" s="16" t="s">
        <v>243</v>
      </c>
      <c r="E176" s="16"/>
      <c r="F176" s="16"/>
      <c r="G176" s="6" t="s">
        <f>=A176-A175</f>
      </c>
      <c r="H176" s="6" t="s">
        <f>=B176+H175</f>
      </c>
      <c r="I176" s="6" t="s">
        <f>=G176*H175</f>
      </c>
    </row>
    <row collapsed="false" customFormat="false" customHeight="false" hidden="false" ht="12.1" outlineLevel="0" r="177">
      <c r="A177" s="13" t="n">
        <v>44188</v>
      </c>
      <c r="B177" s="6" t="n">
        <v>182.32</v>
      </c>
      <c r="C177" s="6" t="n">
        <v>182.32</v>
      </c>
      <c r="D177" s="16" t="s">
        <v>178</v>
      </c>
      <c r="E177" s="16"/>
      <c r="F177" s="16"/>
      <c r="G177" s="6" t="s">
        <f>=A177-A176</f>
      </c>
      <c r="H177" s="6" t="s">
        <f>=B177+H176</f>
      </c>
      <c r="I177" s="6" t="s">
        <f>=G177*H176</f>
      </c>
    </row>
    <row collapsed="false" customFormat="false" customHeight="false" hidden="false" ht="12.1" outlineLevel="0" r="178">
      <c r="A178" s="13" t="n">
        <v>44189.727164352</v>
      </c>
      <c r="B178" s="6" t="n">
        <v>360</v>
      </c>
      <c r="C178" s="6" t="n">
        <v>360</v>
      </c>
      <c r="D178" s="16" t="s">
        <v>175</v>
      </c>
      <c r="E178" s="16"/>
      <c r="F178" s="16"/>
      <c r="G178" s="6" t="s">
        <f>=A178-A177</f>
      </c>
      <c r="H178" s="6" t="s">
        <f>=B178+H177</f>
      </c>
      <c r="I178" s="6" t="s">
        <f>=G178*H177</f>
      </c>
    </row>
    <row collapsed="false" customFormat="false" customHeight="false" hidden="false" ht="12.1" outlineLevel="0" r="179">
      <c r="A179" s="13" t="n">
        <v>44194</v>
      </c>
      <c r="B179" s="6" t="n">
        <v>-279.5</v>
      </c>
      <c r="C179" s="6" t="n">
        <v>-279.5</v>
      </c>
      <c r="D179" s="16" t="s">
        <v>244</v>
      </c>
      <c r="E179" s="16"/>
      <c r="F179" s="16"/>
      <c r="G179" s="6" t="s">
        <f>=A179-A178</f>
      </c>
      <c r="H179" s="6" t="s">
        <f>=B179+H178</f>
      </c>
      <c r="I179" s="6" t="s">
        <f>=G179*H178</f>
      </c>
    </row>
    <row collapsed="false" customFormat="false" customHeight="false" hidden="false" ht="12.1" outlineLevel="0" r="180">
      <c r="A180" s="13" t="n">
        <v>44210</v>
      </c>
      <c r="B180" s="6" t="n">
        <v>279.5</v>
      </c>
      <c r="C180" s="6" t="n">
        <v>279.5</v>
      </c>
      <c r="D180" s="16" t="s">
        <v>180</v>
      </c>
      <c r="E180" s="16"/>
      <c r="F180" s="16"/>
      <c r="G180" s="6" t="s">
        <f>=A180-A179</f>
      </c>
      <c r="H180" s="6" t="s">
        <f>=B180+H179</f>
      </c>
      <c r="I180" s="6" t="s">
        <f>=G180*H179</f>
      </c>
    </row>
    <row collapsed="false" customFormat="false" customHeight="false" hidden="false" ht="12.1" outlineLevel="0" r="181">
      <c r="A181" s="13" t="n">
        <v>44211</v>
      </c>
      <c r="B181" s="6" t="n">
        <v>500</v>
      </c>
      <c r="C181" s="6" t="n">
        <v>500</v>
      </c>
      <c r="D181" s="16" t="s">
        <v>175</v>
      </c>
      <c r="E181" s="16"/>
      <c r="F181" s="16"/>
      <c r="G181" s="6" t="s">
        <f>=A181-A180</f>
      </c>
      <c r="H181" s="6" t="s">
        <f>=B181+H180</f>
      </c>
      <c r="I181" s="6" t="s">
        <f>=G181*H180</f>
      </c>
    </row>
    <row collapsed="false" customFormat="false" customHeight="false" hidden="false" ht="12.1" outlineLevel="0" r="182">
      <c r="A182" s="13" t="n">
        <v>44230</v>
      </c>
      <c r="B182" s="6" t="n">
        <v>-284.6</v>
      </c>
      <c r="C182" s="6" t="n">
        <v>-284.6</v>
      </c>
      <c r="D182" s="16" t="s">
        <v>245</v>
      </c>
      <c r="E182" s="16"/>
      <c r="F182" s="16"/>
      <c r="G182" s="6" t="s">
        <f>=A182-A181</f>
      </c>
      <c r="H182" s="6" t="s">
        <f>=B182+H181</f>
      </c>
      <c r="I182" s="6" t="s">
        <f>=G182*H181</f>
      </c>
    </row>
    <row collapsed="false" customFormat="false" customHeight="false" hidden="false" ht="12.1" outlineLevel="0" r="183">
      <c r="A183" s="13" t="n">
        <v>44231</v>
      </c>
      <c r="B183" s="6" t="n">
        <v>326.6</v>
      </c>
      <c r="C183" s="6" t="n">
        <v>326.6</v>
      </c>
      <c r="D183" s="16" t="s">
        <v>209</v>
      </c>
      <c r="E183" s="16"/>
      <c r="F183" s="16"/>
      <c r="G183" s="6" t="s">
        <f>=A183-A182</f>
      </c>
      <c r="H183" s="6" t="s">
        <f>=B183+H182</f>
      </c>
      <c r="I183" s="6" t="s">
        <f>=G183*H182</f>
      </c>
    </row>
    <row collapsed="false" customFormat="false" customHeight="false" hidden="false" ht="12.1" outlineLevel="0" r="184">
      <c r="A184" s="13" t="n">
        <v>44260</v>
      </c>
      <c r="B184" s="6" t="n">
        <v>-101.7</v>
      </c>
      <c r="C184" s="6" t="n">
        <v>-101.7</v>
      </c>
      <c r="D184" s="16" t="s">
        <v>246</v>
      </c>
      <c r="E184" s="16"/>
      <c r="F184" s="16"/>
      <c r="G184" s="6" t="s">
        <f>=A184-A183</f>
      </c>
      <c r="H184" s="6" t="s">
        <f>=B184+H183</f>
      </c>
      <c r="I184" s="6" t="s">
        <f>=G184*H183</f>
      </c>
    </row>
    <row collapsed="false" customFormat="false" customHeight="false" hidden="false" ht="12.1" outlineLevel="0" r="185">
      <c r="A185" s="13" t="n">
        <v>44265</v>
      </c>
      <c r="B185" s="6" t="n">
        <v>116.7</v>
      </c>
      <c r="C185" s="6" t="n">
        <v>116.7</v>
      </c>
      <c r="D185" s="16" t="s">
        <v>182</v>
      </c>
      <c r="E185" s="16"/>
      <c r="F185" s="16"/>
      <c r="G185" s="6" t="s">
        <f>=A185-A184</f>
      </c>
      <c r="H185" s="6" t="s">
        <f>=B185+H184</f>
      </c>
      <c r="I185" s="6" t="s">
        <f>=G185*H184</f>
      </c>
    </row>
    <row collapsed="false" customFormat="false" customHeight="false" hidden="false" ht="12.1" outlineLevel="0" r="186">
      <c r="A186" s="13" t="n">
        <v>44274.835416667</v>
      </c>
      <c r="B186" s="6" t="n">
        <v>-4680</v>
      </c>
      <c r="C186" s="6" t="n">
        <v>0</v>
      </c>
      <c r="D186" s="16" t="s">
        <v>210</v>
      </c>
      <c r="E186" s="16"/>
      <c r="F186" s="16"/>
      <c r="G186" s="6" t="s">
        <f>=A186-A185</f>
      </c>
      <c r="H186" s="6" t="s">
        <f>=B186+H185</f>
      </c>
      <c r="I186" s="6" t="s">
        <f>=G186*H185</f>
      </c>
    </row>
    <row collapsed="false" customFormat="false" customHeight="false" hidden="false" ht="12.1" outlineLevel="0" r="187">
      <c r="A187" s="13" t="n">
        <v>44278</v>
      </c>
      <c r="B187" s="6" t="n">
        <v>-158.32</v>
      </c>
      <c r="C187" s="6" t="n">
        <v>-158.32</v>
      </c>
      <c r="D187" s="16" t="s">
        <v>247</v>
      </c>
      <c r="E187" s="16"/>
      <c r="F187" s="16"/>
      <c r="G187" s="6" t="s">
        <f>=A187-A186</f>
      </c>
      <c r="H187" s="6" t="s">
        <f>=B187+H186</f>
      </c>
      <c r="I187" s="6" t="s">
        <f>=G187*H186</f>
      </c>
    </row>
    <row collapsed="false" customFormat="false" customHeight="false" hidden="false" ht="12.1" outlineLevel="0" r="188">
      <c r="A188" s="13" t="n">
        <v>44280</v>
      </c>
      <c r="B188" s="6" t="n">
        <v>182.32</v>
      </c>
      <c r="C188" s="6" t="n">
        <v>182.32</v>
      </c>
      <c r="D188" s="16" t="s">
        <v>178</v>
      </c>
      <c r="E188" s="16"/>
      <c r="F188" s="16"/>
      <c r="G188" s="6" t="s">
        <f>=A188-A187</f>
      </c>
      <c r="H188" s="6" t="s">
        <f>=B188+H187</f>
      </c>
      <c r="I188" s="6" t="s">
        <f>=G188*H187</f>
      </c>
    </row>
    <row collapsed="false" customFormat="false" customHeight="false" hidden="false" ht="12.1" outlineLevel="0" r="189">
      <c r="A189" s="13" t="n">
        <v>44300</v>
      </c>
      <c r="B189" s="6" t="n">
        <v>4600</v>
      </c>
      <c r="C189" s="6" t="n">
        <v>4600</v>
      </c>
      <c r="D189" s="16" t="s">
        <v>175</v>
      </c>
      <c r="E189" s="16"/>
      <c r="F189" s="16"/>
      <c r="G189" s="6" t="s">
        <f>=A189-A188</f>
      </c>
      <c r="H189" s="6" t="s">
        <f>=B189+H188</f>
      </c>
      <c r="I189" s="6" t="s">
        <f>=G189*H188</f>
      </c>
    </row>
    <row collapsed="false" customFormat="false" customHeight="false" hidden="false" ht="12.1" outlineLevel="0" r="190">
      <c r="A190" s="13" t="n">
        <v>44302</v>
      </c>
      <c r="B190" s="6" t="n">
        <v>2000</v>
      </c>
      <c r="C190" s="6" t="n">
        <v>2000</v>
      </c>
      <c r="D190" s="16" t="s">
        <v>175</v>
      </c>
      <c r="E190" s="16"/>
      <c r="F190" s="16"/>
      <c r="G190" s="6" t="s">
        <f>=A190-A189</f>
      </c>
      <c r="H190" s="6" t="s">
        <f>=B190+H189</f>
      </c>
      <c r="I190" s="6" t="s">
        <f>=G190*H189</f>
      </c>
    </row>
    <row collapsed="false" customFormat="false" customHeight="false" hidden="false" ht="12.1" outlineLevel="0" r="191">
      <c r="A191" s="13" t="n">
        <v>44308</v>
      </c>
      <c r="B191" s="6" t="n">
        <v>100</v>
      </c>
      <c r="C191" s="6" t="n">
        <v>100</v>
      </c>
      <c r="D191" s="16" t="s">
        <v>175</v>
      </c>
      <c r="E191" s="16"/>
      <c r="F191" s="16"/>
      <c r="G191" s="6" t="s">
        <f>=A191-A190</f>
      </c>
      <c r="H191" s="6" t="s">
        <f>=B191+H190</f>
      </c>
      <c r="I191" s="6" t="s">
        <f>=G191*H190</f>
      </c>
    </row>
    <row collapsed="false" customFormat="false" customHeight="false" hidden="false" ht="12.1" outlineLevel="0" r="192">
      <c r="A192" s="13" t="n">
        <v>44309</v>
      </c>
      <c r="B192" s="6" t="n">
        <v>900</v>
      </c>
      <c r="C192" s="6" t="n">
        <v>900</v>
      </c>
      <c r="D192" s="16" t="s">
        <v>175</v>
      </c>
      <c r="E192" s="16"/>
      <c r="F192" s="16"/>
      <c r="G192" s="6" t="s">
        <f>=A192-A191</f>
      </c>
      <c r="H192" s="6" t="s">
        <f>=B192+H191</f>
      </c>
      <c r="I192" s="6" t="s">
        <f>=G192*H191</f>
      </c>
    </row>
    <row collapsed="false" customFormat="false" customHeight="false" hidden="false" ht="12.1" outlineLevel="0" r="193">
      <c r="A193" s="13" t="n">
        <v>44312</v>
      </c>
      <c r="B193" s="6" t="n">
        <v>-16.59</v>
      </c>
      <c r="C193" s="6" t="n">
        <v>-16.59</v>
      </c>
      <c r="D193" s="16" t="s">
        <v>248</v>
      </c>
      <c r="E193" s="16"/>
      <c r="F193" s="16"/>
      <c r="G193" s="6" t="s">
        <f>=A193-A192</f>
      </c>
      <c r="H193" s="6" t="s">
        <f>=B193+H192</f>
      </c>
      <c r="I193" s="6" t="s">
        <f>=G193*H192</f>
      </c>
    </row>
    <row collapsed="false" customFormat="false" customHeight="false" hidden="false" ht="12.1" outlineLevel="0" r="194">
      <c r="A194" s="13" t="n">
        <v>44316</v>
      </c>
      <c r="B194" s="6" t="n">
        <v>2000</v>
      </c>
      <c r="C194" s="6" t="n">
        <v>2000</v>
      </c>
      <c r="D194" s="16" t="s">
        <v>175</v>
      </c>
      <c r="E194" s="16"/>
      <c r="F194" s="16"/>
      <c r="G194" s="6" t="s">
        <f>=A194-A193</f>
      </c>
      <c r="H194" s="6" t="s">
        <f>=B194+H193</f>
      </c>
      <c r="I194" s="6" t="s">
        <f>=G194*H193</f>
      </c>
    </row>
    <row collapsed="false" customFormat="false" customHeight="false" hidden="false" ht="12.1" outlineLevel="0" r="195">
      <c r="A195" s="13" t="n">
        <v>44316</v>
      </c>
      <c r="B195" s="6" t="n">
        <v>16.59</v>
      </c>
      <c r="C195" s="6" t="n">
        <v>16.59</v>
      </c>
      <c r="D195" s="16" t="s">
        <v>249</v>
      </c>
      <c r="E195" s="16"/>
      <c r="F195" s="16"/>
      <c r="G195" s="6" t="s">
        <f>=A195-A194</f>
      </c>
      <c r="H195" s="6" t="s">
        <f>=B195+H194</f>
      </c>
      <c r="I195" s="6" t="s">
        <f>=G195*H194</f>
      </c>
    </row>
    <row collapsed="false" customFormat="false" customHeight="false" hidden="false" ht="12.1" outlineLevel="0" r="196">
      <c r="A196" s="13" t="n">
        <v>44316</v>
      </c>
      <c r="B196" s="6" t="n">
        <v>127</v>
      </c>
      <c r="C196" s="6" t="n">
        <v>127</v>
      </c>
      <c r="D196" s="16" t="s">
        <v>175</v>
      </c>
      <c r="E196" s="16"/>
      <c r="F196" s="16"/>
      <c r="G196" s="6" t="s">
        <f>=A196-A195</f>
      </c>
      <c r="H196" s="6" t="s">
        <f>=B196+H195</f>
      </c>
      <c r="I196" s="6" t="s">
        <f>=G196*H195</f>
      </c>
    </row>
    <row collapsed="false" customFormat="false" customHeight="false" hidden="false" ht="12.1" outlineLevel="0" r="197">
      <c r="A197" s="13" t="n">
        <v>44316.630104167</v>
      </c>
      <c r="B197" s="6" t="n">
        <v>1000</v>
      </c>
      <c r="C197" s="6" t="n">
        <v>1000</v>
      </c>
      <c r="D197" s="16" t="s">
        <v>175</v>
      </c>
      <c r="E197" s="16"/>
      <c r="F197" s="16"/>
      <c r="G197" s="6" t="s">
        <f>=A197-A196</f>
      </c>
      <c r="H197" s="6" t="s">
        <f>=B197+H196</f>
      </c>
      <c r="I197" s="6" t="s">
        <f>=G197*H196</f>
      </c>
    </row>
    <row collapsed="false" customFormat="false" customHeight="false" hidden="false" ht="12.1" outlineLevel="0" r="198">
      <c r="A198" s="13" t="n">
        <v>44326.761400463</v>
      </c>
      <c r="B198" s="6" t="n">
        <v>70</v>
      </c>
      <c r="C198" s="6" t="n">
        <v>70</v>
      </c>
      <c r="D198" s="16" t="s">
        <v>175</v>
      </c>
      <c r="E198" s="16"/>
      <c r="F198" s="16"/>
      <c r="G198" s="6" t="s">
        <f>=A198-A197</f>
      </c>
      <c r="H198" s="6" t="s">
        <f>=B198+H197</f>
      </c>
      <c r="I198" s="6" t="s">
        <f>=G198*H197</f>
      </c>
    </row>
    <row collapsed="false" customFormat="false" customHeight="false" hidden="false" ht="12.1" outlineLevel="0" r="199">
      <c r="A199" s="13" t="n">
        <v>44327</v>
      </c>
      <c r="B199" s="6" t="n">
        <v>-315.5</v>
      </c>
      <c r="C199" s="6" t="n">
        <v>-315.5</v>
      </c>
      <c r="D199" s="16" t="s">
        <v>250</v>
      </c>
      <c r="E199" s="16"/>
      <c r="F199" s="16"/>
      <c r="G199" s="6" t="s">
        <f>=A199-A198</f>
      </c>
      <c r="H199" s="6" t="s">
        <f>=B199+H198</f>
      </c>
      <c r="I199" s="6" t="s">
        <f>=G199*H198</f>
      </c>
    </row>
    <row collapsed="false" customFormat="false" customHeight="false" hidden="false" ht="12.1" outlineLevel="0" r="200">
      <c r="A200" s="13" t="n">
        <v>44327</v>
      </c>
      <c r="B200" s="6" t="n">
        <v>-68</v>
      </c>
      <c r="C200" s="6" t="n">
        <v>-68</v>
      </c>
      <c r="D200" s="16" t="s">
        <v>251</v>
      </c>
      <c r="E200" s="16"/>
      <c r="F200" s="16"/>
      <c r="G200" s="6" t="s">
        <f>=A200-A199</f>
      </c>
      <c r="H200" s="6" t="s">
        <f>=B200+H199</f>
      </c>
      <c r="I200" s="6" t="s">
        <f>=G200*H199</f>
      </c>
    </row>
    <row collapsed="false" customFormat="false" customHeight="false" hidden="false" ht="12.1" outlineLevel="0" r="201">
      <c r="A201" s="13" t="n">
        <v>44328</v>
      </c>
      <c r="B201" s="6" t="n">
        <v>-325</v>
      </c>
      <c r="C201" s="6" t="n">
        <v>-325</v>
      </c>
      <c r="D201" s="16" t="s">
        <v>230</v>
      </c>
      <c r="E201" s="16"/>
      <c r="F201" s="16"/>
      <c r="G201" s="6" t="s">
        <f>=A201-A200</f>
      </c>
      <c r="H201" s="6" t="s">
        <f>=B201+H200</f>
      </c>
      <c r="I201" s="6" t="s">
        <f>=G201*H200</f>
      </c>
    </row>
    <row collapsed="false" customFormat="false" customHeight="false" hidden="false" ht="12.1" outlineLevel="0" r="202">
      <c r="A202" s="13" t="n">
        <v>44328</v>
      </c>
      <c r="B202" s="6" t="n">
        <v>66</v>
      </c>
      <c r="C202" s="6" t="n">
        <v>66</v>
      </c>
      <c r="D202" s="16" t="s">
        <v>175</v>
      </c>
      <c r="E202" s="16"/>
      <c r="F202" s="16"/>
      <c r="G202" s="6" t="s">
        <f>=A202-A201</f>
      </c>
      <c r="H202" s="6" t="s">
        <f>=B202+H201</f>
      </c>
      <c r="I202" s="6" t="s">
        <f>=G202*H201</f>
      </c>
    </row>
    <row collapsed="false" customFormat="false" customHeight="false" hidden="false" ht="12.1" outlineLevel="0" r="203">
      <c r="A203" s="13" t="n">
        <v>44330</v>
      </c>
      <c r="B203" s="6" t="n">
        <v>68</v>
      </c>
      <c r="C203" s="6" t="n">
        <v>68</v>
      </c>
      <c r="D203" s="16" t="s">
        <v>252</v>
      </c>
      <c r="E203" s="16"/>
      <c r="F203" s="16"/>
      <c r="G203" s="6" t="s">
        <f>=A203-A202</f>
      </c>
      <c r="H203" s="6" t="s">
        <f>=B203+H202</f>
      </c>
      <c r="I203" s="6" t="s">
        <f>=G203*H202</f>
      </c>
    </row>
    <row collapsed="false" customFormat="false" customHeight="false" hidden="false" ht="12.1" outlineLevel="0" r="204">
      <c r="A204" s="13" t="n">
        <v>44330</v>
      </c>
      <c r="B204" s="6" t="n">
        <v>2000</v>
      </c>
      <c r="C204" s="6" t="n">
        <v>2000</v>
      </c>
      <c r="D204" s="16" t="s">
        <v>175</v>
      </c>
      <c r="E204" s="16"/>
      <c r="F204" s="16"/>
      <c r="G204" s="6" t="s">
        <f>=A204-A203</f>
      </c>
      <c r="H204" s="6" t="s">
        <f>=B204+H203</f>
      </c>
      <c r="I204" s="6" t="s">
        <f>=G204*H203</f>
      </c>
    </row>
    <row collapsed="false" customFormat="false" customHeight="false" hidden="false" ht="12.1" outlineLevel="0" r="205">
      <c r="A205" s="13" t="n">
        <v>44336</v>
      </c>
      <c r="B205" s="6" t="n">
        <v>315.5</v>
      </c>
      <c r="C205" s="6" t="n">
        <v>315.5</v>
      </c>
      <c r="D205" s="16" t="s">
        <v>180</v>
      </c>
      <c r="E205" s="16"/>
      <c r="F205" s="16"/>
      <c r="G205" s="6" t="s">
        <f>=A205-A204</f>
      </c>
      <c r="H205" s="6" t="s">
        <f>=B205+H204</f>
      </c>
      <c r="I205" s="6" t="s">
        <f>=G205*H204</f>
      </c>
    </row>
    <row collapsed="false" customFormat="false" customHeight="false" hidden="false" ht="12.1" outlineLevel="0" r="206">
      <c r="A206" s="13" t="n">
        <v>44337</v>
      </c>
      <c r="B206" s="6" t="n">
        <v>340</v>
      </c>
      <c r="C206" s="6" t="n">
        <v>340</v>
      </c>
      <c r="D206" s="16" t="s">
        <v>175</v>
      </c>
      <c r="E206" s="16"/>
      <c r="F206" s="16"/>
      <c r="G206" s="6" t="s">
        <f>=A206-A205</f>
      </c>
      <c r="H206" s="6" t="s">
        <f>=B206+H205</f>
      </c>
      <c r="I206" s="6" t="s">
        <f>=G206*H205</f>
      </c>
    </row>
    <row collapsed="false" customFormat="false" customHeight="false" hidden="false" ht="12.1" outlineLevel="0" r="207">
      <c r="A207" s="13" t="n">
        <v>44343</v>
      </c>
      <c r="B207" s="6" t="n">
        <v>325</v>
      </c>
      <c r="C207" s="6" t="n">
        <v>325</v>
      </c>
      <c r="D207" s="16" t="s">
        <v>237</v>
      </c>
      <c r="E207" s="16"/>
      <c r="F207" s="16"/>
      <c r="G207" s="6" t="s">
        <f>=A207-A206</f>
      </c>
      <c r="H207" s="6" t="s">
        <f>=B207+H206</f>
      </c>
      <c r="I207" s="6" t="s">
        <f>=G207*H206</f>
      </c>
    </row>
    <row collapsed="false" customFormat="false" customHeight="false" hidden="false" ht="12.1" outlineLevel="0" r="208">
      <c r="A208" s="13" t="n">
        <v>44347</v>
      </c>
      <c r="B208" s="6" t="n">
        <v>2000</v>
      </c>
      <c r="C208" s="6" t="n">
        <v>2000</v>
      </c>
      <c r="D208" s="16" t="s">
        <v>175</v>
      </c>
      <c r="E208" s="16"/>
      <c r="F208" s="16"/>
      <c r="G208" s="6" t="s">
        <f>=A208-A207</f>
      </c>
      <c r="H208" s="6" t="s">
        <f>=B208+H207</f>
      </c>
      <c r="I208" s="6" t="s">
        <f>=G208*H207</f>
      </c>
    </row>
    <row collapsed="false" customFormat="false" customHeight="false" hidden="false" ht="12.1" outlineLevel="0" r="209">
      <c r="A209" s="13" t="n">
        <v>44347</v>
      </c>
      <c r="B209" s="6" t="n">
        <v>541</v>
      </c>
      <c r="C209" s="6" t="n">
        <v>541</v>
      </c>
      <c r="D209" s="16" t="s">
        <v>175</v>
      </c>
      <c r="E209" s="16"/>
      <c r="F209" s="16"/>
      <c r="G209" s="6" t="s">
        <f>=A209-A208</f>
      </c>
      <c r="H209" s="6" t="s">
        <f>=B209+H208</f>
      </c>
      <c r="I209" s="6" t="s">
        <f>=G209*H208</f>
      </c>
    </row>
    <row collapsed="false" customFormat="false" customHeight="false" hidden="false" ht="12.1" outlineLevel="0" r="210">
      <c r="A210" s="13" t="n">
        <v>44348</v>
      </c>
      <c r="B210" s="6" t="n">
        <v>-157.35</v>
      </c>
      <c r="C210" s="6" t="n">
        <v>-157.35</v>
      </c>
      <c r="D210" s="16" t="s">
        <v>253</v>
      </c>
      <c r="E210" s="16"/>
      <c r="F210" s="16"/>
      <c r="G210" s="6" t="s">
        <f>=A210-A209</f>
      </c>
      <c r="H210" s="6" t="s">
        <f>=B210+H209</f>
      </c>
      <c r="I210" s="6" t="s">
        <f>=G210*H209</f>
      </c>
    </row>
    <row collapsed="false" customFormat="false" customHeight="false" hidden="false" ht="12.1" outlineLevel="0" r="211">
      <c r="A211" s="13" t="n">
        <v>44348</v>
      </c>
      <c r="B211" s="6" t="n">
        <v>-203.85</v>
      </c>
      <c r="C211" s="6" t="n">
        <v>-203.85</v>
      </c>
      <c r="D211" s="16" t="s">
        <v>254</v>
      </c>
      <c r="E211" s="16"/>
      <c r="F211" s="16"/>
      <c r="G211" s="6" t="s">
        <f>=A211-A210</f>
      </c>
      <c r="H211" s="6" t="s">
        <f>=B211+H210</f>
      </c>
      <c r="I211" s="6" t="s">
        <f>=G211*H210</f>
      </c>
    </row>
    <row collapsed="false" customFormat="false" customHeight="false" hidden="false" ht="12.1" outlineLevel="0" r="212">
      <c r="A212" s="13" t="n">
        <v>44355</v>
      </c>
      <c r="B212" s="6" t="n">
        <v>157.35</v>
      </c>
      <c r="C212" s="6" t="n">
        <v>157.35</v>
      </c>
      <c r="D212" s="16" t="s">
        <v>215</v>
      </c>
      <c r="E212" s="16"/>
      <c r="F212" s="16"/>
      <c r="G212" s="6" t="s">
        <f>=A212-A211</f>
      </c>
      <c r="H212" s="6" t="s">
        <f>=B212+H211</f>
      </c>
      <c r="I212" s="6" t="s">
        <f>=G212*H211</f>
      </c>
    </row>
    <row collapsed="false" customFormat="false" customHeight="false" hidden="false" ht="12.1" outlineLevel="0" r="213">
      <c r="A213" s="13" t="n">
        <v>44356</v>
      </c>
      <c r="B213" s="6" t="n">
        <v>203.85</v>
      </c>
      <c r="C213" s="6" t="n">
        <v>203.85</v>
      </c>
      <c r="D213" s="16" t="s">
        <v>215</v>
      </c>
      <c r="E213" s="16"/>
      <c r="F213" s="16"/>
      <c r="G213" s="6" t="s">
        <f>=A213-A212</f>
      </c>
      <c r="H213" s="6" t="s">
        <f>=B213+H212</f>
      </c>
      <c r="I213" s="6" t="s">
        <f>=G213*H212</f>
      </c>
    </row>
    <row collapsed="false" customFormat="false" customHeight="false" hidden="false" ht="12.1" outlineLevel="0" r="214">
      <c r="A214" s="13" t="n">
        <v>44362</v>
      </c>
      <c r="B214" s="6" t="n">
        <v>260</v>
      </c>
      <c r="C214" s="6" t="n">
        <v>260</v>
      </c>
      <c r="D214" s="16" t="s">
        <v>175</v>
      </c>
      <c r="E214" s="16"/>
      <c r="F214" s="16"/>
      <c r="G214" s="6" t="s">
        <f>=A214-A213</f>
      </c>
      <c r="H214" s="6" t="s">
        <f>=B214+H213</f>
      </c>
      <c r="I214" s="6" t="s">
        <f>=G214*H213</f>
      </c>
    </row>
    <row collapsed="false" customFormat="false" customHeight="false" hidden="false" ht="12.1" outlineLevel="0" r="215">
      <c r="A215" s="13" t="n">
        <v>44362.87619213</v>
      </c>
      <c r="B215" s="6" t="n">
        <v>500</v>
      </c>
      <c r="C215" s="6" t="n">
        <v>500</v>
      </c>
      <c r="D215" s="16" t="s">
        <v>175</v>
      </c>
      <c r="E215" s="16"/>
      <c r="F215" s="16"/>
      <c r="G215" s="6" t="s">
        <f>=A215-A214</f>
      </c>
      <c r="H215" s="6" t="s">
        <f>=B215+H214</f>
      </c>
      <c r="I215" s="6" t="s">
        <f>=G215*H214</f>
      </c>
    </row>
    <row collapsed="false" customFormat="false" customHeight="false" hidden="false" ht="12.1" outlineLevel="0" r="216">
      <c r="A216" s="13" t="n">
        <v>44363</v>
      </c>
      <c r="B216" s="6" t="n">
        <v>4000</v>
      </c>
      <c r="C216" s="6" t="n">
        <v>4000</v>
      </c>
      <c r="D216" s="16" t="s">
        <v>175</v>
      </c>
      <c r="E216" s="16"/>
      <c r="F216" s="16"/>
      <c r="G216" s="6" t="s">
        <f>=A216-A215</f>
      </c>
      <c r="H216" s="6" t="s">
        <f>=B216+H215</f>
      </c>
      <c r="I216" s="6" t="s">
        <f>=G216*H215</f>
      </c>
    </row>
    <row collapsed="false" customFormat="false" customHeight="false" hidden="false" ht="12.1" outlineLevel="0" r="217">
      <c r="A217" s="13" t="n">
        <v>44369</v>
      </c>
      <c r="B217" s="6" t="n">
        <v>-197.9</v>
      </c>
      <c r="C217" s="6" t="n">
        <v>-197.9</v>
      </c>
      <c r="D217" s="16" t="s">
        <v>255</v>
      </c>
      <c r="E217" s="16"/>
      <c r="F217" s="16"/>
      <c r="G217" s="6" t="s">
        <f>=A217-A216</f>
      </c>
      <c r="H217" s="6" t="s">
        <f>=B217+H216</f>
      </c>
      <c r="I217" s="6" t="s">
        <f>=G217*H216</f>
      </c>
    </row>
    <row collapsed="false" customFormat="false" customHeight="false" hidden="false" ht="12.1" outlineLevel="0" r="218">
      <c r="A218" s="13" t="n">
        <v>44370</v>
      </c>
      <c r="B218" s="6" t="n">
        <v>-335.5</v>
      </c>
      <c r="C218" s="6" t="n">
        <v>-335.5</v>
      </c>
      <c r="D218" s="16" t="s">
        <v>256</v>
      </c>
      <c r="E218" s="16"/>
      <c r="F218" s="16"/>
      <c r="G218" s="6" t="s">
        <f>=A218-A217</f>
      </c>
      <c r="H218" s="6" t="s">
        <f>=B218+H217</f>
      </c>
      <c r="I218" s="6" t="s">
        <f>=G218*H217</f>
      </c>
    </row>
    <row collapsed="false" customFormat="false" customHeight="false" hidden="false" ht="12.1" outlineLevel="0" r="219">
      <c r="A219" s="13" t="n">
        <v>44370</v>
      </c>
      <c r="B219" s="6" t="n">
        <v>227.9</v>
      </c>
      <c r="C219" s="6" t="n">
        <v>227.9</v>
      </c>
      <c r="D219" s="16" t="s">
        <v>178</v>
      </c>
      <c r="E219" s="16"/>
      <c r="F219" s="16"/>
      <c r="G219" s="6" t="s">
        <f>=A219-A218</f>
      </c>
      <c r="H219" s="6" t="s">
        <f>=B219+H218</f>
      </c>
      <c r="I219" s="6" t="s">
        <f>=G219*H218</f>
      </c>
    </row>
    <row collapsed="false" customFormat="false" customHeight="false" hidden="false" ht="12.1" outlineLevel="0" r="220">
      <c r="A220" s="13" t="n">
        <v>44370</v>
      </c>
      <c r="B220" s="6" t="n">
        <v>242</v>
      </c>
      <c r="C220" s="6" t="n">
        <v>242</v>
      </c>
      <c r="D220" s="16" t="s">
        <v>175</v>
      </c>
      <c r="E220" s="16"/>
      <c r="F220" s="16"/>
      <c r="G220" s="6" t="s">
        <f>=A220-A219</f>
      </c>
      <c r="H220" s="6" t="s">
        <f>=B220+H219</f>
      </c>
      <c r="I220" s="6" t="s">
        <f>=G220*H219</f>
      </c>
    </row>
    <row collapsed="false" customFormat="false" customHeight="false" hidden="false" ht="12.1" outlineLevel="0" r="221">
      <c r="A221" s="13" t="n">
        <v>44372</v>
      </c>
      <c r="B221" s="6" t="n">
        <v>-170</v>
      </c>
      <c r="C221" s="6" t="n">
        <v>-170</v>
      </c>
      <c r="D221" s="16" t="s">
        <v>257</v>
      </c>
      <c r="E221" s="16"/>
      <c r="F221" s="16"/>
      <c r="G221" s="6" t="s">
        <f>=A221-A220</f>
      </c>
      <c r="H221" s="6" t="s">
        <f>=B221+H220</f>
      </c>
      <c r="I221" s="6" t="s">
        <f>=G221*H220</f>
      </c>
    </row>
    <row collapsed="false" customFormat="false" customHeight="false" hidden="false" ht="12.1" outlineLevel="0" r="222">
      <c r="A222" s="13" t="n">
        <v>44372</v>
      </c>
      <c r="B222" s="6" t="n">
        <v>-87</v>
      </c>
      <c r="C222" s="6" t="n">
        <v>-87</v>
      </c>
      <c r="D222" s="16" t="s">
        <v>258</v>
      </c>
      <c r="E222" s="16"/>
      <c r="F222" s="16"/>
      <c r="G222" s="6" t="s">
        <f>=A222-A221</f>
      </c>
      <c r="H222" s="6" t="s">
        <f>=B222+H221</f>
      </c>
      <c r="I222" s="6" t="s">
        <f>=G222*H221</f>
      </c>
    </row>
    <row collapsed="false" customFormat="false" customHeight="false" hidden="false" ht="12.1" outlineLevel="0" r="223">
      <c r="A223" s="13" t="n">
        <v>44374</v>
      </c>
      <c r="B223" s="6" t="n">
        <v>-69.28</v>
      </c>
      <c r="C223" s="6" t="n">
        <v>-69.28</v>
      </c>
      <c r="D223" s="16" t="s">
        <v>259</v>
      </c>
      <c r="E223" s="16"/>
      <c r="F223" s="16"/>
      <c r="G223" s="6" t="s">
        <f>=A223-A222</f>
      </c>
      <c r="H223" s="6" t="s">
        <f>=B223+H222</f>
      </c>
      <c r="I223" s="6" t="s">
        <f>=G223*H222</f>
      </c>
    </row>
    <row collapsed="false" customFormat="false" customHeight="false" hidden="false" ht="12.1" outlineLevel="0" r="224">
      <c r="A224" s="13" t="n">
        <v>44377</v>
      </c>
      <c r="B224" s="6" t="n">
        <v>79.28</v>
      </c>
      <c r="C224" s="6" t="n">
        <v>79.28</v>
      </c>
      <c r="D224" s="16" t="s">
        <v>260</v>
      </c>
      <c r="E224" s="16"/>
      <c r="F224" s="16"/>
      <c r="G224" s="6" t="s">
        <f>=A224-A223</f>
      </c>
      <c r="H224" s="6" t="s">
        <f>=B224+H223</f>
      </c>
      <c r="I224" s="6" t="s">
        <f>=G224*H223</f>
      </c>
    </row>
    <row collapsed="false" customFormat="false" customHeight="false" hidden="false" ht="12.1" outlineLevel="0" r="225">
      <c r="A225" s="13" t="n">
        <v>44377</v>
      </c>
      <c r="B225" s="6" t="n">
        <v>170</v>
      </c>
      <c r="C225" s="6" t="n">
        <v>170</v>
      </c>
      <c r="D225" s="16" t="s">
        <v>217</v>
      </c>
      <c r="E225" s="16"/>
      <c r="F225" s="16"/>
      <c r="G225" s="6" t="s">
        <f>=A225-A224</f>
      </c>
      <c r="H225" s="6" t="s">
        <f>=B225+H224</f>
      </c>
      <c r="I225" s="6" t="s">
        <f>=G225*H224</f>
      </c>
    </row>
    <row collapsed="false" customFormat="false" customHeight="false" hidden="false" ht="12.1" outlineLevel="0" r="226">
      <c r="A226" s="13" t="n">
        <v>44377</v>
      </c>
      <c r="B226" s="6" t="n">
        <v>547</v>
      </c>
      <c r="C226" s="6" t="n">
        <v>547</v>
      </c>
      <c r="D226" s="16" t="s">
        <v>175</v>
      </c>
      <c r="E226" s="16"/>
      <c r="F226" s="16"/>
      <c r="G226" s="6" t="s">
        <f>=A226-A225</f>
      </c>
      <c r="H226" s="6" t="s">
        <f>=B226+H225</f>
      </c>
      <c r="I226" s="6" t="s">
        <f>=G226*H225</f>
      </c>
    </row>
    <row collapsed="false" customFormat="false" customHeight="false" hidden="false" ht="12.1" outlineLevel="0" r="227">
      <c r="A227" s="13" t="n">
        <v>44379.841377315</v>
      </c>
      <c r="B227" s="6" t="n">
        <v>500</v>
      </c>
      <c r="C227" s="6" t="n">
        <v>500</v>
      </c>
      <c r="D227" s="16" t="s">
        <v>175</v>
      </c>
      <c r="E227" s="16"/>
      <c r="F227" s="16"/>
      <c r="G227" s="6" t="s">
        <f>=A227-A226</f>
      </c>
      <c r="H227" s="6" t="s">
        <f>=B227+H226</f>
      </c>
      <c r="I227" s="6" t="s">
        <f>=G227*H226</f>
      </c>
    </row>
    <row collapsed="false" customFormat="false" customHeight="false" hidden="false" ht="12.1" outlineLevel="0" r="228">
      <c r="A228" s="13" t="n">
        <v>44381</v>
      </c>
      <c r="B228" s="6" t="n">
        <v>-664.2</v>
      </c>
      <c r="C228" s="6" t="n">
        <v>-664.2</v>
      </c>
      <c r="D228" s="16" t="s">
        <v>261</v>
      </c>
      <c r="E228" s="16"/>
      <c r="F228" s="16"/>
      <c r="G228" s="6" t="s">
        <f>=A228-A227</f>
      </c>
      <c r="H228" s="6" t="s">
        <f>=B228+H227</f>
      </c>
      <c r="I228" s="6" t="s">
        <f>=G228*H227</f>
      </c>
    </row>
    <row collapsed="false" customFormat="false" customHeight="false" hidden="false" ht="12.1" outlineLevel="0" r="229">
      <c r="A229" s="13" t="n">
        <v>44382</v>
      </c>
      <c r="B229" s="6" t="n">
        <v>-185</v>
      </c>
      <c r="C229" s="6" t="n">
        <v>-185</v>
      </c>
      <c r="D229" s="16" t="s">
        <v>262</v>
      </c>
      <c r="E229" s="16"/>
      <c r="F229" s="16"/>
      <c r="G229" s="6" t="s">
        <f>=A229-A228</f>
      </c>
      <c r="H229" s="6" t="s">
        <f>=B229+H228</f>
      </c>
      <c r="I229" s="6" t="s">
        <f>=G229*H228</f>
      </c>
    </row>
    <row collapsed="false" customFormat="false" customHeight="false" hidden="false" ht="12.1" outlineLevel="0" r="230">
      <c r="A230" s="13" t="n">
        <v>44384</v>
      </c>
      <c r="B230" s="6" t="n">
        <v>335.5</v>
      </c>
      <c r="C230" s="6" t="n">
        <v>335.5</v>
      </c>
      <c r="D230" s="16" t="s">
        <v>180</v>
      </c>
      <c r="E230" s="16"/>
      <c r="F230" s="16"/>
      <c r="G230" s="6" t="s">
        <f>=A230-A229</f>
      </c>
      <c r="H230" s="6" t="s">
        <f>=B230+H229</f>
      </c>
      <c r="I230" s="6" t="s">
        <f>=G230*H229</f>
      </c>
    </row>
    <row collapsed="false" customFormat="false" customHeight="false" hidden="false" ht="12.1" outlineLevel="0" r="231">
      <c r="A231" s="13" t="n">
        <v>44385</v>
      </c>
      <c r="B231" s="6" t="n">
        <v>-231.1</v>
      </c>
      <c r="C231" s="6" t="n">
        <v>-231.1</v>
      </c>
      <c r="D231" s="16" t="s">
        <v>263</v>
      </c>
      <c r="E231" s="16"/>
      <c r="F231" s="16"/>
      <c r="G231" s="6" t="s">
        <f>=A231-A230</f>
      </c>
      <c r="H231" s="6" t="s">
        <f>=B231+H230</f>
      </c>
      <c r="I231" s="6" t="s">
        <f>=G231*H230</f>
      </c>
    </row>
    <row collapsed="false" customFormat="false" customHeight="false" hidden="false" ht="12.1" outlineLevel="0" r="232">
      <c r="A232" s="13" t="n">
        <v>44386</v>
      </c>
      <c r="B232" s="6" t="n">
        <v>-150.2</v>
      </c>
      <c r="C232" s="6" t="n">
        <v>-150.2</v>
      </c>
      <c r="D232" s="16" t="s">
        <v>264</v>
      </c>
      <c r="E232" s="16"/>
      <c r="F232" s="16"/>
      <c r="G232" s="6" t="s">
        <f>=A232-A231</f>
      </c>
      <c r="H232" s="6" t="s">
        <f>=B232+H231</f>
      </c>
      <c r="I232" s="6" t="s">
        <f>=G232*H231</f>
      </c>
    </row>
    <row collapsed="false" customFormat="false" customHeight="false" hidden="false" ht="12.1" outlineLevel="0" r="233">
      <c r="A233" s="13" t="n">
        <v>44387</v>
      </c>
      <c r="B233" s="6" t="n">
        <v>-323</v>
      </c>
      <c r="C233" s="6" t="n">
        <v>-323</v>
      </c>
      <c r="D233" s="16" t="s">
        <v>265</v>
      </c>
      <c r="E233" s="16"/>
      <c r="F233" s="16"/>
      <c r="G233" s="6" t="s">
        <f>=A233-A232</f>
      </c>
      <c r="H233" s="6" t="s">
        <f>=B233+H232</f>
      </c>
      <c r="I233" s="6" t="s">
        <f>=G233*H232</f>
      </c>
    </row>
    <row collapsed="false" customFormat="false" customHeight="false" hidden="false" ht="12.1" outlineLevel="0" r="234">
      <c r="A234" s="13" t="n">
        <v>44390</v>
      </c>
      <c r="B234" s="6" t="n">
        <v>87</v>
      </c>
      <c r="C234" s="6" t="n">
        <v>87</v>
      </c>
      <c r="D234" s="16" t="s">
        <v>266</v>
      </c>
      <c r="E234" s="16"/>
      <c r="F234" s="16"/>
      <c r="G234" s="6" t="s">
        <f>=A234-A233</f>
      </c>
      <c r="H234" s="6" t="s">
        <f>=B234+H233</f>
      </c>
      <c r="I234" s="6" t="s">
        <f>=G234*H233</f>
      </c>
    </row>
    <row collapsed="false" customFormat="false" customHeight="false" hidden="false" ht="12.1" outlineLevel="0" r="235">
      <c r="A235" s="13" t="n">
        <v>44390</v>
      </c>
      <c r="B235" s="6" t="n">
        <v>74</v>
      </c>
      <c r="C235" s="6" t="n">
        <v>74</v>
      </c>
      <c r="D235" s="16" t="s">
        <v>175</v>
      </c>
      <c r="E235" s="16"/>
      <c r="F235" s="16"/>
      <c r="G235" s="6" t="s">
        <f>=A235-A234</f>
      </c>
      <c r="H235" s="6" t="s">
        <f>=B235+H234</f>
      </c>
      <c r="I235" s="6" t="s">
        <f>=G235*H234</f>
      </c>
    </row>
    <row collapsed="false" customFormat="false" customHeight="false" hidden="false" ht="12.1" outlineLevel="0" r="236">
      <c r="A236" s="13" t="n">
        <v>44392</v>
      </c>
      <c r="B236" s="6" t="n">
        <v>-327.5</v>
      </c>
      <c r="C236" s="6" t="n">
        <v>-327.5</v>
      </c>
      <c r="D236" s="16" t="s">
        <v>267</v>
      </c>
      <c r="E236" s="16"/>
      <c r="F236" s="16"/>
      <c r="G236" s="6" t="s">
        <f>=A236-A235</f>
      </c>
      <c r="H236" s="6" t="s">
        <f>=B236+H235</f>
      </c>
      <c r="I236" s="6" t="s">
        <f>=G236*H235</f>
      </c>
    </row>
    <row collapsed="false" customFormat="false" customHeight="false" hidden="false" ht="12.1" outlineLevel="0" r="237">
      <c r="A237" s="13" t="n">
        <v>44393</v>
      </c>
      <c r="B237" s="6" t="n">
        <v>-560</v>
      </c>
      <c r="C237" s="6" t="n">
        <v>-560</v>
      </c>
      <c r="D237" s="16" t="s">
        <v>268</v>
      </c>
      <c r="E237" s="16"/>
      <c r="F237" s="16"/>
      <c r="G237" s="6" t="s">
        <f>=A237-A236</f>
      </c>
      <c r="H237" s="6" t="s">
        <f>=B237+H236</f>
      </c>
      <c r="I237" s="6" t="s">
        <f>=G237*H236</f>
      </c>
    </row>
    <row collapsed="false" customFormat="false" customHeight="false" hidden="false" ht="12.1" outlineLevel="0" r="238">
      <c r="A238" s="13" t="n">
        <v>44393</v>
      </c>
      <c r="B238" s="6" t="n">
        <v>2000</v>
      </c>
      <c r="C238" s="6" t="n">
        <v>2000</v>
      </c>
      <c r="D238" s="16" t="s">
        <v>175</v>
      </c>
      <c r="E238" s="16"/>
      <c r="F238" s="16"/>
      <c r="G238" s="6" t="s">
        <f>=A238-A237</f>
      </c>
      <c r="H238" s="6" t="s">
        <f>=B238+H237</f>
      </c>
      <c r="I238" s="6" t="s">
        <f>=G238*H237</f>
      </c>
    </row>
    <row collapsed="false" customFormat="false" customHeight="false" hidden="false" ht="12.1" outlineLevel="0" r="239">
      <c r="A239" s="13" t="n">
        <v>44393</v>
      </c>
      <c r="B239" s="6" t="n">
        <v>185</v>
      </c>
      <c r="C239" s="6" t="n">
        <v>185</v>
      </c>
      <c r="D239" s="16" t="s">
        <v>269</v>
      </c>
      <c r="E239" s="16"/>
      <c r="F239" s="16"/>
      <c r="G239" s="6" t="s">
        <f>=A239-A238</f>
      </c>
      <c r="H239" s="6" t="s">
        <f>=B239+H238</f>
      </c>
      <c r="I239" s="6" t="s">
        <f>=G239*H238</f>
      </c>
    </row>
    <row collapsed="false" customFormat="false" customHeight="false" hidden="false" ht="12.1" outlineLevel="0" r="240">
      <c r="A240" s="13" t="n">
        <v>44393</v>
      </c>
      <c r="B240" s="6" t="n">
        <v>120</v>
      </c>
      <c r="C240" s="6" t="n">
        <v>120</v>
      </c>
      <c r="D240" s="16" t="s">
        <v>175</v>
      </c>
      <c r="E240" s="16"/>
      <c r="F240" s="16"/>
      <c r="G240" s="6" t="s">
        <f>=A240-A239</f>
      </c>
      <c r="H240" s="6" t="s">
        <f>=B240+H239</f>
      </c>
      <c r="I240" s="6" t="s">
        <f>=G240*H239</f>
      </c>
    </row>
    <row collapsed="false" customFormat="false" customHeight="false" hidden="false" ht="12.1" outlineLevel="0" r="241">
      <c r="A241" s="13" t="n">
        <v>44396</v>
      </c>
      <c r="B241" s="6" t="n">
        <v>669.2</v>
      </c>
      <c r="C241" s="6" t="n">
        <v>669.2</v>
      </c>
      <c r="D241" s="16" t="s">
        <v>190</v>
      </c>
      <c r="E241" s="16"/>
      <c r="F241" s="16"/>
      <c r="G241" s="6" t="s">
        <f>=A241-A240</f>
      </c>
      <c r="H241" s="6" t="s">
        <f>=B241+H240</f>
      </c>
      <c r="I241" s="6" t="s">
        <f>=G241*H240</f>
      </c>
    </row>
    <row collapsed="false" customFormat="false" customHeight="false" hidden="false" ht="12.1" outlineLevel="0" r="242">
      <c r="A242" s="13" t="n">
        <v>44396</v>
      </c>
      <c r="B242" s="6" t="n">
        <v>182</v>
      </c>
      <c r="C242" s="6" t="n">
        <v>182</v>
      </c>
      <c r="D242" s="16" t="s">
        <v>175</v>
      </c>
      <c r="E242" s="16"/>
      <c r="F242" s="16"/>
      <c r="G242" s="6" t="s">
        <f>=A242-A241</f>
      </c>
      <c r="H242" s="6" t="s">
        <f>=B242+H241</f>
      </c>
      <c r="I242" s="6" t="s">
        <f>=G242*H241</f>
      </c>
    </row>
    <row collapsed="false" customFormat="false" customHeight="false" hidden="false" ht="12.1" outlineLevel="0" r="243">
      <c r="A243" s="13" t="n">
        <v>44398</v>
      </c>
      <c r="B243" s="6" t="n">
        <v>233.1</v>
      </c>
      <c r="C243" s="6" t="n">
        <v>233.1</v>
      </c>
      <c r="D243" s="16" t="s">
        <v>238</v>
      </c>
      <c r="E243" s="16"/>
      <c r="F243" s="16"/>
      <c r="G243" s="6" t="s">
        <f>=A243-A242</f>
      </c>
      <c r="H243" s="6" t="s">
        <f>=B243+H242</f>
      </c>
      <c r="I243" s="6" t="s">
        <f>=G243*H242</f>
      </c>
    </row>
    <row collapsed="false" customFormat="false" customHeight="false" hidden="false" ht="12.1" outlineLevel="0" r="244">
      <c r="A244" s="13" t="n">
        <v>44403</v>
      </c>
      <c r="B244" s="6" t="n">
        <v>323.34</v>
      </c>
      <c r="C244" s="6" t="n">
        <v>323.34</v>
      </c>
      <c r="D244" s="16" t="s">
        <v>236</v>
      </c>
      <c r="E244" s="16"/>
      <c r="F244" s="16"/>
      <c r="G244" s="6" t="s">
        <f>=A244-A243</f>
      </c>
      <c r="H244" s="6" t="s">
        <f>=B244+H243</f>
      </c>
      <c r="I244" s="6" t="s">
        <f>=G244*H243</f>
      </c>
    </row>
    <row collapsed="false" customFormat="false" customHeight="false" hidden="false" ht="12.1" outlineLevel="0" r="245">
      <c r="A245" s="13" t="n">
        <v>44403</v>
      </c>
      <c r="B245" s="6" t="n">
        <v>150.2</v>
      </c>
      <c r="C245" s="6" t="n">
        <v>150.2</v>
      </c>
      <c r="D245" s="16" t="s">
        <v>222</v>
      </c>
      <c r="E245" s="16"/>
      <c r="F245" s="16"/>
      <c r="G245" s="6" t="s">
        <f>=A245-A244</f>
      </c>
      <c r="H245" s="6" t="s">
        <f>=B245+H244</f>
      </c>
      <c r="I245" s="6" t="s">
        <f>=G245*H244</f>
      </c>
    </row>
    <row collapsed="false" customFormat="false" customHeight="false" hidden="false" ht="12.1" outlineLevel="0" r="246">
      <c r="A246" s="13" t="n">
        <v>44404</v>
      </c>
      <c r="B246" s="6" t="n">
        <v>128</v>
      </c>
      <c r="C246" s="6" t="n">
        <v>128</v>
      </c>
      <c r="D246" s="16" t="s">
        <v>175</v>
      </c>
      <c r="E246" s="16"/>
      <c r="F246" s="16"/>
      <c r="G246" s="6" t="s">
        <f>=A246-A245</f>
      </c>
      <c r="H246" s="6" t="s">
        <f>=B246+H245</f>
      </c>
      <c r="I246" s="6" t="s">
        <f>=G246*H245</f>
      </c>
    </row>
    <row collapsed="false" customFormat="false" customHeight="false" hidden="false" ht="12.1" outlineLevel="0" r="247">
      <c r="A247" s="13" t="n">
        <v>44407</v>
      </c>
      <c r="B247" s="6" t="n">
        <v>2000</v>
      </c>
      <c r="C247" s="6" t="n">
        <v>2000</v>
      </c>
      <c r="D247" s="16" t="s">
        <v>175</v>
      </c>
      <c r="E247" s="16"/>
      <c r="F247" s="16"/>
      <c r="G247" s="6" t="s">
        <f>=A247-A246</f>
      </c>
      <c r="H247" s="6" t="s">
        <f>=B247+H246</f>
      </c>
      <c r="I247" s="6" t="s">
        <f>=G247*H246</f>
      </c>
    </row>
    <row collapsed="false" customFormat="false" customHeight="false" hidden="false" ht="12.1" outlineLevel="0" r="248">
      <c r="A248" s="13" t="n">
        <v>44410</v>
      </c>
      <c r="B248" s="6" t="n">
        <v>329.5</v>
      </c>
      <c r="C248" s="6" t="n">
        <v>329.5</v>
      </c>
      <c r="D248" s="16" t="s">
        <v>194</v>
      </c>
      <c r="E248" s="16"/>
      <c r="F248" s="16"/>
      <c r="G248" s="6" t="s">
        <f>=A248-A247</f>
      </c>
      <c r="H248" s="6" t="s">
        <f>=B248+H247</f>
      </c>
      <c r="I248" s="6" t="s">
        <f>=G248*H247</f>
      </c>
    </row>
    <row collapsed="false" customFormat="false" customHeight="false" hidden="false" ht="12.1" outlineLevel="0" r="249">
      <c r="A249" s="13" t="n">
        <v>44411</v>
      </c>
      <c r="B249" s="6" t="n">
        <v>573.31</v>
      </c>
      <c r="C249" s="6" t="n">
        <v>573.31</v>
      </c>
      <c r="D249" s="16" t="s">
        <v>191</v>
      </c>
      <c r="E249" s="16"/>
      <c r="F249" s="16"/>
      <c r="G249" s="6" t="s">
        <f>=A249-A248</f>
      </c>
      <c r="H249" s="6" t="s">
        <f>=B249+H248</f>
      </c>
      <c r="I249" s="6" t="s">
        <f>=G249*H248</f>
      </c>
    </row>
    <row collapsed="false" customFormat="false" customHeight="false" hidden="false" ht="12.1" outlineLevel="0" r="250">
      <c r="A250" s="13" t="n">
        <v>44411</v>
      </c>
      <c r="B250" s="6" t="n">
        <v>249</v>
      </c>
      <c r="C250" s="6" t="n">
        <v>249</v>
      </c>
      <c r="D250" s="16" t="s">
        <v>175</v>
      </c>
      <c r="E250" s="16"/>
      <c r="F250" s="16"/>
      <c r="G250" s="6" t="s">
        <f>=A250-A249</f>
      </c>
      <c r="H250" s="6" t="s">
        <f>=B250+H249</f>
      </c>
      <c r="I250" s="6" t="s">
        <f>=G250*H249</f>
      </c>
    </row>
    <row collapsed="false" customFormat="false" customHeight="false" hidden="false" ht="12.1" outlineLevel="0" r="251">
      <c r="A251" s="13" t="n">
        <v>44412</v>
      </c>
      <c r="B251" s="6" t="n">
        <v>-232.8</v>
      </c>
      <c r="C251" s="6" t="n">
        <v>-232.8</v>
      </c>
      <c r="D251" s="16" t="s">
        <v>270</v>
      </c>
      <c r="E251" s="16"/>
      <c r="F251" s="16"/>
      <c r="G251" s="6" t="s">
        <f>=A251-A250</f>
      </c>
      <c r="H251" s="6" t="s">
        <f>=B251+H250</f>
      </c>
      <c r="I251" s="6" t="s">
        <f>=G251*H250</f>
      </c>
    </row>
    <row collapsed="false" customFormat="false" customHeight="false" hidden="false" ht="12.1" outlineLevel="0" r="252">
      <c r="A252" s="13" t="n">
        <v>44413</v>
      </c>
      <c r="B252" s="6" t="n">
        <v>267.8</v>
      </c>
      <c r="C252" s="6" t="n">
        <v>267.8</v>
      </c>
      <c r="D252" s="16" t="s">
        <v>209</v>
      </c>
      <c r="E252" s="16"/>
      <c r="F252" s="16"/>
      <c r="G252" s="6" t="s">
        <f>=A252-A251</f>
      </c>
      <c r="H252" s="6" t="s">
        <f>=B252+H251</f>
      </c>
      <c r="I252" s="6" t="s">
        <f>=G252*H251</f>
      </c>
    </row>
    <row collapsed="false" customFormat="false" customHeight="false" hidden="false" ht="12.1" outlineLevel="0" r="253">
      <c r="A253" s="13" t="n">
        <v>44420.829166667</v>
      </c>
      <c r="B253" s="6" t="n">
        <v>463.788765</v>
      </c>
      <c r="C253" s="6" t="n">
        <v>463.788765</v>
      </c>
      <c r="D253" s="16" t="s">
        <v>176</v>
      </c>
      <c r="E253" s="16"/>
      <c r="F253" s="16"/>
      <c r="G253" s="6" t="s">
        <f>=A253-A252</f>
      </c>
      <c r="H253" s="6" t="s">
        <f>=B253+H252</f>
      </c>
      <c r="I253" s="6" t="s">
        <f>=G253*H252</f>
      </c>
    </row>
    <row collapsed="false" customFormat="false" customHeight="false" hidden="false" ht="12.1" outlineLevel="0" r="254">
      <c r="A254" s="13" t="n">
        <v>44424</v>
      </c>
      <c r="B254" s="6" t="n">
        <v>1000</v>
      </c>
      <c r="C254" s="6" t="n">
        <v>1000</v>
      </c>
      <c r="D254" s="16" t="s">
        <v>175</v>
      </c>
      <c r="E254" s="16"/>
      <c r="F254" s="16"/>
      <c r="G254" s="6" t="s">
        <f>=A254-A253</f>
      </c>
      <c r="H254" s="6" t="s">
        <f>=B254+H253</f>
      </c>
      <c r="I254" s="6" t="s">
        <f>=G254*H253</f>
      </c>
    </row>
    <row collapsed="false" customFormat="false" customHeight="false" hidden="false" ht="12.1" outlineLevel="0" r="255">
      <c r="A255" s="13" t="n">
        <v>44428</v>
      </c>
      <c r="B255" s="6" t="n">
        <v>559</v>
      </c>
      <c r="C255" s="6" t="n">
        <v>559</v>
      </c>
      <c r="D255" s="16" t="s">
        <v>175</v>
      </c>
      <c r="E255" s="16"/>
      <c r="F255" s="16"/>
      <c r="G255" s="6" t="s">
        <f>=A255-A254</f>
      </c>
      <c r="H255" s="6" t="s">
        <f>=B255+H254</f>
      </c>
      <c r="I255" s="6" t="s">
        <f>=G255*H254</f>
      </c>
    </row>
    <row collapsed="false" customFormat="false" customHeight="false" hidden="false" ht="12.1" outlineLevel="0" r="256">
      <c r="A256" s="13" t="n">
        <v>44439</v>
      </c>
      <c r="B256" s="6" t="n">
        <v>2000</v>
      </c>
      <c r="C256" s="6" t="n">
        <v>2000</v>
      </c>
      <c r="D256" s="16" t="s">
        <v>175</v>
      </c>
      <c r="E256" s="16"/>
      <c r="F256" s="16"/>
      <c r="G256" s="6" t="s">
        <f>=A256-A255</f>
      </c>
      <c r="H256" s="6" t="s">
        <f>=B256+H255</f>
      </c>
      <c r="I256" s="6" t="s">
        <f>=G256*H255</f>
      </c>
    </row>
    <row collapsed="false" customFormat="false" customHeight="false" hidden="false" ht="12.1" outlineLevel="0" r="257">
      <c r="A257" s="13" t="n">
        <v>44439</v>
      </c>
      <c r="B257" s="6" t="n">
        <v>356</v>
      </c>
      <c r="C257" s="6" t="n">
        <v>356</v>
      </c>
      <c r="D257" s="16" t="s">
        <v>175</v>
      </c>
      <c r="E257" s="16"/>
      <c r="F257" s="16"/>
      <c r="G257" s="6" t="s">
        <f>=A257-A256</f>
      </c>
      <c r="H257" s="6" t="s">
        <f>=B257+H256</f>
      </c>
      <c r="I257" s="6" t="s">
        <f>=G257*H256</f>
      </c>
    </row>
    <row collapsed="false" customFormat="false" customHeight="false" hidden="false" ht="12.1" outlineLevel="0" r="258">
      <c r="A258" s="13" t="n">
        <v>44441</v>
      </c>
      <c r="B258" s="6" t="n">
        <v>-367.25</v>
      </c>
      <c r="C258" s="6" t="n">
        <v>-367.25</v>
      </c>
      <c r="D258" s="16" t="s">
        <v>271</v>
      </c>
      <c r="E258" s="16"/>
      <c r="F258" s="16"/>
      <c r="G258" s="6" t="s">
        <f>=A258-A257</f>
      </c>
      <c r="H258" s="6" t="s">
        <f>=B258+H257</f>
      </c>
      <c r="I258" s="6" t="s">
        <f>=G258*H257</f>
      </c>
    </row>
    <row collapsed="false" customFormat="false" customHeight="false" hidden="false" ht="12.1" outlineLevel="0" r="259">
      <c r="A259" s="13" t="n">
        <v>44445</v>
      </c>
      <c r="B259" s="6" t="n">
        <v>-21.78</v>
      </c>
      <c r="C259" s="6" t="n">
        <v>-21.78</v>
      </c>
      <c r="D259" s="16" t="s">
        <v>272</v>
      </c>
      <c r="E259" s="16"/>
      <c r="F259" s="16"/>
      <c r="G259" s="6" t="s">
        <f>=A259-A258</f>
      </c>
      <c r="H259" s="6" t="s">
        <f>=B259+H258</f>
      </c>
      <c r="I259" s="6" t="s">
        <f>=G259*H258</f>
      </c>
    </row>
    <row collapsed="false" customFormat="false" customHeight="false" hidden="false" ht="12.1" outlineLevel="0" r="260">
      <c r="A260" s="13" t="n">
        <v>44446</v>
      </c>
      <c r="B260" s="6" t="n">
        <v>-592</v>
      </c>
      <c r="C260" s="6" t="n">
        <v>-592</v>
      </c>
      <c r="D260" s="16" t="s">
        <v>273</v>
      </c>
      <c r="E260" s="16"/>
      <c r="F260" s="16"/>
      <c r="G260" s="6" t="s">
        <f>=A260-A259</f>
      </c>
      <c r="H260" s="6" t="s">
        <f>=B260+H259</f>
      </c>
      <c r="I260" s="6" t="s">
        <f>=G260*H259</f>
      </c>
    </row>
    <row collapsed="false" customFormat="false" customHeight="false" hidden="false" ht="12.1" outlineLevel="0" r="261">
      <c r="A261" s="13" t="n">
        <v>44446</v>
      </c>
      <c r="B261" s="6" t="n">
        <v>2000</v>
      </c>
      <c r="C261" s="6" t="n">
        <v>2000</v>
      </c>
      <c r="D261" s="16" t="s">
        <v>175</v>
      </c>
      <c r="E261" s="16"/>
      <c r="F261" s="16"/>
      <c r="G261" s="6" t="s">
        <f>=A261-A260</f>
      </c>
      <c r="H261" s="6" t="s">
        <f>=B261+H260</f>
      </c>
      <c r="I261" s="6" t="s">
        <f>=G261*H260</f>
      </c>
    </row>
    <row collapsed="false" customFormat="false" customHeight="false" hidden="false" ht="12.1" outlineLevel="0" r="262">
      <c r="A262" s="13" t="n">
        <v>44453</v>
      </c>
      <c r="B262" s="6" t="n">
        <v>21.78</v>
      </c>
      <c r="C262" s="6" t="n">
        <v>21.78</v>
      </c>
      <c r="D262" s="16" t="s">
        <v>249</v>
      </c>
      <c r="E262" s="16"/>
      <c r="F262" s="16"/>
      <c r="G262" s="6" t="s">
        <f>=A262-A261</f>
      </c>
      <c r="H262" s="6" t="s">
        <f>=B262+H261</f>
      </c>
      <c r="I262" s="6" t="s">
        <f>=G262*H261</f>
      </c>
    </row>
    <row collapsed="false" customFormat="false" customHeight="false" hidden="false" ht="12.1" outlineLevel="0" r="263">
      <c r="A263" s="13" t="n">
        <v>44453</v>
      </c>
      <c r="B263" s="6" t="n">
        <v>367.25</v>
      </c>
      <c r="C263" s="6" t="n">
        <v>367.25</v>
      </c>
      <c r="D263" s="16" t="s">
        <v>215</v>
      </c>
      <c r="E263" s="16"/>
      <c r="F263" s="16"/>
      <c r="G263" s="6" t="s">
        <f>=A263-A262</f>
      </c>
      <c r="H263" s="6" t="s">
        <f>=B263+H262</f>
      </c>
      <c r="I263" s="6" t="s">
        <f>=G263*H262</f>
      </c>
    </row>
    <row collapsed="false" customFormat="false" customHeight="false" hidden="false" ht="12.1" outlineLevel="0" r="264">
      <c r="A264" s="13" t="n">
        <v>44455</v>
      </c>
      <c r="B264" s="6" t="n">
        <v>2000</v>
      </c>
      <c r="C264" s="6" t="n">
        <v>2000</v>
      </c>
      <c r="D264" s="16" t="s">
        <v>175</v>
      </c>
      <c r="E264" s="16"/>
      <c r="F264" s="16"/>
      <c r="G264" s="6" t="s">
        <f>=A264-A263</f>
      </c>
      <c r="H264" s="6" t="s">
        <f>=B264+H263</f>
      </c>
      <c r="I264" s="6" t="s">
        <f>=G264*H263</f>
      </c>
    </row>
    <row collapsed="false" customFormat="false" customHeight="false" hidden="false" ht="12.1" outlineLevel="0" r="265">
      <c r="A265" s="13" t="n">
        <v>44455</v>
      </c>
      <c r="B265" s="6" t="n">
        <v>709</v>
      </c>
      <c r="C265" s="6" t="n">
        <v>709</v>
      </c>
      <c r="D265" s="16" t="s">
        <v>175</v>
      </c>
      <c r="E265" s="16"/>
      <c r="F265" s="16"/>
      <c r="G265" s="6" t="s">
        <f>=A265-A264</f>
      </c>
      <c r="H265" s="6" t="s">
        <f>=B265+H264</f>
      </c>
      <c r="I265" s="6" t="s">
        <f>=G265*H264</f>
      </c>
    </row>
    <row collapsed="false" customFormat="false" customHeight="false" hidden="false" ht="12.1" outlineLevel="0" r="266">
      <c r="A266" s="13" t="n">
        <v>44456</v>
      </c>
      <c r="B266" s="6" t="n">
        <v>592</v>
      </c>
      <c r="C266" s="6" t="n">
        <v>592</v>
      </c>
      <c r="D266" s="16" t="s">
        <v>180</v>
      </c>
      <c r="E266" s="16"/>
      <c r="F266" s="16"/>
      <c r="G266" s="6" t="s">
        <f>=A266-A265</f>
      </c>
      <c r="H266" s="6" t="s">
        <f>=B266+H265</f>
      </c>
      <c r="I266" s="6" t="s">
        <f>=G266*H265</f>
      </c>
    </row>
    <row collapsed="false" customFormat="false" customHeight="false" hidden="false" ht="12.1" outlineLevel="0" r="267">
      <c r="A267" s="13" t="n">
        <v>44460</v>
      </c>
      <c r="B267" s="6" t="n">
        <v>-197.9</v>
      </c>
      <c r="C267" s="6" t="n">
        <v>-197.9</v>
      </c>
      <c r="D267" s="16" t="s">
        <v>255</v>
      </c>
      <c r="E267" s="16"/>
      <c r="F267" s="16"/>
      <c r="G267" s="6" t="s">
        <f>=A267-A266</f>
      </c>
      <c r="H267" s="6" t="s">
        <f>=B267+H266</f>
      </c>
      <c r="I267" s="6" t="s">
        <f>=G267*H266</f>
      </c>
    </row>
    <row collapsed="false" customFormat="false" customHeight="false" hidden="false" ht="12.1" outlineLevel="0" r="268">
      <c r="A268" s="13" t="n">
        <v>44461</v>
      </c>
      <c r="B268" s="6" t="n">
        <v>227.9</v>
      </c>
      <c r="C268" s="6" t="n">
        <v>227.9</v>
      </c>
      <c r="D268" s="16" t="s">
        <v>178</v>
      </c>
      <c r="E268" s="16"/>
      <c r="F268" s="16"/>
      <c r="G268" s="6" t="s">
        <f>=A268-A267</f>
      </c>
      <c r="H268" s="6" t="s">
        <f>=B268+H267</f>
      </c>
      <c r="I268" s="6" t="s">
        <f>=G268*H267</f>
      </c>
    </row>
    <row collapsed="false" customFormat="false" customHeight="false" hidden="false" ht="12.1" outlineLevel="0" r="269">
      <c r="A269" s="13" t="n">
        <v>44465</v>
      </c>
      <c r="B269" s="6" t="n">
        <v>-86.1</v>
      </c>
      <c r="C269" s="6" t="n">
        <v>-86.1</v>
      </c>
      <c r="D269" s="16" t="s">
        <v>274</v>
      </c>
      <c r="E269" s="16"/>
      <c r="F269" s="16"/>
      <c r="G269" s="6" t="s">
        <f>=A269-A268</f>
      </c>
      <c r="H269" s="6" t="s">
        <f>=B269+H268</f>
      </c>
      <c r="I269" s="6" t="s">
        <f>=G269*H268</f>
      </c>
    </row>
    <row collapsed="false" customFormat="false" customHeight="false" hidden="false" ht="12.1" outlineLevel="0" r="270">
      <c r="A270" s="13" t="n">
        <v>44467</v>
      </c>
      <c r="B270" s="6" t="n">
        <v>99.1</v>
      </c>
      <c r="C270" s="6" t="n">
        <v>99.1</v>
      </c>
      <c r="D270" s="16" t="s">
        <v>260</v>
      </c>
      <c r="E270" s="16"/>
      <c r="F270" s="16"/>
      <c r="G270" s="6" t="s">
        <f>=A270-A269</f>
      </c>
      <c r="H270" s="6" t="s">
        <f>=B270+H269</f>
      </c>
      <c r="I270" s="6" t="s">
        <f>=G270*H269</f>
      </c>
    </row>
    <row collapsed="false" customFormat="false" customHeight="false" hidden="false" ht="12.1" outlineLevel="0" r="271">
      <c r="A271" s="13" t="n">
        <v>44469</v>
      </c>
      <c r="B271" s="6" t="n">
        <v>619</v>
      </c>
      <c r="C271" s="6" t="n">
        <v>619</v>
      </c>
      <c r="D271" s="16" t="s">
        <v>175</v>
      </c>
      <c r="E271" s="16"/>
      <c r="F271" s="16"/>
      <c r="G271" s="6" t="s">
        <f>=A271-A270</f>
      </c>
      <c r="H271" s="6" t="s">
        <f>=B271+H270</f>
      </c>
      <c r="I271" s="6" t="s">
        <f>=G271*H270</f>
      </c>
    </row>
    <row collapsed="false" customFormat="false" customHeight="false" hidden="false" ht="12.1" outlineLevel="0" r="272">
      <c r="A272" s="13" t="n">
        <v>44480</v>
      </c>
      <c r="B272" s="6" t="n">
        <v>-48.34</v>
      </c>
      <c r="C272" s="6" t="n">
        <v>-48.34</v>
      </c>
      <c r="D272" s="16" t="s">
        <v>275</v>
      </c>
      <c r="E272" s="16"/>
      <c r="F272" s="16"/>
      <c r="G272" s="6" t="s">
        <f>=A272-A271</f>
      </c>
      <c r="H272" s="6" t="s">
        <f>=B272+H271</f>
      </c>
      <c r="I272" s="6" t="s">
        <f>=G272*H271</f>
      </c>
    </row>
    <row collapsed="false" customFormat="false" customHeight="false" hidden="false" ht="12.1" outlineLevel="0" r="273">
      <c r="A273" s="13" t="n">
        <v>44481</v>
      </c>
      <c r="B273" s="6" t="n">
        <v>-14.52</v>
      </c>
      <c r="C273" s="6" t="n">
        <v>-14.52</v>
      </c>
      <c r="D273" s="16" t="s">
        <v>276</v>
      </c>
      <c r="E273" s="16"/>
      <c r="F273" s="16"/>
      <c r="G273" s="6" t="s">
        <f>=A273-A272</f>
      </c>
      <c r="H273" s="6" t="s">
        <f>=B273+H272</f>
      </c>
      <c r="I273" s="6" t="s">
        <f>=G273*H272</f>
      </c>
    </row>
    <row collapsed="false" customFormat="false" customHeight="false" hidden="false" ht="12.1" outlineLevel="0" r="274">
      <c r="A274" s="13" t="n">
        <v>44481</v>
      </c>
      <c r="B274" s="6" t="n">
        <v>-91.5</v>
      </c>
      <c r="C274" s="6" t="n">
        <v>-91.5</v>
      </c>
      <c r="D274" s="16" t="s">
        <v>277</v>
      </c>
      <c r="E274" s="16"/>
      <c r="F274" s="16"/>
      <c r="G274" s="6" t="s">
        <f>=A274-A273</f>
      </c>
      <c r="H274" s="6" t="s">
        <f>=B274+H273</f>
      </c>
      <c r="I274" s="6" t="s">
        <f>=G274*H273</f>
      </c>
    </row>
    <row collapsed="false" customFormat="false" customHeight="false" hidden="false" ht="12.1" outlineLevel="0" r="275">
      <c r="A275" s="13" t="n">
        <v>44481.619583333</v>
      </c>
      <c r="B275" s="6" t="n">
        <v>500</v>
      </c>
      <c r="C275" s="6" t="n">
        <v>500</v>
      </c>
      <c r="D275" s="16" t="s">
        <v>175</v>
      </c>
      <c r="E275" s="16"/>
      <c r="F275" s="16"/>
      <c r="G275" s="6" t="s">
        <f>=A275-A274</f>
      </c>
      <c r="H275" s="6" t="s">
        <f>=B275+H274</f>
      </c>
      <c r="I275" s="6" t="s">
        <f>=G275*H274</f>
      </c>
    </row>
    <row collapsed="false" customFormat="false" customHeight="false" hidden="false" ht="12.1" outlineLevel="0" r="276">
      <c r="A276" s="13" t="n">
        <v>44481.866712963</v>
      </c>
      <c r="B276" s="6" t="n">
        <v>600</v>
      </c>
      <c r="C276" s="6" t="n">
        <v>600</v>
      </c>
      <c r="D276" s="16" t="s">
        <v>175</v>
      </c>
      <c r="E276" s="16"/>
      <c r="F276" s="16"/>
      <c r="G276" s="6" t="s">
        <f>=A276-A275</f>
      </c>
      <c r="H276" s="6" t="s">
        <f>=B276+H275</f>
      </c>
      <c r="I276" s="6" t="s">
        <f>=G276*H275</f>
      </c>
    </row>
    <row collapsed="false" customFormat="false" customHeight="false" hidden="false" ht="12.1" outlineLevel="0" r="277">
      <c r="A277" s="13" t="n">
        <v>44482</v>
      </c>
      <c r="B277" s="6" t="n">
        <v>465</v>
      </c>
      <c r="C277" s="6" t="n">
        <v>465</v>
      </c>
      <c r="D277" s="16" t="s">
        <v>175</v>
      </c>
      <c r="E277" s="16"/>
      <c r="F277" s="16"/>
      <c r="G277" s="6" t="s">
        <f>=A277-A276</f>
      </c>
      <c r="H277" s="6" t="s">
        <f>=B277+H276</f>
      </c>
      <c r="I277" s="6" t="s">
        <f>=G277*H276</f>
      </c>
    </row>
    <row collapsed="false" customFormat="false" customHeight="false" hidden="false" ht="12.1" outlineLevel="0" r="278">
      <c r="A278" s="13" t="n">
        <v>44484</v>
      </c>
      <c r="B278" s="6" t="n">
        <v>2000</v>
      </c>
      <c r="C278" s="6" t="n">
        <v>2000</v>
      </c>
      <c r="D278" s="16" t="s">
        <v>175</v>
      </c>
      <c r="E278" s="16"/>
      <c r="F278" s="16"/>
      <c r="G278" s="6" t="s">
        <f>=A278-A277</f>
      </c>
      <c r="H278" s="6" t="s">
        <f>=B278+H277</f>
      </c>
      <c r="I278" s="6" t="s">
        <f>=G278*H277</f>
      </c>
    </row>
    <row collapsed="false" customFormat="false" customHeight="false" hidden="false" ht="12.1" outlineLevel="0" r="279">
      <c r="A279" s="13" t="n">
        <v>44488</v>
      </c>
      <c r="B279" s="6" t="n">
        <v>-612.2</v>
      </c>
      <c r="C279" s="6" t="n">
        <v>-612.2</v>
      </c>
      <c r="D279" s="16" t="s">
        <v>278</v>
      </c>
      <c r="E279" s="16"/>
      <c r="F279" s="16"/>
      <c r="G279" s="6" t="s">
        <f>=A279-A278</f>
      </c>
      <c r="H279" s="6" t="s">
        <f>=B279+H278</f>
      </c>
      <c r="I279" s="6" t="s">
        <f>=G279*H278</f>
      </c>
    </row>
    <row collapsed="false" customFormat="false" customHeight="false" hidden="false" ht="12.1" outlineLevel="0" r="280">
      <c r="A280" s="13" t="n">
        <v>44488</v>
      </c>
      <c r="B280" s="6" t="n">
        <v>212</v>
      </c>
      <c r="C280" s="6" t="n">
        <v>212</v>
      </c>
      <c r="D280" s="16" t="s">
        <v>175</v>
      </c>
      <c r="E280" s="16"/>
      <c r="F280" s="16"/>
      <c r="G280" s="6" t="s">
        <f>=A280-A279</f>
      </c>
      <c r="H280" s="6" t="s">
        <f>=B280+H279</f>
      </c>
      <c r="I280" s="6" t="s">
        <f>=G280*H279</f>
      </c>
    </row>
    <row collapsed="false" customFormat="false" customHeight="false" hidden="false" ht="12.1" outlineLevel="0" r="281">
      <c r="A281" s="13" t="n">
        <v>44488</v>
      </c>
      <c r="B281" s="6" t="n">
        <v>10</v>
      </c>
      <c r="C281" s="6" t="n">
        <v>10</v>
      </c>
      <c r="D281" s="16" t="s">
        <v>175</v>
      </c>
      <c r="E281" s="16"/>
      <c r="F281" s="16"/>
      <c r="G281" s="6" t="s">
        <f>=A281-A280</f>
      </c>
      <c r="H281" s="6" t="s">
        <f>=B281+H280</f>
      </c>
      <c r="I281" s="6" t="s">
        <f>=G281*H280</f>
      </c>
    </row>
    <row collapsed="false" customFormat="false" customHeight="false" hidden="false" ht="12.1" outlineLevel="0" r="282">
      <c r="A282" s="13" t="n">
        <v>44494</v>
      </c>
      <c r="B282" s="6" t="n">
        <v>92.5</v>
      </c>
      <c r="C282" s="6" t="n">
        <v>92.5</v>
      </c>
      <c r="D282" s="16" t="s">
        <v>238</v>
      </c>
      <c r="E282" s="16"/>
      <c r="F282" s="16"/>
      <c r="G282" s="6" t="s">
        <f>=A282-A281</f>
      </c>
      <c r="H282" s="6" t="s">
        <f>=B282+H281</f>
      </c>
      <c r="I282" s="6" t="s">
        <f>=G282*H281</f>
      </c>
    </row>
    <row collapsed="false" customFormat="false" customHeight="false" hidden="false" ht="12.1" outlineLevel="0" r="283">
      <c r="A283" s="13" t="n">
        <v>44494.645752315</v>
      </c>
      <c r="B283" s="6" t="n">
        <v>1000</v>
      </c>
      <c r="C283" s="6" t="n">
        <v>1000</v>
      </c>
      <c r="D283" s="16" t="s">
        <v>175</v>
      </c>
      <c r="E283" s="16"/>
      <c r="F283" s="16"/>
      <c r="G283" s="6" t="s">
        <f>=A283-A282</f>
      </c>
      <c r="H283" s="6" t="s">
        <f>=B283+H282</f>
      </c>
      <c r="I283" s="6" t="s">
        <f>=G283*H282</f>
      </c>
    </row>
    <row collapsed="false" customFormat="false" customHeight="false" hidden="false" ht="12.1" outlineLevel="0" r="284">
      <c r="A284" s="13" t="n">
        <v>44495</v>
      </c>
      <c r="B284" s="6" t="n">
        <v>48.34</v>
      </c>
      <c r="C284" s="6" t="n">
        <v>48.34</v>
      </c>
      <c r="D284" s="16" t="s">
        <v>279</v>
      </c>
      <c r="E284" s="16"/>
      <c r="F284" s="16"/>
      <c r="G284" s="6" t="s">
        <f>=A284-A283</f>
      </c>
      <c r="H284" s="6" t="s">
        <f>=B284+H283</f>
      </c>
      <c r="I284" s="6" t="s">
        <f>=G284*H283</f>
      </c>
    </row>
    <row collapsed="false" customFormat="false" customHeight="false" hidden="false" ht="12.1" outlineLevel="0" r="285">
      <c r="A285" s="13" t="n">
        <v>44496</v>
      </c>
      <c r="B285" s="6" t="n">
        <v>14.52</v>
      </c>
      <c r="C285" s="6" t="n">
        <v>14.52</v>
      </c>
      <c r="D285" s="16" t="s">
        <v>222</v>
      </c>
      <c r="E285" s="16"/>
      <c r="F285" s="16"/>
      <c r="G285" s="6" t="s">
        <f>=A285-A284</f>
      </c>
      <c r="H285" s="6" t="s">
        <f>=B285+H284</f>
      </c>
      <c r="I285" s="6" t="s">
        <f>=G285*H284</f>
      </c>
    </row>
    <row collapsed="false" customFormat="false" customHeight="false" hidden="false" ht="12.1" outlineLevel="0" r="286">
      <c r="A286" s="13" t="n">
        <v>44498</v>
      </c>
      <c r="B286" s="6" t="n">
        <v>560</v>
      </c>
      <c r="C286" s="6" t="n">
        <v>560</v>
      </c>
      <c r="D286" s="16" t="s">
        <v>175</v>
      </c>
      <c r="E286" s="16"/>
      <c r="F286" s="16"/>
      <c r="G286" s="6" t="s">
        <f>=A286-A285</f>
      </c>
      <c r="H286" s="6" t="s">
        <f>=B286+H285</f>
      </c>
      <c r="I286" s="6" t="s">
        <f>=G286*H285</f>
      </c>
    </row>
    <row collapsed="false" customFormat="false" customHeight="false" hidden="false" ht="12.1" outlineLevel="0" r="287">
      <c r="A287" s="13" t="n">
        <v>44498</v>
      </c>
      <c r="B287" s="6" t="n">
        <v>2000</v>
      </c>
      <c r="C287" s="6" t="n">
        <v>2000</v>
      </c>
      <c r="D287" s="16" t="s">
        <v>175</v>
      </c>
      <c r="E287" s="16"/>
      <c r="F287" s="16"/>
      <c r="G287" s="6" t="s">
        <f>=A287-A286</f>
      </c>
      <c r="H287" s="6" t="s">
        <f>=B287+H286</f>
      </c>
      <c r="I287" s="6" t="s">
        <f>=G287*H286</f>
      </c>
    </row>
    <row collapsed="false" customFormat="false" customHeight="false" hidden="false" ht="12.1" outlineLevel="0" r="288">
      <c r="A288" s="13" t="n">
        <v>44503</v>
      </c>
      <c r="B288" s="6" t="n">
        <v>617.2</v>
      </c>
      <c r="C288" s="6" t="n">
        <v>617.2</v>
      </c>
      <c r="D288" s="16" t="s">
        <v>190</v>
      </c>
      <c r="E288" s="16"/>
      <c r="F288" s="16"/>
      <c r="G288" s="6" t="s">
        <f>=A288-A287</f>
      </c>
      <c r="H288" s="6" t="s">
        <f>=B288+H287</f>
      </c>
      <c r="I288" s="6" t="s">
        <f>=G288*H287</f>
      </c>
    </row>
    <row collapsed="false" customFormat="false" customHeight="false" hidden="false" ht="12.1" outlineLevel="0" r="289">
      <c r="A289" s="13" t="n">
        <v>44516</v>
      </c>
      <c r="B289" s="6" t="n">
        <v>500</v>
      </c>
      <c r="C289" s="6" t="n">
        <v>500</v>
      </c>
      <c r="D289" s="16" t="s">
        <v>175</v>
      </c>
      <c r="E289" s="16"/>
      <c r="F289" s="16"/>
      <c r="G289" s="6" t="s">
        <f>=A289-A288</f>
      </c>
      <c r="H289" s="6" t="s">
        <f>=B289+H288</f>
      </c>
      <c r="I289" s="6" t="s">
        <f>=G289*H288</f>
      </c>
    </row>
    <row collapsed="false" customFormat="false" customHeight="false" hidden="false" ht="12.1" outlineLevel="0" r="290">
      <c r="A290" s="13" t="n">
        <v>44516</v>
      </c>
      <c r="B290" s="6" t="n">
        <v>2000</v>
      </c>
      <c r="C290" s="6" t="n">
        <v>2000</v>
      </c>
      <c r="D290" s="16" t="s">
        <v>175</v>
      </c>
      <c r="E290" s="16"/>
      <c r="F290" s="16"/>
      <c r="G290" s="6" t="s">
        <f>=A290-A289</f>
      </c>
      <c r="H290" s="6" t="s">
        <f>=B290+H289</f>
      </c>
      <c r="I290" s="6" t="s">
        <f>=G290*H289</f>
      </c>
    </row>
    <row collapsed="false" customFormat="false" customHeight="false" hidden="false" ht="12.1" outlineLevel="0" r="291">
      <c r="A291" s="13" t="n">
        <v>44518</v>
      </c>
      <c r="B291" s="6" t="n">
        <v>200</v>
      </c>
      <c r="C291" s="6" t="n">
        <v>200</v>
      </c>
      <c r="D291" s="16" t="s">
        <v>175</v>
      </c>
      <c r="E291" s="16"/>
      <c r="F291" s="16"/>
      <c r="G291" s="6" t="s">
        <f>=A291-A290</f>
      </c>
      <c r="H291" s="6" t="s">
        <f>=B291+H290</f>
      </c>
      <c r="I291" s="6" t="s">
        <f>=G291*H290</f>
      </c>
    </row>
    <row collapsed="false" customFormat="false" customHeight="false" hidden="false" ht="12.1" outlineLevel="0" r="292">
      <c r="A292" s="13" t="n">
        <v>44530</v>
      </c>
      <c r="B292" s="6" t="n">
        <v>2000</v>
      </c>
      <c r="C292" s="6" t="n">
        <v>2000</v>
      </c>
      <c r="D292" s="16" t="s">
        <v>175</v>
      </c>
      <c r="E292" s="16"/>
      <c r="F292" s="16"/>
      <c r="G292" s="6" t="s">
        <f>=A292-A291</f>
      </c>
      <c r="H292" s="6" t="s">
        <f>=B292+H291</f>
      </c>
      <c r="I292" s="6" t="s">
        <f>=G292*H291</f>
      </c>
    </row>
    <row collapsed="false" customFormat="false" customHeight="false" hidden="false" ht="12.1" outlineLevel="0" r="293">
      <c r="A293" s="13" t="n">
        <v>44531</v>
      </c>
      <c r="B293" s="6" t="n">
        <v>297</v>
      </c>
      <c r="C293" s="6" t="n">
        <v>297</v>
      </c>
      <c r="D293" s="16" t="s">
        <v>175</v>
      </c>
      <c r="E293" s="16"/>
      <c r="F293" s="16"/>
      <c r="G293" s="6" t="s">
        <f>=A293-A292</f>
      </c>
      <c r="H293" s="6" t="s">
        <f>=B293+H292</f>
      </c>
      <c r="I293" s="6" t="s">
        <f>=G293*H292</f>
      </c>
    </row>
    <row collapsed="false" customFormat="false" customHeight="false" hidden="false" ht="12.1" outlineLevel="0" r="294">
      <c r="A294" s="13" t="n">
        <v>44537</v>
      </c>
      <c r="B294" s="6" t="n">
        <v>-579.5</v>
      </c>
      <c r="C294" s="6" t="n">
        <v>-579.5</v>
      </c>
      <c r="D294" s="16" t="s">
        <v>280</v>
      </c>
      <c r="E294" s="16"/>
      <c r="F294" s="16"/>
      <c r="G294" s="6" t="s">
        <f>=A294-A293</f>
      </c>
      <c r="H294" s="6" t="s">
        <f>=B294+H293</f>
      </c>
      <c r="I294" s="6" t="s">
        <f>=G294*H293</f>
      </c>
    </row>
    <row collapsed="false" customFormat="false" customHeight="false" hidden="false" ht="12.1" outlineLevel="0" r="295">
      <c r="A295" s="13" t="n">
        <v>44542</v>
      </c>
      <c r="B295" s="6" t="n">
        <v>-48.77</v>
      </c>
      <c r="C295" s="6" t="n">
        <v>-48.77</v>
      </c>
      <c r="D295" s="16" t="s">
        <v>281</v>
      </c>
      <c r="E295" s="16"/>
      <c r="F295" s="16"/>
      <c r="G295" s="6" t="s">
        <f>=A295-A294</f>
      </c>
      <c r="H295" s="6" t="s">
        <f>=B295+H294</f>
      </c>
      <c r="I295" s="6" t="s">
        <f>=G295*H294</f>
      </c>
    </row>
    <row collapsed="false" customFormat="false" customHeight="false" hidden="false" ht="12.1" outlineLevel="0" r="296">
      <c r="A296" s="13" t="n">
        <v>44544</v>
      </c>
      <c r="B296" s="6" t="n">
        <v>-448.58</v>
      </c>
      <c r="C296" s="6" t="n">
        <v>-448.58</v>
      </c>
      <c r="D296" s="16" t="s">
        <v>282</v>
      </c>
      <c r="E296" s="16"/>
      <c r="F296" s="16"/>
      <c r="G296" s="6" t="s">
        <f>=A296-A295</f>
      </c>
      <c r="H296" s="6" t="s">
        <f>=B296+H295</f>
      </c>
      <c r="I296" s="6" t="s">
        <f>=G296*H295</f>
      </c>
    </row>
    <row collapsed="false" customFormat="false" customHeight="false" hidden="false" ht="12.1" outlineLevel="0" r="297">
      <c r="A297" s="13" t="n">
        <v>44545</v>
      </c>
      <c r="B297" s="6" t="n">
        <v>48.77</v>
      </c>
      <c r="C297" s="6" t="n">
        <v>48.77</v>
      </c>
      <c r="D297" s="16" t="s">
        <v>249</v>
      </c>
      <c r="E297" s="16"/>
      <c r="F297" s="16"/>
      <c r="G297" s="6" t="s">
        <f>=A297-A296</f>
      </c>
      <c r="H297" s="6" t="s">
        <f>=B297+H296</f>
      </c>
      <c r="I297" s="6" t="s">
        <f>=G297*H296</f>
      </c>
    </row>
    <row collapsed="false" customFormat="false" customHeight="false" hidden="false" ht="12.1" outlineLevel="0" r="298">
      <c r="A298" s="13" t="n">
        <v>44546</v>
      </c>
      <c r="B298" s="6" t="n">
        <v>430</v>
      </c>
      <c r="C298" s="6" t="n">
        <v>430</v>
      </c>
      <c r="D298" s="16" t="s">
        <v>175</v>
      </c>
      <c r="E298" s="16"/>
      <c r="F298" s="16"/>
      <c r="G298" s="6" t="s">
        <f>=A298-A297</f>
      </c>
      <c r="H298" s="6" t="s">
        <f>=B298+H297</f>
      </c>
      <c r="I298" s="6" t="s">
        <f>=G298*H297</f>
      </c>
    </row>
    <row collapsed="false" customFormat="false" customHeight="false" hidden="false" ht="12.1" outlineLevel="0" r="299">
      <c r="A299" s="13" t="n">
        <v>44546</v>
      </c>
      <c r="B299" s="6" t="n">
        <v>2000</v>
      </c>
      <c r="C299" s="6" t="n">
        <v>2000</v>
      </c>
      <c r="D299" s="16" t="s">
        <v>175</v>
      </c>
      <c r="E299" s="16"/>
      <c r="F299" s="16"/>
      <c r="G299" s="6" t="s">
        <f>=A299-A298</f>
      </c>
      <c r="H299" s="6" t="s">
        <f>=B299+H298</f>
      </c>
      <c r="I299" s="6" t="s">
        <f>=G299*H298</f>
      </c>
    </row>
    <row collapsed="false" customFormat="false" customHeight="false" hidden="false" ht="12.1" outlineLevel="0" r="300">
      <c r="A300" s="13" t="n">
        <v>44546</v>
      </c>
      <c r="B300" s="6" t="n">
        <v>579.5</v>
      </c>
      <c r="C300" s="6" t="n">
        <v>579.5</v>
      </c>
      <c r="D300" s="16" t="s">
        <v>180</v>
      </c>
      <c r="E300" s="16"/>
      <c r="F300" s="16"/>
      <c r="G300" s="6" t="s">
        <f>=A300-A299</f>
      </c>
      <c r="H300" s="6" t="s">
        <f>=B300+H299</f>
      </c>
      <c r="I300" s="6" t="s">
        <f>=G300*H299</f>
      </c>
    </row>
    <row collapsed="false" customFormat="false" customHeight="false" hidden="false" ht="12.1" outlineLevel="0" r="301">
      <c r="A301" s="13" t="n">
        <v>44547.445092593</v>
      </c>
      <c r="B301" s="6" t="n">
        <v>500</v>
      </c>
      <c r="C301" s="6" t="n">
        <v>500</v>
      </c>
      <c r="D301" s="16" t="s">
        <v>240</v>
      </c>
      <c r="E301" s="16"/>
      <c r="F301" s="16"/>
      <c r="G301" s="6" t="s">
        <f>=A301-A300</f>
      </c>
      <c r="H301" s="6" t="s">
        <f>=B301+H300</f>
      </c>
      <c r="I301" s="6" t="s">
        <f>=G301*H300</f>
      </c>
    </row>
    <row collapsed="false" customFormat="false" customHeight="false" hidden="false" ht="12.1" outlineLevel="0" r="302">
      <c r="A302" s="13" t="n">
        <v>44551</v>
      </c>
      <c r="B302" s="6" t="n">
        <v>-592</v>
      </c>
      <c r="C302" s="6" t="n">
        <v>-592</v>
      </c>
      <c r="D302" s="16" t="s">
        <v>283</v>
      </c>
      <c r="E302" s="16"/>
      <c r="F302" s="16"/>
      <c r="G302" s="6" t="s">
        <f>=A302-A301</f>
      </c>
      <c r="H302" s="6" t="s">
        <f>=B302+H301</f>
      </c>
      <c r="I302" s="6" t="s">
        <f>=G302*H301</f>
      </c>
    </row>
    <row collapsed="false" customFormat="false" customHeight="false" hidden="false" ht="12.1" outlineLevel="0" r="303">
      <c r="A303" s="13" t="n">
        <v>44552</v>
      </c>
      <c r="B303" s="6" t="n">
        <v>448.58</v>
      </c>
      <c r="C303" s="6" t="n">
        <v>448.58</v>
      </c>
      <c r="D303" s="16" t="s">
        <v>215</v>
      </c>
      <c r="E303" s="16"/>
      <c r="F303" s="16"/>
      <c r="G303" s="6" t="s">
        <f>=A303-A302</f>
      </c>
      <c r="H303" s="6" t="s">
        <f>=B303+H302</f>
      </c>
      <c r="I303" s="6" t="s">
        <f>=G303*H302</f>
      </c>
    </row>
    <row collapsed="false" customFormat="false" customHeight="false" hidden="false" ht="12.1" outlineLevel="0" r="304">
      <c r="A304" s="13" t="n">
        <v>44557</v>
      </c>
      <c r="B304" s="6" t="n">
        <v>2000</v>
      </c>
      <c r="C304" s="6" t="n">
        <v>2000</v>
      </c>
      <c r="D304" s="16" t="s">
        <v>175</v>
      </c>
      <c r="E304" s="16"/>
      <c r="F304" s="16"/>
      <c r="G304" s="6" t="s">
        <f>=A304-A303</f>
      </c>
      <c r="H304" s="6" t="s">
        <f>=B304+H303</f>
      </c>
      <c r="I304" s="6" t="s">
        <f>=G304*H303</f>
      </c>
    </row>
    <row collapsed="false" customFormat="false" customHeight="false" hidden="false" ht="12.1" outlineLevel="0" r="305">
      <c r="A305" s="13" t="n">
        <v>44558</v>
      </c>
      <c r="B305" s="6" t="n">
        <v>-348</v>
      </c>
      <c r="C305" s="6" t="n">
        <v>-348</v>
      </c>
      <c r="D305" s="16" t="s">
        <v>284</v>
      </c>
      <c r="E305" s="16"/>
      <c r="F305" s="16"/>
      <c r="G305" s="6" t="s">
        <f>=A305-A304</f>
      </c>
      <c r="H305" s="6" t="s">
        <f>=B305+H304</f>
      </c>
      <c r="I305" s="6" t="s">
        <f>=G305*H304</f>
      </c>
    </row>
    <row collapsed="false" customFormat="false" customHeight="false" hidden="false" ht="12.1" outlineLevel="0" r="306">
      <c r="A306" s="13" t="n">
        <v>44558</v>
      </c>
      <c r="B306" s="6" t="n">
        <v>70</v>
      </c>
      <c r="C306" s="6" t="n">
        <v>70</v>
      </c>
      <c r="D306" s="16" t="s">
        <v>175</v>
      </c>
      <c r="E306" s="16"/>
      <c r="F306" s="16"/>
      <c r="G306" s="6" t="s">
        <f>=A306-A305</f>
      </c>
      <c r="H306" s="6" t="s">
        <f>=B306+H305</f>
      </c>
      <c r="I306" s="6" t="s">
        <f>=G306*H305</f>
      </c>
    </row>
    <row collapsed="false" customFormat="false" customHeight="false" hidden="false" ht="12.1" outlineLevel="0" r="307">
      <c r="A307" s="13" t="n">
        <v>44559</v>
      </c>
      <c r="B307" s="6" t="n">
        <v>592</v>
      </c>
      <c r="C307" s="6" t="n">
        <v>592</v>
      </c>
      <c r="D307" s="16" t="s">
        <v>269</v>
      </c>
      <c r="E307" s="16"/>
      <c r="F307" s="16"/>
      <c r="G307" s="6" t="s">
        <f>=A307-A306</f>
      </c>
      <c r="H307" s="6" t="s">
        <f>=B307+H306</f>
      </c>
      <c r="I307" s="6" t="s">
        <f>=G307*H306</f>
      </c>
    </row>
    <row collapsed="false" customFormat="false" customHeight="false" hidden="false" ht="12.1" outlineLevel="0" r="308">
      <c r="A308" s="13" t="n">
        <v>44561</v>
      </c>
      <c r="B308" s="6" t="n">
        <v>-198.65</v>
      </c>
      <c r="C308" s="6" t="n">
        <v>-198.65</v>
      </c>
      <c r="D308" s="16" t="s">
        <v>285</v>
      </c>
      <c r="E308" s="16"/>
      <c r="F308" s="16"/>
      <c r="G308" s="6" t="s">
        <f>=A308-A307</f>
      </c>
      <c r="H308" s="6" t="s">
        <f>=B308+H307</f>
      </c>
      <c r="I308" s="6" t="s">
        <f>=G308*H307</f>
      </c>
    </row>
    <row collapsed="false" customFormat="false" customHeight="false" hidden="false" ht="12.1" outlineLevel="0" r="309">
      <c r="A309" s="13" t="n">
        <v>44571</v>
      </c>
      <c r="B309" s="6" t="n">
        <v>-16.96</v>
      </c>
      <c r="C309" s="6" t="n">
        <v>-16.96</v>
      </c>
      <c r="D309" s="16" t="s">
        <v>286</v>
      </c>
      <c r="E309" s="16"/>
      <c r="F309" s="16"/>
      <c r="G309" s="6" t="s">
        <f>=A309-A308</f>
      </c>
      <c r="H309" s="6" t="s">
        <f>=B309+H308</f>
      </c>
      <c r="I309" s="6" t="s">
        <f>=G309*H308</f>
      </c>
    </row>
    <row collapsed="false" customFormat="false" customHeight="false" hidden="false" ht="12.1" outlineLevel="0" r="310">
      <c r="A310" s="13" t="n">
        <v>44573</v>
      </c>
      <c r="B310" s="6" t="n">
        <v>100</v>
      </c>
      <c r="C310" s="6" t="n">
        <v>100</v>
      </c>
      <c r="D310" s="16" t="s">
        <v>175</v>
      </c>
      <c r="E310" s="16"/>
      <c r="F310" s="16"/>
      <c r="G310" s="6" t="s">
        <f>=A310-A309</f>
      </c>
      <c r="H310" s="6" t="s">
        <f>=B310+H309</f>
      </c>
      <c r="I310" s="6" t="s">
        <f>=G310*H309</f>
      </c>
    </row>
    <row collapsed="false" customFormat="false" customHeight="false" hidden="false" ht="12.1" outlineLevel="0" r="311">
      <c r="A311" s="13" t="n">
        <v>44581</v>
      </c>
      <c r="B311" s="6" t="n">
        <v>100</v>
      </c>
      <c r="C311" s="6" t="n">
        <v>100</v>
      </c>
      <c r="D311" s="16" t="s">
        <v>175</v>
      </c>
      <c r="E311" s="16"/>
      <c r="F311" s="16"/>
      <c r="G311" s="6" t="s">
        <f>=A311-A310</f>
      </c>
      <c r="H311" s="6" t="s">
        <f>=B311+H310</f>
      </c>
      <c r="I311" s="6" t="s">
        <f>=G311*H310</f>
      </c>
    </row>
    <row collapsed="false" customFormat="false" customHeight="false" hidden="false" ht="12.1" outlineLevel="0" r="312">
      <c r="A312" s="13" t="n">
        <v>44582</v>
      </c>
      <c r="B312" s="6" t="n">
        <v>348</v>
      </c>
      <c r="C312" s="6" t="n">
        <v>348</v>
      </c>
      <c r="D312" s="16" t="s">
        <v>266</v>
      </c>
      <c r="E312" s="16"/>
      <c r="F312" s="16"/>
      <c r="G312" s="6" t="s">
        <f>=A312-A311</f>
      </c>
      <c r="H312" s="6" t="s">
        <f>=B312+H311</f>
      </c>
      <c r="I312" s="6" t="s">
        <f>=G312*H311</f>
      </c>
    </row>
    <row collapsed="false" customFormat="false" customHeight="false" hidden="false" ht="12.1" outlineLevel="0" r="313">
      <c r="A313" s="13" t="n">
        <v>44588</v>
      </c>
      <c r="B313" s="6" t="n">
        <v>16.96</v>
      </c>
      <c r="C313" s="6" t="n">
        <v>16.96</v>
      </c>
      <c r="D313" s="16" t="s">
        <v>222</v>
      </c>
      <c r="E313" s="16"/>
      <c r="F313" s="16"/>
      <c r="G313" s="6" t="s">
        <f>=A313-A312</f>
      </c>
      <c r="H313" s="6" t="s">
        <f>=B313+H312</f>
      </c>
      <c r="I313" s="6" t="s">
        <f>=G313*H312</f>
      </c>
    </row>
    <row collapsed="false" customFormat="false" customHeight="false" hidden="false" ht="12.1" outlineLevel="0" r="314">
      <c r="A314" s="13" t="n">
        <v>44592</v>
      </c>
      <c r="B314" s="6" t="n">
        <v>198.65</v>
      </c>
      <c r="C314" s="6" t="n">
        <v>198.65</v>
      </c>
      <c r="D314" s="16" t="s">
        <v>287</v>
      </c>
      <c r="E314" s="16"/>
      <c r="F314" s="16"/>
      <c r="G314" s="6" t="s">
        <f>=A314-A313</f>
      </c>
      <c r="H314" s="6" t="s">
        <f>=B314+H313</f>
      </c>
      <c r="I314" s="6" t="s">
        <f>=G314*H313</f>
      </c>
    </row>
    <row collapsed="false" customFormat="false" customHeight="false" hidden="false" ht="12.1" outlineLevel="0" r="315">
      <c r="A315" s="13" t="n">
        <v>44592</v>
      </c>
      <c r="B315" s="6" t="n">
        <v>4000</v>
      </c>
      <c r="C315" s="6" t="n">
        <v>4000</v>
      </c>
      <c r="D315" s="16" t="s">
        <v>175</v>
      </c>
      <c r="E315" s="16"/>
      <c r="F315" s="16"/>
      <c r="G315" s="6" t="s">
        <f>=A315-A314</f>
      </c>
      <c r="H315" s="6" t="s">
        <f>=B315+H314</f>
      </c>
      <c r="I315" s="6" t="s">
        <f>=G315*H314</f>
      </c>
    </row>
    <row collapsed="false" customFormat="false" customHeight="false" hidden="false" ht="12.1" outlineLevel="0" r="316">
      <c r="A316" s="13" t="n">
        <v>44592.523958333</v>
      </c>
      <c r="B316" s="6" t="n">
        <v>1000</v>
      </c>
      <c r="C316" s="6" t="n">
        <v>1000</v>
      </c>
      <c r="D316" s="16" t="s">
        <v>240</v>
      </c>
      <c r="E316" s="16"/>
      <c r="F316" s="16"/>
      <c r="G316" s="6" t="s">
        <f>=A316-A315</f>
      </c>
      <c r="H316" s="6" t="s">
        <f>=B316+H315</f>
      </c>
      <c r="I316" s="6" t="s">
        <f>=G316*H315</f>
      </c>
    </row>
    <row collapsed="false" customFormat="false" customHeight="false" hidden="false" ht="12.1" outlineLevel="0" r="317">
      <c r="A317" s="13" t="n">
        <v>44595</v>
      </c>
      <c r="B317" s="6" t="n">
        <v>862</v>
      </c>
      <c r="C317" s="6" t="n">
        <v>862</v>
      </c>
      <c r="D317" s="16" t="s">
        <v>175</v>
      </c>
      <c r="E317" s="16"/>
      <c r="F317" s="16"/>
      <c r="G317" s="6" t="s">
        <f>=A317-A316</f>
      </c>
      <c r="H317" s="6" t="s">
        <f>=B317+H316</f>
      </c>
      <c r="I317" s="6" t="s">
        <f>=G317*H316</f>
      </c>
    </row>
    <row collapsed="false" customFormat="false" customHeight="false" hidden="false" ht="12.1" outlineLevel="0" r="318">
      <c r="A318" s="13" t="n">
        <v>44603.468344907</v>
      </c>
      <c r="B318" s="6" t="n">
        <v>400</v>
      </c>
      <c r="C318" s="6" t="n">
        <v>400</v>
      </c>
      <c r="D318" s="16" t="s">
        <v>240</v>
      </c>
      <c r="E318" s="16"/>
      <c r="F318" s="16"/>
      <c r="G318" s="6" t="s">
        <f>=A318-A317</f>
      </c>
      <c r="H318" s="6" t="s">
        <f>=B318+H317</f>
      </c>
      <c r="I318" s="6" t="s">
        <f>=G318*H317</f>
      </c>
    </row>
    <row collapsed="false" customFormat="false" customHeight="false" hidden="false" ht="12.1" outlineLevel="0" r="319">
      <c r="A319" s="13" t="n">
        <v>44606.462569444</v>
      </c>
      <c r="B319" s="6" t="n">
        <v>200</v>
      </c>
      <c r="C319" s="6" t="n">
        <v>200</v>
      </c>
      <c r="D319" s="16" t="s">
        <v>240</v>
      </c>
      <c r="E319" s="16"/>
      <c r="F319" s="16"/>
      <c r="G319" s="6" t="s">
        <f>=A319-A318</f>
      </c>
      <c r="H319" s="6" t="s">
        <f>=B319+H318</f>
      </c>
      <c r="I319" s="6" t="s">
        <f>=G319*H318</f>
      </c>
    </row>
    <row collapsed="false" customFormat="false" customHeight="false" hidden="false" ht="12.1" outlineLevel="0" r="320">
      <c r="A320" s="13" t="n">
        <v>44606.639756944</v>
      </c>
      <c r="B320" s="6" t="n">
        <v>100</v>
      </c>
      <c r="C320" s="6" t="n">
        <v>100</v>
      </c>
      <c r="D320" s="16" t="s">
        <v>240</v>
      </c>
      <c r="E320" s="16"/>
      <c r="F320" s="16"/>
      <c r="G320" s="6" t="s">
        <f>=A320-A319</f>
      </c>
      <c r="H320" s="6" t="s">
        <f>=B320+H319</f>
      </c>
      <c r="I320" s="6" t="s">
        <f>=G320*H319</f>
      </c>
    </row>
    <row collapsed="false" customFormat="false" customHeight="false" hidden="false" ht="12.1" outlineLevel="0" r="321">
      <c r="A321" s="13" t="n">
        <v>44608</v>
      </c>
      <c r="B321" s="6" t="n">
        <v>2000</v>
      </c>
      <c r="C321" s="6" t="n">
        <v>2000</v>
      </c>
      <c r="D321" s="16" t="s">
        <v>175</v>
      </c>
      <c r="E321" s="16"/>
      <c r="F321" s="16"/>
      <c r="G321" s="6" t="s">
        <f>=A321-A320</f>
      </c>
      <c r="H321" s="6" t="s">
        <f>=B321+H320</f>
      </c>
      <c r="I321" s="6" t="s">
        <f>=G321*H320</f>
      </c>
    </row>
    <row collapsed="false" customFormat="false" customHeight="false" hidden="false" ht="12.1" outlineLevel="0" r="322">
      <c r="A322" s="13" t="n">
        <v>44608.590960648</v>
      </c>
      <c r="B322" s="6" t="n">
        <v>400</v>
      </c>
      <c r="C322" s="6" t="n">
        <v>400</v>
      </c>
      <c r="D322" s="16" t="s">
        <v>240</v>
      </c>
      <c r="E322" s="16"/>
      <c r="F322" s="16"/>
      <c r="G322" s="6" t="s">
        <f>=A322-A321</f>
      </c>
      <c r="H322" s="6" t="s">
        <f>=B322+H321</f>
      </c>
      <c r="I322" s="6" t="s">
        <f>=G322*H321</f>
      </c>
    </row>
    <row collapsed="false" customFormat="false" customHeight="false" hidden="false" ht="12.1" outlineLevel="0" r="323">
      <c r="A323" s="13" t="n">
        <v>44609.581840278</v>
      </c>
      <c r="B323" s="6" t="n">
        <v>200</v>
      </c>
      <c r="C323" s="6" t="n">
        <v>200</v>
      </c>
      <c r="D323" s="16" t="s">
        <v>240</v>
      </c>
      <c r="E323" s="16"/>
      <c r="F323" s="16"/>
      <c r="G323" s="6" t="s">
        <f>=A323-A322</f>
      </c>
      <c r="H323" s="6" t="s">
        <f>=B323+H322</f>
      </c>
      <c r="I323" s="6" t="s">
        <f>=G323*H322</f>
      </c>
    </row>
    <row collapsed="false" customFormat="false" customHeight="false" hidden="false" ht="12.1" outlineLevel="0" r="324">
      <c r="A324" s="13" t="n">
        <v>44613</v>
      </c>
      <c r="B324" s="6" t="n">
        <v>5200</v>
      </c>
      <c r="C324" s="6" t="n">
        <v>5200</v>
      </c>
      <c r="D324" s="16" t="s">
        <v>175</v>
      </c>
      <c r="E324" s="16"/>
      <c r="F324" s="16"/>
      <c r="G324" s="6" t="s">
        <f>=A324-A323</f>
      </c>
      <c r="H324" s="6" t="s">
        <f>=B324+H323</f>
      </c>
      <c r="I324" s="6" t="s">
        <f>=G324*H323</f>
      </c>
    </row>
    <row collapsed="false" customFormat="false" customHeight="false" hidden="false" ht="12.1" outlineLevel="0" r="325">
      <c r="A325" s="13" t="n">
        <v>44613.482708333</v>
      </c>
      <c r="B325" s="6" t="n">
        <v>200</v>
      </c>
      <c r="C325" s="6" t="n">
        <v>200</v>
      </c>
      <c r="D325" s="16" t="s">
        <v>240</v>
      </c>
      <c r="E325" s="16"/>
      <c r="F325" s="16"/>
      <c r="G325" s="6" t="s">
        <f>=A325-A324</f>
      </c>
      <c r="H325" s="6" t="s">
        <f>=B325+H324</f>
      </c>
      <c r="I325" s="6" t="s">
        <f>=G325*H324</f>
      </c>
    </row>
    <row collapsed="false" customFormat="false" customHeight="false" hidden="false" ht="12.1" outlineLevel="0" r="326">
      <c r="A326" s="13" t="n">
        <v>44613.835416667</v>
      </c>
      <c r="B326" s="6" t="n">
        <v>-5200</v>
      </c>
      <c r="C326" s="6" t="n">
        <v>0</v>
      </c>
      <c r="D326" s="16" t="s">
        <v>210</v>
      </c>
      <c r="E326" s="16"/>
      <c r="F326" s="16"/>
      <c r="G326" s="6" t="s">
        <f>=A326-A325</f>
      </c>
      <c r="H326" s="6" t="s">
        <f>=B326+H325</f>
      </c>
      <c r="I326" s="6" t="s">
        <f>=G326*H325</f>
      </c>
    </row>
    <row collapsed="false" customFormat="false" customHeight="false" hidden="false" ht="12.1" outlineLevel="0" r="327">
      <c r="A327" s="13" t="n">
        <v>44644</v>
      </c>
      <c r="B327" s="6" t="n">
        <v>20</v>
      </c>
      <c r="C327" s="6" t="n">
        <v>20</v>
      </c>
      <c r="D327" s="16" t="s">
        <v>175</v>
      </c>
      <c r="E327" s="16"/>
      <c r="F327" s="16"/>
      <c r="G327" s="6" t="s">
        <f>=A327-A326</f>
      </c>
      <c r="H327" s="6" t="s">
        <f>=B327+H326</f>
      </c>
      <c r="I327" s="6" t="s">
        <f>=G327*H326</f>
      </c>
    </row>
    <row collapsed="false" customFormat="false" customHeight="false" hidden="false" ht="12.1" outlineLevel="0" r="328">
      <c r="A328" s="13" t="n">
        <v>44644</v>
      </c>
      <c r="B328" s="6" t="n">
        <v>830</v>
      </c>
      <c r="C328" s="6" t="n">
        <v>830</v>
      </c>
      <c r="D328" s="16" t="s">
        <v>175</v>
      </c>
      <c r="E328" s="16"/>
      <c r="F328" s="16"/>
      <c r="G328" s="6" t="s">
        <f>=A328-A327</f>
      </c>
      <c r="H328" s="6" t="s">
        <f>=B328+H327</f>
      </c>
      <c r="I328" s="6" t="s">
        <f>=G328*H327</f>
      </c>
    </row>
    <row collapsed="false" customFormat="false" customHeight="false" hidden="false" ht="12.1" outlineLevel="0" r="329">
      <c r="A329" s="13" t="n">
        <v>44651</v>
      </c>
      <c r="B329" s="6" t="n">
        <v>-292.14</v>
      </c>
      <c r="C329" s="6" t="n">
        <v>-292.14</v>
      </c>
      <c r="D329" s="16" t="s">
        <v>288</v>
      </c>
      <c r="E329" s="16"/>
      <c r="F329" s="16"/>
      <c r="G329" s="6" t="s">
        <f>=A329-A328</f>
      </c>
      <c r="H329" s="6" t="s">
        <f>=B329+H328</f>
      </c>
      <c r="I329" s="6" t="s">
        <f>=G329*H328</f>
      </c>
    </row>
    <row collapsed="false" customFormat="false" customHeight="false" hidden="false" ht="12.1" outlineLevel="0" r="330">
      <c r="A330" s="13" t="n">
        <v>44651</v>
      </c>
      <c r="B330" s="6" t="n">
        <v>2000</v>
      </c>
      <c r="C330" s="6" t="n">
        <v>2000</v>
      </c>
      <c r="D330" s="16" t="s">
        <v>175</v>
      </c>
      <c r="E330" s="16"/>
      <c r="F330" s="16"/>
      <c r="G330" s="6" t="s">
        <f>=A330-A329</f>
      </c>
      <c r="H330" s="6" t="s">
        <f>=B330+H329</f>
      </c>
      <c r="I330" s="6" t="s">
        <f>=G330*H329</f>
      </c>
    </row>
    <row collapsed="false" customFormat="false" customHeight="false" hidden="false" ht="12.1" outlineLevel="0" r="331">
      <c r="A331" s="13" t="n">
        <v>44651</v>
      </c>
      <c r="B331" s="6" t="n">
        <v>1041</v>
      </c>
      <c r="C331" s="6" t="n">
        <v>1041</v>
      </c>
      <c r="D331" s="16" t="s">
        <v>175</v>
      </c>
      <c r="E331" s="16"/>
      <c r="F331" s="16"/>
      <c r="G331" s="6" t="s">
        <f>=A331-A330</f>
      </c>
      <c r="H331" s="6" t="s">
        <f>=B331+H330</f>
      </c>
      <c r="I331" s="6" t="s">
        <f>=G331*H330</f>
      </c>
    </row>
    <row collapsed="false" customFormat="false" customHeight="false" hidden="false" ht="12.1" outlineLevel="0" r="332">
      <c r="A332" s="13" t="n">
        <v>44656</v>
      </c>
      <c r="B332" s="6" t="n">
        <v>508</v>
      </c>
      <c r="C332" s="6" t="n">
        <v>508</v>
      </c>
      <c r="D332" s="16" t="s">
        <v>175</v>
      </c>
      <c r="E332" s="16"/>
      <c r="F332" s="16"/>
      <c r="G332" s="6" t="s">
        <f>=A332-A331</f>
      </c>
      <c r="H332" s="6" t="s">
        <f>=B332+H331</f>
      </c>
      <c r="I332" s="6" t="s">
        <f>=G332*H331</f>
      </c>
    </row>
    <row collapsed="false" customFormat="false" customHeight="false" hidden="false" ht="12.1" outlineLevel="0" r="333">
      <c r="A333" s="13" t="n">
        <v>44656</v>
      </c>
      <c r="B333" s="6" t="n">
        <v>50</v>
      </c>
      <c r="C333" s="6" t="n">
        <v>50</v>
      </c>
      <c r="D333" s="16" t="s">
        <v>175</v>
      </c>
      <c r="E333" s="16"/>
      <c r="F333" s="16"/>
      <c r="G333" s="6" t="s">
        <f>=A333-A332</f>
      </c>
      <c r="H333" s="6" t="s">
        <f>=B333+H332</f>
      </c>
      <c r="I333" s="6" t="s">
        <f>=G333*H332</f>
      </c>
    </row>
    <row collapsed="false" customFormat="false" customHeight="false" hidden="false" ht="12.1" outlineLevel="0" r="334">
      <c r="A334" s="13" t="n">
        <v>44656</v>
      </c>
      <c r="B334" s="6" t="n">
        <v>1000</v>
      </c>
      <c r="C334" s="6" t="n">
        <v>1000</v>
      </c>
      <c r="D334" s="16" t="s">
        <v>175</v>
      </c>
      <c r="E334" s="16"/>
      <c r="F334" s="16"/>
      <c r="G334" s="6" t="s">
        <f>=A334-A333</f>
      </c>
      <c r="H334" s="6" t="s">
        <f>=B334+H333</f>
      </c>
      <c r="I334" s="6" t="s">
        <f>=G334*H333</f>
      </c>
    </row>
    <row collapsed="false" customFormat="false" customHeight="false" hidden="false" ht="12.1" outlineLevel="0" r="335">
      <c r="A335" s="13" t="n">
        <v>44659</v>
      </c>
      <c r="B335" s="6" t="n">
        <v>1000</v>
      </c>
      <c r="C335" s="6" t="n">
        <v>1000</v>
      </c>
      <c r="D335" s="16" t="s">
        <v>175</v>
      </c>
      <c r="E335" s="16"/>
      <c r="F335" s="16"/>
      <c r="G335" s="6" t="s">
        <f>=A335-A334</f>
      </c>
      <c r="H335" s="6" t="s">
        <f>=B335+H334</f>
      </c>
      <c r="I335" s="6" t="s">
        <f>=G335*H334</f>
      </c>
    </row>
    <row collapsed="false" customFormat="false" customHeight="false" hidden="false" ht="12.1" outlineLevel="0" r="336">
      <c r="A336" s="13" t="n">
        <v>44659</v>
      </c>
      <c r="B336" s="6" t="n">
        <v>1021</v>
      </c>
      <c r="C336" s="6" t="n">
        <v>1021</v>
      </c>
      <c r="D336" s="16" t="s">
        <v>175</v>
      </c>
      <c r="E336" s="16"/>
      <c r="F336" s="16"/>
      <c r="G336" s="6" t="s">
        <f>=A336-A335</f>
      </c>
      <c r="H336" s="6" t="s">
        <f>=B336+H335</f>
      </c>
      <c r="I336" s="6" t="s">
        <f>=G336*H335</f>
      </c>
    </row>
    <row collapsed="false" customFormat="false" customHeight="false" hidden="false" ht="12.1" outlineLevel="0" r="337">
      <c r="A337" s="13" t="n">
        <v>44666</v>
      </c>
      <c r="B337" s="6" t="n">
        <v>2000</v>
      </c>
      <c r="C337" s="6" t="n">
        <v>2000</v>
      </c>
      <c r="D337" s="16" t="s">
        <v>175</v>
      </c>
      <c r="E337" s="16"/>
      <c r="F337" s="16"/>
      <c r="G337" s="6" t="s">
        <f>=A337-A336</f>
      </c>
      <c r="H337" s="6" t="s">
        <f>=B337+H336</f>
      </c>
      <c r="I337" s="6" t="s">
        <f>=G337*H336</f>
      </c>
    </row>
    <row collapsed="false" customFormat="false" customHeight="false" hidden="false" ht="12.1" outlineLevel="0" r="338">
      <c r="A338" s="13" t="n">
        <v>44666</v>
      </c>
      <c r="B338" s="6" t="n">
        <v>2000</v>
      </c>
      <c r="C338" s="6" t="n">
        <v>2000</v>
      </c>
      <c r="D338" s="16" t="s">
        <v>175</v>
      </c>
      <c r="E338" s="16"/>
      <c r="F338" s="16"/>
      <c r="G338" s="6" t="s">
        <f>=A338-A337</f>
      </c>
      <c r="H338" s="6" t="s">
        <f>=B338+H337</f>
      </c>
      <c r="I338" s="6" t="s">
        <f>=G338*H337</f>
      </c>
    </row>
    <row collapsed="false" customFormat="false" customHeight="false" hidden="false" ht="12.1" outlineLevel="0" r="339">
      <c r="A339" s="13" t="n">
        <v>44669</v>
      </c>
      <c r="B339" s="6" t="n">
        <v>292.14</v>
      </c>
      <c r="C339" s="6" t="n">
        <v>292.14</v>
      </c>
      <c r="D339" s="16" t="s">
        <v>287</v>
      </c>
      <c r="E339" s="16"/>
      <c r="F339" s="16"/>
      <c r="G339" s="6" t="s">
        <f>=A339-A338</f>
      </c>
      <c r="H339" s="6" t="s">
        <f>=B339+H338</f>
      </c>
      <c r="I339" s="6" t="s">
        <f>=G339*H338</f>
      </c>
    </row>
    <row collapsed="false" customFormat="false" customHeight="false" hidden="false" ht="12.1" outlineLevel="0" r="340">
      <c r="A340" s="13" t="n">
        <v>44669</v>
      </c>
      <c r="B340" s="6" t="n">
        <v>123</v>
      </c>
      <c r="C340" s="6" t="n">
        <v>123</v>
      </c>
      <c r="D340" s="16" t="s">
        <v>175</v>
      </c>
      <c r="E340" s="16"/>
      <c r="F340" s="16"/>
      <c r="G340" s="6" t="s">
        <f>=A340-A339</f>
      </c>
      <c r="H340" s="6" t="s">
        <f>=B340+H339</f>
      </c>
      <c r="I340" s="6" t="s">
        <f>=G340*H339</f>
      </c>
    </row>
    <row collapsed="false" customFormat="false" customHeight="false" hidden="false" ht="12.1" outlineLevel="0" r="341">
      <c r="A341" s="13" t="n">
        <v>44680</v>
      </c>
      <c r="B341" s="6" t="n">
        <v>2000</v>
      </c>
      <c r="C341" s="6" t="n">
        <v>2000</v>
      </c>
      <c r="D341" s="16" t="s">
        <v>175</v>
      </c>
      <c r="E341" s="16"/>
      <c r="F341" s="16"/>
      <c r="G341" s="6" t="s">
        <f>=A341-A340</f>
      </c>
      <c r="H341" s="6" t="s">
        <f>=B341+H340</f>
      </c>
      <c r="I341" s="6" t="s">
        <f>=G341*H340</f>
      </c>
    </row>
    <row collapsed="false" customFormat="false" customHeight="false" hidden="false" ht="12.1" outlineLevel="0" r="342">
      <c r="A342" s="13" t="n">
        <v>44685</v>
      </c>
      <c r="B342" s="6" t="n">
        <v>107</v>
      </c>
      <c r="C342" s="6" t="n">
        <v>107</v>
      </c>
      <c r="D342" s="16" t="s">
        <v>175</v>
      </c>
      <c r="E342" s="16"/>
      <c r="F342" s="16"/>
      <c r="G342" s="6" t="s">
        <f>=A342-A341</f>
      </c>
      <c r="H342" s="6" t="s">
        <f>=B342+H341</f>
      </c>
      <c r="I342" s="6" t="s">
        <f>=G342*H341</f>
      </c>
    </row>
    <row collapsed="false" customFormat="false" customHeight="false" hidden="false" ht="12.1" outlineLevel="0" r="343">
      <c r="A343" s="13" t="n">
        <v>44686</v>
      </c>
      <c r="B343" s="6" t="n">
        <v>-152.08</v>
      </c>
      <c r="C343" s="6" t="n">
        <v>-152.08</v>
      </c>
      <c r="D343" s="16" t="s">
        <v>289</v>
      </c>
      <c r="E343" s="16"/>
      <c r="F343" s="16"/>
      <c r="G343" s="6" t="s">
        <f>=A343-A342</f>
      </c>
      <c r="H343" s="6" t="s">
        <f>=B343+H342</f>
      </c>
      <c r="I343" s="6" t="s">
        <f>=G343*H342</f>
      </c>
    </row>
    <row collapsed="false" customFormat="false" customHeight="false" hidden="false" ht="12.1" outlineLevel="0" r="344">
      <c r="A344" s="13" t="n">
        <v>44697</v>
      </c>
      <c r="B344" s="6" t="n">
        <v>2000</v>
      </c>
      <c r="C344" s="6" t="n">
        <v>2000</v>
      </c>
      <c r="D344" s="16" t="s">
        <v>175</v>
      </c>
      <c r="E344" s="16"/>
      <c r="F344" s="16"/>
      <c r="G344" s="6" t="s">
        <f>=A344-A343</f>
      </c>
      <c r="H344" s="6" t="s">
        <f>=B344+H343</f>
      </c>
      <c r="I344" s="6" t="s">
        <f>=G344*H343</f>
      </c>
    </row>
    <row collapsed="false" customFormat="false" customHeight="false" hidden="false" ht="12.1" outlineLevel="0" r="345">
      <c r="A345" s="13" t="n">
        <v>44701</v>
      </c>
      <c r="B345" s="6" t="n">
        <v>638</v>
      </c>
      <c r="C345" s="6" t="n">
        <v>638</v>
      </c>
      <c r="D345" s="16" t="s">
        <v>175</v>
      </c>
      <c r="E345" s="16"/>
      <c r="F345" s="16"/>
      <c r="G345" s="6" t="s">
        <f>=A345-A344</f>
      </c>
      <c r="H345" s="6" t="s">
        <f>=B345+H344</f>
      </c>
      <c r="I345" s="6" t="s">
        <f>=G345*H344</f>
      </c>
    </row>
    <row collapsed="false" customFormat="false" customHeight="false" hidden="false" ht="12.1" outlineLevel="0" r="346">
      <c r="A346" s="13" t="n">
        <v>44705</v>
      </c>
      <c r="B346" s="6" t="n">
        <v>1000</v>
      </c>
      <c r="C346" s="6" t="n">
        <v>1000</v>
      </c>
      <c r="D346" s="16" t="s">
        <v>175</v>
      </c>
      <c r="E346" s="16"/>
      <c r="F346" s="16"/>
      <c r="G346" s="6" t="s">
        <f>=A346-A345</f>
      </c>
      <c r="H346" s="6" t="s">
        <f>=B346+H345</f>
      </c>
      <c r="I346" s="6" t="s">
        <f>=G346*H345</f>
      </c>
    </row>
    <row collapsed="false" customFormat="false" customHeight="false" hidden="false" ht="12.1" outlineLevel="0" r="347">
      <c r="A347" s="13" t="n">
        <v>44705</v>
      </c>
      <c r="B347" s="6" t="n">
        <v>50</v>
      </c>
      <c r="C347" s="6" t="n">
        <v>50</v>
      </c>
      <c r="D347" s="16" t="s">
        <v>175</v>
      </c>
      <c r="E347" s="16"/>
      <c r="F347" s="16"/>
      <c r="G347" s="6" t="s">
        <f>=A347-A346</f>
      </c>
      <c r="H347" s="6" t="s">
        <f>=B347+H346</f>
      </c>
      <c r="I347" s="6" t="s">
        <f>=G347*H346</f>
      </c>
    </row>
    <row collapsed="false" customFormat="false" customHeight="false" hidden="false" ht="12.1" outlineLevel="0" r="348">
      <c r="A348" s="13" t="n">
        <v>44707</v>
      </c>
      <c r="B348" s="6" t="n">
        <v>152.08</v>
      </c>
      <c r="C348" s="6" t="n">
        <v>152.08</v>
      </c>
      <c r="D348" s="16" t="s">
        <v>279</v>
      </c>
      <c r="E348" s="16"/>
      <c r="F348" s="16"/>
      <c r="G348" s="6" t="s">
        <f>=A348-A347</f>
      </c>
      <c r="H348" s="6" t="s">
        <f>=B348+H347</f>
      </c>
      <c r="I348" s="6" t="s">
        <f>=G348*H347</f>
      </c>
    </row>
    <row collapsed="false" customFormat="false" customHeight="false" hidden="false" ht="12.1" outlineLevel="0" r="349">
      <c r="A349" s="13" t="n">
        <v>44712</v>
      </c>
      <c r="B349" s="6" t="n">
        <v>2000</v>
      </c>
      <c r="C349" s="6" t="n">
        <v>2000</v>
      </c>
      <c r="D349" s="16" t="s">
        <v>175</v>
      </c>
      <c r="E349" s="16"/>
      <c r="F349" s="16"/>
      <c r="G349" s="6" t="s">
        <f>=A349-A348</f>
      </c>
      <c r="H349" s="6" t="s">
        <f>=B349+H348</f>
      </c>
      <c r="I349" s="6" t="s">
        <f>=G349*H348</f>
      </c>
    </row>
    <row collapsed="false" customFormat="false" customHeight="false" hidden="false" ht="12.1" outlineLevel="0" r="350">
      <c r="A350" s="13" t="n">
        <v>44712</v>
      </c>
      <c r="B350" s="6" t="n">
        <v>1000</v>
      </c>
      <c r="C350" s="6" t="n">
        <v>1000</v>
      </c>
      <c r="D350" s="16" t="s">
        <v>175</v>
      </c>
      <c r="E350" s="16"/>
      <c r="F350" s="16"/>
      <c r="G350" s="6" t="s">
        <f>=A350-A349</f>
      </c>
      <c r="H350" s="6" t="s">
        <f>=B350+H349</f>
      </c>
      <c r="I350" s="6" t="s">
        <f>=G350*H349</f>
      </c>
    </row>
    <row collapsed="false" customFormat="false" customHeight="false" hidden="false" ht="12.1" outlineLevel="0" r="351">
      <c r="A351" s="13" t="n">
        <v>44720</v>
      </c>
      <c r="B351" s="6" t="n">
        <v>-63.8</v>
      </c>
      <c r="C351" s="6" t="n">
        <v>-63.8</v>
      </c>
      <c r="D351" s="16" t="s">
        <v>290</v>
      </c>
      <c r="E351" s="16"/>
      <c r="F351" s="16"/>
      <c r="G351" s="6" t="s">
        <f>=A351-A350</f>
      </c>
      <c r="H351" s="6" t="s">
        <f>=B351+H350</f>
      </c>
      <c r="I351" s="6" t="s">
        <f>=G351*H350</f>
      </c>
    </row>
    <row collapsed="false" customFormat="false" customHeight="false" hidden="false" ht="12.1" outlineLevel="0" r="352">
      <c r="A352" s="13" t="n">
        <v>44720</v>
      </c>
      <c r="B352" s="6" t="n">
        <v>63.8</v>
      </c>
      <c r="C352" s="6" t="n">
        <v>63.8</v>
      </c>
      <c r="D352" s="16" t="s">
        <v>291</v>
      </c>
      <c r="E352" s="16"/>
      <c r="F352" s="16"/>
      <c r="G352" s="6" t="s">
        <f>=A352-A351</f>
      </c>
      <c r="H352" s="6" t="s">
        <f>=B352+H351</f>
      </c>
      <c r="I352" s="6" t="s">
        <f>=G352*H351</f>
      </c>
    </row>
    <row collapsed="false" customFormat="false" customHeight="false" hidden="false" ht="12.1" outlineLevel="0" r="353">
      <c r="A353" s="13" t="n">
        <v>44728</v>
      </c>
      <c r="B353" s="6" t="n">
        <v>2000</v>
      </c>
      <c r="C353" s="6" t="n">
        <v>2000</v>
      </c>
      <c r="D353" s="16" t="s">
        <v>175</v>
      </c>
      <c r="E353" s="16"/>
      <c r="F353" s="16"/>
      <c r="G353" s="6" t="s">
        <f>=A353-A352</f>
      </c>
      <c r="H353" s="6" t="s">
        <f>=B353+H352</f>
      </c>
      <c r="I353" s="6" t="s">
        <f>=G353*H352</f>
      </c>
    </row>
    <row collapsed="false" customFormat="false" customHeight="false" hidden="false" ht="12.1" outlineLevel="0" r="354">
      <c r="A354" s="13" t="n">
        <v>44732</v>
      </c>
      <c r="B354" s="6" t="n">
        <v>158</v>
      </c>
      <c r="C354" s="6" t="n">
        <v>158</v>
      </c>
      <c r="D354" s="16" t="s">
        <v>175</v>
      </c>
      <c r="E354" s="16"/>
      <c r="F354" s="16"/>
      <c r="G354" s="6" t="s">
        <f>=A354-A353</f>
      </c>
      <c r="H354" s="6" t="s">
        <f>=B354+H353</f>
      </c>
      <c r="I354" s="6" t="s">
        <f>=G354*H353</f>
      </c>
    </row>
    <row collapsed="false" customFormat="false" customHeight="false" hidden="false" ht="12.1" outlineLevel="0" r="355">
      <c r="A355" s="13" t="n">
        <v>44733</v>
      </c>
      <c r="B355" s="6" t="n">
        <v>-391</v>
      </c>
      <c r="C355" s="6" t="n">
        <v>-391</v>
      </c>
      <c r="D355" s="16" t="s">
        <v>292</v>
      </c>
      <c r="E355" s="16"/>
      <c r="F355" s="16"/>
      <c r="G355" s="6" t="s">
        <f>=A355-A354</f>
      </c>
      <c r="H355" s="6" t="s">
        <f>=B355+H354</f>
      </c>
      <c r="I355" s="6" t="s">
        <f>=G355*H354</f>
      </c>
    </row>
    <row collapsed="false" customFormat="false" customHeight="false" hidden="false" ht="12.1" outlineLevel="0" r="356">
      <c r="A356" s="13" t="n">
        <v>44735</v>
      </c>
      <c r="B356" s="6" t="n">
        <v>500</v>
      </c>
      <c r="C356" s="6" t="n">
        <v>500</v>
      </c>
      <c r="D356" s="16" t="s">
        <v>175</v>
      </c>
      <c r="E356" s="16"/>
      <c r="F356" s="16"/>
      <c r="G356" s="6" t="s">
        <f>=A356-A355</f>
      </c>
      <c r="H356" s="6" t="s">
        <f>=B356+H355</f>
      </c>
      <c r="I356" s="6" t="s">
        <f>=G356*H355</f>
      </c>
    </row>
    <row collapsed="false" customFormat="false" customHeight="false" hidden="false" ht="12.1" outlineLevel="0" r="357">
      <c r="A357" s="13" t="n">
        <v>44736</v>
      </c>
      <c r="B357" s="6" t="n">
        <v>391</v>
      </c>
      <c r="C357" s="6" t="n">
        <v>391</v>
      </c>
      <c r="D357" s="16" t="s">
        <v>217</v>
      </c>
      <c r="E357" s="16"/>
      <c r="F357" s="16"/>
      <c r="G357" s="6" t="s">
        <f>=A357-A356</f>
      </c>
      <c r="H357" s="6" t="s">
        <f>=B357+H356</f>
      </c>
      <c r="I357" s="6" t="s">
        <f>=G357*H356</f>
      </c>
    </row>
    <row collapsed="false" customFormat="false" customHeight="false" hidden="false" ht="12.1" outlineLevel="0" r="358">
      <c r="A358" s="13" t="n">
        <v>44742</v>
      </c>
      <c r="B358" s="6" t="n">
        <v>-317.91</v>
      </c>
      <c r="C358" s="6" t="n">
        <v>-317.91</v>
      </c>
      <c r="D358" s="16" t="s">
        <v>293</v>
      </c>
      <c r="E358" s="16"/>
      <c r="F358" s="16"/>
      <c r="G358" s="6" t="s">
        <f>=A358-A357</f>
      </c>
      <c r="H358" s="6" t="s">
        <f>=B358+H357</f>
      </c>
      <c r="I358" s="6" t="s">
        <f>=G358*H357</f>
      </c>
    </row>
    <row collapsed="false" customFormat="false" customHeight="false" hidden="false" ht="12.1" outlineLevel="0" r="359">
      <c r="A359" s="13" t="n">
        <v>44742</v>
      </c>
      <c r="B359" s="6" t="n">
        <v>2000</v>
      </c>
      <c r="C359" s="6" t="n">
        <v>2000</v>
      </c>
      <c r="D359" s="16" t="s">
        <v>175</v>
      </c>
      <c r="E359" s="16"/>
      <c r="F359" s="16"/>
      <c r="G359" s="6" t="s">
        <f>=A359-A358</f>
      </c>
      <c r="H359" s="6" t="s">
        <f>=B359+H358</f>
      </c>
      <c r="I359" s="6" t="s">
        <f>=G359*H358</f>
      </c>
    </row>
    <row collapsed="false" customFormat="false" customHeight="false" hidden="false" ht="12.1" outlineLevel="0" r="360">
      <c r="A360" s="13" t="n">
        <v>44742</v>
      </c>
      <c r="B360" s="6" t="n">
        <v>1700</v>
      </c>
      <c r="C360" s="6" t="n">
        <v>1700</v>
      </c>
      <c r="D360" s="16" t="s">
        <v>175</v>
      </c>
      <c r="E360" s="16"/>
      <c r="F360" s="16"/>
      <c r="G360" s="6" t="s">
        <f>=A360-A359</f>
      </c>
      <c r="H360" s="6" t="s">
        <f>=B360+H359</f>
      </c>
      <c r="I360" s="6" t="s">
        <f>=G360*H359</f>
      </c>
    </row>
    <row collapsed="false" customFormat="false" customHeight="false" hidden="false" ht="12.1" outlineLevel="0" r="361">
      <c r="A361" s="13" t="n">
        <v>44749</v>
      </c>
      <c r="B361" s="6" t="n">
        <v>570</v>
      </c>
      <c r="C361" s="6" t="n">
        <v>570</v>
      </c>
      <c r="D361" s="16" t="s">
        <v>175</v>
      </c>
      <c r="E361" s="16"/>
      <c r="F361" s="16"/>
      <c r="G361" s="6" t="s">
        <f>=A361-A360</f>
      </c>
      <c r="H361" s="6" t="s">
        <f>=B361+H360</f>
      </c>
      <c r="I361" s="6" t="s">
        <f>=G361*H360</f>
      </c>
    </row>
    <row collapsed="false" customFormat="false" customHeight="false" hidden="false" ht="12.1" outlineLevel="0" r="362">
      <c r="A362" s="13" t="n">
        <v>44750</v>
      </c>
      <c r="B362" s="6" t="n">
        <v>-56.56</v>
      </c>
      <c r="C362" s="6" t="n">
        <v>-56.56</v>
      </c>
      <c r="D362" s="16" t="s">
        <v>294</v>
      </c>
      <c r="E362" s="16"/>
      <c r="F362" s="16"/>
      <c r="G362" s="6" t="s">
        <f>=A362-A361</f>
      </c>
      <c r="H362" s="6" t="s">
        <f>=B362+H361</f>
      </c>
      <c r="I362" s="6" t="s">
        <f>=G362*H361</f>
      </c>
    </row>
    <row collapsed="false" customFormat="false" customHeight="false" hidden="false" ht="12.1" outlineLevel="0" r="363">
      <c r="A363" s="13" t="n">
        <v>44750</v>
      </c>
      <c r="B363" s="6" t="n">
        <v>-167</v>
      </c>
      <c r="C363" s="6" t="n">
        <v>-167</v>
      </c>
      <c r="D363" s="16" t="s">
        <v>295</v>
      </c>
      <c r="E363" s="16"/>
      <c r="F363" s="16"/>
      <c r="G363" s="6" t="s">
        <f>=A363-A362</f>
      </c>
      <c r="H363" s="6" t="s">
        <f>=B363+H362</f>
      </c>
      <c r="I363" s="6" t="s">
        <f>=G363*H362</f>
      </c>
    </row>
    <row collapsed="false" customFormat="false" customHeight="false" hidden="false" ht="12.1" outlineLevel="0" r="364">
      <c r="A364" s="13" t="n">
        <v>44752</v>
      </c>
      <c r="B364" s="6" t="n">
        <v>-461.49</v>
      </c>
      <c r="C364" s="6" t="n">
        <v>-461.49</v>
      </c>
      <c r="D364" s="16" t="s">
        <v>296</v>
      </c>
      <c r="E364" s="16"/>
      <c r="F364" s="16"/>
      <c r="G364" s="6" t="s">
        <f>=A364-A363</f>
      </c>
      <c r="H364" s="6" t="s">
        <f>=B364+H363</f>
      </c>
      <c r="I364" s="6" t="s">
        <f>=G364*H363</f>
      </c>
    </row>
    <row collapsed="false" customFormat="false" customHeight="false" hidden="false" ht="12.1" outlineLevel="0" r="365">
      <c r="A365" s="13" t="n">
        <v>44753</v>
      </c>
      <c r="B365" s="6" t="n">
        <v>-504.32</v>
      </c>
      <c r="C365" s="6" t="n">
        <v>-504.32</v>
      </c>
      <c r="D365" s="16" t="s">
        <v>297</v>
      </c>
      <c r="E365" s="16"/>
      <c r="F365" s="16"/>
      <c r="G365" s="6" t="s">
        <f>=A365-A364</f>
      </c>
      <c r="H365" s="6" t="s">
        <f>=B365+H364</f>
      </c>
      <c r="I365" s="6" t="s">
        <f>=G365*H364</f>
      </c>
    </row>
    <row collapsed="false" customFormat="false" customHeight="false" hidden="false" ht="12.1" outlineLevel="0" r="366">
      <c r="A366" s="13" t="n">
        <v>44753</v>
      </c>
      <c r="B366" s="6" t="n">
        <v>-41.26</v>
      </c>
      <c r="C366" s="6" t="n">
        <v>-41.26</v>
      </c>
      <c r="D366" s="16" t="s">
        <v>298</v>
      </c>
      <c r="E366" s="16"/>
      <c r="F366" s="16"/>
      <c r="G366" s="6" t="s">
        <f>=A366-A365</f>
      </c>
      <c r="H366" s="6" t="s">
        <f>=B366+H365</f>
      </c>
      <c r="I366" s="6" t="s">
        <f>=G366*H365</f>
      </c>
    </row>
    <row collapsed="false" customFormat="false" customHeight="false" hidden="false" ht="12.1" outlineLevel="0" r="367">
      <c r="A367" s="13" t="n">
        <v>44754</v>
      </c>
      <c r="B367" s="6" t="n">
        <v>-294.5</v>
      </c>
      <c r="C367" s="6" t="n">
        <v>-294.5</v>
      </c>
      <c r="D367" s="16" t="s">
        <v>299</v>
      </c>
      <c r="E367" s="16"/>
      <c r="F367" s="16"/>
      <c r="G367" s="6" t="s">
        <f>=A367-A366</f>
      </c>
      <c r="H367" s="6" t="s">
        <f>=B367+H366</f>
      </c>
      <c r="I367" s="6" t="s">
        <f>=G367*H366</f>
      </c>
    </row>
    <row collapsed="false" customFormat="false" customHeight="false" hidden="false" ht="12.1" outlineLevel="0" r="368">
      <c r="A368" s="13" t="n">
        <v>44757</v>
      </c>
      <c r="B368" s="6" t="n">
        <v>2000</v>
      </c>
      <c r="C368" s="6" t="n">
        <v>2000</v>
      </c>
      <c r="D368" s="16" t="s">
        <v>175</v>
      </c>
      <c r="E368" s="16"/>
      <c r="F368" s="16"/>
      <c r="G368" s="6" t="s">
        <f>=A368-A367</f>
      </c>
      <c r="H368" s="6" t="s">
        <f>=B368+H367</f>
      </c>
      <c r="I368" s="6" t="s">
        <f>=G368*H367</f>
      </c>
    </row>
    <row collapsed="false" customFormat="false" customHeight="false" hidden="false" ht="12.1" outlineLevel="0" r="369">
      <c r="A369" s="13" t="n">
        <v>44760</v>
      </c>
      <c r="B369" s="6" t="n">
        <v>266</v>
      </c>
      <c r="C369" s="6" t="n">
        <v>266</v>
      </c>
      <c r="D369" s="16" t="s">
        <v>175</v>
      </c>
      <c r="E369" s="16"/>
      <c r="F369" s="16"/>
      <c r="G369" s="6" t="s">
        <f>=A369-A368</f>
      </c>
      <c r="H369" s="6" t="s">
        <f>=B369+H368</f>
      </c>
      <c r="I369" s="6" t="s">
        <f>=G369*H368</f>
      </c>
    </row>
    <row collapsed="false" customFormat="false" customHeight="false" hidden="false" ht="12.1" outlineLevel="0" r="370">
      <c r="A370" s="13" t="n">
        <v>44762</v>
      </c>
      <c r="B370" s="6" t="n">
        <v>317.91</v>
      </c>
      <c r="C370" s="6" t="n">
        <v>317.91</v>
      </c>
      <c r="D370" s="16" t="s">
        <v>287</v>
      </c>
      <c r="E370" s="16"/>
      <c r="F370" s="16"/>
      <c r="G370" s="6" t="s">
        <f>=A370-A369</f>
      </c>
      <c r="H370" s="6" t="s">
        <f>=B370+H369</f>
      </c>
      <c r="I370" s="6" t="s">
        <f>=G370*H369</f>
      </c>
    </row>
    <row collapsed="false" customFormat="false" customHeight="false" hidden="false" ht="12.1" outlineLevel="0" r="371">
      <c r="A371" s="13" t="n">
        <v>44767</v>
      </c>
      <c r="B371" s="6" t="n">
        <v>461.49</v>
      </c>
      <c r="C371" s="6" t="n">
        <v>461.49</v>
      </c>
      <c r="D371" s="16" t="s">
        <v>236</v>
      </c>
      <c r="E371" s="16"/>
      <c r="F371" s="16"/>
      <c r="G371" s="6" t="s">
        <f>=A371-A370</f>
      </c>
      <c r="H371" s="6" t="s">
        <f>=B371+H370</f>
      </c>
      <c r="I371" s="6" t="s">
        <f>=G371*H370</f>
      </c>
    </row>
    <row collapsed="false" customFormat="false" customHeight="false" hidden="false" ht="12.1" outlineLevel="0" r="372">
      <c r="A372" s="13" t="n">
        <v>44768</v>
      </c>
      <c r="B372" s="6" t="n">
        <v>139</v>
      </c>
      <c r="C372" s="6" t="n">
        <v>139</v>
      </c>
      <c r="D372" s="16" t="s">
        <v>266</v>
      </c>
      <c r="E372" s="16"/>
      <c r="F372" s="16"/>
      <c r="G372" s="6" t="s">
        <f>=A372-A371</f>
      </c>
      <c r="H372" s="6" t="s">
        <f>=B372+H371</f>
      </c>
      <c r="I372" s="6" t="s">
        <f>=G372*H371</f>
      </c>
    </row>
    <row collapsed="false" customFormat="false" customHeight="false" hidden="false" ht="12.1" outlineLevel="0" r="373">
      <c r="A373" s="13" t="n">
        <v>44768</v>
      </c>
      <c r="B373" s="6" t="n">
        <v>28</v>
      </c>
      <c r="C373" s="6" t="n">
        <v>28</v>
      </c>
      <c r="D373" s="16" t="s">
        <v>266</v>
      </c>
      <c r="E373" s="16"/>
      <c r="F373" s="16"/>
      <c r="G373" s="6" t="s">
        <f>=A373-A372</f>
      </c>
      <c r="H373" s="6" t="s">
        <f>=B373+H372</f>
      </c>
      <c r="I373" s="6" t="s">
        <f>=G373*H372</f>
      </c>
    </row>
    <row collapsed="false" customFormat="false" customHeight="false" hidden="false" ht="12.1" outlineLevel="0" r="374">
      <c r="A374" s="13" t="n">
        <v>44769</v>
      </c>
      <c r="B374" s="6" t="n">
        <v>56.56</v>
      </c>
      <c r="C374" s="6" t="n">
        <v>56.56</v>
      </c>
      <c r="D374" s="16" t="s">
        <v>222</v>
      </c>
      <c r="E374" s="16"/>
      <c r="F374" s="16"/>
      <c r="G374" s="6" t="s">
        <f>=A374-A373</f>
      </c>
      <c r="H374" s="6" t="s">
        <f>=B374+H373</f>
      </c>
      <c r="I374" s="6" t="s">
        <f>=G374*H373</f>
      </c>
    </row>
    <row collapsed="false" customFormat="false" customHeight="false" hidden="false" ht="12.1" outlineLevel="0" r="375">
      <c r="A375" s="13" t="n">
        <v>44769</v>
      </c>
      <c r="B375" s="6" t="n">
        <v>504.32</v>
      </c>
      <c r="C375" s="6" t="n">
        <v>504.32</v>
      </c>
      <c r="D375" s="16" t="s">
        <v>300</v>
      </c>
      <c r="E375" s="16"/>
      <c r="F375" s="16"/>
      <c r="G375" s="6" t="s">
        <f>=A375-A374</f>
      </c>
      <c r="H375" s="6" t="s">
        <f>=B375+H374</f>
      </c>
      <c r="I375" s="6" t="s">
        <f>=G375*H374</f>
      </c>
    </row>
    <row collapsed="false" customFormat="false" customHeight="false" hidden="false" ht="12.1" outlineLevel="0" r="376">
      <c r="A376" s="13" t="n">
        <v>44770</v>
      </c>
      <c r="B376" s="6" t="n">
        <v>296.5</v>
      </c>
      <c r="C376" s="6" t="n">
        <v>296.5</v>
      </c>
      <c r="D376" s="16" t="s">
        <v>238</v>
      </c>
      <c r="E376" s="16"/>
      <c r="F376" s="16"/>
      <c r="G376" s="6" t="s">
        <f>=A376-A375</f>
      </c>
      <c r="H376" s="6" t="s">
        <f>=B376+H375</f>
      </c>
      <c r="I376" s="6" t="s">
        <f>=G376*H375</f>
      </c>
    </row>
    <row collapsed="false" customFormat="false" customHeight="false" hidden="false" ht="12.1" outlineLevel="0" r="377">
      <c r="A377" s="13" t="n">
        <v>44770</v>
      </c>
      <c r="B377" s="6" t="n">
        <v>41.26</v>
      </c>
      <c r="C377" s="6" t="n">
        <v>41.26</v>
      </c>
      <c r="D377" s="16" t="s">
        <v>301</v>
      </c>
      <c r="E377" s="16"/>
      <c r="F377" s="16"/>
      <c r="G377" s="6" t="s">
        <f>=A377-A376</f>
      </c>
      <c r="H377" s="6" t="s">
        <f>=B377+H376</f>
      </c>
      <c r="I377" s="6" t="s">
        <f>=G377*H376</f>
      </c>
    </row>
    <row collapsed="false" customFormat="false" customHeight="false" hidden="false" ht="12.1" outlineLevel="0" r="378">
      <c r="A378" s="13" t="n">
        <v>44771</v>
      </c>
      <c r="B378" s="6" t="n">
        <v>2000</v>
      </c>
      <c r="C378" s="6" t="n">
        <v>2000</v>
      </c>
      <c r="D378" s="16" t="s">
        <v>175</v>
      </c>
      <c r="E378" s="16"/>
      <c r="F378" s="16"/>
      <c r="G378" s="6" t="s">
        <f>=A378-A377</f>
      </c>
      <c r="H378" s="6" t="s">
        <f>=B378+H377</f>
      </c>
      <c r="I378" s="6" t="s">
        <f>=G378*H377</f>
      </c>
    </row>
    <row collapsed="false" customFormat="false" customHeight="false" hidden="false" ht="12.1" outlineLevel="0" r="379">
      <c r="A379" s="13" t="n">
        <v>44771</v>
      </c>
      <c r="B379" s="6" t="n">
        <v>2000</v>
      </c>
      <c r="C379" s="6" t="n">
        <v>2000</v>
      </c>
      <c r="D379" s="16" t="s">
        <v>175</v>
      </c>
      <c r="E379" s="16"/>
      <c r="F379" s="16"/>
      <c r="G379" s="6" t="s">
        <f>=A379-A378</f>
      </c>
      <c r="H379" s="6" t="s">
        <f>=B379+H378</f>
      </c>
      <c r="I379" s="6" t="s">
        <f>=G379*H378</f>
      </c>
    </row>
    <row collapsed="false" customFormat="false" customHeight="false" hidden="false" ht="12.1" outlineLevel="0" r="380">
      <c r="A380" s="13" t="n">
        <v>44783</v>
      </c>
      <c r="B380" s="6" t="n">
        <v>-15.04</v>
      </c>
      <c r="C380" s="6" t="n">
        <v>-15.04</v>
      </c>
      <c r="D380" s="16" t="s">
        <v>302</v>
      </c>
      <c r="E380" s="16"/>
      <c r="F380" s="16"/>
      <c r="G380" s="6" t="s">
        <f>=A380-A379</f>
      </c>
      <c r="H380" s="6" t="s">
        <f>=B380+H379</f>
      </c>
      <c r="I380" s="6" t="s">
        <f>=G380*H379</f>
      </c>
    </row>
    <row collapsed="false" customFormat="false" customHeight="false" hidden="false" ht="12.1" outlineLevel="0" r="381">
      <c r="A381" s="13" t="n">
        <v>44783</v>
      </c>
      <c r="B381" s="6" t="n">
        <v>15.04</v>
      </c>
      <c r="C381" s="6" t="n">
        <v>15.04</v>
      </c>
      <c r="D381" s="16" t="s">
        <v>303</v>
      </c>
      <c r="E381" s="16"/>
      <c r="F381" s="16"/>
      <c r="G381" s="6" t="s">
        <f>=A381-A380</f>
      </c>
      <c r="H381" s="6" t="s">
        <f>=B381+H380</f>
      </c>
      <c r="I381" s="6" t="s">
        <f>=G381*H380</f>
      </c>
    </row>
    <row collapsed="false" customFormat="false" customHeight="false" hidden="false" ht="12.1" outlineLevel="0" r="382">
      <c r="A382" s="13" t="n">
        <v>44789</v>
      </c>
      <c r="B382" s="6" t="n">
        <v>2000</v>
      </c>
      <c r="C382" s="6" t="n">
        <v>2000</v>
      </c>
      <c r="D382" s="16" t="s">
        <v>175</v>
      </c>
      <c r="E382" s="16"/>
      <c r="F382" s="16"/>
      <c r="G382" s="6" t="s">
        <f>=A382-A381</f>
      </c>
      <c r="H382" s="6" t="s">
        <f>=B382+H381</f>
      </c>
      <c r="I382" s="6" t="s">
        <f>=G382*H381</f>
      </c>
    </row>
    <row collapsed="false" customFormat="false" customHeight="false" hidden="false" ht="12.1" outlineLevel="0" r="383">
      <c r="A383" s="13" t="n">
        <v>44789.590717593</v>
      </c>
      <c r="B383" s="6" t="n">
        <v>500</v>
      </c>
      <c r="C383" s="6" t="n">
        <v>500</v>
      </c>
      <c r="D383" s="16" t="s">
        <v>240</v>
      </c>
      <c r="E383" s="16"/>
      <c r="F383" s="16"/>
      <c r="G383" s="6" t="s">
        <f>=A383-A382</f>
      </c>
      <c r="H383" s="6" t="s">
        <f>=B383+H382</f>
      </c>
      <c r="I383" s="6" t="s">
        <f>=G383*H382</f>
      </c>
    </row>
    <row collapsed="false" customFormat="false" customHeight="false" hidden="false" ht="12.1" outlineLevel="0" r="384">
      <c r="A384" s="13" t="n">
        <v>44790</v>
      </c>
      <c r="B384" s="6" t="n">
        <v>130</v>
      </c>
      <c r="C384" s="6" t="n">
        <v>130</v>
      </c>
      <c r="D384" s="16" t="s">
        <v>175</v>
      </c>
      <c r="E384" s="16"/>
      <c r="F384" s="16"/>
      <c r="G384" s="6" t="s">
        <f>=A384-A383</f>
      </c>
      <c r="H384" s="6" t="s">
        <f>=B384+H383</f>
      </c>
      <c r="I384" s="6" t="s">
        <f>=G384*H383</f>
      </c>
    </row>
    <row collapsed="false" customFormat="false" customHeight="false" hidden="false" ht="12.1" outlineLevel="0" r="385">
      <c r="A385" s="13" t="n">
        <v>44804</v>
      </c>
      <c r="B385" s="6" t="n">
        <v>2000</v>
      </c>
      <c r="C385" s="6" t="n">
        <v>2000</v>
      </c>
      <c r="D385" s="16" t="s">
        <v>175</v>
      </c>
      <c r="E385" s="16"/>
      <c r="F385" s="16"/>
      <c r="G385" s="6" t="s">
        <f>=A385-A384</f>
      </c>
      <c r="H385" s="6" t="s">
        <f>=B385+H384</f>
      </c>
      <c r="I385" s="6" t="s">
        <f>=G385*H384</f>
      </c>
    </row>
    <row collapsed="false" customFormat="false" customHeight="false" hidden="false" ht="12.1" outlineLevel="0" r="386">
      <c r="A386" s="13" t="n">
        <v>44804</v>
      </c>
      <c r="B386" s="6" t="n">
        <v>68</v>
      </c>
      <c r="C386" s="6" t="n">
        <v>68</v>
      </c>
      <c r="D386" s="16" t="s">
        <v>175</v>
      </c>
      <c r="E386" s="16"/>
      <c r="F386" s="16"/>
      <c r="G386" s="6" t="s">
        <f>=A386-A385</f>
      </c>
      <c r="H386" s="6" t="s">
        <f>=B386+H385</f>
      </c>
      <c r="I386" s="6" t="s">
        <f>=G386*H385</f>
      </c>
    </row>
    <row collapsed="false" customFormat="false" customHeight="false" hidden="false" ht="12.1" outlineLevel="0" r="387">
      <c r="A387" s="13" t="n">
        <v>44813.667291667</v>
      </c>
      <c r="B387" s="6" t="n">
        <v>200</v>
      </c>
      <c r="C387" s="6" t="n">
        <v>200</v>
      </c>
      <c r="D387" s="16" t="s">
        <v>240</v>
      </c>
      <c r="E387" s="16"/>
      <c r="F387" s="16"/>
      <c r="G387" s="6" t="s">
        <f>=A387-A386</f>
      </c>
      <c r="H387" s="6" t="s">
        <f>=B387+H386</f>
      </c>
      <c r="I387" s="6" t="s">
        <f>=G387*H386</f>
      </c>
    </row>
    <row collapsed="false" customFormat="false" customHeight="false" hidden="false" ht="12.1" outlineLevel="0" r="388">
      <c r="A388" s="13" t="n">
        <v>44819</v>
      </c>
      <c r="B388" s="6" t="n">
        <v>507</v>
      </c>
      <c r="C388" s="6" t="n">
        <v>507</v>
      </c>
      <c r="D388" s="16" t="s">
        <v>175</v>
      </c>
      <c r="E388" s="16"/>
      <c r="F388" s="16"/>
      <c r="G388" s="6" t="s">
        <f>=A388-A387</f>
      </c>
      <c r="H388" s="6" t="s">
        <f>=B388+H387</f>
      </c>
      <c r="I388" s="6" t="s">
        <f>=G388*H387</f>
      </c>
    </row>
    <row collapsed="false" customFormat="false" customHeight="false" hidden="false" ht="12.1" outlineLevel="0" r="389">
      <c r="A389" s="13" t="n">
        <v>44820</v>
      </c>
      <c r="B389" s="6" t="n">
        <v>2000</v>
      </c>
      <c r="C389" s="6" t="n">
        <v>2000</v>
      </c>
      <c r="D389" s="16" t="s">
        <v>175</v>
      </c>
      <c r="E389" s="16"/>
      <c r="F389" s="16"/>
      <c r="G389" s="6" t="s">
        <f>=A389-A388</f>
      </c>
      <c r="H389" s="6" t="s">
        <f>=B389+H388</f>
      </c>
      <c r="I389" s="6" t="s">
        <f>=G389*H388</f>
      </c>
    </row>
    <row collapsed="false" customFormat="false" customHeight="false" hidden="false" ht="12.1" outlineLevel="0" r="390">
      <c r="A390" s="13" t="n">
        <v>44823.639340278</v>
      </c>
      <c r="B390" s="6" t="n">
        <v>200</v>
      </c>
      <c r="C390" s="6" t="n">
        <v>200</v>
      </c>
      <c r="D390" s="16" t="s">
        <v>240</v>
      </c>
      <c r="E390" s="16"/>
      <c r="F390" s="16"/>
      <c r="G390" s="6" t="s">
        <f>=A390-A389</f>
      </c>
      <c r="H390" s="6" t="s">
        <f>=B390+H389</f>
      </c>
      <c r="I390" s="6" t="s">
        <f>=G390*H389</f>
      </c>
    </row>
    <row collapsed="false" customFormat="false" customHeight="false" hidden="false" ht="12.1" outlineLevel="0" r="391">
      <c r="A391" s="13" t="n">
        <v>44834</v>
      </c>
      <c r="B391" s="6" t="n">
        <v>-459.6</v>
      </c>
      <c r="C391" s="6" t="n">
        <v>-459.6</v>
      </c>
      <c r="D391" s="16" t="s">
        <v>304</v>
      </c>
      <c r="E391" s="16"/>
      <c r="F391" s="16"/>
      <c r="G391" s="6" t="s">
        <f>=A391-A390</f>
      </c>
      <c r="H391" s="6" t="s">
        <f>=B391+H390</f>
      </c>
      <c r="I391" s="6" t="s">
        <f>=G391*H390</f>
      </c>
    </row>
    <row collapsed="false" customFormat="false" customHeight="false" hidden="false" ht="12.1" outlineLevel="0" r="392">
      <c r="A392" s="13" t="n">
        <v>44843</v>
      </c>
      <c r="B392" s="6" t="n">
        <v>-274</v>
      </c>
      <c r="C392" s="6" t="n">
        <v>-274</v>
      </c>
      <c r="D392" s="16" t="s">
        <v>305</v>
      </c>
      <c r="E392" s="16"/>
      <c r="F392" s="16"/>
      <c r="G392" s="6" t="s">
        <f>=A392-A391</f>
      </c>
      <c r="H392" s="6" t="s">
        <f>=B392+H391</f>
      </c>
      <c r="I392" s="6" t="s">
        <f>=G392*H391</f>
      </c>
    </row>
    <row collapsed="false" customFormat="false" customHeight="false" hidden="false" ht="12.1" outlineLevel="0" r="393">
      <c r="A393" s="13" t="n">
        <v>44845</v>
      </c>
      <c r="B393" s="6" t="n">
        <v>-1331.9</v>
      </c>
      <c r="C393" s="6" t="n">
        <v>-1331.9</v>
      </c>
      <c r="D393" s="16" t="s">
        <v>306</v>
      </c>
      <c r="E393" s="16"/>
      <c r="F393" s="16"/>
      <c r="G393" s="6" t="s">
        <f>=A393-A392</f>
      </c>
      <c r="H393" s="6" t="s">
        <f>=B393+H392</f>
      </c>
      <c r="I393" s="6" t="s">
        <f>=G393*H392</f>
      </c>
    </row>
    <row collapsed="false" customFormat="false" customHeight="false" hidden="false" ht="12.1" outlineLevel="0" r="394">
      <c r="A394" s="13" t="n">
        <v>44845</v>
      </c>
      <c r="B394" s="6" t="n">
        <v>-142.55</v>
      </c>
      <c r="C394" s="6" t="n">
        <v>-142.55</v>
      </c>
      <c r="D394" s="16" t="s">
        <v>307</v>
      </c>
      <c r="E394" s="16"/>
      <c r="F394" s="16"/>
      <c r="G394" s="6" t="s">
        <f>=A394-A393</f>
      </c>
      <c r="H394" s="6" t="s">
        <f>=B394+H393</f>
      </c>
      <c r="I394" s="6" t="s">
        <f>=G394*H393</f>
      </c>
    </row>
    <row collapsed="false" customFormat="false" customHeight="false" hidden="false" ht="12.1" outlineLevel="0" r="395">
      <c r="A395" s="13" t="n">
        <v>44848</v>
      </c>
      <c r="B395" s="6" t="n">
        <v>2000</v>
      </c>
      <c r="C395" s="6" t="n">
        <v>2000</v>
      </c>
      <c r="D395" s="16" t="s">
        <v>175</v>
      </c>
      <c r="E395" s="16"/>
      <c r="F395" s="16"/>
      <c r="G395" s="6" t="s">
        <f>=A395-A394</f>
      </c>
      <c r="H395" s="6" t="s">
        <f>=B395+H394</f>
      </c>
      <c r="I395" s="6" t="s">
        <f>=G395*H394</f>
      </c>
    </row>
    <row collapsed="false" customFormat="false" customHeight="false" hidden="false" ht="12.1" outlineLevel="0" r="396">
      <c r="A396" s="13" t="n">
        <v>44851</v>
      </c>
      <c r="B396" s="6" t="n">
        <v>10</v>
      </c>
      <c r="C396" s="6" t="n">
        <v>10</v>
      </c>
      <c r="D396" s="16" t="s">
        <v>240</v>
      </c>
      <c r="E396" s="16"/>
      <c r="F396" s="16"/>
      <c r="G396" s="6" t="s">
        <f>=A396-A395</f>
      </c>
      <c r="H396" s="6" t="s">
        <f>=B396+H395</f>
      </c>
      <c r="I396" s="6" t="s">
        <f>=G396*H395</f>
      </c>
    </row>
    <row collapsed="false" customFormat="false" customHeight="false" hidden="false" ht="12.1" outlineLevel="0" r="397">
      <c r="A397" s="13" t="n">
        <v>44851</v>
      </c>
      <c r="B397" s="6" t="n">
        <v>100</v>
      </c>
      <c r="C397" s="6" t="n">
        <v>100</v>
      </c>
      <c r="D397" s="16" t="s">
        <v>240</v>
      </c>
      <c r="E397" s="16"/>
      <c r="F397" s="16"/>
      <c r="G397" s="6" t="s">
        <f>=A397-A396</f>
      </c>
      <c r="H397" s="6" t="s">
        <f>=B397+H396</f>
      </c>
      <c r="I397" s="6" t="s">
        <f>=G397*H396</f>
      </c>
    </row>
    <row collapsed="false" customFormat="false" customHeight="false" hidden="false" ht="12.1" outlineLevel="0" r="398">
      <c r="A398" s="13" t="n">
        <v>44854</v>
      </c>
      <c r="B398" s="6" t="n">
        <v>459.6</v>
      </c>
      <c r="C398" s="6" t="n">
        <v>459.6</v>
      </c>
      <c r="D398" s="16" t="s">
        <v>287</v>
      </c>
      <c r="E398" s="16"/>
      <c r="F398" s="16"/>
      <c r="G398" s="6" t="s">
        <f>=A398-A397</f>
      </c>
      <c r="H398" s="6" t="s">
        <f>=B398+H397</f>
      </c>
      <c r="I398" s="6" t="s">
        <f>=G398*H397</f>
      </c>
    </row>
    <row collapsed="false" customFormat="false" customHeight="false" hidden="false" ht="12.1" outlineLevel="0" r="399">
      <c r="A399" s="13" t="n">
        <v>44855</v>
      </c>
      <c r="B399" s="6" t="n">
        <v>100</v>
      </c>
      <c r="C399" s="6" t="n">
        <v>100</v>
      </c>
      <c r="D399" s="16" t="s">
        <v>240</v>
      </c>
      <c r="E399" s="16"/>
      <c r="F399" s="16"/>
      <c r="G399" s="6" t="s">
        <f>=A399-A398</f>
      </c>
      <c r="H399" s="6" t="s">
        <f>=B399+H398</f>
      </c>
      <c r="I399" s="6" t="s">
        <f>=G399*H398</f>
      </c>
    </row>
    <row collapsed="false" customFormat="false" customHeight="false" hidden="false" ht="12.1" outlineLevel="0" r="400">
      <c r="A400" s="13" t="n">
        <v>44855.692835648</v>
      </c>
      <c r="B400" s="6" t="n">
        <v>100</v>
      </c>
      <c r="C400" s="6" t="n">
        <v>100</v>
      </c>
      <c r="D400" s="16" t="s">
        <v>240</v>
      </c>
      <c r="E400" s="16"/>
      <c r="F400" s="16"/>
      <c r="G400" s="6" t="s">
        <f>=A400-A399</f>
      </c>
      <c r="H400" s="6" t="s">
        <f>=B400+H399</f>
      </c>
      <c r="I400" s="6" t="s">
        <f>=G400*H399</f>
      </c>
    </row>
    <row collapsed="false" customFormat="false" customHeight="false" hidden="false" ht="12.1" outlineLevel="0" r="401">
      <c r="A401" s="13" t="n">
        <v>44858</v>
      </c>
      <c r="B401" s="6" t="n">
        <v>100</v>
      </c>
      <c r="C401" s="6" t="n">
        <v>100</v>
      </c>
      <c r="D401" s="16" t="s">
        <v>240</v>
      </c>
      <c r="E401" s="16"/>
      <c r="F401" s="16"/>
      <c r="G401" s="6" t="s">
        <f>=A401-A400</f>
      </c>
      <c r="H401" s="6" t="s">
        <f>=B401+H400</f>
      </c>
      <c r="I401" s="6" t="s">
        <f>=G401*H400</f>
      </c>
    </row>
    <row collapsed="false" customFormat="false" customHeight="false" hidden="false" ht="12.1" outlineLevel="0" r="402">
      <c r="A402" s="13" t="n">
        <v>44858</v>
      </c>
      <c r="B402" s="6" t="n">
        <v>274</v>
      </c>
      <c r="C402" s="6" t="n">
        <v>274</v>
      </c>
      <c r="D402" s="16" t="s">
        <v>279</v>
      </c>
      <c r="E402" s="16"/>
      <c r="F402" s="16"/>
      <c r="G402" s="6" t="s">
        <f>=A402-A401</f>
      </c>
      <c r="H402" s="6" t="s">
        <f>=B402+H401</f>
      </c>
      <c r="I402" s="6" t="s">
        <f>=G402*H401</f>
      </c>
    </row>
    <row collapsed="false" customFormat="false" customHeight="false" hidden="false" ht="12.1" outlineLevel="0" r="403">
      <c r="A403" s="13" t="n">
        <v>44858.705115741</v>
      </c>
      <c r="B403" s="6" t="n">
        <v>100</v>
      </c>
      <c r="C403" s="6" t="n">
        <v>100</v>
      </c>
      <c r="D403" s="16" t="s">
        <v>240</v>
      </c>
      <c r="E403" s="16"/>
      <c r="F403" s="16"/>
      <c r="G403" s="6" t="s">
        <f>=A403-A402</f>
      </c>
      <c r="H403" s="6" t="s">
        <f>=B403+H402</f>
      </c>
      <c r="I403" s="6" t="s">
        <f>=G403*H402</f>
      </c>
    </row>
    <row collapsed="false" customFormat="false" customHeight="false" hidden="false" ht="12.1" outlineLevel="0" r="404">
      <c r="A404" s="13" t="n">
        <v>44860</v>
      </c>
      <c r="B404" s="6" t="n">
        <v>1333.9</v>
      </c>
      <c r="C404" s="6" t="n">
        <v>1333.9</v>
      </c>
      <c r="D404" s="16" t="s">
        <v>194</v>
      </c>
      <c r="E404" s="16"/>
      <c r="F404" s="16"/>
      <c r="G404" s="6" t="s">
        <f>=A404-A403</f>
      </c>
      <c r="H404" s="6" t="s">
        <f>=B404+H403</f>
      </c>
      <c r="I404" s="6" t="s">
        <f>=G404*H403</f>
      </c>
    </row>
    <row collapsed="false" customFormat="false" customHeight="false" hidden="false" ht="12.1" outlineLevel="0" r="405">
      <c r="A405" s="13" t="n">
        <v>44861</v>
      </c>
      <c r="B405" s="6" t="n">
        <v>142.55</v>
      </c>
      <c r="C405" s="6" t="n">
        <v>142.55</v>
      </c>
      <c r="D405" s="16" t="s">
        <v>222</v>
      </c>
      <c r="E405" s="16"/>
      <c r="F405" s="16"/>
      <c r="G405" s="6" t="s">
        <f>=A405-A404</f>
      </c>
      <c r="H405" s="6" t="s">
        <f>=B405+H404</f>
      </c>
      <c r="I405" s="6" t="s">
        <f>=G405*H404</f>
      </c>
    </row>
    <row collapsed="false" customFormat="false" customHeight="false" hidden="false" ht="12.1" outlineLevel="0" r="406">
      <c r="A406" s="13" t="n">
        <v>44862</v>
      </c>
      <c r="B406" s="6" t="n">
        <v>10</v>
      </c>
      <c r="C406" s="6" t="n">
        <v>10</v>
      </c>
      <c r="D406" s="16" t="s">
        <v>240</v>
      </c>
      <c r="E406" s="16"/>
      <c r="F406" s="16"/>
      <c r="G406" s="6" t="s">
        <f>=A406-A405</f>
      </c>
      <c r="H406" s="6" t="s">
        <f>=B406+H405</f>
      </c>
      <c r="I406" s="6" t="s">
        <f>=G406*H405</f>
      </c>
    </row>
    <row collapsed="false" customFormat="false" customHeight="false" hidden="false" ht="12.1" outlineLevel="0" r="407">
      <c r="A407" s="13" t="n">
        <v>44862</v>
      </c>
      <c r="B407" s="6" t="n">
        <v>100</v>
      </c>
      <c r="C407" s="6" t="n">
        <v>100</v>
      </c>
      <c r="D407" s="16" t="s">
        <v>240</v>
      </c>
      <c r="E407" s="16"/>
      <c r="F407" s="16"/>
      <c r="G407" s="6" t="s">
        <f>=A407-A406</f>
      </c>
      <c r="H407" s="6" t="s">
        <f>=B407+H406</f>
      </c>
      <c r="I407" s="6" t="s">
        <f>=G407*H406</f>
      </c>
    </row>
    <row collapsed="false" customFormat="false" customHeight="false" hidden="false" ht="12.1" outlineLevel="0" r="408">
      <c r="A408" s="13" t="n">
        <v>44865</v>
      </c>
      <c r="B408" s="6" t="n">
        <v>-169.4</v>
      </c>
      <c r="C408" s="6" t="n">
        <v>-169.4</v>
      </c>
      <c r="D408" s="16" t="s">
        <v>308</v>
      </c>
      <c r="E408" s="16"/>
      <c r="F408" s="16"/>
      <c r="G408" s="6" t="s">
        <f>=A408-A407</f>
      </c>
      <c r="H408" s="6" t="s">
        <f>=B408+H407</f>
      </c>
      <c r="I408" s="6" t="s">
        <f>=G408*H407</f>
      </c>
    </row>
    <row collapsed="false" customFormat="false" customHeight="false" hidden="false" ht="12.1" outlineLevel="0" r="409">
      <c r="A409" s="13" t="n">
        <v>44865</v>
      </c>
      <c r="B409" s="6" t="n">
        <v>2000</v>
      </c>
      <c r="C409" s="6" t="n">
        <v>2000</v>
      </c>
      <c r="D409" s="16" t="s">
        <v>175</v>
      </c>
      <c r="E409" s="16"/>
      <c r="F409" s="16"/>
      <c r="G409" s="6" t="s">
        <f>=A409-A408</f>
      </c>
      <c r="H409" s="6" t="s">
        <f>=B409+H408</f>
      </c>
      <c r="I409" s="6" t="s">
        <f>=G409*H408</f>
      </c>
    </row>
    <row collapsed="false" customFormat="false" customHeight="false" hidden="false" ht="12.1" outlineLevel="0" r="410">
      <c r="A410" s="13" t="n">
        <v>44865</v>
      </c>
      <c r="B410" s="6" t="n">
        <v>80</v>
      </c>
      <c r="C410" s="6" t="n">
        <v>80</v>
      </c>
      <c r="D410" s="16" t="s">
        <v>175</v>
      </c>
      <c r="E410" s="16"/>
      <c r="F410" s="16"/>
      <c r="G410" s="6" t="s">
        <f>=A410-A409</f>
      </c>
      <c r="H410" s="6" t="s">
        <f>=B410+H409</f>
      </c>
      <c r="I410" s="6" t="s">
        <f>=G410*H409</f>
      </c>
    </row>
    <row collapsed="false" customFormat="false" customHeight="false" hidden="false" ht="12.1" outlineLevel="0" r="411">
      <c r="A411" s="13" t="n">
        <v>44865</v>
      </c>
      <c r="B411" s="6" t="n">
        <v>100</v>
      </c>
      <c r="C411" s="6" t="n">
        <v>100</v>
      </c>
      <c r="D411" s="16" t="s">
        <v>240</v>
      </c>
      <c r="E411" s="16"/>
      <c r="F411" s="16"/>
      <c r="G411" s="6" t="s">
        <f>=A411-A410</f>
      </c>
      <c r="H411" s="6" t="s">
        <f>=B411+H410</f>
      </c>
      <c r="I411" s="6" t="s">
        <f>=G411*H410</f>
      </c>
    </row>
    <row collapsed="false" customFormat="false" customHeight="false" hidden="false" ht="12.1" outlineLevel="0" r="412">
      <c r="A412" s="13" t="n">
        <v>44865.621863426</v>
      </c>
      <c r="B412" s="6" t="n">
        <v>100</v>
      </c>
      <c r="C412" s="6" t="n">
        <v>100</v>
      </c>
      <c r="D412" s="16" t="s">
        <v>240</v>
      </c>
      <c r="E412" s="16"/>
      <c r="F412" s="16"/>
      <c r="G412" s="6" t="s">
        <f>=A412-A411</f>
      </c>
      <c r="H412" s="6" t="s">
        <f>=B412+H411</f>
      </c>
      <c r="I412" s="6" t="s">
        <f>=G412*H411</f>
      </c>
    </row>
    <row collapsed="false" customFormat="false" customHeight="false" hidden="false" ht="12.1" outlineLevel="0" r="413">
      <c r="A413" s="13" t="n">
        <v>44867</v>
      </c>
      <c r="B413" s="6" t="n">
        <v>200</v>
      </c>
      <c r="C413" s="6" t="n">
        <v>200</v>
      </c>
      <c r="D413" s="16" t="s">
        <v>240</v>
      </c>
      <c r="E413" s="16"/>
      <c r="F413" s="16"/>
      <c r="G413" s="6" t="s">
        <f>=A413-A412</f>
      </c>
      <c r="H413" s="6" t="s">
        <f>=B413+H412</f>
      </c>
      <c r="I413" s="6" t="s">
        <f>=G413*H412</f>
      </c>
    </row>
    <row collapsed="false" customFormat="false" customHeight="false" hidden="false" ht="12.1" outlineLevel="0" r="414">
      <c r="A414" s="13" t="n">
        <v>44872.672071759</v>
      </c>
      <c r="B414" s="6" t="n">
        <v>200</v>
      </c>
      <c r="C414" s="6" t="n">
        <v>200</v>
      </c>
      <c r="D414" s="16" t="s">
        <v>240</v>
      </c>
      <c r="E414" s="16"/>
      <c r="F414" s="16"/>
      <c r="G414" s="6" t="s">
        <f>=A414-A413</f>
      </c>
      <c r="H414" s="6" t="s">
        <f>=B414+H413</f>
      </c>
      <c r="I414" s="6" t="s">
        <f>=G414*H413</f>
      </c>
    </row>
    <row collapsed="false" customFormat="false" customHeight="false" hidden="false" ht="12.1" outlineLevel="0" r="415">
      <c r="A415" s="13" t="n">
        <v>44875</v>
      </c>
      <c r="B415" s="6" t="n">
        <v>200</v>
      </c>
      <c r="C415" s="6" t="n">
        <v>200</v>
      </c>
      <c r="D415" s="16" t="s">
        <v>240</v>
      </c>
      <c r="E415" s="16"/>
      <c r="F415" s="16"/>
      <c r="G415" s="6" t="s">
        <f>=A415-A414</f>
      </c>
      <c r="H415" s="6" t="s">
        <f>=B415+H414</f>
      </c>
      <c r="I415" s="6" t="s">
        <f>=G415*H414</f>
      </c>
    </row>
    <row collapsed="false" customFormat="false" customHeight="false" hidden="false" ht="12.1" outlineLevel="0" r="416">
      <c r="A416" s="13" t="n">
        <v>44880</v>
      </c>
      <c r="B416" s="6" t="n">
        <v>570</v>
      </c>
      <c r="C416" s="6" t="n">
        <v>570</v>
      </c>
      <c r="D416" s="16" t="s">
        <v>175</v>
      </c>
      <c r="E416" s="16"/>
      <c r="F416" s="16"/>
      <c r="G416" s="6" t="s">
        <f>=A416-A415</f>
      </c>
      <c r="H416" s="6" t="s">
        <f>=B416+H415</f>
      </c>
      <c r="I416" s="6" t="s">
        <f>=G416*H415</f>
      </c>
    </row>
    <row collapsed="false" customFormat="false" customHeight="false" hidden="false" ht="12.1" outlineLevel="0" r="417">
      <c r="A417" s="13" t="n">
        <v>44881</v>
      </c>
      <c r="B417" s="6" t="n">
        <v>2000</v>
      </c>
      <c r="C417" s="6" t="n">
        <v>2000</v>
      </c>
      <c r="D417" s="16" t="s">
        <v>175</v>
      </c>
      <c r="E417" s="16"/>
      <c r="F417" s="16"/>
      <c r="G417" s="6" t="s">
        <f>=A417-A416</f>
      </c>
      <c r="H417" s="6" t="s">
        <f>=B417+H416</f>
      </c>
      <c r="I417" s="6" t="s">
        <f>=G417*H416</f>
      </c>
    </row>
    <row collapsed="false" customFormat="false" customHeight="false" hidden="false" ht="12.1" outlineLevel="0" r="418">
      <c r="A418" s="13" t="n">
        <v>44881.551331019</v>
      </c>
      <c r="B418" s="6" t="n">
        <v>500</v>
      </c>
      <c r="C418" s="6" t="n">
        <v>500</v>
      </c>
      <c r="D418" s="16" t="s">
        <v>240</v>
      </c>
      <c r="E418" s="16"/>
      <c r="F418" s="16"/>
      <c r="G418" s="6" t="s">
        <f>=A418-A417</f>
      </c>
      <c r="H418" s="6" t="s">
        <f>=B418+H417</f>
      </c>
      <c r="I418" s="6" t="s">
        <f>=G418*H417</f>
      </c>
    </row>
    <row collapsed="false" customFormat="false" customHeight="false" hidden="false" ht="12.1" outlineLevel="0" r="419">
      <c r="A419" s="13" t="n">
        <v>44882.690844907</v>
      </c>
      <c r="B419" s="6" t="n">
        <v>500</v>
      </c>
      <c r="C419" s="6" t="n">
        <v>500</v>
      </c>
      <c r="D419" s="16" t="s">
        <v>240</v>
      </c>
      <c r="E419" s="16"/>
      <c r="F419" s="16"/>
      <c r="G419" s="6" t="s">
        <f>=A419-A418</f>
      </c>
      <c r="H419" s="6" t="s">
        <f>=B419+H418</f>
      </c>
      <c r="I419" s="6" t="s">
        <f>=G419*H418</f>
      </c>
    </row>
    <row collapsed="false" customFormat="false" customHeight="false" hidden="false" ht="12.1" outlineLevel="0" r="420">
      <c r="A420" s="13" t="n">
        <v>44883</v>
      </c>
      <c r="B420" s="6" t="n">
        <v>169.4</v>
      </c>
      <c r="C420" s="6" t="n">
        <v>169.4</v>
      </c>
      <c r="D420" s="16" t="s">
        <v>287</v>
      </c>
      <c r="E420" s="16"/>
      <c r="F420" s="16"/>
      <c r="G420" s="6" t="s">
        <f>=A420-A419</f>
      </c>
      <c r="H420" s="6" t="s">
        <f>=B420+H419</f>
      </c>
      <c r="I420" s="6" t="s">
        <f>=G420*H419</f>
      </c>
    </row>
    <row collapsed="false" customFormat="false" customHeight="false" hidden="false" ht="12.1" outlineLevel="0" r="421">
      <c r="A421" s="13" t="n">
        <v>44893</v>
      </c>
      <c r="B421" s="6" t="n">
        <v>-15.34</v>
      </c>
      <c r="C421" s="6" t="n">
        <v>-15.34</v>
      </c>
      <c r="D421" s="16" t="s">
        <v>309</v>
      </c>
      <c r="E421" s="16"/>
      <c r="F421" s="16"/>
      <c r="G421" s="6" t="s">
        <f>=A421-A420</f>
      </c>
      <c r="H421" s="6" t="s">
        <f>=B421+H420</f>
      </c>
      <c r="I421" s="6" t="s">
        <f>=G421*H420</f>
      </c>
    </row>
    <row collapsed="false" customFormat="false" customHeight="false" hidden="false" ht="12.1" outlineLevel="0" r="422">
      <c r="A422" s="13" t="n">
        <v>44894.688761574</v>
      </c>
      <c r="B422" s="6" t="n">
        <v>300</v>
      </c>
      <c r="C422" s="6" t="n">
        <v>300</v>
      </c>
      <c r="D422" s="16" t="s">
        <v>240</v>
      </c>
      <c r="E422" s="16"/>
      <c r="F422" s="16"/>
      <c r="G422" s="6" t="s">
        <f>=A422-A421</f>
      </c>
      <c r="H422" s="6" t="s">
        <f>=B422+H421</f>
      </c>
      <c r="I422" s="6" t="s">
        <f>=G422*H421</f>
      </c>
    </row>
    <row collapsed="false" customFormat="false" customHeight="false" hidden="false" ht="12.1" outlineLevel="0" r="423">
      <c r="A423" s="13" t="n">
        <v>44895</v>
      </c>
      <c r="B423" s="6" t="n">
        <v>-157.5</v>
      </c>
      <c r="C423" s="6" t="n">
        <v>-157.5</v>
      </c>
      <c r="D423" s="16" t="s">
        <v>310</v>
      </c>
      <c r="E423" s="16"/>
      <c r="F423" s="16"/>
      <c r="G423" s="6" t="s">
        <f>=A423-A422</f>
      </c>
      <c r="H423" s="6" t="s">
        <f>=B423+H422</f>
      </c>
      <c r="I423" s="6" t="s">
        <f>=G423*H422</f>
      </c>
    </row>
    <row collapsed="false" customFormat="false" customHeight="false" hidden="false" ht="12.1" outlineLevel="0" r="424">
      <c r="A424" s="13" t="n">
        <v>44895</v>
      </c>
      <c r="B424" s="6" t="n">
        <v>2000</v>
      </c>
      <c r="C424" s="6" t="n">
        <v>2000</v>
      </c>
      <c r="D424" s="16" t="s">
        <v>175</v>
      </c>
      <c r="E424" s="16"/>
      <c r="F424" s="16"/>
      <c r="G424" s="6" t="s">
        <f>=A424-A423</f>
      </c>
      <c r="H424" s="6" t="s">
        <f>=B424+H423</f>
      </c>
      <c r="I424" s="6" t="s">
        <f>=G424*H423</f>
      </c>
    </row>
    <row collapsed="false" customFormat="false" customHeight="false" hidden="false" ht="12.1" outlineLevel="0" r="425">
      <c r="A425" s="13" t="n">
        <v>44895</v>
      </c>
      <c r="B425" s="6" t="n">
        <v>300</v>
      </c>
      <c r="C425" s="6" t="n">
        <v>300</v>
      </c>
      <c r="D425" s="16" t="s">
        <v>175</v>
      </c>
      <c r="E425" s="16"/>
      <c r="F425" s="16"/>
      <c r="G425" s="6" t="s">
        <f>=A425-A424</f>
      </c>
      <c r="H425" s="6" t="s">
        <f>=B425+H424</f>
      </c>
      <c r="I425" s="6" t="s">
        <f>=G425*H424</f>
      </c>
    </row>
    <row collapsed="false" customFormat="false" customHeight="false" hidden="false" ht="12.1" outlineLevel="0" r="426">
      <c r="A426" s="13" t="n">
        <v>44896</v>
      </c>
      <c r="B426" s="6" t="n">
        <v>6980</v>
      </c>
      <c r="C426" s="6" t="n">
        <v>6980</v>
      </c>
      <c r="D426" s="16" t="s">
        <v>175</v>
      </c>
      <c r="E426" s="16"/>
      <c r="F426" s="16"/>
      <c r="G426" s="6" t="s">
        <f>=A426-A425</f>
      </c>
      <c r="H426" s="6" t="s">
        <f>=B426+H425</f>
      </c>
      <c r="I426" s="6" t="s">
        <f>=G426*H425</f>
      </c>
    </row>
    <row collapsed="false" customFormat="false" customHeight="false" hidden="false" ht="12.1" outlineLevel="0" r="427">
      <c r="A427" s="13" t="n">
        <v>44897</v>
      </c>
      <c r="B427" s="6" t="n">
        <v>500</v>
      </c>
      <c r="C427" s="6" t="n">
        <v>500</v>
      </c>
      <c r="D427" s="16" t="s">
        <v>240</v>
      </c>
      <c r="E427" s="16"/>
      <c r="F427" s="16"/>
      <c r="G427" s="6" t="s">
        <f>=A427-A426</f>
      </c>
      <c r="H427" s="6" t="s">
        <f>=B427+H426</f>
      </c>
      <c r="I427" s="6" t="s">
        <f>=G427*H426</f>
      </c>
    </row>
    <row collapsed="false" customFormat="false" customHeight="false" hidden="false" ht="12.1" outlineLevel="0" r="428">
      <c r="A428" s="13" t="n">
        <v>44902.714733796</v>
      </c>
      <c r="B428" s="6" t="n">
        <v>500</v>
      </c>
      <c r="C428" s="6" t="n">
        <v>500</v>
      </c>
      <c r="D428" s="16" t="s">
        <v>240</v>
      </c>
      <c r="E428" s="16"/>
      <c r="F428" s="16"/>
      <c r="G428" s="6" t="s">
        <f>=A428-A427</f>
      </c>
      <c r="H428" s="6" t="s">
        <f>=B428+H427</f>
      </c>
      <c r="I428" s="6" t="s">
        <f>=G428*H427</f>
      </c>
    </row>
    <row collapsed="false" customFormat="false" customHeight="false" hidden="false" ht="12.1" outlineLevel="0" r="429">
      <c r="A429" s="13" t="n">
        <v>44907</v>
      </c>
      <c r="B429" s="6" t="n">
        <v>16.34</v>
      </c>
      <c r="C429" s="6" t="n">
        <v>16.34</v>
      </c>
      <c r="D429" s="16" t="s">
        <v>249</v>
      </c>
      <c r="E429" s="16"/>
      <c r="F429" s="16"/>
      <c r="G429" s="6" t="s">
        <f>=A429-A428</f>
      </c>
      <c r="H429" s="6" t="s">
        <f>=B429+H428</f>
      </c>
      <c r="I429" s="6" t="s">
        <f>=G429*H428</f>
      </c>
    </row>
    <row collapsed="false" customFormat="false" customHeight="false" hidden="false" ht="12.1" outlineLevel="0" r="430">
      <c r="A430" s="13" t="n">
        <v>44907.703009259</v>
      </c>
      <c r="B430" s="6" t="n">
        <v>300</v>
      </c>
      <c r="C430" s="6" t="n">
        <v>300</v>
      </c>
      <c r="D430" s="16" t="s">
        <v>240</v>
      </c>
      <c r="E430" s="16"/>
      <c r="F430" s="16"/>
      <c r="G430" s="6" t="s">
        <f>=A430-A429</f>
      </c>
      <c r="H430" s="6" t="s">
        <f>=B430+H429</f>
      </c>
      <c r="I430" s="6" t="s">
        <f>=G430*H429</f>
      </c>
    </row>
    <row collapsed="false" customFormat="false" customHeight="false" hidden="false" ht="12.1" outlineLevel="0" r="431">
      <c r="A431" s="13" t="n">
        <v>44911</v>
      </c>
      <c r="B431" s="6" t="n">
        <v>2000</v>
      </c>
      <c r="C431" s="6" t="n">
        <v>2000</v>
      </c>
      <c r="D431" s="16" t="s">
        <v>175</v>
      </c>
      <c r="E431" s="16"/>
      <c r="F431" s="16"/>
      <c r="G431" s="6" t="s">
        <f>=A431-A430</f>
      </c>
      <c r="H431" s="6" t="s">
        <f>=B431+H430</f>
      </c>
      <c r="I431" s="6" t="s">
        <f>=G431*H430</f>
      </c>
    </row>
    <row collapsed="false" customFormat="false" customHeight="false" hidden="false" ht="12.1" outlineLevel="0" r="432">
      <c r="A432" s="13" t="n">
        <v>44914</v>
      </c>
      <c r="B432" s="6" t="n">
        <v>716</v>
      </c>
      <c r="C432" s="6" t="n">
        <v>716</v>
      </c>
      <c r="D432" s="16" t="s">
        <v>175</v>
      </c>
      <c r="E432" s="16"/>
      <c r="F432" s="16"/>
      <c r="G432" s="6" t="s">
        <f>=A432-A431</f>
      </c>
      <c r="H432" s="6" t="s">
        <f>=B432+H431</f>
      </c>
      <c r="I432" s="6" t="s">
        <f>=G432*H431</f>
      </c>
    </row>
    <row collapsed="false" customFormat="false" customHeight="false" hidden="false" ht="12.1" outlineLevel="0" r="433">
      <c r="A433" s="13" t="n">
        <v>44916</v>
      </c>
      <c r="B433" s="6" t="n">
        <v>-1336</v>
      </c>
      <c r="C433" s="6" t="n">
        <v>-1336</v>
      </c>
      <c r="D433" s="16" t="s">
        <v>311</v>
      </c>
      <c r="E433" s="16"/>
      <c r="F433" s="16"/>
      <c r="G433" s="6" t="s">
        <f>=A433-A432</f>
      </c>
      <c r="H433" s="6" t="s">
        <f>=B433+H432</f>
      </c>
      <c r="I433" s="6" t="s">
        <f>=G433*H432</f>
      </c>
    </row>
    <row collapsed="false" customFormat="false" customHeight="false" hidden="false" ht="12.1" outlineLevel="0" r="434">
      <c r="A434" s="13" t="n">
        <v>44916</v>
      </c>
      <c r="B434" s="6" t="n">
        <v>-2803</v>
      </c>
      <c r="C434" s="6" t="n">
        <v>-2803</v>
      </c>
      <c r="D434" s="16" t="s">
        <v>312</v>
      </c>
      <c r="E434" s="16"/>
      <c r="F434" s="16"/>
      <c r="G434" s="6" t="s">
        <f>=A434-A433</f>
      </c>
      <c r="H434" s="6" t="s">
        <f>=B434+H433</f>
      </c>
      <c r="I434" s="6" t="s">
        <f>=G434*H433</f>
      </c>
    </row>
    <row collapsed="false" customFormat="false" customHeight="false" hidden="false" ht="12.1" outlineLevel="0" r="435">
      <c r="A435" s="13" t="n">
        <v>44916</v>
      </c>
      <c r="B435" s="6" t="n">
        <v>156.5</v>
      </c>
      <c r="C435" s="6" t="n">
        <v>156.5</v>
      </c>
      <c r="D435" s="16" t="s">
        <v>287</v>
      </c>
      <c r="E435" s="16"/>
      <c r="F435" s="16"/>
      <c r="G435" s="6" t="s">
        <f>=A435-A434</f>
      </c>
      <c r="H435" s="6" t="s">
        <f>=B435+H434</f>
      </c>
      <c r="I435" s="6" t="s">
        <f>=G435*H434</f>
      </c>
    </row>
    <row collapsed="false" customFormat="false" customHeight="false" hidden="false" ht="12.1" outlineLevel="0" r="436">
      <c r="A436" s="13" t="n">
        <v>44917.738854167</v>
      </c>
      <c r="B436" s="6" t="n">
        <v>500</v>
      </c>
      <c r="C436" s="6" t="n">
        <v>500</v>
      </c>
      <c r="D436" s="16" t="s">
        <v>240</v>
      </c>
      <c r="E436" s="16"/>
      <c r="F436" s="16"/>
      <c r="G436" s="6" t="s">
        <f>=A436-A435</f>
      </c>
      <c r="H436" s="6" t="s">
        <f>=B436+H435</f>
      </c>
      <c r="I436" s="6" t="s">
        <f>=G436*H435</f>
      </c>
    </row>
    <row collapsed="false" customFormat="false" customHeight="false" hidden="false" ht="12.1" outlineLevel="0" r="437">
      <c r="A437" s="13" t="n">
        <v>44922</v>
      </c>
      <c r="B437" s="6" t="n">
        <v>2000</v>
      </c>
      <c r="C437" s="6" t="n">
        <v>2000</v>
      </c>
      <c r="D437" s="16" t="s">
        <v>175</v>
      </c>
      <c r="E437" s="16"/>
      <c r="F437" s="16"/>
      <c r="G437" s="6" t="s">
        <f>=A437-A436</f>
      </c>
      <c r="H437" s="6" t="s">
        <f>=B437+H436</f>
      </c>
      <c r="I437" s="6" t="s">
        <f>=G437*H436</f>
      </c>
    </row>
    <row collapsed="false" customFormat="false" customHeight="false" hidden="false" ht="12.1" outlineLevel="0" r="438">
      <c r="A438" s="13" t="n">
        <v>44924</v>
      </c>
      <c r="B438" s="6" t="n">
        <v>2803</v>
      </c>
      <c r="C438" s="6" t="n">
        <v>2803</v>
      </c>
      <c r="D438" s="16" t="s">
        <v>269</v>
      </c>
      <c r="E438" s="16"/>
      <c r="F438" s="16"/>
      <c r="G438" s="6" t="s">
        <f>=A438-A437</f>
      </c>
      <c r="H438" s="6" t="s">
        <f>=B438+H437</f>
      </c>
      <c r="I438" s="6" t="s">
        <f>=G438*H437</f>
      </c>
    </row>
    <row collapsed="false" customFormat="false" customHeight="false" hidden="false" ht="12.1" outlineLevel="0" r="439">
      <c r="A439" s="13" t="n">
        <v>44925</v>
      </c>
      <c r="B439" s="6" t="n">
        <v>-728.36</v>
      </c>
      <c r="C439" s="6" t="n">
        <v>-728.36</v>
      </c>
      <c r="D439" s="16" t="s">
        <v>313</v>
      </c>
      <c r="E439" s="16"/>
      <c r="F439" s="16"/>
      <c r="G439" s="6" t="s">
        <f>=A439-A438</f>
      </c>
      <c r="H439" s="6" t="s">
        <f>=B439+H438</f>
      </c>
      <c r="I439" s="6" t="s">
        <f>=G439*H438</f>
      </c>
    </row>
    <row collapsed="false" customFormat="false" customHeight="false" hidden="false" ht="12.1" outlineLevel="0" r="440">
      <c r="A440" s="13" t="n">
        <v>44925</v>
      </c>
      <c r="B440" s="6" t="n">
        <v>1336</v>
      </c>
      <c r="C440" s="6" t="n">
        <v>1336</v>
      </c>
      <c r="D440" s="16" t="s">
        <v>269</v>
      </c>
      <c r="E440" s="16"/>
      <c r="F440" s="16"/>
      <c r="G440" s="6" t="s">
        <f>=A440-A439</f>
      </c>
      <c r="H440" s="6" t="s">
        <f>=B440+H439</f>
      </c>
      <c r="I440" s="6" t="s">
        <f>=G440*H439</f>
      </c>
    </row>
    <row collapsed="false" customFormat="false" customHeight="false" hidden="false" ht="12.1" outlineLevel="0" r="441">
      <c r="A441" s="13" t="n">
        <v>44926</v>
      </c>
      <c r="B441" s="6" t="n">
        <v>-156.2</v>
      </c>
      <c r="C441" s="6" t="n">
        <v>-156.2</v>
      </c>
      <c r="D441" s="16" t="s">
        <v>314</v>
      </c>
      <c r="E441" s="16"/>
      <c r="F441" s="16"/>
      <c r="G441" s="6" t="s">
        <f>=A441-A440</f>
      </c>
      <c r="H441" s="6" t="s">
        <f>=B441+H440</f>
      </c>
      <c r="I441" s="6" t="s">
        <f>=G441*H440</f>
      </c>
    </row>
    <row collapsed="false" customFormat="false" customHeight="false" hidden="false" ht="12.1" outlineLevel="0" r="442">
      <c r="A442" s="13" t="n">
        <v>44935.634780093</v>
      </c>
      <c r="B442" s="6" t="n">
        <v>600</v>
      </c>
      <c r="C442" s="6" t="n">
        <v>600</v>
      </c>
      <c r="D442" s="16" t="s">
        <v>240</v>
      </c>
      <c r="E442" s="16"/>
      <c r="F442" s="16"/>
      <c r="G442" s="6" t="s">
        <f>=A442-A441</f>
      </c>
      <c r="H442" s="6" t="s">
        <f>=B442+H441</f>
      </c>
      <c r="I442" s="6" t="s">
        <f>=G442*H441</f>
      </c>
    </row>
    <row collapsed="false" customFormat="false" customHeight="false" hidden="false" ht="12.1" outlineLevel="0" r="443">
      <c r="A443" s="13" t="n">
        <v>44936</v>
      </c>
      <c r="B443" s="6" t="n">
        <v>-95.76</v>
      </c>
      <c r="C443" s="6" t="n">
        <v>-95.76</v>
      </c>
      <c r="D443" s="16" t="s">
        <v>315</v>
      </c>
      <c r="E443" s="16"/>
      <c r="F443" s="16"/>
      <c r="G443" s="6" t="s">
        <f>=A443-A442</f>
      </c>
      <c r="H443" s="6" t="s">
        <f>=B443+H442</f>
      </c>
      <c r="I443" s="6" t="s">
        <f>=G443*H442</f>
      </c>
    </row>
    <row collapsed="false" customFormat="false" customHeight="false" hidden="false" ht="12.1" outlineLevel="0" r="444">
      <c r="A444" s="13" t="n">
        <v>44937</v>
      </c>
      <c r="B444" s="6" t="n">
        <v>566</v>
      </c>
      <c r="C444" s="6" t="n">
        <v>566</v>
      </c>
      <c r="D444" s="16" t="s">
        <v>175</v>
      </c>
      <c r="E444" s="16"/>
      <c r="F444" s="16"/>
      <c r="G444" s="6" t="s">
        <f>=A444-A443</f>
      </c>
      <c r="H444" s="6" t="s">
        <f>=B444+H443</f>
      </c>
      <c r="I444" s="6" t="s">
        <f>=G444*H443</f>
      </c>
    </row>
    <row collapsed="false" customFormat="false" customHeight="false" hidden="false" ht="12.1" outlineLevel="0" r="445">
      <c r="A445" s="13" t="n">
        <v>44938</v>
      </c>
      <c r="B445" s="6" t="n">
        <v>-514.31</v>
      </c>
      <c r="C445" s="6" t="n">
        <v>-514.31</v>
      </c>
      <c r="D445" s="16" t="s">
        <v>316</v>
      </c>
      <c r="E445" s="16"/>
      <c r="F445" s="16"/>
      <c r="G445" s="6" t="s">
        <f>=A445-A444</f>
      </c>
      <c r="H445" s="6" t="s">
        <f>=B445+H444</f>
      </c>
      <c r="I445" s="6" t="s">
        <f>=G445*H444</f>
      </c>
    </row>
    <row collapsed="false" customFormat="false" customHeight="false" hidden="false" ht="12.1" outlineLevel="0" r="446">
      <c r="A446" s="13" t="n">
        <v>44942</v>
      </c>
      <c r="B446" s="6" t="n">
        <v>2000</v>
      </c>
      <c r="C446" s="6" t="n">
        <v>2000</v>
      </c>
      <c r="D446" s="16" t="s">
        <v>175</v>
      </c>
      <c r="E446" s="16"/>
      <c r="F446" s="16"/>
      <c r="G446" s="6" t="s">
        <f>=A446-A445</f>
      </c>
      <c r="H446" s="6" t="s">
        <f>=B446+H445</f>
      </c>
      <c r="I446" s="6" t="s">
        <f>=G446*H445</f>
      </c>
    </row>
    <row collapsed="false" customFormat="false" customHeight="false" hidden="false" ht="12.1" outlineLevel="0" r="447">
      <c r="A447" s="13" t="n">
        <v>44942.594953704</v>
      </c>
      <c r="B447" s="6" t="n">
        <v>600</v>
      </c>
      <c r="C447" s="6" t="n">
        <v>600</v>
      </c>
      <c r="D447" s="16" t="s">
        <v>240</v>
      </c>
      <c r="E447" s="16"/>
      <c r="F447" s="16"/>
      <c r="G447" s="6" t="s">
        <f>=A447-A446</f>
      </c>
      <c r="H447" s="6" t="s">
        <f>=B447+H446</f>
      </c>
      <c r="I447" s="6" t="s">
        <f>=G447*H446</f>
      </c>
    </row>
    <row collapsed="false" customFormat="false" customHeight="false" hidden="false" ht="12.1" outlineLevel="0" r="448">
      <c r="A448" s="13" t="n">
        <v>44946</v>
      </c>
      <c r="B448" s="6" t="n">
        <v>215</v>
      </c>
      <c r="C448" s="6" t="n">
        <v>215</v>
      </c>
      <c r="D448" s="16" t="s">
        <v>175</v>
      </c>
      <c r="E448" s="16"/>
      <c r="F448" s="16"/>
      <c r="G448" s="6" t="s">
        <f>=A448-A447</f>
      </c>
      <c r="H448" s="6" t="s">
        <f>=B448+H447</f>
      </c>
      <c r="I448" s="6" t="s">
        <f>=G448*H447</f>
      </c>
    </row>
    <row collapsed="false" customFormat="false" customHeight="false" hidden="false" ht="12.1" outlineLevel="0" r="449">
      <c r="A449" s="13" t="n">
        <v>44946</v>
      </c>
      <c r="B449" s="6" t="n">
        <v>121.56</v>
      </c>
      <c r="C449" s="6" t="n">
        <v>121.56</v>
      </c>
      <c r="D449" s="16" t="s">
        <v>266</v>
      </c>
      <c r="E449" s="16"/>
      <c r="F449" s="16"/>
      <c r="G449" s="6" t="s">
        <f>=A449-A448</f>
      </c>
      <c r="H449" s="6" t="s">
        <f>=B449+H448</f>
      </c>
      <c r="I449" s="6" t="s">
        <f>=G449*H448</f>
      </c>
    </row>
    <row collapsed="false" customFormat="false" customHeight="false" hidden="false" ht="12.1" outlineLevel="0" r="450">
      <c r="A450" s="13" t="n">
        <v>44946</v>
      </c>
      <c r="B450" s="6" t="n">
        <v>606.8</v>
      </c>
      <c r="C450" s="6" t="n">
        <v>606.8</v>
      </c>
      <c r="D450" s="16" t="s">
        <v>266</v>
      </c>
      <c r="E450" s="16"/>
      <c r="F450" s="16"/>
      <c r="G450" s="6" t="s">
        <f>=A450-A449</f>
      </c>
      <c r="H450" s="6" t="s">
        <f>=B450+H449</f>
      </c>
      <c r="I450" s="6" t="s">
        <f>=G450*H449</f>
      </c>
    </row>
    <row collapsed="false" customFormat="false" customHeight="false" hidden="false" ht="12.1" outlineLevel="0" r="451">
      <c r="A451" s="13" t="n">
        <v>44951</v>
      </c>
      <c r="B451" s="6" t="n">
        <v>156.2</v>
      </c>
      <c r="C451" s="6" t="n">
        <v>156.2</v>
      </c>
      <c r="D451" s="16" t="s">
        <v>287</v>
      </c>
      <c r="E451" s="16"/>
      <c r="F451" s="16"/>
      <c r="G451" s="6" t="s">
        <f>=A451-A450</f>
      </c>
      <c r="H451" s="6" t="s">
        <f>=B451+H450</f>
      </c>
      <c r="I451" s="6" t="s">
        <f>=G451*H450</f>
      </c>
    </row>
    <row collapsed="false" customFormat="false" customHeight="false" hidden="false" ht="12.1" outlineLevel="0" r="452">
      <c r="A452" s="13" t="n">
        <v>44951</v>
      </c>
      <c r="B452" s="6" t="n">
        <v>95.76</v>
      </c>
      <c r="C452" s="6" t="n">
        <v>95.76</v>
      </c>
      <c r="D452" s="16" t="s">
        <v>222</v>
      </c>
      <c r="E452" s="16"/>
      <c r="F452" s="16"/>
      <c r="G452" s="6" t="s">
        <f>=A452-A451</f>
      </c>
      <c r="H452" s="6" t="s">
        <f>=B452+H451</f>
      </c>
      <c r="I452" s="6" t="s">
        <f>=G452*H451</f>
      </c>
    </row>
    <row collapsed="false" customFormat="false" customHeight="false" hidden="false" ht="12.1" outlineLevel="0" r="453">
      <c r="A453" s="13" t="n">
        <v>44953</v>
      </c>
      <c r="B453" s="6" t="n">
        <v>160.51</v>
      </c>
      <c r="C453" s="6" t="n">
        <v>160.51</v>
      </c>
      <c r="D453" s="16" t="s">
        <v>301</v>
      </c>
      <c r="E453" s="16"/>
      <c r="F453" s="16"/>
      <c r="G453" s="6" t="s">
        <f>=A453-A452</f>
      </c>
      <c r="H453" s="6" t="s">
        <f>=B453+H452</f>
      </c>
      <c r="I453" s="6" t="s">
        <f>=G453*H452</f>
      </c>
    </row>
    <row collapsed="false" customFormat="false" customHeight="false" hidden="false" ht="12.1" outlineLevel="0" r="454">
      <c r="A454" s="13" t="n">
        <v>44953</v>
      </c>
      <c r="B454" s="6" t="n">
        <v>355.8</v>
      </c>
      <c r="C454" s="6" t="n">
        <v>355.8</v>
      </c>
      <c r="D454" s="16" t="s">
        <v>301</v>
      </c>
      <c r="E454" s="16"/>
      <c r="F454" s="16"/>
      <c r="G454" s="6" t="s">
        <f>=A454-A453</f>
      </c>
      <c r="H454" s="6" t="s">
        <f>=B454+H453</f>
      </c>
      <c r="I454" s="6" t="s">
        <f>=G454*H453</f>
      </c>
    </row>
    <row collapsed="false" customFormat="false" customHeight="false" hidden="false" ht="12.1" outlineLevel="0" r="455">
      <c r="A455" s="13" t="n">
        <v>44957</v>
      </c>
      <c r="B455" s="6" t="n">
        <v>-158</v>
      </c>
      <c r="C455" s="6" t="n">
        <v>-158</v>
      </c>
      <c r="D455" s="16" t="s">
        <v>317</v>
      </c>
      <c r="E455" s="16"/>
      <c r="F455" s="16"/>
      <c r="G455" s="6" t="s">
        <f>=A455-A454</f>
      </c>
      <c r="H455" s="6" t="s">
        <f>=B455+H454</f>
      </c>
      <c r="I455" s="6" t="s">
        <f>=G455*H454</f>
      </c>
    </row>
    <row collapsed="false" customFormat="false" customHeight="false" hidden="false" ht="12.1" outlineLevel="0" r="456">
      <c r="A456" s="13" t="n">
        <v>44957</v>
      </c>
      <c r="B456" s="6" t="n">
        <v>2000</v>
      </c>
      <c r="C456" s="6" t="n">
        <v>2000</v>
      </c>
      <c r="D456" s="16" t="s">
        <v>175</v>
      </c>
      <c r="E456" s="16"/>
      <c r="F456" s="16"/>
      <c r="G456" s="6" t="s">
        <f>=A456-A455</f>
      </c>
      <c r="H456" s="6" t="s">
        <f>=B456+H455</f>
      </c>
      <c r="I456" s="6" t="s">
        <f>=G456*H455</f>
      </c>
    </row>
    <row collapsed="false" customFormat="false" customHeight="false" hidden="false" ht="12.1" outlineLevel="0" r="457">
      <c r="A457" s="13" t="n">
        <v>44957.687106481</v>
      </c>
      <c r="B457" s="6" t="n">
        <v>600</v>
      </c>
      <c r="C457" s="6" t="n">
        <v>600</v>
      </c>
      <c r="D457" s="16" t="s">
        <v>240</v>
      </c>
      <c r="E457" s="16"/>
      <c r="F457" s="16"/>
      <c r="G457" s="6" t="s">
        <f>=A457-A456</f>
      </c>
      <c r="H457" s="6" t="s">
        <f>=B457+H456</f>
      </c>
      <c r="I457" s="6" t="s">
        <f>=G457*H456</f>
      </c>
    </row>
    <row collapsed="false" customFormat="false" customHeight="false" hidden="false" ht="12.1" outlineLevel="0" r="458">
      <c r="A458" s="13" t="n">
        <v>44963</v>
      </c>
      <c r="B458" s="6" t="n">
        <v>97</v>
      </c>
      <c r="C458" s="6" t="n">
        <v>97</v>
      </c>
      <c r="D458" s="16" t="s">
        <v>175</v>
      </c>
      <c r="E458" s="16"/>
      <c r="F458" s="16"/>
      <c r="G458" s="6" t="s">
        <f>=A458-A457</f>
      </c>
      <c r="H458" s="6" t="s">
        <f>=B458+H457</f>
      </c>
      <c r="I458" s="6" t="s">
        <f>=G458*H457</f>
      </c>
    </row>
    <row collapsed="false" customFormat="false" customHeight="false" hidden="false" ht="12.1" outlineLevel="0" r="459">
      <c r="A459" s="13" t="n">
        <v>44965</v>
      </c>
      <c r="B459" s="6" t="n">
        <v>-14.89</v>
      </c>
      <c r="C459" s="6" t="n">
        <v>-14.89</v>
      </c>
      <c r="D459" s="16" t="s">
        <v>318</v>
      </c>
      <c r="E459" s="16"/>
      <c r="F459" s="16"/>
      <c r="G459" s="6" t="s">
        <f>=A459-A458</f>
      </c>
      <c r="H459" s="6" t="s">
        <f>=B459+H458</f>
      </c>
      <c r="I459" s="6" t="s">
        <f>=G459*H458</f>
      </c>
    </row>
    <row collapsed="false" customFormat="false" customHeight="false" hidden="false" ht="12.1" outlineLevel="0" r="460">
      <c r="A460" s="13" t="n">
        <v>44965</v>
      </c>
      <c r="B460" s="6" t="n">
        <v>14.89</v>
      </c>
      <c r="C460" s="6" t="n">
        <v>14.89</v>
      </c>
      <c r="D460" s="16" t="s">
        <v>303</v>
      </c>
      <c r="E460" s="16"/>
      <c r="F460" s="16"/>
      <c r="G460" s="6" t="s">
        <f>=A460-A459</f>
      </c>
      <c r="H460" s="6" t="s">
        <f>=B460+H459</f>
      </c>
      <c r="I460" s="6" t="s">
        <f>=G460*H459</f>
      </c>
    </row>
    <row collapsed="false" customFormat="false" customHeight="false" hidden="false" ht="12.1" outlineLevel="0" r="461">
      <c r="A461" s="13" t="n">
        <v>44965.562534722</v>
      </c>
      <c r="B461" s="6" t="n">
        <v>600</v>
      </c>
      <c r="C461" s="6" t="n">
        <v>600</v>
      </c>
      <c r="D461" s="16" t="s">
        <v>240</v>
      </c>
      <c r="E461" s="16"/>
      <c r="F461" s="16"/>
      <c r="G461" s="6" t="s">
        <f>=A461-A460</f>
      </c>
      <c r="H461" s="6" t="s">
        <f>=B461+H460</f>
      </c>
      <c r="I461" s="6" t="s">
        <f>=G461*H460</f>
      </c>
    </row>
    <row collapsed="false" customFormat="false" customHeight="false" hidden="false" ht="12.1" outlineLevel="0" r="462">
      <c r="A462" s="13" t="n">
        <v>44966</v>
      </c>
      <c r="B462" s="6" t="n">
        <v>22</v>
      </c>
      <c r="C462" s="6" t="n">
        <v>22</v>
      </c>
      <c r="D462" s="16" t="s">
        <v>175</v>
      </c>
      <c r="E462" s="16"/>
      <c r="F462" s="16"/>
      <c r="G462" s="6" t="s">
        <f>=A462-A461</f>
      </c>
      <c r="H462" s="6" t="s">
        <f>=B462+H461</f>
      </c>
      <c r="I462" s="6" t="s">
        <f>=G462*H461</f>
      </c>
    </row>
    <row collapsed="false" customFormat="false" customHeight="false" hidden="false" ht="12.1" outlineLevel="0" r="463">
      <c r="A463" s="13" t="n">
        <v>44970.461539352</v>
      </c>
      <c r="B463" s="6" t="n">
        <v>600</v>
      </c>
      <c r="C463" s="6" t="n">
        <v>600</v>
      </c>
      <c r="D463" s="16" t="s">
        <v>240</v>
      </c>
      <c r="E463" s="16"/>
      <c r="F463" s="16"/>
      <c r="G463" s="6" t="s">
        <f>=A463-A462</f>
      </c>
      <c r="H463" s="6" t="s">
        <f>=B463+H462</f>
      </c>
      <c r="I463" s="6" t="s">
        <f>=G463*H462</f>
      </c>
    </row>
    <row collapsed="false" customFormat="false" customHeight="false" hidden="false" ht="12.1" outlineLevel="0" r="464">
      <c r="A464" s="13" t="n">
        <v>44971</v>
      </c>
      <c r="B464" s="6" t="n">
        <v>-27.66</v>
      </c>
      <c r="C464" s="6" t="n">
        <v>-27.66</v>
      </c>
      <c r="D464" s="16" t="s">
        <v>319</v>
      </c>
      <c r="E464" s="16"/>
      <c r="F464" s="16"/>
      <c r="G464" s="6" t="s">
        <f>=A464-A463</f>
      </c>
      <c r="H464" s="6" t="s">
        <f>=B464+H463</f>
      </c>
      <c r="I464" s="6" t="s">
        <f>=G464*H463</f>
      </c>
    </row>
    <row collapsed="false" customFormat="false" customHeight="false" hidden="false" ht="12.1" outlineLevel="0" r="465">
      <c r="A465" s="13" t="n">
        <v>44972.743171296</v>
      </c>
      <c r="B465" s="6" t="n">
        <v>1000</v>
      </c>
      <c r="C465" s="6" t="n">
        <v>1000</v>
      </c>
      <c r="D465" s="16" t="s">
        <v>240</v>
      </c>
      <c r="E465" s="16"/>
      <c r="F465" s="16"/>
      <c r="G465" s="6" t="s">
        <f>=A465-A464</f>
      </c>
      <c r="H465" s="6" t="s">
        <f>=B465+H464</f>
      </c>
      <c r="I465" s="6" t="s">
        <f>=G465*H464</f>
      </c>
    </row>
    <row collapsed="false" customFormat="false" customHeight="false" hidden="false" ht="12.1" outlineLevel="0" r="466">
      <c r="A466" s="13" t="n">
        <v>44972.748159722</v>
      </c>
      <c r="B466" s="6" t="n">
        <v>50</v>
      </c>
      <c r="C466" s="6" t="n">
        <v>50</v>
      </c>
      <c r="D466" s="16" t="s">
        <v>240</v>
      </c>
      <c r="E466" s="16"/>
      <c r="F466" s="16"/>
      <c r="G466" s="6" t="s">
        <f>=A466-A465</f>
      </c>
      <c r="H466" s="6" t="s">
        <f>=B466+H465</f>
      </c>
      <c r="I466" s="6" t="s">
        <f>=G466*H465</f>
      </c>
    </row>
    <row collapsed="false" customFormat="false" customHeight="false" hidden="false" ht="12.1" outlineLevel="0" r="467">
      <c r="A467" s="13" t="n">
        <v>44973</v>
      </c>
      <c r="B467" s="6" t="n">
        <v>158</v>
      </c>
      <c r="C467" s="6" t="n">
        <v>158</v>
      </c>
      <c r="D467" s="16" t="s">
        <v>287</v>
      </c>
      <c r="E467" s="16"/>
      <c r="F467" s="16"/>
      <c r="G467" s="6" t="s">
        <f>=A467-A466</f>
      </c>
      <c r="H467" s="6" t="s">
        <f>=B467+H466</f>
      </c>
      <c r="I467" s="6" t="s">
        <f>=G467*H466</f>
      </c>
    </row>
    <row collapsed="false" customFormat="false" customHeight="false" hidden="false" ht="12.1" outlineLevel="0" r="468">
      <c r="A468" s="13" t="n">
        <v>44973</v>
      </c>
      <c r="B468" s="6" t="n">
        <v>2000</v>
      </c>
      <c r="C468" s="6" t="n">
        <v>2000</v>
      </c>
      <c r="D468" s="16" t="s">
        <v>175</v>
      </c>
      <c r="E468" s="16"/>
      <c r="F468" s="16"/>
      <c r="G468" s="6" t="s">
        <f>=A468-A467</f>
      </c>
      <c r="H468" s="6" t="s">
        <f>=B468+H467</f>
      </c>
      <c r="I468" s="6" t="s">
        <f>=G468*H467</f>
      </c>
    </row>
    <row collapsed="false" customFormat="false" customHeight="false" hidden="false" ht="12.1" outlineLevel="0" r="469">
      <c r="A469" s="13" t="n">
        <v>44979</v>
      </c>
      <c r="B469" s="6" t="n">
        <v>262</v>
      </c>
      <c r="C469" s="6" t="n">
        <v>262</v>
      </c>
      <c r="D469" s="16" t="s">
        <v>175</v>
      </c>
      <c r="E469" s="16"/>
      <c r="F469" s="16"/>
      <c r="G469" s="6" t="s">
        <f>=A469-A468</f>
      </c>
      <c r="H469" s="6" t="s">
        <f>=B469+H468</f>
      </c>
      <c r="I469" s="6" t="s">
        <f>=G469*H468</f>
      </c>
    </row>
    <row collapsed="false" customFormat="false" customHeight="false" hidden="false" ht="12.1" outlineLevel="0" r="470">
      <c r="A470" s="13" t="n">
        <v>44981</v>
      </c>
      <c r="B470" s="6" t="n">
        <v>-156.9</v>
      </c>
      <c r="C470" s="6" t="n">
        <v>-156.9</v>
      </c>
      <c r="D470" s="16" t="s">
        <v>320</v>
      </c>
      <c r="E470" s="16"/>
      <c r="F470" s="16"/>
      <c r="G470" s="6" t="s">
        <f>=A470-A469</f>
      </c>
      <c r="H470" s="6" t="s">
        <f>=B470+H469</f>
      </c>
      <c r="I470" s="6" t="s">
        <f>=G470*H469</f>
      </c>
    </row>
    <row collapsed="false" customFormat="false" customHeight="false" hidden="false" ht="12.1" outlineLevel="0" r="471">
      <c r="A471" s="13" t="n">
        <v>44981.549756944</v>
      </c>
      <c r="B471" s="6" t="n">
        <v>500</v>
      </c>
      <c r="C471" s="6" t="n">
        <v>500</v>
      </c>
      <c r="D471" s="16" t="s">
        <v>240</v>
      </c>
      <c r="E471" s="16"/>
      <c r="F471" s="16"/>
      <c r="G471" s="6" t="s">
        <f>=A471-A470</f>
      </c>
      <c r="H471" s="6" t="s">
        <f>=B471+H470</f>
      </c>
      <c r="I471" s="6" t="s">
        <f>=G471*H470</f>
      </c>
    </row>
    <row collapsed="false" customFormat="false" customHeight="false" hidden="false" ht="12.1" outlineLevel="0" r="472">
      <c r="A472" s="13" t="n">
        <v>44983.835416667</v>
      </c>
      <c r="B472" s="6" t="n">
        <v>-6266</v>
      </c>
      <c r="C472" s="6" t="n">
        <v>0</v>
      </c>
      <c r="D472" s="16" t="s">
        <v>210</v>
      </c>
      <c r="E472" s="16"/>
      <c r="F472" s="16"/>
      <c r="G472" s="6" t="s">
        <f>=A472-A471</f>
      </c>
      <c r="H472" s="6" t="s">
        <f>=B472+H471</f>
      </c>
      <c r="I472" s="6" t="s">
        <f>=G472*H471</f>
      </c>
    </row>
    <row collapsed="false" customFormat="false" customHeight="false" hidden="false" ht="12.1" outlineLevel="0" r="473">
      <c r="A473" s="13" t="n">
        <v>44984</v>
      </c>
      <c r="B473" s="6" t="n">
        <v>100000</v>
      </c>
      <c r="C473" s="6" t="n">
        <v>100000</v>
      </c>
      <c r="D473" s="16" t="s">
        <v>175</v>
      </c>
      <c r="E473" s="16"/>
      <c r="F473" s="16"/>
      <c r="G473" s="6" t="s">
        <f>=A473-A472</f>
      </c>
      <c r="H473" s="6" t="s">
        <f>=B473+H472</f>
      </c>
      <c r="I473" s="6" t="s">
        <f>=G473*H472</f>
      </c>
    </row>
    <row collapsed="false" customFormat="false" customHeight="false" hidden="false" ht="12.1" outlineLevel="0" r="474">
      <c r="A474" s="13" t="n">
        <v>44985</v>
      </c>
      <c r="B474" s="6" t="n">
        <v>-177.52</v>
      </c>
      <c r="C474" s="6" t="n">
        <v>-177.52</v>
      </c>
      <c r="D474" s="16" t="s">
        <v>321</v>
      </c>
      <c r="E474" s="16"/>
      <c r="F474" s="16"/>
      <c r="G474" s="6" t="s">
        <f>=A474-A473</f>
      </c>
      <c r="H474" s="6" t="s">
        <f>=B474+H473</f>
      </c>
      <c r="I474" s="6" t="s">
        <f>=G474*H473</f>
      </c>
    </row>
    <row collapsed="false" customFormat="false" customHeight="false" hidden="false" ht="12.1" outlineLevel="0" r="475">
      <c r="A475" s="13" t="n">
        <v>44985</v>
      </c>
      <c r="B475" s="6" t="n">
        <v>8266</v>
      </c>
      <c r="C475" s="6" t="n">
        <v>8266</v>
      </c>
      <c r="D475" s="16" t="s">
        <v>175</v>
      </c>
      <c r="E475" s="16"/>
      <c r="F475" s="16"/>
      <c r="G475" s="6" t="s">
        <f>=A475-A474</f>
      </c>
      <c r="H475" s="6" t="s">
        <f>=B475+H474</f>
      </c>
      <c r="I475" s="6" t="s">
        <f>=G475*H474</f>
      </c>
    </row>
    <row collapsed="false" customFormat="false" customHeight="false" hidden="false" ht="12.1" outlineLevel="0" r="476">
      <c r="A476" s="13" t="n">
        <v>44987.674236111</v>
      </c>
      <c r="B476" s="6" t="n">
        <v>206.7</v>
      </c>
      <c r="C476" s="6" t="n">
        <v>206.7</v>
      </c>
      <c r="D476" s="16" t="s">
        <v>240</v>
      </c>
      <c r="E476" s="16"/>
      <c r="F476" s="16"/>
      <c r="G476" s="6" t="s">
        <f>=A476-A475</f>
      </c>
      <c r="H476" s="6" t="s">
        <f>=B476+H475</f>
      </c>
      <c r="I476" s="6" t="s">
        <f>=G476*H475</f>
      </c>
    </row>
    <row collapsed="false" customFormat="false" customHeight="false" hidden="false" ht="12.1" outlineLevel="0" r="477">
      <c r="A477" s="13" t="n">
        <v>44988</v>
      </c>
      <c r="B477" s="6" t="n">
        <v>6.54</v>
      </c>
      <c r="C477" s="6" t="n">
        <v>6.54</v>
      </c>
      <c r="D477" s="16" t="s">
        <v>249</v>
      </c>
      <c r="E477" s="16"/>
      <c r="F477" s="16"/>
      <c r="G477" s="6" t="s">
        <f>=A477-A476</f>
      </c>
      <c r="H477" s="6" t="s">
        <f>=B477+H476</f>
      </c>
      <c r="I477" s="6" t="s">
        <f>=G477*H476</f>
      </c>
    </row>
    <row collapsed="false" customFormat="false" customHeight="false" hidden="false" ht="12.1" outlineLevel="0" r="478">
      <c r="A478" s="13" t="n">
        <v>44988</v>
      </c>
      <c r="B478" s="6" t="n">
        <v>28.66</v>
      </c>
      <c r="C478" s="6" t="n">
        <v>28.66</v>
      </c>
      <c r="D478" s="16" t="s">
        <v>249</v>
      </c>
      <c r="E478" s="16"/>
      <c r="F478" s="16"/>
      <c r="G478" s="6" t="s">
        <f>=A478-A477</f>
      </c>
      <c r="H478" s="6" t="s">
        <f>=B478+H477</f>
      </c>
      <c r="I478" s="6" t="s">
        <f>=G478*H477</f>
      </c>
    </row>
    <row collapsed="false" customFormat="false" customHeight="false" hidden="false" ht="12.1" outlineLevel="0" r="479">
      <c r="A479" s="13" t="n">
        <v>44994</v>
      </c>
      <c r="B479" s="6" t="n">
        <v>92</v>
      </c>
      <c r="C479" s="6" t="n">
        <v>92</v>
      </c>
      <c r="D479" s="16" t="s">
        <v>175</v>
      </c>
      <c r="E479" s="16"/>
      <c r="F479" s="16"/>
      <c r="G479" s="6" t="s">
        <f>=A479-A478</f>
      </c>
      <c r="H479" s="6" t="s">
        <f>=B479+H478</f>
      </c>
      <c r="I479" s="6" t="s">
        <f>=G479*H478</f>
      </c>
    </row>
    <row collapsed="false" customFormat="false" customHeight="false" hidden="false" ht="12.1" outlineLevel="0" r="480">
      <c r="A480" s="13" t="n">
        <v>44994</v>
      </c>
      <c r="B480" s="6" t="n">
        <v>-10</v>
      </c>
      <c r="C480" s="6" t="n">
        <v>-10</v>
      </c>
      <c r="D480" s="16" t="s">
        <v>225</v>
      </c>
      <c r="E480" s="16"/>
      <c r="F480" s="16"/>
      <c r="G480" s="6" t="s">
        <f>=A480-A479</f>
      </c>
      <c r="H480" s="6" t="s">
        <f>=B480+H479</f>
      </c>
      <c r="I480" s="6" t="s">
        <f>=G480*H479</f>
      </c>
    </row>
    <row collapsed="false" customFormat="false" customHeight="false" hidden="false" ht="12.1" outlineLevel="0" r="481">
      <c r="A481" s="13" t="n">
        <v>44994.920138889</v>
      </c>
      <c r="B481" s="6" t="n">
        <v>87284.05</v>
      </c>
      <c r="C481" s="6" t="n">
        <v>87284.05</v>
      </c>
      <c r="D481" s="16" t="s">
        <v>175</v>
      </c>
      <c r="E481" s="16"/>
      <c r="F481" s="16"/>
      <c r="G481" s="6" t="s">
        <f>=A481-A480</f>
      </c>
      <c r="H481" s="6" t="s">
        <f>=B481+H480</f>
      </c>
      <c r="I481" s="6" t="s">
        <f>=G481*H480</f>
      </c>
    </row>
    <row collapsed="false" customFormat="false" customHeight="false" hidden="false" ht="12.1" outlineLevel="0" r="482">
      <c r="A482" s="13" t="n">
        <v>45000</v>
      </c>
      <c r="B482" s="6" t="n">
        <v>-100000</v>
      </c>
      <c r="C482" s="6" t="n">
        <v>-100000</v>
      </c>
      <c r="D482" s="16" t="s">
        <v>225</v>
      </c>
      <c r="E482" s="16"/>
      <c r="F482" s="16"/>
      <c r="G482" s="6" t="s">
        <f>=A482-A481</f>
      </c>
      <c r="H482" s="6" t="s">
        <f>=B482+H481</f>
      </c>
      <c r="I482" s="6" t="s">
        <f>=G482*H481</f>
      </c>
    </row>
    <row collapsed="false" customFormat="false" customHeight="false" hidden="false" ht="12.1" outlineLevel="0" r="483">
      <c r="A483" s="13" t="n">
        <v>45001</v>
      </c>
      <c r="B483" s="6" t="n">
        <v>2000</v>
      </c>
      <c r="C483" s="6" t="n">
        <v>2000</v>
      </c>
      <c r="D483" s="16" t="s">
        <v>175</v>
      </c>
      <c r="E483" s="16"/>
      <c r="F483" s="16"/>
      <c r="G483" s="6" t="s">
        <f>=A483-A482</f>
      </c>
      <c r="H483" s="6" t="s">
        <f>=B483+H482</f>
      </c>
      <c r="I483" s="6" t="s">
        <f>=G483*H482</f>
      </c>
    </row>
    <row collapsed="false" customFormat="false" customHeight="false" hidden="false" ht="12.1" outlineLevel="0" r="484">
      <c r="A484" s="13" t="n">
        <v>45002</v>
      </c>
      <c r="B484" s="6" t="n">
        <v>156.9</v>
      </c>
      <c r="C484" s="6" t="n">
        <v>156.9</v>
      </c>
      <c r="D484" s="16" t="s">
        <v>287</v>
      </c>
      <c r="E484" s="16"/>
      <c r="F484" s="16"/>
      <c r="G484" s="6" t="s">
        <f>=A484-A483</f>
      </c>
      <c r="H484" s="6" t="s">
        <f>=B484+H483</f>
      </c>
      <c r="I484" s="6" t="s">
        <f>=G484*H483</f>
      </c>
    </row>
    <row collapsed="false" customFormat="false" customHeight="false" hidden="false" ht="12.1" outlineLevel="0" r="485">
      <c r="A485" s="13" t="n">
        <v>45002.995138889</v>
      </c>
      <c r="B485" s="6" t="n">
        <v>3000</v>
      </c>
      <c r="C485" s="6" t="n">
        <v>3000</v>
      </c>
      <c r="D485" s="16" t="s">
        <v>175</v>
      </c>
      <c r="E485" s="16"/>
      <c r="F485" s="16"/>
      <c r="G485" s="6" t="s">
        <f>=A485-A484</f>
      </c>
      <c r="H485" s="6" t="s">
        <f>=B485+H484</f>
      </c>
      <c r="I485" s="6" t="s">
        <f>=G485*H484</f>
      </c>
    </row>
    <row collapsed="false" customFormat="false" customHeight="false" hidden="false" ht="12.1" outlineLevel="0" r="486">
      <c r="A486" s="13" t="n">
        <v>45005</v>
      </c>
      <c r="B486" s="6" t="n">
        <v>172</v>
      </c>
      <c r="C486" s="6" t="n">
        <v>172</v>
      </c>
      <c r="D486" s="16" t="s">
        <v>175</v>
      </c>
      <c r="E486" s="16"/>
      <c r="F486" s="16"/>
      <c r="G486" s="6" t="s">
        <f>=A486-A485</f>
      </c>
      <c r="H486" s="6" t="s">
        <f>=B486+H485</f>
      </c>
      <c r="I486" s="6" t="s">
        <f>=G486*H485</f>
      </c>
    </row>
    <row collapsed="false" customFormat="false" customHeight="false" hidden="false" ht="12.1" outlineLevel="0" r="487">
      <c r="A487" s="13" t="n">
        <v>45014</v>
      </c>
      <c r="B487" s="6" t="n">
        <v>200</v>
      </c>
      <c r="C487" s="6" t="n">
        <v>200</v>
      </c>
      <c r="D487" s="16" t="s">
        <v>240</v>
      </c>
      <c r="E487" s="16"/>
      <c r="F487" s="16"/>
      <c r="G487" s="6" t="s">
        <f>=A487-A486</f>
      </c>
      <c r="H487" s="6" t="s">
        <f>=B487+H486</f>
      </c>
      <c r="I487" s="6" t="s">
        <f>=G487*H486</f>
      </c>
    </row>
    <row collapsed="false" customFormat="false" customHeight="false" hidden="false" ht="12.1" outlineLevel="0" r="488">
      <c r="A488" s="13" t="n">
        <v>45016</v>
      </c>
      <c r="B488" s="6" t="n">
        <v>2000</v>
      </c>
      <c r="C488" s="6" t="n">
        <v>2000</v>
      </c>
      <c r="D488" s="16" t="s">
        <v>175</v>
      </c>
      <c r="E488" s="16"/>
      <c r="F488" s="16"/>
      <c r="G488" s="6" t="s">
        <f>=A488-A487</f>
      </c>
      <c r="H488" s="6" t="s">
        <f>=B488+H487</f>
      </c>
      <c r="I488" s="6" t="s">
        <f>=G488*H487</f>
      </c>
    </row>
    <row collapsed="false" customFormat="false" customHeight="false" hidden="false" ht="12.1" outlineLevel="0" r="489">
      <c r="A489" s="13" t="n">
        <v>45016</v>
      </c>
      <c r="B489" s="6" t="n">
        <v>-139.9</v>
      </c>
      <c r="C489" s="6" t="n">
        <v>-139.9</v>
      </c>
      <c r="D489" s="16" t="s">
        <v>322</v>
      </c>
      <c r="E489" s="16"/>
      <c r="F489" s="16"/>
      <c r="G489" s="6" t="s">
        <f>=A489-A488</f>
      </c>
      <c r="H489" s="6" t="s">
        <f>=B489+H488</f>
      </c>
      <c r="I489" s="6" t="s">
        <f>=G489*H488</f>
      </c>
    </row>
    <row collapsed="false" customFormat="false" customHeight="false" hidden="false" ht="12.1" outlineLevel="0" r="490">
      <c r="A490" s="13" t="n">
        <v>45020</v>
      </c>
      <c r="B490" s="6" t="n">
        <v>-405</v>
      </c>
      <c r="C490" s="6" t="n">
        <v>-405</v>
      </c>
      <c r="D490" s="16" t="s">
        <v>323</v>
      </c>
      <c r="E490" s="16"/>
      <c r="F490" s="16"/>
      <c r="G490" s="6" t="s">
        <f>=A490-A489</f>
      </c>
      <c r="H490" s="6" t="s">
        <f>=B490+H489</f>
      </c>
      <c r="I490" s="6" t="s">
        <f>=G490*H489</f>
      </c>
    </row>
    <row collapsed="false" customFormat="false" customHeight="false" hidden="false" ht="12.1" outlineLevel="0" r="491">
      <c r="A491" s="13" t="n">
        <v>45030</v>
      </c>
      <c r="B491" s="6" t="n">
        <v>2000</v>
      </c>
      <c r="C491" s="6" t="n">
        <v>2000</v>
      </c>
      <c r="D491" s="16" t="s">
        <v>175</v>
      </c>
      <c r="E491" s="16"/>
      <c r="F491" s="16"/>
      <c r="G491" s="6" t="s">
        <f>=A491-A490</f>
      </c>
      <c r="H491" s="6" t="s">
        <f>=B491+H490</f>
      </c>
      <c r="I491" s="6" t="s">
        <f>=G491*H490</f>
      </c>
    </row>
    <row collapsed="false" customFormat="false" customHeight="false" hidden="false" ht="12.1" outlineLevel="0" r="492">
      <c r="A492" s="13" t="n">
        <v>45030.56181713</v>
      </c>
      <c r="B492" s="6" t="n">
        <v>2000</v>
      </c>
      <c r="C492" s="6" t="n">
        <v>2000</v>
      </c>
      <c r="D492" s="16" t="s">
        <v>240</v>
      </c>
      <c r="E492" s="16"/>
      <c r="F492" s="16"/>
      <c r="G492" s="6" t="s">
        <f>=A492-A491</f>
      </c>
      <c r="H492" s="6" t="s">
        <f>=B492+H491</f>
      </c>
      <c r="I492" s="6" t="s">
        <f>=G492*H491</f>
      </c>
    </row>
    <row collapsed="false" customFormat="false" customHeight="false" hidden="false" ht="12.1" outlineLevel="0" r="493">
      <c r="A493" s="13" t="n">
        <v>45033.565972222</v>
      </c>
      <c r="B493" s="6" t="n">
        <v>3000</v>
      </c>
      <c r="C493" s="6" t="n">
        <v>3000</v>
      </c>
      <c r="D493" s="16" t="s">
        <v>175</v>
      </c>
      <c r="E493" s="16"/>
      <c r="F493" s="16"/>
      <c r="G493" s="6" t="s">
        <f>=A493-A492</f>
      </c>
      <c r="H493" s="6" t="s">
        <f>=B493+H492</f>
      </c>
      <c r="I493" s="6" t="s">
        <f>=G493*H492</f>
      </c>
    </row>
    <row collapsed="false" customFormat="false" customHeight="false" hidden="false" ht="12.1" outlineLevel="0" r="494">
      <c r="A494" s="13" t="n">
        <v>45035</v>
      </c>
      <c r="B494" s="6" t="n">
        <v>405</v>
      </c>
      <c r="C494" s="6" t="n">
        <v>405</v>
      </c>
      <c r="D494" s="16" t="s">
        <v>324</v>
      </c>
      <c r="E494" s="16"/>
      <c r="F494" s="16"/>
      <c r="G494" s="6" t="s">
        <f>=A494-A493</f>
      </c>
      <c r="H494" s="6" t="s">
        <f>=B494+H493</f>
      </c>
      <c r="I494" s="6" t="s">
        <f>=G494*H493</f>
      </c>
    </row>
    <row collapsed="false" customFormat="false" customHeight="false" hidden="false" ht="12.1" outlineLevel="0" r="495">
      <c r="A495" s="13" t="n">
        <v>45044</v>
      </c>
      <c r="B495" s="6" t="n">
        <v>-123.5</v>
      </c>
      <c r="C495" s="6" t="n">
        <v>-123.5</v>
      </c>
      <c r="D495" s="16" t="s">
        <v>325</v>
      </c>
      <c r="E495" s="16"/>
      <c r="F495" s="16"/>
      <c r="G495" s="6" t="s">
        <f>=A495-A494</f>
      </c>
      <c r="H495" s="6" t="s">
        <f>=B495+H494</f>
      </c>
      <c r="I495" s="6" t="s">
        <f>=G495*H494</f>
      </c>
    </row>
    <row collapsed="false" customFormat="false" customHeight="false" hidden="false" ht="12.1" outlineLevel="0" r="496">
      <c r="A496" s="13" t="n">
        <v>45044.899305556</v>
      </c>
      <c r="B496" s="6" t="n">
        <v>2000</v>
      </c>
      <c r="C496" s="6" t="n">
        <v>2000</v>
      </c>
      <c r="D496" s="16" t="s">
        <v>175</v>
      </c>
      <c r="E496" s="16"/>
      <c r="F496" s="16"/>
      <c r="G496" s="6" t="s">
        <f>=A496-A495</f>
      </c>
      <c r="H496" s="6" t="s">
        <f>=B496+H495</f>
      </c>
      <c r="I496" s="6" t="s">
        <f>=G496*H495</f>
      </c>
    </row>
    <row collapsed="false" customFormat="false" customHeight="false" hidden="false" ht="12.1" outlineLevel="0" r="497">
      <c r="A497" s="13" t="n">
        <v>45049</v>
      </c>
      <c r="B497" s="6" t="n">
        <v>-526.8</v>
      </c>
      <c r="C497" s="6" t="n">
        <v>-526.8</v>
      </c>
      <c r="D497" s="16" t="s">
        <v>326</v>
      </c>
      <c r="E497" s="16"/>
      <c r="F497" s="16"/>
      <c r="G497" s="6" t="s">
        <f>=A497-A496</f>
      </c>
      <c r="H497" s="6" t="s">
        <f>=B497+H496</f>
      </c>
      <c r="I497" s="6" t="s">
        <f>=G497*H496</f>
      </c>
    </row>
    <row collapsed="false" customFormat="false" customHeight="false" hidden="false" ht="12.1" outlineLevel="0" r="498">
      <c r="A498" s="13" t="n">
        <v>45057</v>
      </c>
      <c r="B498" s="6" t="n">
        <v>-2175</v>
      </c>
      <c r="C498" s="6" t="n">
        <v>-2175</v>
      </c>
      <c r="D498" s="16" t="s">
        <v>327</v>
      </c>
      <c r="E498" s="16"/>
      <c r="F498" s="16"/>
      <c r="G498" s="6" t="s">
        <f>=A498-A497</f>
      </c>
      <c r="H498" s="6" t="s">
        <f>=B498+H497</f>
      </c>
      <c r="I498" s="6" t="s">
        <f>=G498*H497</f>
      </c>
    </row>
    <row collapsed="false" customFormat="false" customHeight="false" hidden="false" ht="12.1" outlineLevel="0" r="499">
      <c r="A499" s="13" t="n">
        <v>45057</v>
      </c>
      <c r="B499" s="6" t="n">
        <v>-652</v>
      </c>
      <c r="C499" s="6" t="n">
        <v>-652</v>
      </c>
      <c r="D499" s="16" t="s">
        <v>328</v>
      </c>
      <c r="E499" s="16"/>
      <c r="F499" s="16"/>
      <c r="G499" s="6" t="s">
        <f>=A499-A498</f>
      </c>
      <c r="H499" s="6" t="s">
        <f>=B499+H498</f>
      </c>
      <c r="I499" s="6" t="s">
        <f>=G499*H498</f>
      </c>
    </row>
    <row collapsed="false" customFormat="false" customHeight="false" hidden="false" ht="12.1" outlineLevel="0" r="500">
      <c r="A500" s="13" t="n">
        <v>45063.843055556</v>
      </c>
      <c r="B500" s="6" t="n">
        <v>3000</v>
      </c>
      <c r="C500" s="6" t="n">
        <v>3000</v>
      </c>
      <c r="D500" s="16" t="s">
        <v>175</v>
      </c>
      <c r="E500" s="16"/>
      <c r="F500" s="16"/>
      <c r="G500" s="6" t="s">
        <f>=A500-A499</f>
      </c>
      <c r="H500" s="6" t="s">
        <f>=B500+H499</f>
      </c>
      <c r="I500" s="6" t="s">
        <f>=G500*H499</f>
      </c>
    </row>
    <row collapsed="false" customFormat="false" customHeight="false" hidden="false" ht="12.1" outlineLevel="0" r="501">
      <c r="A501" s="13" t="n">
        <v>45065.532638889</v>
      </c>
      <c r="B501" s="6" t="n">
        <v>526.8</v>
      </c>
      <c r="C501" s="6" t="n">
        <v>526.8</v>
      </c>
      <c r="D501" s="16" t="s">
        <v>279</v>
      </c>
      <c r="E501" s="16"/>
      <c r="F501" s="16"/>
      <c r="G501" s="6" t="s">
        <f>=A501-A500</f>
      </c>
      <c r="H501" s="6" t="s">
        <f>=B501+H500</f>
      </c>
      <c r="I501" s="6" t="s">
        <f>=G501*H500</f>
      </c>
    </row>
    <row collapsed="false" customFormat="false" customHeight="false" hidden="false" ht="12.1" outlineLevel="0" r="502">
      <c r="A502" s="13" t="n">
        <v>45068</v>
      </c>
      <c r="B502" s="6" t="n">
        <v>-23.02</v>
      </c>
      <c r="C502" s="6" t="n">
        <v>-23.02</v>
      </c>
      <c r="D502" s="16" t="s">
        <v>329</v>
      </c>
      <c r="E502" s="16"/>
      <c r="F502" s="16"/>
      <c r="G502" s="6" t="s">
        <f>=A502-A501</f>
      </c>
      <c r="H502" s="6" t="s">
        <f>=B502+H501</f>
      </c>
      <c r="I502" s="6" t="s">
        <f>=G502*H501</f>
      </c>
    </row>
    <row collapsed="false" customFormat="false" customHeight="false" hidden="false" ht="12.1" outlineLevel="0" r="503">
      <c r="A503" s="13" t="n">
        <v>45068.818055556</v>
      </c>
      <c r="B503" s="6" t="n">
        <v>161.6</v>
      </c>
      <c r="C503" s="6" t="n">
        <v>161.6</v>
      </c>
      <c r="D503" s="16" t="s">
        <v>330</v>
      </c>
      <c r="E503" s="16"/>
      <c r="F503" s="16"/>
      <c r="G503" s="6" t="s">
        <f>=A503-A502</f>
      </c>
      <c r="H503" s="6" t="s">
        <f>=B503+H502</f>
      </c>
      <c r="I503" s="6" t="s">
        <f>=G503*H502</f>
      </c>
    </row>
    <row collapsed="false" customFormat="false" customHeight="false" hidden="false" ht="12.1" outlineLevel="0" r="504">
      <c r="A504" s="13" t="n">
        <v>45070.849305556</v>
      </c>
      <c r="B504" s="6" t="n">
        <v>140.9</v>
      </c>
      <c r="C504" s="6" t="n">
        <v>140.9</v>
      </c>
      <c r="D504" s="16" t="s">
        <v>330</v>
      </c>
      <c r="E504" s="16"/>
      <c r="F504" s="16"/>
      <c r="G504" s="6" t="s">
        <f>=A504-A503</f>
      </c>
      <c r="H504" s="6" t="s">
        <f>=B504+H503</f>
      </c>
      <c r="I504" s="6" t="s">
        <f>=G504*H503</f>
      </c>
    </row>
    <row collapsed="false" customFormat="false" customHeight="false" hidden="false" ht="12.1" outlineLevel="0" r="505">
      <c r="A505" s="13" t="n">
        <v>45071</v>
      </c>
      <c r="B505" s="6" t="n">
        <v>23.02</v>
      </c>
      <c r="C505" s="6" t="n">
        <v>23.02</v>
      </c>
      <c r="D505" s="16" t="s">
        <v>331</v>
      </c>
      <c r="E505" s="16"/>
      <c r="F505" s="16"/>
      <c r="G505" s="6" t="s">
        <f>=A505-A504</f>
      </c>
      <c r="H505" s="6" t="s">
        <f>=B505+H504</f>
      </c>
      <c r="I505" s="6" t="s">
        <f>=G505*H504</f>
      </c>
    </row>
    <row collapsed="false" customFormat="false" customHeight="false" hidden="false" ht="12.1" outlineLevel="0" r="506">
      <c r="A506" s="13" t="n">
        <v>45072.7125</v>
      </c>
      <c r="B506" s="6" t="n">
        <v>563</v>
      </c>
      <c r="C506" s="6" t="n">
        <v>563</v>
      </c>
      <c r="D506" s="16" t="s">
        <v>332</v>
      </c>
      <c r="E506" s="16"/>
      <c r="F506" s="16"/>
      <c r="G506" s="6" t="s">
        <f>=A506-A505</f>
      </c>
      <c r="H506" s="6" t="s">
        <f>=B506+H505</f>
      </c>
      <c r="I506" s="6" t="s">
        <f>=G506*H505</f>
      </c>
    </row>
    <row collapsed="false" customFormat="false" customHeight="false" hidden="false" ht="12.1" outlineLevel="0" r="507">
      <c r="A507" s="13" t="n">
        <v>45072.7125</v>
      </c>
      <c r="B507" s="6" t="n">
        <v>2175</v>
      </c>
      <c r="C507" s="6" t="n">
        <v>2175</v>
      </c>
      <c r="D507" s="16" t="s">
        <v>237</v>
      </c>
      <c r="E507" s="16"/>
      <c r="F507" s="16"/>
      <c r="G507" s="6" t="s">
        <f>=A507-A506</f>
      </c>
      <c r="H507" s="6" t="s">
        <f>=B507+H506</f>
      </c>
      <c r="I507" s="6" t="s">
        <f>=G507*H506</f>
      </c>
    </row>
    <row collapsed="false" customFormat="false" customHeight="false" hidden="false" ht="12.1" outlineLevel="0" r="508">
      <c r="A508" s="13" t="n">
        <v>45077.583333333</v>
      </c>
      <c r="B508" s="6" t="n">
        <v>2000</v>
      </c>
      <c r="C508" s="6" t="n">
        <v>2000</v>
      </c>
      <c r="D508" s="16" t="s">
        <v>175</v>
      </c>
      <c r="E508" s="16"/>
      <c r="F508" s="16"/>
      <c r="G508" s="6" t="s">
        <f>=A508-A507</f>
      </c>
      <c r="H508" s="6" t="s">
        <f>=B508+H507</f>
      </c>
      <c r="I508" s="6" t="s">
        <f>=G508*H507</f>
      </c>
    </row>
    <row collapsed="false" customFormat="false" customHeight="false" hidden="false" ht="12.1" outlineLevel="0" r="509">
      <c r="A509" s="13" t="n">
        <v>45082</v>
      </c>
      <c r="B509" s="6" t="n">
        <v>-3048</v>
      </c>
      <c r="C509" s="6" t="n">
        <v>-3048</v>
      </c>
      <c r="D509" s="16" t="s">
        <v>333</v>
      </c>
      <c r="E509" s="16"/>
      <c r="F509" s="16"/>
      <c r="G509" s="6" t="s">
        <f>=A509-A508</f>
      </c>
      <c r="H509" s="6" t="s">
        <f>=B509+H508</f>
      </c>
      <c r="I509" s="6" t="s">
        <f>=G509*H508</f>
      </c>
    </row>
    <row collapsed="false" customFormat="false" customHeight="false" hidden="false" ht="12.1" outlineLevel="0" r="510">
      <c r="A510" s="13" t="n">
        <v>45083</v>
      </c>
      <c r="B510" s="6" t="n">
        <v>-19.44</v>
      </c>
      <c r="C510" s="6" t="n">
        <v>-19.44</v>
      </c>
      <c r="D510" s="16" t="s">
        <v>334</v>
      </c>
      <c r="E510" s="16"/>
      <c r="F510" s="16"/>
      <c r="G510" s="6" t="s">
        <f>=A510-A509</f>
      </c>
      <c r="H510" s="6" t="s">
        <f>=B510+H509</f>
      </c>
      <c r="I510" s="6" t="s">
        <f>=G510*H509</f>
      </c>
    </row>
    <row collapsed="false" customFormat="false" customHeight="false" hidden="false" ht="12.1" outlineLevel="0" r="511">
      <c r="A511" s="13" t="n">
        <v>45092</v>
      </c>
      <c r="B511" s="6" t="n">
        <v>3048</v>
      </c>
      <c r="C511" s="6" t="n">
        <v>3048</v>
      </c>
      <c r="D511" s="16" t="s">
        <v>335</v>
      </c>
      <c r="E511" s="16"/>
      <c r="F511" s="16"/>
      <c r="G511" s="6" t="s">
        <f>=A511-A510</f>
      </c>
      <c r="H511" s="6" t="s">
        <f>=B511+H510</f>
      </c>
      <c r="I511" s="6" t="s">
        <f>=G511*H510</f>
      </c>
    </row>
    <row collapsed="false" customFormat="false" customHeight="false" hidden="false" ht="12.1" outlineLevel="0" r="512">
      <c r="A512" s="13" t="n">
        <v>45096.679166667</v>
      </c>
      <c r="B512" s="6" t="n">
        <v>3000</v>
      </c>
      <c r="C512" s="6" t="n">
        <v>3000</v>
      </c>
      <c r="D512" s="16" t="s">
        <v>175</v>
      </c>
      <c r="E512" s="16"/>
      <c r="F512" s="16"/>
      <c r="G512" s="6" t="s">
        <f>=A512-A511</f>
      </c>
      <c r="H512" s="6" t="s">
        <f>=B512+H511</f>
      </c>
      <c r="I512" s="6" t="s">
        <f>=G512*H511</f>
      </c>
    </row>
    <row collapsed="false" customFormat="false" customHeight="false" hidden="false" ht="12.1" outlineLevel="0" r="513">
      <c r="A513" s="13" t="n">
        <v>45106</v>
      </c>
      <c r="B513" s="6" t="n">
        <v>-596.8</v>
      </c>
      <c r="C513" s="6" t="n">
        <v>-596.8</v>
      </c>
      <c r="D513" s="16" t="s">
        <v>336</v>
      </c>
      <c r="E513" s="16"/>
      <c r="F513" s="16"/>
      <c r="G513" s="6" t="s">
        <f>=A513-A512</f>
      </c>
      <c r="H513" s="6" t="s">
        <f>=B513+H512</f>
      </c>
      <c r="I513" s="6" t="s">
        <f>=G513*H512</f>
      </c>
    </row>
    <row collapsed="false" customFormat="false" customHeight="false" hidden="false" ht="12.1" outlineLevel="0" r="514">
      <c r="A514" s="13" t="n">
        <v>45107.623611111</v>
      </c>
      <c r="B514" s="6" t="n">
        <v>2000</v>
      </c>
      <c r="C514" s="6" t="n">
        <v>2000</v>
      </c>
      <c r="D514" s="16" t="s">
        <v>175</v>
      </c>
      <c r="E514" s="16"/>
      <c r="F514" s="16"/>
      <c r="G514" s="6" t="s">
        <f>=A514-A513</f>
      </c>
      <c r="H514" s="6" t="s">
        <f>=B514+H513</f>
      </c>
      <c r="I514" s="6" t="s">
        <f>=G514*H513</f>
      </c>
    </row>
    <row collapsed="false" customFormat="false" customHeight="false" hidden="false" ht="12.1" outlineLevel="0" r="515">
      <c r="A515" s="13" t="n">
        <v>45117</v>
      </c>
      <c r="B515" s="6" t="n">
        <v>-444.72</v>
      </c>
      <c r="C515" s="6" t="n">
        <v>-444.72</v>
      </c>
      <c r="D515" s="16" t="s">
        <v>337</v>
      </c>
      <c r="E515" s="16"/>
      <c r="F515" s="16"/>
      <c r="G515" s="6" t="s">
        <f>=A515-A514</f>
      </c>
      <c r="H515" s="6" t="s">
        <f>=B515+H514</f>
      </c>
      <c r="I515" s="6" t="s">
        <f>=G515*H514</f>
      </c>
    </row>
    <row collapsed="false" customFormat="false" customHeight="false" hidden="false" ht="12.1" outlineLevel="0" r="516">
      <c r="A516" s="13" t="n">
        <v>45117</v>
      </c>
      <c r="B516" s="6" t="n">
        <v>-505.76</v>
      </c>
      <c r="C516" s="6" t="n">
        <v>-505.76</v>
      </c>
      <c r="D516" s="16" t="s">
        <v>338</v>
      </c>
      <c r="E516" s="16"/>
      <c r="F516" s="16"/>
      <c r="G516" s="6" t="s">
        <f>=A516-A515</f>
      </c>
      <c r="H516" s="6" t="s">
        <f>=B516+H515</f>
      </c>
      <c r="I516" s="6" t="s">
        <f>=G516*H515</f>
      </c>
    </row>
    <row collapsed="false" customFormat="false" customHeight="false" hidden="false" ht="12.1" outlineLevel="0" r="517">
      <c r="A517" s="13" t="n">
        <v>45118</v>
      </c>
      <c r="B517" s="6" t="n">
        <v>-437.55</v>
      </c>
      <c r="C517" s="6" t="n">
        <v>-437.55</v>
      </c>
      <c r="D517" s="16" t="s">
        <v>339</v>
      </c>
      <c r="E517" s="16"/>
      <c r="F517" s="16"/>
      <c r="G517" s="6" t="s">
        <f>=A517-A516</f>
      </c>
      <c r="H517" s="6" t="s">
        <f>=B517+H516</f>
      </c>
      <c r="I517" s="6" t="s">
        <f>=G517*H516</f>
      </c>
    </row>
    <row collapsed="false" customFormat="false" customHeight="false" hidden="false" ht="12.1" outlineLevel="0" r="518">
      <c r="A518" s="13" t="n">
        <v>45118</v>
      </c>
      <c r="B518" s="6" t="n">
        <v>-593.86</v>
      </c>
      <c r="C518" s="6" t="n">
        <v>-593.86</v>
      </c>
      <c r="D518" s="16" t="s">
        <v>340</v>
      </c>
      <c r="E518" s="16"/>
      <c r="F518" s="16"/>
      <c r="G518" s="6" t="s">
        <f>=A518-A517</f>
      </c>
      <c r="H518" s="6" t="s">
        <f>=B518+H517</f>
      </c>
      <c r="I518" s="6" t="s">
        <f>=G518*H517</f>
      </c>
    </row>
    <row collapsed="false" customFormat="false" customHeight="false" hidden="false" ht="12.1" outlineLevel="0" r="519">
      <c r="A519" s="13" t="n">
        <v>45118</v>
      </c>
      <c r="B519" s="6" t="n">
        <v>-723.3</v>
      </c>
      <c r="C519" s="6" t="n">
        <v>-723.3</v>
      </c>
      <c r="D519" s="16" t="s">
        <v>341</v>
      </c>
      <c r="E519" s="16"/>
      <c r="F519" s="16"/>
      <c r="G519" s="6" t="s">
        <f>=A519-A518</f>
      </c>
      <c r="H519" s="6" t="s">
        <f>=B519+H518</f>
      </c>
      <c r="I519" s="6" t="s">
        <f>=G519*H518</f>
      </c>
    </row>
    <row collapsed="false" customFormat="false" customHeight="false" hidden="false" ht="12.1" outlineLevel="0" r="520">
      <c r="A520" s="13" t="n">
        <v>45118</v>
      </c>
      <c r="B520" s="6" t="n">
        <v>-230</v>
      </c>
      <c r="C520" s="6" t="n">
        <v>-230</v>
      </c>
      <c r="D520" s="16" t="s">
        <v>342</v>
      </c>
      <c r="E520" s="16"/>
      <c r="F520" s="16"/>
      <c r="G520" s="6" t="s">
        <f>=A520-A519</f>
      </c>
      <c r="H520" s="6" t="s">
        <f>=B520+H519</f>
      </c>
      <c r="I520" s="6" t="s">
        <f>=G520*H519</f>
      </c>
    </row>
    <row collapsed="false" customFormat="false" customHeight="false" hidden="false" ht="12.1" outlineLevel="0" r="521">
      <c r="A521" s="13" t="n">
        <v>45120.848611111</v>
      </c>
      <c r="B521" s="6" t="n">
        <v>602.8</v>
      </c>
      <c r="C521" s="6" t="n">
        <v>602.8</v>
      </c>
      <c r="D521" s="16" t="s">
        <v>343</v>
      </c>
      <c r="E521" s="16"/>
      <c r="F521" s="16"/>
      <c r="G521" s="6" t="s">
        <f>=A521-A520</f>
      </c>
      <c r="H521" s="6" t="s">
        <f>=B521+H520</f>
      </c>
      <c r="I521" s="6" t="s">
        <f>=G521*H520</f>
      </c>
    </row>
    <row collapsed="false" customFormat="false" customHeight="false" hidden="false" ht="12.1" outlineLevel="0" r="522">
      <c r="A522" s="13" t="n">
        <v>45128.938888889</v>
      </c>
      <c r="B522" s="6" t="n">
        <v>444.72</v>
      </c>
      <c r="C522" s="6" t="n">
        <v>444.72</v>
      </c>
      <c r="D522" s="16" t="s">
        <v>344</v>
      </c>
      <c r="E522" s="16"/>
      <c r="F522" s="16"/>
      <c r="G522" s="6" t="s">
        <f>=A522-A521</f>
      </c>
      <c r="H522" s="6" t="s">
        <f>=B522+H521</f>
      </c>
      <c r="I522" s="6" t="s">
        <f>=G522*H521</f>
      </c>
    </row>
    <row collapsed="false" customFormat="false" customHeight="false" hidden="false" ht="12.1" outlineLevel="0" r="523">
      <c r="A523" s="13" t="n">
        <v>45133.882638889</v>
      </c>
      <c r="B523" s="6" t="n">
        <v>505.76</v>
      </c>
      <c r="C523" s="6" t="n">
        <v>505.76</v>
      </c>
      <c r="D523" s="16" t="s">
        <v>345</v>
      </c>
      <c r="E523" s="16"/>
      <c r="F523" s="16"/>
      <c r="G523" s="6" t="s">
        <f>=A523-A522</f>
      </c>
      <c r="H523" s="6" t="s">
        <f>=B523+H522</f>
      </c>
      <c r="I523" s="6" t="s">
        <f>=G523*H522</f>
      </c>
    </row>
    <row collapsed="false" customFormat="false" customHeight="false" hidden="false" ht="12.1" outlineLevel="0" r="524">
      <c r="A524" s="13" t="n">
        <v>45133.882638889</v>
      </c>
      <c r="B524" s="6" t="n">
        <v>437.55</v>
      </c>
      <c r="C524" s="6" t="n">
        <v>437.55</v>
      </c>
      <c r="D524" s="16" t="s">
        <v>346</v>
      </c>
      <c r="E524" s="16"/>
      <c r="F524" s="16"/>
      <c r="G524" s="6" t="s">
        <f>=A524-A523</f>
      </c>
      <c r="H524" s="6" t="s">
        <f>=B524+H523</f>
      </c>
      <c r="I524" s="6" t="s">
        <f>=G524*H523</f>
      </c>
    </row>
    <row collapsed="false" customFormat="false" customHeight="false" hidden="false" ht="12.1" outlineLevel="0" r="525">
      <c r="A525" s="13" t="n">
        <v>45134.882638889</v>
      </c>
      <c r="B525" s="6" t="n">
        <v>723.3</v>
      </c>
      <c r="C525" s="6" t="n">
        <v>723.3</v>
      </c>
      <c r="D525" s="16" t="s">
        <v>347</v>
      </c>
      <c r="E525" s="16"/>
      <c r="F525" s="16"/>
      <c r="G525" s="6" t="s">
        <f>=A525-A524</f>
      </c>
      <c r="H525" s="6" t="s">
        <f>=B525+H524</f>
      </c>
      <c r="I525" s="6" t="s">
        <f>=G525*H524</f>
      </c>
    </row>
    <row collapsed="false" customFormat="false" customHeight="false" hidden="false" ht="12.1" outlineLevel="0" r="526">
      <c r="A526" s="13" t="n">
        <v>45134.895833333</v>
      </c>
      <c r="B526" s="6" t="n">
        <v>230</v>
      </c>
      <c r="C526" s="6" t="n">
        <v>230</v>
      </c>
      <c r="D526" s="16" t="s">
        <v>348</v>
      </c>
      <c r="E526" s="16"/>
      <c r="F526" s="16"/>
      <c r="G526" s="6" t="s">
        <f>=A526-A525</f>
      </c>
      <c r="H526" s="6" t="s">
        <f>=B526+H525</f>
      </c>
      <c r="I526" s="6" t="s">
        <f>=G526*H525</f>
      </c>
    </row>
    <row collapsed="false" customFormat="false" customHeight="false" hidden="false" ht="12.1" outlineLevel="0" r="527">
      <c r="A527" s="13" t="n">
        <v>45135</v>
      </c>
      <c r="B527" s="6" t="n">
        <v>593.86</v>
      </c>
      <c r="C527" s="6" t="n">
        <v>593.86</v>
      </c>
      <c r="D527" s="16" t="s">
        <v>349</v>
      </c>
      <c r="E527" s="16"/>
      <c r="F527" s="16"/>
      <c r="G527" s="6" t="s">
        <f>=A527-A526</f>
      </c>
      <c r="H527" s="6" t="s">
        <f>=B527+H526</f>
      </c>
      <c r="I527" s="6" t="s">
        <f>=G527*H526</f>
      </c>
    </row>
    <row collapsed="false" customFormat="false" customHeight="false" hidden="false" ht="12.1" outlineLevel="0" r="528">
      <c r="A528" s="13" t="n">
        <v>45138.588888889</v>
      </c>
      <c r="B528" s="6" t="n">
        <v>3000</v>
      </c>
      <c r="C528" s="6" t="n">
        <v>3000</v>
      </c>
      <c r="D528" s="16" t="s">
        <v>175</v>
      </c>
      <c r="E528" s="16"/>
      <c r="F528" s="16"/>
      <c r="G528" s="6" t="s">
        <f>=A528-A527</f>
      </c>
      <c r="H528" s="6" t="s">
        <f>=B528+H527</f>
      </c>
      <c r="I528" s="6" t="s">
        <f>=G528*H527</f>
      </c>
    </row>
    <row collapsed="false" customFormat="false" customHeight="false" hidden="false" ht="12.1" outlineLevel="0" r="529">
      <c r="A529" s="13" t="n">
        <v>45146</v>
      </c>
      <c r="B529" s="6" t="n">
        <v>500</v>
      </c>
      <c r="C529" s="6" t="n">
        <v>500</v>
      </c>
      <c r="D529" s="16" t="s">
        <v>240</v>
      </c>
      <c r="E529" s="16"/>
      <c r="F529" s="16"/>
      <c r="G529" s="6" t="s">
        <f>=A529-A528</f>
      </c>
      <c r="H529" s="6" t="s">
        <f>=B529+H528</f>
      </c>
      <c r="I529" s="6" t="s">
        <f>=G529*H528</f>
      </c>
    </row>
    <row collapsed="false" customFormat="false" customHeight="false" hidden="false" ht="12.1" outlineLevel="0" r="530">
      <c r="A530" s="13" t="n">
        <v>45148.526666667</v>
      </c>
      <c r="B530" s="6" t="n">
        <v>20800</v>
      </c>
      <c r="C530" s="6" t="n">
        <v>20800</v>
      </c>
      <c r="D530" s="16" t="s">
        <v>240</v>
      </c>
      <c r="E530" s="16"/>
      <c r="F530" s="16"/>
      <c r="G530" s="6" t="s">
        <f>=A530-A529</f>
      </c>
      <c r="H530" s="6" t="s">
        <f>=B530+H529</f>
      </c>
      <c r="I530" s="6" t="s">
        <f>=G530*H529</f>
      </c>
    </row>
    <row collapsed="false" customFormat="false" customHeight="false" hidden="false" ht="12.1" outlineLevel="0" r="531">
      <c r="A531" s="13" t="n">
        <v>45154.622777778</v>
      </c>
      <c r="B531" s="6" t="n">
        <v>800</v>
      </c>
      <c r="C531" s="6" t="n">
        <v>800</v>
      </c>
      <c r="D531" s="16" t="s">
        <v>240</v>
      </c>
      <c r="E531" s="16"/>
      <c r="F531" s="16"/>
      <c r="G531" s="6" t="s">
        <f>=A531-A530</f>
      </c>
      <c r="H531" s="6" t="s">
        <f>=B531+H530</f>
      </c>
      <c r="I531" s="6" t="s">
        <f>=G531*H530</f>
      </c>
    </row>
    <row collapsed="false" customFormat="false" customHeight="false" hidden="false" ht="12.1" outlineLevel="0" r="532">
      <c r="A532" s="13" t="n">
        <v>45154.865277778</v>
      </c>
      <c r="B532" s="6" t="n">
        <v>3000</v>
      </c>
      <c r="C532" s="6" t="n">
        <v>3000</v>
      </c>
      <c r="D532" s="16" t="s">
        <v>175</v>
      </c>
      <c r="E532" s="16"/>
      <c r="F532" s="16"/>
      <c r="G532" s="6" t="s">
        <f>=A532-A531</f>
      </c>
      <c r="H532" s="6" t="s">
        <f>=B532+H531</f>
      </c>
      <c r="I532" s="6" t="s">
        <f>=G532*H531</f>
      </c>
    </row>
    <row collapsed="false" customFormat="false" customHeight="false" hidden="false" ht="12.1" outlineLevel="0" r="533">
      <c r="A533" s="13" t="n">
        <v>45155.694756944</v>
      </c>
      <c r="B533" s="6" t="n">
        <v>1000</v>
      </c>
      <c r="C533" s="6" t="n">
        <v>1000</v>
      </c>
      <c r="D533" s="16" t="s">
        <v>240</v>
      </c>
      <c r="E533" s="16"/>
      <c r="F533" s="16"/>
      <c r="G533" s="6" t="s">
        <f>=A533-A532</f>
      </c>
      <c r="H533" s="6" t="s">
        <f>=B533+H532</f>
      </c>
      <c r="I533" s="6" t="s">
        <f>=G533*H532</f>
      </c>
    </row>
    <row collapsed="false" customFormat="false" customHeight="false" hidden="false" ht="12.1" outlineLevel="0" r="534">
      <c r="A534" s="13" t="n">
        <v>45167</v>
      </c>
      <c r="B534" s="6" t="n">
        <v>-430.78</v>
      </c>
      <c r="C534" s="6" t="n">
        <v>-430.78</v>
      </c>
      <c r="D534" s="16" t="s">
        <v>350</v>
      </c>
      <c r="E534" s="16"/>
      <c r="F534" s="16"/>
      <c r="G534" s="6" t="s">
        <f>=A534-A533</f>
      </c>
      <c r="H534" s="6" t="s">
        <f>=B534+H533</f>
      </c>
      <c r="I534" s="6" t="s">
        <f>=G534*H533</f>
      </c>
    </row>
    <row collapsed="false" customFormat="false" customHeight="false" hidden="false" ht="12.1" outlineLevel="0" r="535">
      <c r="A535" s="13" t="n">
        <v>45167.422222222</v>
      </c>
      <c r="B535" s="6" t="n">
        <v>-778</v>
      </c>
      <c r="C535" s="6" t="n">
        <v>-778</v>
      </c>
      <c r="D535" s="16" t="s">
        <v>351</v>
      </c>
      <c r="E535" s="16"/>
      <c r="F535" s="16"/>
      <c r="G535" s="6" t="s">
        <f>=A535-A534</f>
      </c>
      <c r="H535" s="6" t="s">
        <f>=B535+H534</f>
      </c>
      <c r="I535" s="6" t="s">
        <f>=G535*H534</f>
      </c>
    </row>
    <row collapsed="false" customFormat="false" customHeight="false" hidden="false" ht="12.1" outlineLevel="0" r="536">
      <c r="A536" s="13" t="n">
        <v>45168</v>
      </c>
      <c r="B536" s="6" t="n">
        <v>496.85</v>
      </c>
      <c r="C536" s="6" t="n">
        <v>496.85</v>
      </c>
      <c r="D536" s="16" t="s">
        <v>352</v>
      </c>
      <c r="E536" s="16"/>
      <c r="F536" s="16"/>
      <c r="G536" s="6" t="s">
        <f>=A536-A535</f>
      </c>
      <c r="H536" s="6" t="s">
        <f>=B536+H535</f>
      </c>
      <c r="I536" s="6" t="s">
        <f>=G536*H535</f>
      </c>
    </row>
    <row collapsed="false" customFormat="false" customHeight="false" hidden="false" ht="12.1" outlineLevel="0" r="537">
      <c r="A537" s="13" t="n">
        <v>45169.563460648</v>
      </c>
      <c r="B537" s="6" t="n">
        <v>2000</v>
      </c>
      <c r="C537" s="6" t="n">
        <v>2000</v>
      </c>
      <c r="D537" s="16" t="s">
        <v>240</v>
      </c>
      <c r="E537" s="16"/>
      <c r="F537" s="16"/>
      <c r="G537" s="6" t="s">
        <f>=A537-A536</f>
      </c>
      <c r="H537" s="6" t="s">
        <f>=B537+H536</f>
      </c>
      <c r="I537" s="6" t="s">
        <f>=G537*H536</f>
      </c>
    </row>
    <row collapsed="false" customFormat="false" customHeight="false" hidden="false" ht="12.1" outlineLevel="0" r="538">
      <c r="A538" s="13" t="n">
        <v>45174</v>
      </c>
      <c r="B538" s="6" t="n">
        <v>-195.4</v>
      </c>
      <c r="C538" s="6" t="n">
        <v>-195.4</v>
      </c>
      <c r="D538" s="16" t="s">
        <v>353</v>
      </c>
      <c r="E538" s="16"/>
      <c r="F538" s="16"/>
      <c r="G538" s="6" t="s">
        <f>=A538-A537</f>
      </c>
      <c r="H538" s="6" t="s">
        <f>=B538+H537</f>
      </c>
      <c r="I538" s="6" t="s">
        <f>=G538*H537</f>
      </c>
    </row>
    <row collapsed="false" customFormat="false" customHeight="false" hidden="false" ht="12.1" outlineLevel="0" r="539">
      <c r="A539" s="13" t="n">
        <v>45174</v>
      </c>
      <c r="B539" s="6" t="n">
        <v>224.4</v>
      </c>
      <c r="C539" s="6" t="n">
        <v>224.4</v>
      </c>
      <c r="D539" s="16" t="s">
        <v>354</v>
      </c>
      <c r="E539" s="16"/>
      <c r="F539" s="16"/>
      <c r="G539" s="6" t="s">
        <f>=A539-A538</f>
      </c>
      <c r="H539" s="6" t="s">
        <f>=B539+H538</f>
      </c>
      <c r="I539" s="6" t="s">
        <f>=G539*H538</f>
      </c>
    </row>
    <row collapsed="false" customFormat="false" customHeight="false" hidden="false" ht="12.1" outlineLevel="0" r="540">
      <c r="A540" s="13" t="n">
        <v>45176</v>
      </c>
      <c r="B540" s="6" t="n">
        <v>2000</v>
      </c>
      <c r="C540" s="6" t="n">
        <v>2000</v>
      </c>
      <c r="D540" s="16" t="s">
        <v>240</v>
      </c>
      <c r="E540" s="16"/>
      <c r="F540" s="16"/>
      <c r="G540" s="6" t="s">
        <f>=A540-A539</f>
      </c>
      <c r="H540" s="6" t="s">
        <f>=B540+H539</f>
      </c>
      <c r="I540" s="6" t="s">
        <f>=G540*H539</f>
      </c>
    </row>
    <row collapsed="false" customFormat="false" customHeight="false" hidden="false" ht="12.1" outlineLevel="0" r="541">
      <c r="A541" s="13" t="n">
        <v>45184.8375</v>
      </c>
      <c r="B541" s="6" t="n">
        <v>3000</v>
      </c>
      <c r="C541" s="6" t="n">
        <v>3000</v>
      </c>
      <c r="D541" s="16" t="s">
        <v>175</v>
      </c>
      <c r="E541" s="16"/>
      <c r="F541" s="16"/>
      <c r="G541" s="6" t="s">
        <f>=A541-A540</f>
      </c>
      <c r="H541" s="6" t="s">
        <f>=B541+H540</f>
      </c>
      <c r="I541" s="6" t="s">
        <f>=G541*H540</f>
      </c>
    </row>
    <row collapsed="false" customFormat="false" customHeight="false" hidden="false" ht="12.1" outlineLevel="0" r="542">
      <c r="A542" s="13" t="n">
        <v>45185</v>
      </c>
      <c r="B542" s="6" t="n">
        <v>-1093.24</v>
      </c>
      <c r="C542" s="6" t="n">
        <v>-1093.24</v>
      </c>
      <c r="D542" s="16" t="s">
        <v>355</v>
      </c>
      <c r="E542" s="16"/>
      <c r="F542" s="16"/>
      <c r="G542" s="6" t="s">
        <f>=A542-A541</f>
      </c>
      <c r="H542" s="6" t="s">
        <f>=B542+H541</f>
      </c>
      <c r="I542" s="6" t="s">
        <f>=G542*H541</f>
      </c>
    </row>
    <row collapsed="false" customFormat="false" customHeight="false" hidden="false" ht="12.1" outlineLevel="0" r="543">
      <c r="A543" s="13" t="n">
        <v>45187</v>
      </c>
      <c r="B543" s="6" t="n">
        <v>1256.24</v>
      </c>
      <c r="C543" s="6" t="n">
        <v>1256.24</v>
      </c>
      <c r="D543" s="16" t="s">
        <v>356</v>
      </c>
      <c r="E543" s="16"/>
      <c r="F543" s="16"/>
      <c r="G543" s="6" t="s">
        <f>=A543-A542</f>
      </c>
      <c r="H543" s="6" t="s">
        <f>=B543+H542</f>
      </c>
      <c r="I543" s="6" t="s">
        <f>=G543*H542</f>
      </c>
    </row>
    <row collapsed="false" customFormat="false" customHeight="false" hidden="false" ht="12.1" outlineLevel="0" r="544">
      <c r="A544" s="13" t="n">
        <v>45190</v>
      </c>
      <c r="B544" s="6" t="n">
        <v>100</v>
      </c>
      <c r="C544" s="6" t="n">
        <v>100</v>
      </c>
      <c r="D544" s="16" t="s">
        <v>175</v>
      </c>
      <c r="E544" s="16"/>
      <c r="F544" s="16"/>
      <c r="G544" s="6" t="s">
        <f>=A544-A543</f>
      </c>
      <c r="H544" s="6" t="s">
        <f>=B544+H543</f>
      </c>
      <c r="I544" s="6" t="s">
        <f>=G544*H543</f>
      </c>
    </row>
    <row collapsed="false" customFormat="false" customHeight="false" hidden="false" ht="12.1" outlineLevel="0" r="545">
      <c r="A545" s="13" t="n">
        <v>45194</v>
      </c>
      <c r="B545" s="6" t="n">
        <v>-41.08</v>
      </c>
      <c r="C545" s="6" t="n">
        <v>-41.08</v>
      </c>
      <c r="D545" s="16" t="s">
        <v>357</v>
      </c>
      <c r="E545" s="16"/>
      <c r="F545" s="16"/>
      <c r="G545" s="6" t="s">
        <f>=A545-A544</f>
      </c>
      <c r="H545" s="6" t="s">
        <f>=B545+H544</f>
      </c>
      <c r="I545" s="6" t="s">
        <f>=G545*H544</f>
      </c>
    </row>
    <row collapsed="false" customFormat="false" customHeight="false" hidden="false" ht="12.1" outlineLevel="0" r="546">
      <c r="A546" s="13" t="n">
        <v>45196</v>
      </c>
      <c r="B546" s="6" t="n">
        <v>42.08</v>
      </c>
      <c r="C546" s="6" t="n">
        <v>42.08</v>
      </c>
      <c r="D546" s="16" t="s">
        <v>240</v>
      </c>
      <c r="E546" s="16"/>
      <c r="F546" s="16"/>
      <c r="G546" s="6" t="s">
        <f>=A546-A545</f>
      </c>
      <c r="H546" s="6" t="s">
        <f>=B546+H545</f>
      </c>
      <c r="I546" s="6" t="s">
        <f>=G546*H545</f>
      </c>
    </row>
    <row collapsed="false" customFormat="false" customHeight="false" hidden="false" ht="12.1" outlineLevel="0" r="547">
      <c r="A547" s="13" t="n">
        <v>45209.418055556</v>
      </c>
      <c r="B547" s="6" t="n">
        <v>-3571</v>
      </c>
      <c r="C547" s="6" t="n">
        <v>-3571</v>
      </c>
      <c r="D547" s="16" t="s">
        <v>351</v>
      </c>
      <c r="E547" s="16"/>
      <c r="F547" s="16"/>
      <c r="G547" s="6" t="s">
        <f>=A547-A546</f>
      </c>
      <c r="H547" s="6" t="s">
        <f>=B547+H546</f>
      </c>
      <c r="I547" s="6" t="s">
        <f>=G547*H546</f>
      </c>
    </row>
    <row collapsed="false" customFormat="false" customHeight="false" hidden="false" ht="12.1" outlineLevel="0" r="548">
      <c r="A548" s="13" t="n">
        <v>45215.54025463</v>
      </c>
      <c r="B548" s="6" t="n">
        <v>4000</v>
      </c>
      <c r="C548" s="6" t="n">
        <v>4000</v>
      </c>
      <c r="D548" s="16" t="s">
        <v>240</v>
      </c>
      <c r="E548" s="16"/>
      <c r="F548" s="16"/>
      <c r="G548" s="6" t="s">
        <f>=A548-A547</f>
      </c>
      <c r="H548" s="6" t="s">
        <f>=B548+H547</f>
      </c>
      <c r="I548" s="6" t="s">
        <f>=G548*H547</f>
      </c>
    </row>
    <row collapsed="false" customFormat="false" customHeight="false" hidden="false" ht="12.1" outlineLevel="0" r="549">
      <c r="A549" s="13" t="n">
        <v>45215.809722222</v>
      </c>
      <c r="B549" s="6" t="n">
        <v>3000</v>
      </c>
      <c r="C549" s="6" t="n">
        <v>3000</v>
      </c>
      <c r="D549" s="16" t="s">
        <v>175</v>
      </c>
      <c r="E549" s="16"/>
      <c r="F549" s="16"/>
      <c r="G549" s="6" t="s">
        <f>=A549-A548</f>
      </c>
      <c r="H549" s="6" t="s">
        <f>=B549+H548</f>
      </c>
      <c r="I549" s="6" t="s">
        <f>=G549*H548</f>
      </c>
    </row>
    <row collapsed="false" customFormat="false" customHeight="false" hidden="false" ht="12.1" outlineLevel="0" r="550">
      <c r="A550" s="13" t="n">
        <v>45223</v>
      </c>
      <c r="B550" s="6" t="n">
        <v>1100</v>
      </c>
      <c r="C550" s="6" t="n">
        <v>1100</v>
      </c>
      <c r="D550" s="16" t="s">
        <v>240</v>
      </c>
      <c r="E550" s="16"/>
      <c r="F550" s="16"/>
      <c r="G550" s="6" t="s">
        <f>=A550-A549</f>
      </c>
      <c r="H550" s="6" t="s">
        <f>=B550+H549</f>
      </c>
      <c r="I550" s="6" t="s">
        <f>=G550*H549</f>
      </c>
    </row>
    <row collapsed="false" customFormat="false" customHeight="false" hidden="false" ht="12.1" outlineLevel="0" r="551">
      <c r="A551" s="13" t="n">
        <v>45226.528472222</v>
      </c>
      <c r="B551" s="6" t="n">
        <v>-23833</v>
      </c>
      <c r="C551" s="6" t="n">
        <v>-23833</v>
      </c>
      <c r="D551" s="16" t="s">
        <v>351</v>
      </c>
      <c r="E551" s="16"/>
      <c r="F551" s="16"/>
      <c r="G551" s="6" t="s">
        <f>=A551-A550</f>
      </c>
      <c r="H551" s="6" t="s">
        <f>=B551+H550</f>
      </c>
      <c r="I551" s="6" t="s">
        <f>=G551*H550</f>
      </c>
    </row>
    <row collapsed="false" customFormat="false" customHeight="false" hidden="false" ht="12.1" outlineLevel="0" r="552">
      <c r="A552" s="13" t="n">
        <v>45244.41875</v>
      </c>
      <c r="B552" s="6" t="n">
        <v>-9480</v>
      </c>
      <c r="C552" s="6" t="n">
        <v>-9480</v>
      </c>
      <c r="D552" s="16" t="s">
        <v>351</v>
      </c>
      <c r="E552" s="16"/>
      <c r="F552" s="16"/>
      <c r="G552" s="6" t="s">
        <f>=A552-A551</f>
      </c>
      <c r="H552" s="6" t="s">
        <f>=B552+H551</f>
      </c>
      <c r="I552" s="6" t="s">
        <f>=G552*H551</f>
      </c>
    </row>
    <row collapsed="false" customFormat="false" customHeight="false" hidden="false" ht="12.1" outlineLevel="0" r="553">
      <c r="A553" s="13" t="n">
        <v>45244.803472222</v>
      </c>
      <c r="B553" s="6" t="n">
        <v>-63876.08</v>
      </c>
      <c r="C553" s="6" t="n">
        <v>-63876.08</v>
      </c>
      <c r="D553" s="16" t="s">
        <v>225</v>
      </c>
      <c r="E553" s="16"/>
      <c r="F553" s="16"/>
      <c r="G553" s="6" t="s">
        <f>=A553-A552</f>
      </c>
      <c r="H553" s="6" t="s">
        <f>=B553+H552</f>
      </c>
      <c r="I553" s="6" t="s">
        <f>=G553*H552</f>
      </c>
    </row>
    <row collapsed="false" customFormat="false" customHeight="false" hidden="false" ht="12.1" outlineLevel="0" r="554">
      <c r="A554" s="13" t="n">
        <v>45250.9</v>
      </c>
      <c r="B554" s="6" t="n">
        <v>3000</v>
      </c>
      <c r="C554" s="6" t="n">
        <v>3000</v>
      </c>
      <c r="D554" s="16" t="s">
        <v>175</v>
      </c>
      <c r="E554" s="16"/>
      <c r="F554" s="16"/>
      <c r="G554" s="6" t="s">
        <f>=A554-A553</f>
      </c>
      <c r="H554" s="6" t="s">
        <f>=B554+H553</f>
      </c>
      <c r="I554" s="6" t="s">
        <f>=G554*H553</f>
      </c>
    </row>
    <row collapsed="false" customFormat="false" customHeight="false" hidden="false" ht="12.1" outlineLevel="0" r="555">
      <c r="A555" s="13" t="n">
        <v>45253</v>
      </c>
      <c r="B555" s="6" t="n">
        <v>-50</v>
      </c>
      <c r="C555" s="6" t="n">
        <v>-50</v>
      </c>
      <c r="D555" s="16" t="s">
        <v>358</v>
      </c>
      <c r="E555" s="16"/>
      <c r="F555" s="16"/>
      <c r="G555" s="6" t="s">
        <f>=A555-A554</f>
      </c>
      <c r="H555" s="6" t="s">
        <f>=B555+H554</f>
      </c>
      <c r="I555" s="6" t="s">
        <f>=G555*H554</f>
      </c>
    </row>
    <row collapsed="false" customFormat="false" customHeight="false" hidden="false" ht="12.1" outlineLevel="0" r="556">
      <c r="A556" s="13" t="n">
        <v>45257</v>
      </c>
      <c r="B556" s="6" t="n">
        <v>400</v>
      </c>
      <c r="C556" s="6" t="n">
        <v>400</v>
      </c>
      <c r="D556" s="16" t="s">
        <v>175</v>
      </c>
      <c r="E556" s="16"/>
      <c r="F556" s="16"/>
      <c r="G556" s="6" t="s">
        <f>=A556-A555</f>
      </c>
      <c r="H556" s="6" t="s">
        <f>=B556+H555</f>
      </c>
      <c r="I556" s="6" t="s">
        <f>=G556*H555</f>
      </c>
    </row>
    <row collapsed="false" customFormat="false" customHeight="false" hidden="false" ht="12.1" outlineLevel="0" r="557">
      <c r="A557" s="13" t="n">
        <v>45259</v>
      </c>
      <c r="B557" s="6" t="n">
        <v>-41.37</v>
      </c>
      <c r="C557" s="6" t="n">
        <v>-41.37</v>
      </c>
      <c r="D557" s="16" t="s">
        <v>359</v>
      </c>
      <c r="E557" s="16"/>
      <c r="F557" s="16"/>
      <c r="G557" s="6" t="s">
        <f>=A557-A556</f>
      </c>
      <c r="H557" s="6" t="s">
        <f>=B557+H556</f>
      </c>
      <c r="I557" s="6" t="s">
        <f>=G557*H556</f>
      </c>
    </row>
    <row collapsed="false" customFormat="false" customHeight="false" hidden="false" ht="12.1" outlineLevel="0" r="558">
      <c r="A558" s="13" t="n">
        <v>45259</v>
      </c>
      <c r="B558" s="6" t="n">
        <v>47.37</v>
      </c>
      <c r="C558" s="6" t="n">
        <v>47.37</v>
      </c>
      <c r="D558" s="16" t="s">
        <v>360</v>
      </c>
      <c r="E558" s="16"/>
      <c r="F558" s="16"/>
      <c r="G558" s="6" t="s">
        <f>=A558-A557</f>
      </c>
      <c r="H558" s="6" t="s">
        <f>=B558+H557</f>
      </c>
      <c r="I558" s="6" t="s">
        <f>=G558*H557</f>
      </c>
    </row>
    <row collapsed="false" customFormat="false" customHeight="false" hidden="false" ht="12.1" outlineLevel="0" r="559">
      <c r="A559" s="13" t="n">
        <v>45268.420555556</v>
      </c>
      <c r="B559" s="6" t="n">
        <v>-5185.04</v>
      </c>
      <c r="C559" s="6" t="n">
        <v>-5185.04</v>
      </c>
      <c r="D559" s="16" t="s">
        <v>225</v>
      </c>
      <c r="E559" s="16"/>
      <c r="F559" s="16"/>
      <c r="G559" s="6" t="s">
        <f>=A559-A558</f>
      </c>
      <c r="H559" s="6" t="s">
        <f>=B559+H558</f>
      </c>
      <c r="I559" s="6" t="s">
        <f>=G559*H558</f>
      </c>
    </row>
    <row collapsed="false" customFormat="false" customHeight="false" hidden="false" ht="12.1" outlineLevel="0" r="560">
      <c r="A560" s="13" t="n">
        <v>45271</v>
      </c>
      <c r="B560" s="6" t="n">
        <v>200</v>
      </c>
      <c r="C560" s="6" t="n">
        <v>200</v>
      </c>
      <c r="D560" s="16" t="s">
        <v>175</v>
      </c>
      <c r="E560" s="16"/>
      <c r="F560" s="16"/>
      <c r="G560" s="6" t="s">
        <f>=A560-A559</f>
      </c>
      <c r="H560" s="6" t="s">
        <f>=B560+H559</f>
      </c>
      <c r="I560" s="6" t="s">
        <f>=G560*H559</f>
      </c>
    </row>
    <row collapsed="false" customFormat="false" customHeight="false" hidden="false" ht="12.1" outlineLevel="0" r="561">
      <c r="A561" s="13" t="n">
        <v>45275</v>
      </c>
      <c r="B561" s="6" t="n">
        <v>500</v>
      </c>
      <c r="C561" s="6" t="n">
        <v>500</v>
      </c>
      <c r="D561" s="16" t="s">
        <v>175</v>
      </c>
      <c r="E561" s="16"/>
      <c r="F561" s="16"/>
      <c r="G561" s="6" t="s">
        <f>=A561-A560</f>
      </c>
      <c r="H561" s="6" t="s">
        <f>=B561+H560</f>
      </c>
      <c r="I561" s="6" t="s">
        <f>=G561*H560</f>
      </c>
    </row>
    <row collapsed="false" customFormat="false" customHeight="false" hidden="false" ht="12.1" outlineLevel="0" r="562">
      <c r="A562" s="13" t="n">
        <v>45275.826388889</v>
      </c>
      <c r="B562" s="6" t="n">
        <v>3000</v>
      </c>
      <c r="C562" s="6" t="n">
        <v>3000</v>
      </c>
      <c r="D562" s="16" t="s">
        <v>175</v>
      </c>
      <c r="E562" s="16"/>
      <c r="F562" s="16"/>
      <c r="G562" s="6" t="s">
        <f>=A562-A561</f>
      </c>
      <c r="H562" s="6" t="s">
        <f>=B562+H561</f>
      </c>
      <c r="I562" s="6" t="s">
        <f>=G562*H561</f>
      </c>
    </row>
    <row collapsed="false" customFormat="false" customHeight="false" hidden="false" ht="12.1" outlineLevel="0" r="563">
      <c r="A563" s="13" t="n">
        <v>45277</v>
      </c>
      <c r="B563" s="6" t="n">
        <v>-4278</v>
      </c>
      <c r="C563" s="6" t="n">
        <v>-4278</v>
      </c>
      <c r="D563" s="16" t="s">
        <v>361</v>
      </c>
      <c r="E563" s="16"/>
      <c r="F563" s="16"/>
      <c r="G563" s="6" t="s">
        <f>=A563-A562</f>
      </c>
      <c r="H563" s="6" t="s">
        <f>=B563+H562</f>
      </c>
      <c r="I563" s="6" t="s">
        <f>=G563*H562</f>
      </c>
    </row>
    <row collapsed="false" customFormat="false" customHeight="false" hidden="false" ht="12.1" outlineLevel="0" r="564">
      <c r="A564" s="13" t="n">
        <v>45286</v>
      </c>
      <c r="B564" s="6" t="n">
        <v>4278</v>
      </c>
      <c r="C564" s="6" t="n">
        <v>4278</v>
      </c>
      <c r="D564" s="16" t="s">
        <v>362</v>
      </c>
      <c r="E564" s="16"/>
      <c r="F564" s="16"/>
      <c r="G564" s="6" t="s">
        <f>=A564-A563</f>
      </c>
      <c r="H564" s="6" t="s">
        <f>=B564+H563</f>
      </c>
      <c r="I564" s="6" t="s">
        <f>=G564*H563</f>
      </c>
    </row>
    <row collapsed="false" customFormat="false" customHeight="false" hidden="false" ht="12.1" outlineLevel="0" r="565">
      <c r="A565" s="13" t="n">
        <v>45287</v>
      </c>
      <c r="B565" s="6" t="n">
        <v>-3608</v>
      </c>
      <c r="C565" s="6" t="n">
        <v>-3608</v>
      </c>
      <c r="D565" s="16" t="s">
        <v>363</v>
      </c>
      <c r="E565" s="16"/>
      <c r="F565" s="16"/>
      <c r="G565" s="6" t="s">
        <f>=A565-A564</f>
      </c>
      <c r="H565" s="6" t="s">
        <f>=B565+H564</f>
      </c>
      <c r="I565" s="6" t="s">
        <f>=G565*H564</f>
      </c>
    </row>
    <row collapsed="false" customFormat="false" customHeight="false" hidden="false" ht="12.1" outlineLevel="0" r="566">
      <c r="A566" s="13" t="n">
        <v>45289</v>
      </c>
      <c r="B566" s="6" t="n">
        <v>-2020.29</v>
      </c>
      <c r="C566" s="6" t="n">
        <v>-2020.29</v>
      </c>
      <c r="D566" s="16" t="s">
        <v>364</v>
      </c>
      <c r="E566" s="16"/>
      <c r="F566" s="16"/>
      <c r="G566" s="6" t="s">
        <f>=A566-A565</f>
      </c>
      <c r="H566" s="6" t="s">
        <f>=B566+H565</f>
      </c>
      <c r="I566" s="6" t="s">
        <f>=G566*H565</f>
      </c>
    </row>
    <row collapsed="false" customFormat="false" customHeight="false" hidden="false" ht="12.1" outlineLevel="0" r="567">
      <c r="A567" s="13" t="n">
        <v>45300</v>
      </c>
      <c r="B567" s="6" t="n">
        <v>500</v>
      </c>
      <c r="C567" s="6" t="n">
        <v>500</v>
      </c>
      <c r="D567" s="16" t="s">
        <v>240</v>
      </c>
      <c r="E567" s="16"/>
      <c r="F567" s="16"/>
      <c r="G567" s="6" t="s">
        <f>=A567-A566</f>
      </c>
      <c r="H567" s="6" t="s">
        <f>=B567+H566</f>
      </c>
      <c r="I567" s="6" t="s">
        <f>=G567*H566</f>
      </c>
    </row>
    <row collapsed="false" customFormat="false" customHeight="false" hidden="false" ht="12.1" outlineLevel="0" r="568">
      <c r="A568" s="13" t="n">
        <v>45306.529861111</v>
      </c>
      <c r="B568" s="6" t="n">
        <v>-13000</v>
      </c>
      <c r="C568" s="6" t="n">
        <v>0</v>
      </c>
      <c r="D568" s="16" t="s">
        <v>210</v>
      </c>
      <c r="E568" s="16"/>
      <c r="F568" s="16"/>
      <c r="G568" s="6" t="s">
        <f>=A568-A567</f>
      </c>
      <c r="H568" s="6" t="s">
        <f>=B568+H567</f>
      </c>
      <c r="I568" s="6" t="s">
        <f>=G568*H567</f>
      </c>
    </row>
    <row collapsed="false" customFormat="false" customHeight="false" hidden="false" ht="12.1" outlineLevel="0" r="569">
      <c r="A569" s="13" t="n">
        <v>45306.529861111</v>
      </c>
      <c r="B569" s="6" t="n">
        <v>13000</v>
      </c>
      <c r="C569" s="6" t="n">
        <v>13000</v>
      </c>
      <c r="D569" s="16" t="s">
        <v>175</v>
      </c>
      <c r="E569" s="16"/>
      <c r="F569" s="16"/>
      <c r="G569" s="6" t="s">
        <f>=A569-A568</f>
      </c>
      <c r="H569" s="6" t="s">
        <f>=B569+H568</f>
      </c>
      <c r="I569" s="6" t="s">
        <f>=G569*H568</f>
      </c>
    </row>
    <row collapsed="false" customFormat="false" customHeight="false" hidden="false" ht="12.1" outlineLevel="0" r="570">
      <c r="A570" s="13" t="n">
        <v>45309.509722222</v>
      </c>
      <c r="B570" s="6" t="n">
        <v>3608</v>
      </c>
      <c r="C570" s="6" t="n">
        <v>3608</v>
      </c>
      <c r="D570" s="16" t="s">
        <v>365</v>
      </c>
      <c r="E570" s="16"/>
      <c r="F570" s="16"/>
      <c r="G570" s="6" t="s">
        <f>=A570-A569</f>
      </c>
      <c r="H570" s="6" t="s">
        <f>=B570+H569</f>
      </c>
      <c r="I570" s="6" t="s">
        <f>=G570*H569</f>
      </c>
    </row>
    <row collapsed="false" customFormat="false" customHeight="false" hidden="false" ht="12.1" outlineLevel="0" r="571">
      <c r="A571" s="13" t="n">
        <v>45322.8125</v>
      </c>
      <c r="B571" s="6" t="n">
        <v>4000</v>
      </c>
      <c r="C571" s="6" t="n">
        <v>4000</v>
      </c>
      <c r="D571" s="16" t="s">
        <v>175</v>
      </c>
      <c r="E571" s="16"/>
      <c r="F571" s="16"/>
      <c r="G571" s="6" t="s">
        <f>=A571-A570</f>
      </c>
      <c r="H571" s="6" t="s">
        <f>=B571+H570</f>
      </c>
      <c r="I571" s="6" t="s">
        <f>=G571*H570</f>
      </c>
    </row>
    <row collapsed="false" customFormat="false" customHeight="false" hidden="false" ht="12.1" outlineLevel="0" r="572">
      <c r="A572" s="13" t="n">
        <v>45330.672222222</v>
      </c>
      <c r="B572" s="6" t="n">
        <v>2020.29</v>
      </c>
      <c r="C572" s="6" t="n">
        <v>2020.29</v>
      </c>
      <c r="D572" s="16" t="s">
        <v>366</v>
      </c>
      <c r="E572" s="16"/>
      <c r="F572" s="16"/>
      <c r="G572" s="6" t="s">
        <f>=A572-A571</f>
      </c>
      <c r="H572" s="6" t="s">
        <f>=B572+H571</f>
      </c>
      <c r="I572" s="6" t="s">
        <f>=G572*H571</f>
      </c>
    </row>
    <row collapsed="false" customFormat="false" customHeight="false" hidden="false" ht="12.1" outlineLevel="0" r="573">
      <c r="A573" s="13" t="n">
        <v>45338.520833333</v>
      </c>
      <c r="B573" s="6" t="n">
        <v>4000</v>
      </c>
      <c r="C573" s="6" t="n">
        <v>4000</v>
      </c>
      <c r="D573" s="16" t="s">
        <v>175</v>
      </c>
      <c r="E573" s="16"/>
      <c r="F573" s="16"/>
      <c r="G573" s="6" t="s">
        <f>=A573-A572</f>
      </c>
      <c r="H573" s="6" t="s">
        <f>=B573+H572</f>
      </c>
      <c r="I573" s="6" t="s">
        <f>=G573*H572</f>
      </c>
    </row>
    <row collapsed="false" customFormat="false" customHeight="false" hidden="false" ht="12.1" outlineLevel="0" r="574">
      <c r="A574" s="13" t="n">
        <v>45351.55625</v>
      </c>
      <c r="B574" s="6" t="n">
        <v>4000</v>
      </c>
      <c r="C574" s="6" t="n">
        <v>4000</v>
      </c>
      <c r="D574" s="16" t="s">
        <v>175</v>
      </c>
      <c r="E574" s="16"/>
      <c r="F574" s="16"/>
      <c r="G574" s="6" t="s">
        <f>=A574-A573</f>
      </c>
      <c r="H574" s="6" t="s">
        <f>=B574+H573</f>
      </c>
      <c r="I574" s="6" t="s">
        <f>=G574*H573</f>
      </c>
    </row>
    <row collapsed="false" customFormat="false" customHeight="false" hidden="false" ht="12.1" outlineLevel="0" r="575">
      <c r="A575" s="13" t="n">
        <v>45358</v>
      </c>
      <c r="B575" s="6" t="n">
        <v>-290.62</v>
      </c>
      <c r="C575" s="6" t="n">
        <v>-290.62</v>
      </c>
      <c r="D575" s="16" t="s">
        <v>367</v>
      </c>
      <c r="E575" s="16"/>
      <c r="F575" s="16"/>
      <c r="G575" s="6" t="s">
        <f>=A575-A574</f>
      </c>
      <c r="H575" s="6" t="s">
        <f>=B575+H574</f>
      </c>
      <c r="I575" s="6" t="s">
        <f>=G575*H574</f>
      </c>
    </row>
    <row collapsed="false" customFormat="false" customHeight="false" hidden="false" ht="12.1" outlineLevel="0" r="576">
      <c r="A576" s="13" t="n">
        <v>45358.766666667</v>
      </c>
      <c r="B576" s="6" t="n">
        <v>334.62</v>
      </c>
      <c r="C576" s="6" t="n">
        <v>334.62</v>
      </c>
      <c r="D576" s="16" t="s">
        <v>368</v>
      </c>
      <c r="E576" s="16"/>
      <c r="F576" s="16"/>
      <c r="G576" s="6" t="s">
        <f>=A576-A575</f>
      </c>
      <c r="H576" s="6" t="s">
        <f>=B576+H575</f>
      </c>
      <c r="I576" s="6" t="s">
        <f>=G576*H575</f>
      </c>
    </row>
    <row collapsed="false" customFormat="false" customHeight="false" hidden="false" ht="12.1" outlineLevel="0" r="577">
      <c r="A577" s="13" t="n">
        <v>45366</v>
      </c>
      <c r="B577" s="6" t="n">
        <v>1150</v>
      </c>
      <c r="C577" s="6" t="n">
        <v>1150</v>
      </c>
      <c r="D577" s="16" t="s">
        <v>240</v>
      </c>
      <c r="E577" s="16"/>
      <c r="F577" s="16"/>
      <c r="G577" s="6" t="s">
        <f>=A577-A576</f>
      </c>
      <c r="H577" s="6" t="s">
        <f>=B577+H576</f>
      </c>
      <c r="I577" s="6" t="s">
        <f>=G577*H576</f>
      </c>
    </row>
    <row collapsed="false" customFormat="false" customHeight="false" hidden="false" ht="12.1" outlineLevel="0" r="578">
      <c r="A578" s="13" t="n">
        <v>45366.793055556</v>
      </c>
      <c r="B578" s="6" t="n">
        <v>4000</v>
      </c>
      <c r="C578" s="6" t="n">
        <v>4000</v>
      </c>
      <c r="D578" s="16" t="s">
        <v>175</v>
      </c>
      <c r="E578" s="16"/>
      <c r="F578" s="16"/>
      <c r="G578" s="6" t="s">
        <f>=A578-A577</f>
      </c>
      <c r="H578" s="6" t="s">
        <f>=B578+H577</f>
      </c>
      <c r="I578" s="6" t="s">
        <f>=G578*H577</f>
      </c>
    </row>
    <row collapsed="false" customFormat="false" customHeight="false" hidden="false" ht="12.1" outlineLevel="0" r="579">
      <c r="A579" s="13" t="n">
        <v>45380</v>
      </c>
      <c r="B579" s="6" t="n">
        <v>-2083.19</v>
      </c>
      <c r="C579" s="6" t="n">
        <v>-2083.19</v>
      </c>
      <c r="D579" s="16" t="s">
        <v>369</v>
      </c>
      <c r="E579" s="16"/>
      <c r="F579" s="16"/>
      <c r="G579" s="6" t="s">
        <f>=A579-A578</f>
      </c>
      <c r="H579" s="6" t="s">
        <f>=B579+H578</f>
      </c>
      <c r="I579" s="6" t="s">
        <f>=G579*H578</f>
      </c>
    </row>
    <row collapsed="false" customFormat="false" customHeight="false" hidden="false" ht="12.1" outlineLevel="0" r="580">
      <c r="A580" s="13" t="n">
        <v>45380.583333333</v>
      </c>
      <c r="B580" s="6" t="n">
        <v>4000</v>
      </c>
      <c r="C580" s="6" t="n">
        <v>4000</v>
      </c>
      <c r="D580" s="16" t="s">
        <v>175</v>
      </c>
      <c r="E580" s="16"/>
      <c r="F580" s="16"/>
      <c r="G580" s="6" t="s">
        <f>=A580-A579</f>
      </c>
      <c r="H580" s="6" t="s">
        <f>=B580+H579</f>
      </c>
      <c r="I580" s="6" t="s">
        <f>=G580*H579</f>
      </c>
    </row>
    <row collapsed="false" customFormat="false" customHeight="false" hidden="false" ht="12.1" outlineLevel="0" r="581">
      <c r="A581" s="13" t="n">
        <v>45398.797916667</v>
      </c>
      <c r="B581" s="6" t="n">
        <v>4000</v>
      </c>
      <c r="C581" s="6" t="n">
        <v>4000</v>
      </c>
      <c r="D581" s="16" t="s">
        <v>175</v>
      </c>
      <c r="E581" s="16"/>
      <c r="F581" s="16"/>
      <c r="G581" s="6" t="s">
        <f>=A581-A580</f>
      </c>
      <c r="H581" s="6" t="s">
        <f>=B581+H580</f>
      </c>
      <c r="I581" s="6" t="s">
        <f>=G581*H580</f>
      </c>
    </row>
    <row collapsed="false" customFormat="false" customHeight="false" hidden="false" ht="12.1" outlineLevel="0" r="582">
      <c r="A582" s="13" t="n">
        <v>45399.804166667</v>
      </c>
      <c r="B582" s="6" t="n">
        <v>2083.19</v>
      </c>
      <c r="C582" s="6" t="n">
        <v>2083.19</v>
      </c>
      <c r="D582" s="16" t="s">
        <v>366</v>
      </c>
      <c r="E582" s="16"/>
      <c r="F582" s="16"/>
      <c r="G582" s="6" t="s">
        <f>=A582-A581</f>
      </c>
      <c r="H582" s="6" t="s">
        <f>=B582+H581</f>
      </c>
      <c r="I582" s="6" t="s">
        <f>=G582*H581</f>
      </c>
    </row>
    <row collapsed="false" customFormat="false" customHeight="false" hidden="false" ht="12.1" outlineLevel="0" r="583">
      <c r="A583" s="13" t="n">
        <v>45409.472916667</v>
      </c>
      <c r="B583" s="6" t="n">
        <v>4000</v>
      </c>
      <c r="C583" s="6" t="n">
        <v>4000</v>
      </c>
      <c r="D583" s="16" t="s">
        <v>175</v>
      </c>
      <c r="E583" s="16"/>
      <c r="F583" s="16"/>
      <c r="G583" s="6" t="s">
        <f>=A583-A582</f>
      </c>
      <c r="H583" s="6" t="s">
        <f>=B583+H582</f>
      </c>
      <c r="I583" s="6" t="s">
        <f>=G583*H582</f>
      </c>
    </row>
    <row collapsed="false" customFormat="false" customHeight="false" hidden="false" ht="12.1" outlineLevel="0" r="584">
      <c r="A584" s="13" t="n">
        <v>45411</v>
      </c>
      <c r="B584" s="6" t="n">
        <v>3100</v>
      </c>
      <c r="C584" s="6" t="n">
        <v>3100</v>
      </c>
      <c r="D584" s="16" t="s">
        <v>240</v>
      </c>
      <c r="E584" s="16"/>
      <c r="F584" s="16"/>
      <c r="G584" s="6" t="s">
        <f>=A584-A583</f>
      </c>
      <c r="H584" s="6" t="s">
        <f>=B584+H583</f>
      </c>
      <c r="I584" s="6" t="s">
        <f>=G584*H583</f>
      </c>
    </row>
    <row collapsed="false" customFormat="false" customHeight="false" hidden="false" ht="12.1" outlineLevel="0" r="585">
      <c r="A585" s="13" t="n">
        <v>45411</v>
      </c>
      <c r="B585" s="6" t="n">
        <v>1200</v>
      </c>
      <c r="C585" s="6" t="n">
        <v>1200</v>
      </c>
      <c r="D585" s="16" t="s">
        <v>240</v>
      </c>
      <c r="E585" s="16"/>
      <c r="F585" s="16"/>
      <c r="G585" s="6" t="s">
        <f>=A585-A584</f>
      </c>
      <c r="H585" s="6" t="s">
        <f>=B585+H584</f>
      </c>
      <c r="I585" s="6" t="s">
        <f>=G585*H584</f>
      </c>
    </row>
    <row collapsed="false" customFormat="false" customHeight="false" hidden="false" ht="12.1" outlineLevel="0" r="586">
      <c r="A586" s="13" t="n">
        <v>45419</v>
      </c>
      <c r="B586" s="6" t="n">
        <v>-5199</v>
      </c>
      <c r="C586" s="6" t="n">
        <v>-5199</v>
      </c>
      <c r="D586" s="16" t="s">
        <v>370</v>
      </c>
      <c r="E586" s="16"/>
      <c r="F586" s="16"/>
      <c r="G586" s="6" t="s">
        <f>=A586-A585</f>
      </c>
      <c r="H586" s="6" t="s">
        <f>=B586+H585</f>
      </c>
      <c r="I586" s="6" t="s">
        <f>=G586*H585</f>
      </c>
    </row>
    <row collapsed="false" customFormat="false" customHeight="false" hidden="false" ht="12.1" outlineLevel="0" r="587">
      <c r="A587" s="13" t="n">
        <v>45425.508333333</v>
      </c>
      <c r="B587" s="6" t="n">
        <v>2000</v>
      </c>
      <c r="C587" s="6" t="n">
        <v>2000</v>
      </c>
      <c r="D587" s="16" t="s">
        <v>175</v>
      </c>
      <c r="E587" s="16"/>
      <c r="F587" s="16"/>
      <c r="G587" s="6" t="s">
        <f>=A587-A586</f>
      </c>
      <c r="H587" s="6" t="s">
        <f>=B587+H586</f>
      </c>
      <c r="I587" s="6" t="s">
        <f>=G587*H586</f>
      </c>
    </row>
    <row collapsed="false" customFormat="false" customHeight="false" hidden="false" ht="12.1" outlineLevel="0" r="588">
      <c r="A588" s="13" t="n">
        <v>45428.846527778</v>
      </c>
      <c r="B588" s="6" t="n">
        <v>4000</v>
      </c>
      <c r="C588" s="6" t="n">
        <v>4000</v>
      </c>
      <c r="D588" s="16" t="s">
        <v>175</v>
      </c>
      <c r="E588" s="16"/>
      <c r="F588" s="16"/>
      <c r="G588" s="6" t="s">
        <f>=A588-A587</f>
      </c>
      <c r="H588" s="6" t="s">
        <f>=B588+H587</f>
      </c>
      <c r="I588" s="6" t="s">
        <f>=G588*H587</f>
      </c>
    </row>
    <row collapsed="false" customFormat="false" customHeight="false" hidden="false" ht="12.1" outlineLevel="0" r="589">
      <c r="A589" s="13" t="n">
        <v>45433</v>
      </c>
      <c r="B589" s="6" t="n">
        <v>5199</v>
      </c>
      <c r="C589" s="6" t="n">
        <v>5199</v>
      </c>
      <c r="D589" s="16" t="s">
        <v>371</v>
      </c>
      <c r="E589" s="16"/>
      <c r="F589" s="16"/>
      <c r="G589" s="6" t="s">
        <f>=A589-A588</f>
      </c>
      <c r="H589" s="6" t="s">
        <f>=B589+H588</f>
      </c>
      <c r="I589" s="6" t="s">
        <f>=G589*H588</f>
      </c>
    </row>
    <row collapsed="false" customFormat="false" customHeight="false" hidden="false" ht="12.1" outlineLevel="0" r="590">
      <c r="A590" s="13" t="n">
        <v>45439</v>
      </c>
      <c r="B590" s="6" t="n">
        <v>-2654.6</v>
      </c>
      <c r="C590" s="6" t="n">
        <v>-2654.6</v>
      </c>
      <c r="D590" s="16" t="s">
        <v>372</v>
      </c>
      <c r="E590" s="16"/>
      <c r="F590" s="16"/>
      <c r="G590" s="6" t="s">
        <f>=A590-A589</f>
      </c>
      <c r="H590" s="6" t="s">
        <f>=B590+H589</f>
      </c>
      <c r="I590" s="6" t="s">
        <f>=G590*H589</f>
      </c>
    </row>
    <row collapsed="false" customFormat="false" customHeight="false" hidden="false" ht="12.1" outlineLevel="0" r="591">
      <c r="A591" s="13" t="n">
        <v>45441</v>
      </c>
      <c r="B591" s="6" t="n">
        <v>-824.4</v>
      </c>
      <c r="C591" s="6" t="n">
        <v>-824.4</v>
      </c>
      <c r="D591" s="16" t="s">
        <v>373</v>
      </c>
      <c r="E591" s="16"/>
      <c r="F591" s="16"/>
      <c r="G591" s="6" t="s">
        <f>=A591-A590</f>
      </c>
      <c r="H591" s="6" t="s">
        <f>=B591+H590</f>
      </c>
      <c r="I591" s="6" t="s">
        <f>=G591*H590</f>
      </c>
    </row>
    <row collapsed="false" customFormat="false" customHeight="false" hidden="false" ht="12.1" outlineLevel="0" r="592">
      <c r="A592" s="13" t="n">
        <v>45441</v>
      </c>
      <c r="B592" s="6" t="n">
        <v>-445.82</v>
      </c>
      <c r="C592" s="6" t="n">
        <v>-445.82</v>
      </c>
      <c r="D592" s="16" t="s">
        <v>374</v>
      </c>
      <c r="E592" s="16"/>
      <c r="F592" s="16"/>
      <c r="G592" s="6" t="s">
        <f>=A592-A591</f>
      </c>
      <c r="H592" s="6" t="s">
        <f>=B592+H591</f>
      </c>
      <c r="I592" s="6" t="s">
        <f>=G592*H591</f>
      </c>
    </row>
    <row collapsed="false" customFormat="false" customHeight="false" hidden="false" ht="12.1" outlineLevel="0" r="593">
      <c r="A593" s="13" t="n">
        <v>45441</v>
      </c>
      <c r="B593" s="6" t="n">
        <v>-29.46</v>
      </c>
      <c r="C593" s="6" t="n">
        <v>-29.46</v>
      </c>
      <c r="D593" s="16" t="s">
        <v>375</v>
      </c>
      <c r="E593" s="16"/>
      <c r="F593" s="16"/>
      <c r="G593" s="6" t="s">
        <f>=A593-A592</f>
      </c>
      <c r="H593" s="6" t="s">
        <f>=B593+H592</f>
      </c>
      <c r="I593" s="6" t="s">
        <f>=G593*H592</f>
      </c>
    </row>
    <row collapsed="false" customFormat="false" customHeight="false" hidden="false" ht="12.1" outlineLevel="0" r="594">
      <c r="A594" s="13" t="n">
        <v>45441</v>
      </c>
      <c r="B594" s="6" t="n">
        <v>947.4</v>
      </c>
      <c r="C594" s="6" t="n">
        <v>947.4</v>
      </c>
      <c r="D594" s="16" t="s">
        <v>376</v>
      </c>
      <c r="E594" s="16"/>
      <c r="F594" s="16"/>
      <c r="G594" s="6" t="s">
        <f>=A594-A593</f>
      </c>
      <c r="H594" s="6" t="s">
        <f>=B594+H593</f>
      </c>
      <c r="I594" s="6" t="s">
        <f>=G594*H593</f>
      </c>
    </row>
    <row collapsed="false" customFormat="false" customHeight="false" hidden="false" ht="12.1" outlineLevel="0" r="595">
      <c r="A595" s="13" t="n">
        <v>45441</v>
      </c>
      <c r="B595" s="6" t="n">
        <v>512.82</v>
      </c>
      <c r="C595" s="6" t="n">
        <v>512.82</v>
      </c>
      <c r="D595" s="16" t="s">
        <v>377</v>
      </c>
      <c r="E595" s="16"/>
      <c r="F595" s="16"/>
      <c r="G595" s="6" t="s">
        <f>=A595-A594</f>
      </c>
      <c r="H595" s="6" t="s">
        <f>=B595+H594</f>
      </c>
      <c r="I595" s="6" t="s">
        <f>=G595*H594</f>
      </c>
    </row>
    <row collapsed="false" customFormat="false" customHeight="false" hidden="false" ht="12.1" outlineLevel="0" r="596">
      <c r="A596" s="13" t="n">
        <v>45443.509722222</v>
      </c>
      <c r="B596" s="6" t="n">
        <v>4000</v>
      </c>
      <c r="C596" s="6" t="n">
        <v>4000</v>
      </c>
      <c r="D596" s="16" t="s">
        <v>175</v>
      </c>
      <c r="E596" s="16"/>
      <c r="F596" s="16"/>
      <c r="G596" s="6" t="s">
        <f>=A596-A595</f>
      </c>
      <c r="H596" s="6" t="s">
        <f>=B596+H595</f>
      </c>
      <c r="I596" s="6" t="s">
        <f>=G596*H595</f>
      </c>
    </row>
    <row collapsed="false" customFormat="false" customHeight="false" hidden="false" ht="12.1" outlineLevel="0" r="597">
      <c r="A597" s="13" t="n">
        <v>45443.811805556</v>
      </c>
      <c r="B597" s="6" t="n">
        <v>2000</v>
      </c>
      <c r="C597" s="6" t="n">
        <v>2000</v>
      </c>
      <c r="D597" s="16" t="s">
        <v>175</v>
      </c>
      <c r="E597" s="16"/>
      <c r="F597" s="16"/>
      <c r="G597" s="6" t="s">
        <f>=A597-A596</f>
      </c>
      <c r="H597" s="6" t="s">
        <f>=B597+H596</f>
      </c>
      <c r="I597" s="6" t="s">
        <f>=G597*H596</f>
      </c>
    </row>
    <row collapsed="false" customFormat="false" customHeight="false" hidden="false" ht="12.1" outlineLevel="0" r="598">
      <c r="A598" s="13" t="n">
        <v>45446</v>
      </c>
      <c r="B598" s="6" t="n">
        <v>-57.2</v>
      </c>
      <c r="C598" s="6" t="n">
        <v>-57.2</v>
      </c>
      <c r="D598" s="16" t="s">
        <v>378</v>
      </c>
      <c r="E598" s="16"/>
      <c r="F598" s="16"/>
      <c r="G598" s="6" t="s">
        <f>=A598-A597</f>
      </c>
      <c r="H598" s="6" t="s">
        <f>=B598+H597</f>
      </c>
      <c r="I598" s="6" t="s">
        <f>=G598*H597</f>
      </c>
    </row>
    <row collapsed="false" customFormat="false" customHeight="false" hidden="false" ht="12.1" outlineLevel="0" r="599">
      <c r="A599" s="13" t="n">
        <v>45448</v>
      </c>
      <c r="B599" s="6" t="n">
        <v>-1540</v>
      </c>
      <c r="C599" s="6" t="n">
        <v>-1540</v>
      </c>
      <c r="D599" s="16" t="s">
        <v>379</v>
      </c>
      <c r="E599" s="16"/>
      <c r="F599" s="16"/>
      <c r="G599" s="6" t="s">
        <f>=A599-A598</f>
      </c>
      <c r="H599" s="6" t="s">
        <f>=B599+H598</f>
      </c>
      <c r="I599" s="6" t="s">
        <f>=G599*H598</f>
      </c>
    </row>
    <row collapsed="false" customFormat="false" customHeight="false" hidden="false" ht="12.1" outlineLevel="0" r="600">
      <c r="A600" s="13" t="n">
        <v>45448</v>
      </c>
      <c r="B600" s="6" t="n">
        <v>1770</v>
      </c>
      <c r="C600" s="6" t="n">
        <v>1770</v>
      </c>
      <c r="D600" s="16" t="s">
        <v>380</v>
      </c>
      <c r="E600" s="16"/>
      <c r="F600" s="16"/>
      <c r="G600" s="6" t="s">
        <f>=A600-A599</f>
      </c>
      <c r="H600" s="6" t="s">
        <f>=B600+H599</f>
      </c>
      <c r="I600" s="6" t="s">
        <f>=G600*H599</f>
      </c>
    </row>
    <row collapsed="false" customFormat="false" customHeight="false" hidden="false" ht="12.1" outlineLevel="0" r="601">
      <c r="A601" s="13" t="n">
        <v>45449</v>
      </c>
      <c r="B601" s="6" t="n">
        <v>-290.62</v>
      </c>
      <c r="C601" s="6" t="n">
        <v>-290.62</v>
      </c>
      <c r="D601" s="16" t="s">
        <v>367</v>
      </c>
      <c r="E601" s="16"/>
      <c r="F601" s="16"/>
      <c r="G601" s="6" t="s">
        <f>=A601-A600</f>
      </c>
      <c r="H601" s="6" t="s">
        <f>=B601+H600</f>
      </c>
      <c r="I601" s="6" t="s">
        <f>=G601*H600</f>
      </c>
    </row>
    <row collapsed="false" customFormat="false" customHeight="false" hidden="false" ht="12.1" outlineLevel="0" r="602">
      <c r="A602" s="13" t="n">
        <v>45449</v>
      </c>
      <c r="B602" s="6" t="n">
        <v>334.62</v>
      </c>
      <c r="C602" s="6" t="n">
        <v>334.62</v>
      </c>
      <c r="D602" s="16" t="s">
        <v>381</v>
      </c>
      <c r="E602" s="16"/>
      <c r="F602" s="16"/>
      <c r="G602" s="6" t="s">
        <f>=A602-A601</f>
      </c>
      <c r="H602" s="6" t="s">
        <f>=B602+H601</f>
      </c>
      <c r="I602" s="6" t="s">
        <f>=G602*H601</f>
      </c>
    </row>
    <row collapsed="false" customFormat="false" customHeight="false" hidden="false" ht="12.1" outlineLevel="0" r="603">
      <c r="A603" s="13" t="n">
        <v>45454</v>
      </c>
      <c r="B603" s="6" t="n">
        <v>2654.6</v>
      </c>
      <c r="C603" s="6" t="n">
        <v>2654.6</v>
      </c>
      <c r="D603" s="16" t="s">
        <v>382</v>
      </c>
      <c r="E603" s="16"/>
      <c r="F603" s="16"/>
      <c r="G603" s="6" t="s">
        <f>=A603-A602</f>
      </c>
      <c r="H603" s="6" t="s">
        <f>=B603+H602</f>
      </c>
      <c r="I603" s="6" t="s">
        <f>=G603*H602</f>
      </c>
    </row>
    <row collapsed="false" customFormat="false" customHeight="false" hidden="false" ht="12.1" outlineLevel="0" r="604">
      <c r="A604" s="13" t="n">
        <v>45457.929861111</v>
      </c>
      <c r="B604" s="6" t="n">
        <v>5000</v>
      </c>
      <c r="C604" s="6" t="n">
        <v>5000</v>
      </c>
      <c r="D604" s="16" t="s">
        <v>175</v>
      </c>
      <c r="E604" s="16"/>
      <c r="F604" s="16"/>
      <c r="G604" s="6" t="s">
        <f>=A604-A603</f>
      </c>
      <c r="H604" s="6" t="s">
        <f>=B604+H603</f>
      </c>
      <c r="I604" s="6" t="s">
        <f>=G604*H603</f>
      </c>
    </row>
    <row collapsed="false" customFormat="false" customHeight="false" hidden="false" ht="12.1" outlineLevel="0" r="605">
      <c r="A605" s="13" t="n">
        <v>45461</v>
      </c>
      <c r="B605" s="6" t="n">
        <v>-333</v>
      </c>
      <c r="C605" s="6" t="n">
        <v>-333</v>
      </c>
      <c r="D605" s="16" t="s">
        <v>383</v>
      </c>
      <c r="E605" s="16"/>
      <c r="F605" s="16"/>
      <c r="G605" s="6" t="s">
        <f>=A605-A604</f>
      </c>
      <c r="H605" s="6" t="s">
        <f>=B605+H604</f>
      </c>
      <c r="I605" s="6" t="s">
        <f>=G605*H604</f>
      </c>
    </row>
    <row collapsed="false" customFormat="false" customHeight="false" hidden="false" ht="12.1" outlineLevel="0" r="606">
      <c r="A606" s="13" t="n">
        <v>45461</v>
      </c>
      <c r="B606" s="6" t="n">
        <v>-1666.1</v>
      </c>
      <c r="C606" s="6" t="n">
        <v>-1666.1</v>
      </c>
      <c r="D606" s="16" t="s">
        <v>384</v>
      </c>
      <c r="E606" s="16"/>
      <c r="F606" s="16"/>
      <c r="G606" s="6" t="s">
        <f>=A606-A605</f>
      </c>
      <c r="H606" s="6" t="s">
        <f>=B606+H605</f>
      </c>
      <c r="I606" s="6" t="s">
        <f>=G606*H605</f>
      </c>
    </row>
    <row collapsed="false" customFormat="false" customHeight="false" hidden="false" ht="12.1" outlineLevel="0" r="607">
      <c r="A607" s="13" t="n">
        <v>45471</v>
      </c>
      <c r="B607" s="6" t="n">
        <v>-2188.86</v>
      </c>
      <c r="C607" s="6" t="n">
        <v>-2188.86</v>
      </c>
      <c r="D607" s="16" t="s">
        <v>385</v>
      </c>
      <c r="E607" s="16"/>
      <c r="F607" s="16"/>
      <c r="G607" s="6" t="s">
        <f>=A607-A606</f>
      </c>
      <c r="H607" s="6" t="s">
        <f>=B607+H606</f>
      </c>
      <c r="I607" s="6" t="s">
        <f>=G607*H606</f>
      </c>
    </row>
    <row collapsed="false" customFormat="false" customHeight="false" hidden="false" ht="12.1" outlineLevel="0" r="608">
      <c r="A608" s="13" t="n">
        <v>45471</v>
      </c>
      <c r="B608" s="6" t="n">
        <v>4000</v>
      </c>
      <c r="C608" s="6" t="n">
        <v>4000</v>
      </c>
      <c r="D608" s="16" t="s">
        <v>175</v>
      </c>
      <c r="E608" s="16"/>
      <c r="F608" s="16"/>
      <c r="G608" s="6" t="s">
        <f>=A608-A607</f>
      </c>
      <c r="H608" s="6" t="s">
        <f>=B608+H607</f>
      </c>
      <c r="I608" s="6" t="s">
        <f>=G608*H607</f>
      </c>
    </row>
    <row collapsed="false" customFormat="false" customHeight="false" hidden="false" ht="12.1" outlineLevel="0" r="609">
      <c r="A609" s="13" t="n">
        <v>45471</v>
      </c>
      <c r="B609" s="6" t="n">
        <v>333</v>
      </c>
      <c r="C609" s="6" t="n">
        <v>333</v>
      </c>
      <c r="D609" s="16" t="s">
        <v>386</v>
      </c>
      <c r="E609" s="16"/>
      <c r="F609" s="16"/>
      <c r="G609" s="6" t="s">
        <f>=A609-A608</f>
      </c>
      <c r="H609" s="6" t="s">
        <f>=B609+H608</f>
      </c>
      <c r="I609" s="6" t="s">
        <f>=G609*H608</f>
      </c>
    </row>
    <row collapsed="false" customFormat="false" customHeight="false" hidden="false" ht="12.1" outlineLevel="0" r="610">
      <c r="A610" s="13" t="n">
        <v>45471</v>
      </c>
      <c r="B610" s="6" t="n">
        <v>1672.1</v>
      </c>
      <c r="C610" s="6" t="n">
        <v>1672.1</v>
      </c>
      <c r="D610" s="16" t="s">
        <v>386</v>
      </c>
      <c r="E610" s="16"/>
      <c r="F610" s="16"/>
      <c r="G610" s="6" t="s">
        <f>=A610-A609</f>
      </c>
      <c r="H610" s="6" t="s">
        <f>=B610+H609</f>
      </c>
      <c r="I610" s="6" t="s">
        <f>=G610*H609</f>
      </c>
    </row>
    <row collapsed="false" customFormat="false" customHeight="false" hidden="false" ht="12.1" outlineLevel="0" r="611">
      <c r="A611" s="13" t="n">
        <v>45478.678472222</v>
      </c>
      <c r="B611" s="6" t="n">
        <v>2000</v>
      </c>
      <c r="C611" s="6" t="n">
        <v>2000</v>
      </c>
      <c r="D611" s="16" t="s">
        <v>175</v>
      </c>
      <c r="E611" s="16"/>
      <c r="F611" s="16"/>
      <c r="G611" s="6" t="s">
        <f>=A611-A610</f>
      </c>
      <c r="H611" s="6" t="s">
        <f>=B611+H610</f>
      </c>
      <c r="I611" s="6" t="s">
        <f>=G611*H610</f>
      </c>
    </row>
    <row collapsed="false" customFormat="false" customHeight="false" hidden="false" ht="12.1" outlineLevel="0" r="612">
      <c r="A612" s="13" t="n">
        <v>45481</v>
      </c>
      <c r="B612" s="6" t="n">
        <v>-847.5</v>
      </c>
      <c r="C612" s="6" t="n">
        <v>-847.5</v>
      </c>
      <c r="D612" s="16" t="s">
        <v>387</v>
      </c>
      <c r="E612" s="16"/>
      <c r="F612" s="16"/>
      <c r="G612" s="6" t="s">
        <f>=A612-A611</f>
      </c>
      <c r="H612" s="6" t="s">
        <f>=B612+H611</f>
      </c>
      <c r="I612" s="6" t="s">
        <f>=G612*H611</f>
      </c>
    </row>
    <row collapsed="false" customFormat="false" customHeight="false" hidden="false" ht="12.1" outlineLevel="0" r="613">
      <c r="A613" s="13" t="n">
        <v>45481</v>
      </c>
      <c r="B613" s="6" t="n">
        <v>-43</v>
      </c>
      <c r="C613" s="6" t="n">
        <v>-43</v>
      </c>
      <c r="D613" s="16" t="s">
        <v>388</v>
      </c>
      <c r="E613" s="16"/>
      <c r="F613" s="16"/>
      <c r="G613" s="6" t="s">
        <f>=A613-A612</f>
      </c>
      <c r="H613" s="6" t="s">
        <f>=B613+H612</f>
      </c>
      <c r="I613" s="6" t="s">
        <f>=G613*H612</f>
      </c>
    </row>
    <row collapsed="false" customFormat="false" customHeight="false" hidden="false" ht="12.1" outlineLevel="0" r="614">
      <c r="A614" s="13" t="n">
        <v>45482</v>
      </c>
      <c r="B614" s="6" t="n">
        <v>-505.2</v>
      </c>
      <c r="C614" s="6" t="n">
        <v>-505.2</v>
      </c>
      <c r="D614" s="16" t="s">
        <v>389</v>
      </c>
      <c r="E614" s="16"/>
      <c r="F614" s="16"/>
      <c r="G614" s="6" t="s">
        <f>=A614-A613</f>
      </c>
      <c r="H614" s="6" t="s">
        <f>=B614+H613</f>
      </c>
      <c r="I614" s="6" t="s">
        <f>=G614*H613</f>
      </c>
    </row>
    <row collapsed="false" customFormat="false" customHeight="false" hidden="false" ht="12.1" outlineLevel="0" r="615">
      <c r="A615" s="13" t="n">
        <v>45484</v>
      </c>
      <c r="B615" s="6" t="n">
        <v>-3766</v>
      </c>
      <c r="C615" s="6" t="n">
        <v>-3766</v>
      </c>
      <c r="D615" s="16" t="s">
        <v>390</v>
      </c>
      <c r="E615" s="16"/>
      <c r="F615" s="16"/>
      <c r="G615" s="6" t="s">
        <f>=A615-A614</f>
      </c>
      <c r="H615" s="6" t="s">
        <f>=B615+H614</f>
      </c>
      <c r="I615" s="6" t="s">
        <f>=G615*H614</f>
      </c>
    </row>
    <row collapsed="false" customFormat="false" customHeight="false" hidden="false" ht="12.1" outlineLevel="0" r="616">
      <c r="A616" s="13" t="n">
        <v>45488.572916667</v>
      </c>
      <c r="B616" s="6" t="n">
        <v>5000</v>
      </c>
      <c r="C616" s="6" t="n">
        <v>5000</v>
      </c>
      <c r="D616" s="16" t="s">
        <v>175</v>
      </c>
      <c r="E616" s="16"/>
      <c r="F616" s="16"/>
      <c r="G616" s="6" t="s">
        <f>=A616-A615</f>
      </c>
      <c r="H616" s="6" t="s">
        <f>=B616+H615</f>
      </c>
      <c r="I616" s="6" t="s">
        <f>=G616*H615</f>
      </c>
    </row>
    <row collapsed="false" customFormat="false" customHeight="false" hidden="false" ht="12.1" outlineLevel="0" r="617">
      <c r="A617" s="13" t="n">
        <v>45490.467361111</v>
      </c>
      <c r="B617" s="6" t="n">
        <v>2188.86</v>
      </c>
      <c r="C617" s="6" t="n">
        <v>2188.86</v>
      </c>
      <c r="D617" s="16" t="s">
        <v>366</v>
      </c>
      <c r="E617" s="16"/>
      <c r="F617" s="16"/>
      <c r="G617" s="6" t="s">
        <f>=A617-A616</f>
      </c>
      <c r="H617" s="6" t="s">
        <f>=B617+H616</f>
      </c>
      <c r="I617" s="6" t="s">
        <f>=G617*H616</f>
      </c>
    </row>
    <row collapsed="false" customFormat="false" customHeight="false" hidden="false" ht="12.1" outlineLevel="0" r="618">
      <c r="A618" s="13" t="n">
        <v>45495</v>
      </c>
      <c r="B618" s="6" t="n">
        <v>847.5</v>
      </c>
      <c r="C618" s="6" t="n">
        <v>847.5</v>
      </c>
      <c r="D618" s="16" t="s">
        <v>391</v>
      </c>
      <c r="E618" s="16"/>
      <c r="F618" s="16"/>
      <c r="G618" s="6" t="s">
        <f>=A618-A617</f>
      </c>
      <c r="H618" s="6" t="s">
        <f>=B618+H617</f>
      </c>
      <c r="I618" s="6" t="s">
        <f>=G618*H617</f>
      </c>
    </row>
    <row collapsed="false" customFormat="false" customHeight="false" hidden="false" ht="12.1" outlineLevel="0" r="619">
      <c r="A619" s="13" t="n">
        <v>45498</v>
      </c>
      <c r="B619" s="6" t="n">
        <v>505.2</v>
      </c>
      <c r="C619" s="6" t="n">
        <v>505.2</v>
      </c>
      <c r="D619" s="16" t="s">
        <v>392</v>
      </c>
      <c r="E619" s="16"/>
      <c r="F619" s="16"/>
      <c r="G619" s="6" t="s">
        <f>=A619-A618</f>
      </c>
      <c r="H619" s="6" t="s">
        <f>=B619+H618</f>
      </c>
      <c r="I619" s="6" t="s">
        <f>=G619*H618</f>
      </c>
    </row>
    <row collapsed="false" customFormat="false" customHeight="false" hidden="false" ht="12.1" outlineLevel="0" r="620">
      <c r="A620" s="13" t="n">
        <v>45499</v>
      </c>
      <c r="B620" s="6" t="n">
        <v>3767</v>
      </c>
      <c r="C620" s="6" t="n">
        <v>3767</v>
      </c>
      <c r="D620" s="16" t="s">
        <v>393</v>
      </c>
      <c r="E620" s="16"/>
      <c r="F620" s="16"/>
      <c r="G620" s="6" t="s">
        <f>=A620-A619</f>
      </c>
      <c r="H620" s="6" t="s">
        <f>=B620+H619</f>
      </c>
      <c r="I620" s="6" t="s">
        <f>=G620*H619</f>
      </c>
    </row>
    <row collapsed="false" customFormat="false" customHeight="false" hidden="false" ht="12.1" outlineLevel="0" r="621">
      <c r="A621" s="13" t="n">
        <v>45504</v>
      </c>
      <c r="B621" s="6" t="n">
        <v>4000</v>
      </c>
      <c r="C621" s="6" t="n">
        <v>4000</v>
      </c>
      <c r="D621" s="16" t="s">
        <v>175</v>
      </c>
      <c r="E621" s="16"/>
      <c r="F621" s="16"/>
      <c r="G621" s="6" t="s">
        <f>=A621-A620</f>
      </c>
      <c r="H621" s="6" t="s">
        <f>=B621+H620</f>
      </c>
      <c r="I621" s="6" t="s">
        <f>=G621*H620</f>
      </c>
    </row>
    <row collapsed="false" customFormat="false" customHeight="false" hidden="false" ht="12.1" outlineLevel="0" r="622">
      <c r="A622" s="13" t="n">
        <v>45520.792361111</v>
      </c>
      <c r="B622" s="6" t="n">
        <v>5000</v>
      </c>
      <c r="C622" s="6" t="n">
        <v>5000</v>
      </c>
      <c r="D622" s="16" t="s">
        <v>175</v>
      </c>
      <c r="E622" s="16"/>
      <c r="F622" s="16"/>
      <c r="G622" s="6" t="s">
        <f>=A622-A621</f>
      </c>
      <c r="H622" s="6" t="s">
        <f>=B622+H621</f>
      </c>
      <c r="I622" s="6" t="s">
        <f>=G622*H621</f>
      </c>
    </row>
    <row collapsed="false" customFormat="false" customHeight="false" hidden="false" ht="12.1" outlineLevel="0" r="623">
      <c r="A623" s="13" t="n">
        <v>45524.522222222</v>
      </c>
      <c r="B623" s="6" t="n">
        <v>6000</v>
      </c>
      <c r="C623" s="6" t="n">
        <v>6000</v>
      </c>
      <c r="D623" s="16" t="s">
        <v>175</v>
      </c>
      <c r="E623" s="16"/>
      <c r="F623" s="16"/>
      <c r="G623" s="6" t="s">
        <f>=A623-A622</f>
      </c>
      <c r="H623" s="6" t="s">
        <f>=B623+H622</f>
      </c>
      <c r="I623" s="6" t="s">
        <f>=G623*H622</f>
      </c>
    </row>
    <row collapsed="false" customFormat="false" customHeight="false" hidden="false" ht="12.1" outlineLevel="0" r="624">
      <c r="A624" s="13" t="n">
        <v>45524.791666667</v>
      </c>
      <c r="B624" s="6" t="n">
        <v>1300</v>
      </c>
      <c r="C624" s="6" t="n">
        <v>1300</v>
      </c>
      <c r="D624" s="16" t="s">
        <v>175</v>
      </c>
      <c r="E624" s="16"/>
      <c r="F624" s="16"/>
      <c r="G624" s="6" t="s">
        <f>=A624-A623</f>
      </c>
      <c r="H624" s="6" t="s">
        <f>=B624+H623</f>
      </c>
      <c r="I624" s="6" t="s">
        <f>=G624*H623</f>
      </c>
    </row>
    <row collapsed="false" customFormat="false" customHeight="false" hidden="false" ht="12.1" outlineLevel="0" r="625">
      <c r="A625" s="13" t="n">
        <v>45524.811111111</v>
      </c>
      <c r="B625" s="6" t="n">
        <v>-246</v>
      </c>
      <c r="C625" s="6" t="n">
        <v>-246</v>
      </c>
      <c r="D625" s="16" t="s">
        <v>394</v>
      </c>
      <c r="E625" s="16"/>
      <c r="F625" s="16"/>
      <c r="G625" s="6" t="s">
        <f>=A625-A624</f>
      </c>
      <c r="H625" s="6" t="s">
        <f>=B625+H624</f>
      </c>
      <c r="I625" s="6" t="s">
        <f>=G625*H624</f>
      </c>
    </row>
    <row collapsed="false" customFormat="false" customHeight="false" hidden="false" ht="12.1" outlineLevel="0" r="626">
      <c r="A626" s="13" t="n">
        <v>45524.811111111</v>
      </c>
      <c r="B626" s="6" t="n">
        <v>-87.725</v>
      </c>
      <c r="C626" s="6" t="n">
        <v>-87.725</v>
      </c>
      <c r="D626" s="16" t="s">
        <v>395</v>
      </c>
      <c r="E626" s="16"/>
      <c r="F626" s="16"/>
      <c r="G626" s="6" t="s">
        <f>=A626-A625</f>
      </c>
      <c r="H626" s="6" t="s">
        <f>=B626+H625</f>
      </c>
      <c r="I626" s="6" t="s">
        <f>=G626*H625</f>
      </c>
    </row>
    <row collapsed="false" customFormat="false" customHeight="false" hidden="false" ht="12.1" outlineLevel="0" r="627">
      <c r="A627" s="13" t="n">
        <v>45524.811111111</v>
      </c>
      <c r="B627" s="6" t="n">
        <v>-562.2</v>
      </c>
      <c r="C627" s="6" t="n">
        <v>-562.2</v>
      </c>
      <c r="D627" s="16" t="s">
        <v>396</v>
      </c>
      <c r="E627" s="16"/>
      <c r="F627" s="16"/>
      <c r="G627" s="6" t="s">
        <f>=A627-A626</f>
      </c>
      <c r="H627" s="6" t="s">
        <f>=B627+H626</f>
      </c>
      <c r="I627" s="6" t="s">
        <f>=G627*H626</f>
      </c>
    </row>
    <row collapsed="false" customFormat="false" customHeight="false" hidden="false" ht="12.1" outlineLevel="0" r="628">
      <c r="A628" s="13" t="n">
        <v>45524.811111111</v>
      </c>
      <c r="B628" s="6" t="n">
        <v>-823.1220657</v>
      </c>
      <c r="C628" s="6" t="n">
        <v>-823.1220657</v>
      </c>
      <c r="D628" s="16" t="s">
        <v>397</v>
      </c>
      <c r="E628" s="16"/>
      <c r="F628" s="16"/>
      <c r="G628" s="6" t="s">
        <f>=A628-A627</f>
      </c>
      <c r="H628" s="6" t="s">
        <f>=B628+H627</f>
      </c>
      <c r="I628" s="6" t="s">
        <f>=G628*H627</f>
      </c>
    </row>
    <row collapsed="false" customFormat="false" customHeight="false" hidden="false" ht="12.1" outlineLevel="0" r="629">
      <c r="A629" s="13" t="n">
        <v>45524.811111111</v>
      </c>
      <c r="B629" s="6" t="n">
        <v>-549.6</v>
      </c>
      <c r="C629" s="6" t="n">
        <v>-549.6</v>
      </c>
      <c r="D629" s="16" t="s">
        <v>398</v>
      </c>
      <c r="E629" s="16"/>
      <c r="F629" s="16"/>
      <c r="G629" s="6" t="s">
        <f>=A629-A628</f>
      </c>
      <c r="H629" s="6" t="s">
        <f>=B629+H628</f>
      </c>
      <c r="I629" s="6" t="s">
        <f>=G629*H628</f>
      </c>
    </row>
    <row collapsed="false" customFormat="false" customHeight="false" hidden="false" ht="12.1" outlineLevel="0" r="630">
      <c r="A630" s="13" t="n">
        <v>45525</v>
      </c>
      <c r="B630" s="6" t="n">
        <v>-123.48</v>
      </c>
      <c r="C630" s="6" t="n">
        <v>-123.48</v>
      </c>
      <c r="D630" s="16" t="s">
        <v>399</v>
      </c>
      <c r="E630" s="16"/>
      <c r="F630" s="16"/>
      <c r="G630" s="6" t="s">
        <f>=A630-A629</f>
      </c>
      <c r="H630" s="6" t="s">
        <f>=B630+H629</f>
      </c>
      <c r="I630" s="6" t="s">
        <f>=G630*H629</f>
      </c>
    </row>
    <row collapsed="false" customFormat="false" customHeight="false" hidden="false" ht="12.1" outlineLevel="0" r="631">
      <c r="A631" s="13" t="n">
        <v>45525.805555556</v>
      </c>
      <c r="B631" s="6" t="n">
        <v>143.03</v>
      </c>
      <c r="C631" s="6" t="n">
        <v>143.03</v>
      </c>
      <c r="D631" s="16" t="s">
        <v>400</v>
      </c>
      <c r="E631" s="16"/>
      <c r="F631" s="16"/>
      <c r="G631" s="6" t="s">
        <f>=A631-A630</f>
      </c>
      <c r="H631" s="6" t="s">
        <f>=B631+H630</f>
      </c>
      <c r="I631" s="6" t="s">
        <f>=G631*H630</f>
      </c>
    </row>
    <row collapsed="false" customFormat="false" customHeight="false" hidden="false" ht="12.1" outlineLevel="0" r="632">
      <c r="A632" s="13" t="n">
        <v>45527.71875</v>
      </c>
      <c r="B632" s="6" t="n">
        <v>5000</v>
      </c>
      <c r="C632" s="6" t="n">
        <v>5000</v>
      </c>
      <c r="D632" s="16" t="s">
        <v>175</v>
      </c>
      <c r="E632" s="16"/>
      <c r="F632" s="16"/>
      <c r="G632" s="6" t="s">
        <f>=A632-A631</f>
      </c>
      <c r="H632" s="6" t="s">
        <f>=B632+H631</f>
      </c>
      <c r="I632" s="6" t="s">
        <f>=G632*H631</f>
      </c>
    </row>
    <row collapsed="false" customFormat="false" customHeight="false" hidden="false" ht="12.1" outlineLevel="0" r="633">
      <c r="A633" s="13" t="n">
        <v>45527.802083333</v>
      </c>
      <c r="B633" s="6" t="n">
        <v>10000</v>
      </c>
      <c r="C633" s="6" t="n">
        <v>10000</v>
      </c>
      <c r="D633" s="16" t="s">
        <v>175</v>
      </c>
      <c r="E633" s="16"/>
      <c r="F633" s="16"/>
      <c r="G633" s="6" t="s">
        <f>=A633-A632</f>
      </c>
      <c r="H633" s="6" t="s">
        <f>=B633+H632</f>
      </c>
      <c r="I633" s="6" t="s">
        <f>=G633*H632</f>
      </c>
    </row>
    <row collapsed="false" customFormat="false" customHeight="false" hidden="false" ht="12.1" outlineLevel="0" r="634">
      <c r="A634" s="13" t="n">
        <v>45534.590277778</v>
      </c>
      <c r="B634" s="6" t="n">
        <v>5000</v>
      </c>
      <c r="C634" s="6" t="n">
        <v>5000</v>
      </c>
      <c r="D634" s="16" t="s">
        <v>175</v>
      </c>
      <c r="E634" s="16"/>
      <c r="F634" s="16"/>
      <c r="G634" s="6" t="s">
        <f>=A634-A633</f>
      </c>
      <c r="H634" s="6" t="s">
        <f>=B634+H633</f>
      </c>
      <c r="I634" s="6" t="s">
        <f>=G634*H633</f>
      </c>
    </row>
    <row collapsed="false" customFormat="false" customHeight="false" hidden="false" ht="12.1" outlineLevel="0" r="635">
      <c r="A635" s="13" t="n">
        <v>45538</v>
      </c>
      <c r="B635" s="6" t="n">
        <v>200</v>
      </c>
      <c r="C635" s="6" t="n">
        <v>200</v>
      </c>
      <c r="D635" s="16" t="s">
        <v>175</v>
      </c>
      <c r="E635" s="16"/>
      <c r="F635" s="16"/>
      <c r="G635" s="6" t="s">
        <f>=A635-A634</f>
      </c>
      <c r="H635" s="6" t="s">
        <f>=B635+H634</f>
      </c>
      <c r="I635" s="6" t="s">
        <f>=G635*H634</f>
      </c>
    </row>
    <row collapsed="false" customFormat="false" customHeight="false" hidden="false" ht="12.1" outlineLevel="0" r="636">
      <c r="A636" s="13" t="n">
        <v>45545</v>
      </c>
      <c r="B636" s="6" t="n">
        <v>-270.6</v>
      </c>
      <c r="C636" s="6" t="n">
        <v>-270.6</v>
      </c>
      <c r="D636" s="16" t="s">
        <v>401</v>
      </c>
      <c r="E636" s="16"/>
      <c r="F636" s="16"/>
      <c r="G636" s="6" t="s">
        <f>=A636-A635</f>
      </c>
      <c r="H636" s="6" t="s">
        <f>=B636+H635</f>
      </c>
      <c r="I636" s="6" t="s">
        <f>=G636*H635</f>
      </c>
    </row>
    <row collapsed="false" customFormat="false" customHeight="false" hidden="false" ht="12.1" outlineLevel="0" r="637">
      <c r="A637" s="13" t="n">
        <v>45547.514583333</v>
      </c>
      <c r="B637" s="6" t="n">
        <v>5000</v>
      </c>
      <c r="C637" s="6" t="n">
        <v>5000</v>
      </c>
      <c r="D637" s="16" t="s">
        <v>175</v>
      </c>
      <c r="E637" s="16"/>
      <c r="F637" s="16"/>
      <c r="G637" s="6" t="s">
        <f>=A637-A636</f>
      </c>
      <c r="H637" s="6" t="s">
        <f>=B637+H636</f>
      </c>
      <c r="I637" s="6" t="s">
        <f>=G637*H636</f>
      </c>
    </row>
    <row collapsed="false" customFormat="false" customHeight="false" hidden="false" ht="12.1" outlineLevel="0" r="638">
      <c r="A638" s="13" t="n">
        <v>45551.764583333</v>
      </c>
      <c r="B638" s="6" t="n">
        <v>6000</v>
      </c>
      <c r="C638" s="6" t="n">
        <v>6000</v>
      </c>
      <c r="D638" s="16" t="s">
        <v>175</v>
      </c>
      <c r="E638" s="16"/>
      <c r="F638" s="16"/>
      <c r="G638" s="6" t="s">
        <f>=A638-A637</f>
      </c>
      <c r="H638" s="6" t="s">
        <f>=B638+H637</f>
      </c>
      <c r="I638" s="6" t="s">
        <f>=G638*H637</f>
      </c>
    </row>
    <row collapsed="false" customFormat="false" customHeight="false" hidden="false" ht="12.1" outlineLevel="0" r="639">
      <c r="A639" s="13" t="n">
        <v>45555</v>
      </c>
      <c r="B639" s="6" t="n">
        <v>271.6</v>
      </c>
      <c r="C639" s="6" t="n">
        <v>271.6</v>
      </c>
      <c r="D639" s="16" t="s">
        <v>386</v>
      </c>
      <c r="E639" s="16"/>
      <c r="F639" s="16"/>
      <c r="G639" s="6" t="s">
        <f>=A639-A638</f>
      </c>
      <c r="H639" s="6" t="s">
        <f>=B639+H638</f>
      </c>
      <c r="I639" s="6" t="s">
        <f>=G639*H638</f>
      </c>
    </row>
    <row collapsed="false" customFormat="false" customHeight="false" hidden="false" ht="12.1" outlineLevel="0" r="640">
      <c r="A640" s="13" t="n">
        <v>45558.625</v>
      </c>
      <c r="B640" s="6" t="n">
        <v>5000</v>
      </c>
      <c r="C640" s="6" t="n">
        <v>5000</v>
      </c>
      <c r="D640" s="16" t="s">
        <v>175</v>
      </c>
      <c r="E640" s="16"/>
      <c r="F640" s="16"/>
      <c r="G640" s="6" t="s">
        <f>=A640-A639</f>
      </c>
      <c r="H640" s="6" t="s">
        <f>=B640+H639</f>
      </c>
      <c r="I640" s="6" t="s">
        <f>=G640*H639</f>
      </c>
    </row>
    <row collapsed="false" customFormat="false" customHeight="false" hidden="false" ht="12.1" outlineLevel="0" r="641">
      <c r="A641" s="13" t="n">
        <v>45565</v>
      </c>
      <c r="B641" s="6" t="n">
        <v>-2396.72</v>
      </c>
      <c r="C641" s="6" t="n">
        <v>-2396.72</v>
      </c>
      <c r="D641" s="16" t="s">
        <v>402</v>
      </c>
      <c r="E641" s="16"/>
      <c r="F641" s="16"/>
      <c r="G641" s="6" t="s">
        <f>=A641-A640</f>
      </c>
      <c r="H641" s="6" t="s">
        <f>=B641+H640</f>
      </c>
      <c r="I641" s="6" t="s">
        <f>=G641*H640</f>
      </c>
    </row>
    <row collapsed="false" customFormat="false" customHeight="false" hidden="false" ht="12.1" outlineLevel="0" r="642">
      <c r="A642" s="13" t="n">
        <v>45567</v>
      </c>
      <c r="B642" s="6" t="n">
        <v>-60.4</v>
      </c>
      <c r="C642" s="6" t="n">
        <v>-60.4</v>
      </c>
      <c r="D642" s="16" t="s">
        <v>403</v>
      </c>
      <c r="E642" s="16"/>
      <c r="F642" s="16"/>
      <c r="G642" s="6" t="s">
        <f>=A642-A641</f>
      </c>
      <c r="H642" s="6" t="s">
        <f>=B642+H641</f>
      </c>
      <c r="I642" s="6" t="s">
        <f>=G642*H641</f>
      </c>
    </row>
    <row collapsed="false" customFormat="false" customHeight="false" hidden="false" ht="12.1" outlineLevel="0" r="643">
      <c r="A643" s="13" t="n">
        <v>45576</v>
      </c>
      <c r="B643" s="6" t="n">
        <v>-339.5</v>
      </c>
      <c r="C643" s="6" t="n">
        <v>-339.5</v>
      </c>
      <c r="D643" s="16" t="s">
        <v>404</v>
      </c>
      <c r="E643" s="16"/>
      <c r="F643" s="16"/>
      <c r="G643" s="6" t="s">
        <f>=A643-A642</f>
      </c>
      <c r="H643" s="6" t="s">
        <f>=B643+H642</f>
      </c>
      <c r="I643" s="6" t="s">
        <f>=G643*H642</f>
      </c>
    </row>
    <row collapsed="false" customFormat="false" customHeight="false" hidden="false" ht="12.1" outlineLevel="0" r="644">
      <c r="A644" s="13" t="n">
        <v>45579</v>
      </c>
      <c r="B644" s="6" t="n">
        <v>-2260</v>
      </c>
      <c r="C644" s="6" t="n">
        <v>-2260</v>
      </c>
      <c r="D644" s="16" t="s">
        <v>405</v>
      </c>
      <c r="E644" s="16"/>
      <c r="F644" s="16"/>
      <c r="G644" s="6" t="s">
        <f>=A644-A643</f>
      </c>
      <c r="H644" s="6" t="s">
        <f>=B644+H643</f>
      </c>
      <c r="I644" s="6" t="s">
        <f>=G644*H643</f>
      </c>
    </row>
    <row collapsed="false" customFormat="false" customHeight="false" hidden="false" ht="12.1" outlineLevel="0" r="645">
      <c r="A645" s="13" t="n">
        <v>45580.834027778</v>
      </c>
      <c r="B645" s="6" t="n">
        <v>2000</v>
      </c>
      <c r="C645" s="6" t="n">
        <v>2000</v>
      </c>
      <c r="D645" s="16" t="s">
        <v>175</v>
      </c>
      <c r="E645" s="16"/>
      <c r="F645" s="16"/>
      <c r="G645" s="6" t="s">
        <f>=A645-A644</f>
      </c>
      <c r="H645" s="6" t="s">
        <f>=B645+H644</f>
      </c>
      <c r="I645" s="6" t="s">
        <f>=G645*H644</f>
      </c>
    </row>
    <row collapsed="false" customFormat="false" customHeight="false" hidden="false" ht="12.1" outlineLevel="0" r="646">
      <c r="A646" s="13" t="n">
        <v>45581.595138889</v>
      </c>
      <c r="B646" s="6" t="n">
        <v>100</v>
      </c>
      <c r="C646" s="6" t="n">
        <v>100</v>
      </c>
      <c r="D646" s="16" t="s">
        <v>175</v>
      </c>
      <c r="E646" s="16"/>
      <c r="F646" s="16"/>
      <c r="G646" s="6" t="s">
        <f>=A646-A645</f>
      </c>
      <c r="H646" s="6" t="s">
        <f>=B646+H645</f>
      </c>
      <c r="I646" s="6" t="s">
        <f>=G646*H645</f>
      </c>
    </row>
    <row collapsed="false" customFormat="false" customHeight="false" hidden="false" ht="12.1" outlineLevel="0" r="647">
      <c r="A647" s="13" t="n">
        <v>45581.595138889</v>
      </c>
      <c r="B647" s="6" t="n">
        <v>60.4</v>
      </c>
      <c r="C647" s="6" t="n">
        <v>60.4</v>
      </c>
      <c r="D647" s="16" t="s">
        <v>406</v>
      </c>
      <c r="E647" s="16"/>
      <c r="F647" s="16"/>
      <c r="G647" s="6" t="s">
        <f>=A647-A646</f>
      </c>
      <c r="H647" s="6" t="s">
        <f>=B647+H646</f>
      </c>
      <c r="I647" s="6" t="s">
        <f>=G647*H646</f>
      </c>
    </row>
    <row collapsed="false" customFormat="false" customHeight="false" hidden="false" ht="12.1" outlineLevel="0" r="648">
      <c r="A648" s="13" t="n">
        <v>45581.601388889</v>
      </c>
      <c r="B648" s="6" t="n">
        <v>6000</v>
      </c>
      <c r="C648" s="6" t="n">
        <v>6000</v>
      </c>
      <c r="D648" s="16" t="s">
        <v>175</v>
      </c>
      <c r="E648" s="16"/>
      <c r="F648" s="16"/>
      <c r="G648" s="6" t="s">
        <f>=A648-A647</f>
      </c>
      <c r="H648" s="6" t="s">
        <f>=B648+H647</f>
      </c>
      <c r="I648" s="6" t="s">
        <f>=G648*H647</f>
      </c>
    </row>
    <row collapsed="false" customFormat="false" customHeight="false" hidden="false" ht="12.1" outlineLevel="0" r="649">
      <c r="A649" s="13" t="n">
        <v>45583.420833333</v>
      </c>
      <c r="B649" s="6" t="n">
        <v>1400</v>
      </c>
      <c r="C649" s="6" t="n">
        <v>1400</v>
      </c>
      <c r="D649" s="16" t="s">
        <v>175</v>
      </c>
      <c r="E649" s="16"/>
      <c r="F649" s="16"/>
      <c r="G649" s="6" t="s">
        <f>=A649-A648</f>
      </c>
      <c r="H649" s="6" t="s">
        <f>=B649+H648</f>
      </c>
      <c r="I649" s="6" t="s">
        <f>=G649*H648</f>
      </c>
    </row>
    <row collapsed="false" customFormat="false" customHeight="false" hidden="false" ht="12.1" outlineLevel="0" r="650">
      <c r="A650" s="13" t="n">
        <v>45587.416666667</v>
      </c>
      <c r="B650" s="6" t="n">
        <v>95</v>
      </c>
      <c r="C650" s="6" t="n">
        <v>95</v>
      </c>
      <c r="D650" s="16" t="s">
        <v>175</v>
      </c>
      <c r="E650" s="16"/>
      <c r="F650" s="16"/>
      <c r="G650" s="6" t="s">
        <f>=A650-A649</f>
      </c>
      <c r="H650" s="6" t="s">
        <f>=B650+H649</f>
      </c>
      <c r="I650" s="6" t="s">
        <f>=G650*H649</f>
      </c>
    </row>
    <row collapsed="false" customFormat="false" customHeight="false" hidden="false" ht="12.1" outlineLevel="0" r="651">
      <c r="A651" s="13" t="n">
        <v>45587.416666667</v>
      </c>
      <c r="B651" s="6" t="n">
        <v>40</v>
      </c>
      <c r="C651" s="6" t="n">
        <v>40</v>
      </c>
      <c r="D651" s="16" t="s">
        <v>175</v>
      </c>
      <c r="E651" s="16"/>
      <c r="F651" s="16"/>
      <c r="G651" s="6" t="s">
        <f>=A651-A650</f>
      </c>
      <c r="H651" s="6" t="s">
        <f>=B651+H650</f>
      </c>
      <c r="I651" s="6" t="s">
        <f>=G651*H650</f>
      </c>
    </row>
    <row collapsed="false" customFormat="false" customHeight="false" hidden="false" ht="12.1" outlineLevel="0" r="652">
      <c r="A652" s="13" t="n">
        <v>45589.520833333</v>
      </c>
      <c r="B652" s="6" t="n">
        <v>162</v>
      </c>
      <c r="C652" s="6" t="n">
        <v>162</v>
      </c>
      <c r="D652" s="16" t="s">
        <v>175</v>
      </c>
      <c r="E652" s="16"/>
      <c r="F652" s="16"/>
      <c r="G652" s="6" t="s">
        <f>=A652-A651</f>
      </c>
      <c r="H652" s="6" t="s">
        <f>=B652+H651</f>
      </c>
      <c r="I652" s="6" t="s">
        <f>=G652*H651</f>
      </c>
    </row>
    <row collapsed="false" customFormat="false" customHeight="false" hidden="false" ht="12.1" outlineLevel="0" r="653">
      <c r="A653" s="13" t="n">
        <v>45589.583333333</v>
      </c>
      <c r="B653" s="6" t="n">
        <v>2396.72</v>
      </c>
      <c r="C653" s="6" t="n">
        <v>2396.72</v>
      </c>
      <c r="D653" s="16" t="s">
        <v>366</v>
      </c>
      <c r="E653" s="16"/>
      <c r="F653" s="16"/>
      <c r="G653" s="6" t="s">
        <f>=A653-A652</f>
      </c>
      <c r="H653" s="6" t="s">
        <f>=B653+H652</f>
      </c>
      <c r="I653" s="6" t="s">
        <f>=G653*H652</f>
      </c>
    </row>
    <row collapsed="false" customFormat="false" customHeight="false" hidden="false" ht="12.1" outlineLevel="0" r="654">
      <c r="A654" s="13" t="n">
        <v>45593</v>
      </c>
      <c r="B654" s="6" t="n">
        <v>2260</v>
      </c>
      <c r="C654" s="6" t="n">
        <v>2260</v>
      </c>
      <c r="D654" s="16" t="s">
        <v>391</v>
      </c>
      <c r="E654" s="16"/>
      <c r="F654" s="16"/>
      <c r="G654" s="6" t="s">
        <f>=A654-A653</f>
      </c>
      <c r="H654" s="6" t="s">
        <f>=B654+H653</f>
      </c>
      <c r="I654" s="6" t="s">
        <f>=G654*H653</f>
      </c>
    </row>
    <row collapsed="false" customFormat="false" customHeight="false" hidden="false" ht="12.1" outlineLevel="0" r="655">
      <c r="A655" s="13" t="n">
        <v>45593</v>
      </c>
      <c r="B655" s="6" t="n">
        <v>339.5</v>
      </c>
      <c r="C655" s="6" t="n">
        <v>339.5</v>
      </c>
      <c r="D655" s="16" t="s">
        <v>407</v>
      </c>
      <c r="E655" s="16"/>
      <c r="F655" s="16"/>
      <c r="G655" s="6" t="s">
        <f>=A655-A654</f>
      </c>
      <c r="H655" s="6" t="s">
        <f>=B655+H654</f>
      </c>
      <c r="I655" s="6" t="s">
        <f>=G655*H654</f>
      </c>
    </row>
    <row collapsed="false" customFormat="false" customHeight="false" hidden="false" ht="12.1" outlineLevel="0" r="656">
      <c r="A656" s="13" t="n">
        <v>45593</v>
      </c>
      <c r="B656" s="6" t="n">
        <v>98</v>
      </c>
      <c r="C656" s="6" t="n">
        <v>98</v>
      </c>
      <c r="D656" s="16" t="s">
        <v>175</v>
      </c>
      <c r="E656" s="16"/>
      <c r="F656" s="16"/>
      <c r="G656" s="6" t="s">
        <f>=A656-A655</f>
      </c>
      <c r="H656" s="6" t="s">
        <f>=B656+H655</f>
      </c>
      <c r="I656" s="6" t="s">
        <f>=G656*H655</f>
      </c>
    </row>
    <row collapsed="false" customFormat="false" customHeight="false" hidden="false" ht="12.1" outlineLevel="0" r="657">
      <c r="A657" s="13" t="n">
        <v>45596</v>
      </c>
      <c r="B657" s="6" t="n">
        <v>5000</v>
      </c>
      <c r="C657" s="6" t="n">
        <v>5000</v>
      </c>
      <c r="D657" s="16" t="s">
        <v>175</v>
      </c>
      <c r="E657" s="16"/>
      <c r="F657" s="16"/>
      <c r="G657" s="6" t="s">
        <f>=A657-A656</f>
      </c>
      <c r="H657" s="6" t="s">
        <f>=B657+H656</f>
      </c>
      <c r="I657" s="6" t="s">
        <f>=G657*H656</f>
      </c>
    </row>
    <row collapsed="false" customFormat="false" customHeight="false" hidden="false" ht="12.1" outlineLevel="0" r="658">
      <c r="A658" s="13" t="n">
        <v>45608.416666667</v>
      </c>
      <c r="B658" s="6" t="n">
        <v>76</v>
      </c>
      <c r="C658" s="6" t="n">
        <v>76</v>
      </c>
      <c r="D658" s="16" t="s">
        <v>175</v>
      </c>
      <c r="E658" s="16"/>
      <c r="F658" s="16"/>
      <c r="G658" s="6" t="s">
        <f>=A658-A657</f>
      </c>
      <c r="H658" s="6" t="s">
        <f>=B658+H657</f>
      </c>
      <c r="I658" s="6" t="s">
        <f>=G658*H657</f>
      </c>
    </row>
    <row collapsed="false" customFormat="false" customHeight="false" hidden="false" ht="12.1" outlineLevel="0" r="659">
      <c r="A659" s="13" t="n">
        <v>45608.416666667</v>
      </c>
      <c r="B659" s="6" t="n">
        <v>143</v>
      </c>
      <c r="C659" s="6" t="n">
        <v>143</v>
      </c>
      <c r="D659" s="16" t="s">
        <v>175</v>
      </c>
      <c r="E659" s="16"/>
      <c r="F659" s="16"/>
      <c r="G659" s="6" t="s">
        <f>=A659-A658</f>
      </c>
      <c r="H659" s="6" t="s">
        <f>=B659+H658</f>
      </c>
      <c r="I659" s="6" t="s">
        <f>=G659*H658</f>
      </c>
    </row>
    <row collapsed="false" customFormat="false" customHeight="false" hidden="false" ht="12.1" outlineLevel="0" r="660">
      <c r="A660" s="13" t="n">
        <v>45609.625</v>
      </c>
      <c r="B660" s="6" t="n">
        <v>600</v>
      </c>
      <c r="C660" s="6" t="n">
        <v>600</v>
      </c>
      <c r="D660" s="16" t="s">
        <v>175</v>
      </c>
      <c r="E660" s="16"/>
      <c r="F660" s="16"/>
      <c r="G660" s="6" t="s">
        <f>=A660-A659</f>
      </c>
      <c r="H660" s="6" t="s">
        <f>=B660+H659</f>
      </c>
      <c r="I660" s="6" t="s">
        <f>=G660*H659</f>
      </c>
    </row>
    <row collapsed="false" customFormat="false" customHeight="false" hidden="false" ht="12.1" outlineLevel="0" r="661">
      <c r="A661" s="13" t="n">
        <v>45611.666666667</v>
      </c>
      <c r="B661" s="6" t="n">
        <v>6000</v>
      </c>
      <c r="C661" s="6" t="n">
        <v>6000</v>
      </c>
      <c r="D661" s="16" t="s">
        <v>175</v>
      </c>
      <c r="E661" s="16"/>
      <c r="F661" s="16"/>
      <c r="G661" s="6" t="s">
        <f>=A661-A660</f>
      </c>
      <c r="H661" s="6" t="s">
        <f>=B661+H660</f>
      </c>
      <c r="I661" s="6" t="s">
        <f>=G661*H660</f>
      </c>
    </row>
    <row collapsed="false" customFormat="false" customHeight="false" hidden="false" ht="12.1" outlineLevel="0" r="662">
      <c r="A662" s="13" t="n">
        <v>45616</v>
      </c>
      <c r="B662" s="6" t="n">
        <v>-543.2</v>
      </c>
      <c r="C662" s="6" t="n">
        <v>-543.2</v>
      </c>
      <c r="D662" s="16" t="s">
        <v>408</v>
      </c>
      <c r="E662" s="16"/>
      <c r="F662" s="16"/>
      <c r="G662" s="6" t="s">
        <f>=A662-A661</f>
      </c>
      <c r="H662" s="6" t="s">
        <f>=B662+H661</f>
      </c>
      <c r="I662" s="6" t="s">
        <f>=G662*H661</f>
      </c>
    </row>
    <row collapsed="false" customFormat="false" customHeight="false" hidden="false" ht="12.1" outlineLevel="0" r="663">
      <c r="A663" s="13" t="n">
        <v>45616.560416667</v>
      </c>
      <c r="B663" s="6" t="n">
        <v>624.2</v>
      </c>
      <c r="C663" s="6" t="n">
        <v>624.2</v>
      </c>
      <c r="D663" s="16" t="s">
        <v>409</v>
      </c>
      <c r="E663" s="16"/>
      <c r="F663" s="16"/>
      <c r="G663" s="6" t="s">
        <f>=A663-A662</f>
      </c>
      <c r="H663" s="6" t="s">
        <f>=B663+H662</f>
      </c>
      <c r="I663" s="6" t="s">
        <f>=G663*H662</f>
      </c>
    </row>
    <row collapsed="false" customFormat="false" customHeight="false" hidden="false" ht="12.1" outlineLevel="0" r="664">
      <c r="A664" s="13" t="n">
        <v>45621</v>
      </c>
      <c r="B664" s="6" t="n">
        <v>-80.5</v>
      </c>
      <c r="C664" s="6" t="n">
        <v>-80.5</v>
      </c>
      <c r="D664" s="16" t="s">
        <v>410</v>
      </c>
      <c r="E664" s="16"/>
      <c r="F664" s="16"/>
      <c r="G664" s="6" t="s">
        <f>=A664-A663</f>
      </c>
      <c r="H664" s="6" t="s">
        <f>=B664+H663</f>
      </c>
      <c r="I664" s="6" t="s">
        <f>=G664*H663</f>
      </c>
    </row>
    <row collapsed="false" customFormat="false" customHeight="false" hidden="false" ht="12.1" outlineLevel="0" r="665">
      <c r="A665" s="13" t="n">
        <v>45623</v>
      </c>
      <c r="B665" s="6" t="n">
        <v>-824.4</v>
      </c>
      <c r="C665" s="6" t="n">
        <v>-824.4</v>
      </c>
      <c r="D665" s="16" t="s">
        <v>373</v>
      </c>
      <c r="E665" s="16"/>
      <c r="F665" s="16"/>
      <c r="G665" s="6" t="s">
        <f>=A665-A664</f>
      </c>
      <c r="H665" s="6" t="s">
        <f>=B665+H664</f>
      </c>
      <c r="I665" s="6" t="s">
        <f>=G665*H664</f>
      </c>
    </row>
    <row collapsed="false" customFormat="false" customHeight="false" hidden="false" ht="12.1" outlineLevel="0" r="666">
      <c r="A666" s="13" t="n">
        <v>45623</v>
      </c>
      <c r="B666" s="6" t="n">
        <v>947.4</v>
      </c>
      <c r="C666" s="6" t="n">
        <v>947.4</v>
      </c>
      <c r="D666" s="16" t="s">
        <v>376</v>
      </c>
      <c r="E666" s="16"/>
      <c r="F666" s="16"/>
      <c r="G666" s="6" t="s">
        <f>=A666-A665</f>
      </c>
      <c r="H666" s="6" t="s">
        <f>=B666+H665</f>
      </c>
      <c r="I666" s="6" t="s">
        <f>=G666*H665</f>
      </c>
    </row>
    <row collapsed="false" customFormat="false" customHeight="false" hidden="false" ht="12.1" outlineLevel="0" r="667">
      <c r="A667" s="13" t="n">
        <v>45625</v>
      </c>
      <c r="B667" s="6" t="n">
        <v>5000</v>
      </c>
      <c r="C667" s="6" t="n">
        <v>5000</v>
      </c>
      <c r="D667" s="16" t="s">
        <v>175</v>
      </c>
      <c r="E667" s="16"/>
      <c r="F667" s="16"/>
      <c r="G667" s="6" t="s">
        <f>=A667-A666</f>
      </c>
      <c r="H667" s="6" t="s">
        <f>=B667+H666</f>
      </c>
      <c r="I667" s="6" t="s">
        <f>=G667*H666</f>
      </c>
    </row>
    <row collapsed="false" customFormat="false" customHeight="false" hidden="false" ht="12.1" outlineLevel="0" r="668">
      <c r="A668" s="13" t="n">
        <v>45627</v>
      </c>
      <c r="B668" s="6" t="n">
        <v>-143.85</v>
      </c>
      <c r="C668" s="6" t="n">
        <v>-143.85</v>
      </c>
      <c r="D668" s="16" t="s">
        <v>411</v>
      </c>
      <c r="E668" s="16"/>
      <c r="F668" s="16"/>
      <c r="G668" s="6" t="s">
        <f>=A668-A667</f>
      </c>
      <c r="H668" s="6" t="s">
        <f>=B668+H667</f>
      </c>
      <c r="I668" s="6" t="s">
        <f>=G668*H667</f>
      </c>
    </row>
    <row collapsed="false" customFormat="false" customHeight="false" hidden="false" ht="12.1" outlineLevel="0" r="669">
      <c r="A669" s="13" t="n">
        <v>45628</v>
      </c>
      <c r="B669" s="6" t="n">
        <v>-86.14</v>
      </c>
      <c r="C669" s="6" t="n">
        <v>-86.14</v>
      </c>
      <c r="D669" s="16" t="s">
        <v>412</v>
      </c>
      <c r="E669" s="16"/>
      <c r="F669" s="16"/>
      <c r="G669" s="6" t="s">
        <f>=A669-A668</f>
      </c>
      <c r="H669" s="6" t="s">
        <f>=B669+H668</f>
      </c>
      <c r="I669" s="6" t="s">
        <f>=G669*H668</f>
      </c>
    </row>
    <row collapsed="false" customFormat="false" customHeight="false" hidden="false" ht="12.1" outlineLevel="0" r="670">
      <c r="A670" s="13" t="n">
        <v>45628</v>
      </c>
      <c r="B670" s="6" t="n">
        <v>164.85</v>
      </c>
      <c r="C670" s="6" t="n">
        <v>164.85</v>
      </c>
      <c r="D670" s="16" t="s">
        <v>413</v>
      </c>
      <c r="E670" s="16"/>
      <c r="F670" s="16"/>
      <c r="G670" s="6" t="s">
        <f>=A670-A669</f>
      </c>
      <c r="H670" s="6" t="s">
        <f>=B670+H669</f>
      </c>
      <c r="I670" s="6" t="s">
        <f>=G670*H669</f>
      </c>
    </row>
    <row collapsed="false" customFormat="false" customHeight="false" hidden="false" ht="12.1" outlineLevel="0" r="671">
      <c r="A671" s="13" t="n">
        <v>45628.583333333</v>
      </c>
      <c r="B671" s="6" t="n">
        <v>1200</v>
      </c>
      <c r="C671" s="6" t="n">
        <v>1200</v>
      </c>
      <c r="D671" s="16" t="s">
        <v>175</v>
      </c>
      <c r="E671" s="16"/>
      <c r="F671" s="16"/>
      <c r="G671" s="6" t="s">
        <f>=A671-A670</f>
      </c>
      <c r="H671" s="6" t="s">
        <f>=B671+H670</f>
      </c>
      <c r="I671" s="6" t="s">
        <f>=G671*H670</f>
      </c>
    </row>
    <row collapsed="false" customFormat="false" customHeight="false" hidden="false" ht="12.1" outlineLevel="0" r="672">
      <c r="A672" s="13" t="n">
        <v>45630</v>
      </c>
      <c r="B672" s="6" t="n">
        <v>-1724.4</v>
      </c>
      <c r="C672" s="6" t="n">
        <v>-1724.4</v>
      </c>
      <c r="D672" s="16" t="s">
        <v>414</v>
      </c>
      <c r="E672" s="16"/>
      <c r="F672" s="16"/>
      <c r="G672" s="6" t="s">
        <f>=A672-A671</f>
      </c>
      <c r="H672" s="6" t="s">
        <f>=B672+H671</f>
      </c>
      <c r="I672" s="6" t="s">
        <f>=G672*H671</f>
      </c>
    </row>
    <row collapsed="false" customFormat="false" customHeight="false" hidden="false" ht="12.1" outlineLevel="0" r="673">
      <c r="A673" s="13" t="n">
        <v>45630</v>
      </c>
      <c r="B673" s="6" t="n">
        <v>100</v>
      </c>
      <c r="C673" s="6" t="n">
        <v>100</v>
      </c>
      <c r="D673" s="16" t="s">
        <v>175</v>
      </c>
      <c r="E673" s="16"/>
      <c r="F673" s="16"/>
      <c r="G673" s="6" t="s">
        <f>=A673-A672</f>
      </c>
      <c r="H673" s="6" t="s">
        <f>=B673+H672</f>
      </c>
      <c r="I673" s="6" t="s">
        <f>=G673*H672</f>
      </c>
    </row>
    <row collapsed="false" customFormat="false" customHeight="false" hidden="false" ht="12.1" outlineLevel="0" r="674">
      <c r="A674" s="13" t="n">
        <v>45630</v>
      </c>
      <c r="B674" s="6" t="n">
        <v>1982.4</v>
      </c>
      <c r="C674" s="6" t="n">
        <v>1982.4</v>
      </c>
      <c r="D674" s="16" t="s">
        <v>415</v>
      </c>
      <c r="E674" s="16"/>
      <c r="F674" s="16"/>
      <c r="G674" s="6" t="s">
        <f>=A674-A673</f>
      </c>
      <c r="H674" s="6" t="s">
        <f>=B674+H673</f>
      </c>
      <c r="I674" s="6" t="s">
        <f>=G674*H673</f>
      </c>
    </row>
    <row collapsed="false" customFormat="false" customHeight="false" hidden="false" ht="12.1" outlineLevel="0" r="675">
      <c r="A675" s="13" t="n">
        <v>45636</v>
      </c>
      <c r="B675" s="6" t="n">
        <v>70300</v>
      </c>
      <c r="C675" s="6" t="n">
        <v>70300</v>
      </c>
      <c r="D675" s="16" t="s">
        <v>240</v>
      </c>
      <c r="E675" s="16"/>
      <c r="F675" s="16"/>
      <c r="G675" s="6" t="s">
        <f>=A675-A674</f>
      </c>
      <c r="H675" s="6" t="s">
        <f>=B675+H674</f>
      </c>
      <c r="I675" s="6" t="s">
        <f>=G675*H674</f>
      </c>
    </row>
    <row collapsed="false" customFormat="false" customHeight="false" hidden="false" ht="12.1" outlineLevel="0" r="676">
      <c r="A676" s="13" t="n">
        <v>45636.421527778</v>
      </c>
      <c r="B676" s="6" t="n">
        <v>-70300</v>
      </c>
      <c r="C676" s="6" t="n">
        <v>-70300</v>
      </c>
      <c r="D676" s="16" t="s">
        <v>225</v>
      </c>
      <c r="E676" s="16"/>
      <c r="F676" s="16"/>
      <c r="G676" s="6" t="s">
        <f>=A676-A675</f>
      </c>
      <c r="H676" s="6" t="s">
        <f>=B676+H675</f>
      </c>
      <c r="I676" s="6" t="s">
        <f>=G676*H675</f>
      </c>
    </row>
    <row collapsed="false" customFormat="false" customHeight="false" hidden="false" ht="12.1" outlineLevel="0" r="677">
      <c r="A677" s="13" t="n">
        <v>45636.438194444</v>
      </c>
      <c r="B677" s="6" t="n">
        <v>100</v>
      </c>
      <c r="C677" s="6" t="n">
        <v>100</v>
      </c>
      <c r="D677" s="16" t="s">
        <v>175</v>
      </c>
      <c r="E677" s="16"/>
      <c r="F677" s="16"/>
      <c r="G677" s="6" t="s">
        <f>=A677-A676</f>
      </c>
      <c r="H677" s="6" t="s">
        <f>=B677+H676</f>
      </c>
      <c r="I677" s="6" t="s">
        <f>=G677*H676</f>
      </c>
    </row>
    <row collapsed="false" customFormat="false" customHeight="false" hidden="false" ht="12.1" outlineLevel="0" r="678">
      <c r="A678" s="13" t="n">
        <v>45639</v>
      </c>
      <c r="B678" s="6" t="n">
        <v>-1132.75</v>
      </c>
      <c r="C678" s="6" t="n">
        <v>-1132.75</v>
      </c>
      <c r="D678" s="16" t="s">
        <v>416</v>
      </c>
      <c r="E678" s="16"/>
      <c r="F678" s="16"/>
      <c r="G678" s="6" t="s">
        <f>=A678-A677</f>
      </c>
      <c r="H678" s="6" t="s">
        <f>=B678+H677</f>
      </c>
      <c r="I678" s="6" t="s">
        <f>=G678*H677</f>
      </c>
    </row>
    <row collapsed="false" customFormat="false" customHeight="false" hidden="false" ht="12.1" outlineLevel="0" r="679">
      <c r="A679" s="13" t="n">
        <v>45642.709722222</v>
      </c>
      <c r="B679" s="6" t="n">
        <v>6000</v>
      </c>
      <c r="C679" s="6" t="n">
        <v>6000</v>
      </c>
      <c r="D679" s="16" t="s">
        <v>175</v>
      </c>
      <c r="E679" s="16"/>
      <c r="F679" s="16"/>
      <c r="G679" s="6" t="s">
        <f>=A679-A678</f>
      </c>
      <c r="H679" s="6" t="s">
        <f>=B679+H678</f>
      </c>
      <c r="I679" s="6" t="s">
        <f>=G679*H678</f>
      </c>
    </row>
    <row collapsed="false" customFormat="false" customHeight="false" hidden="false" ht="12.1" outlineLevel="0" r="680">
      <c r="A680" s="13" t="n">
        <v>45643</v>
      </c>
      <c r="B680" s="6" t="n">
        <v>-469.66</v>
      </c>
      <c r="C680" s="6" t="n">
        <v>-469.66</v>
      </c>
      <c r="D680" s="16" t="s">
        <v>417</v>
      </c>
      <c r="E680" s="16"/>
      <c r="F680" s="16"/>
      <c r="G680" s="6" t="s">
        <f>=A680-A679</f>
      </c>
      <c r="H680" s="6" t="s">
        <f>=B680+H679</f>
      </c>
      <c r="I680" s="6" t="s">
        <f>=G680*H679</f>
      </c>
    </row>
    <row collapsed="false" customFormat="false" customHeight="false" hidden="false" ht="12.1" outlineLevel="0" r="681">
      <c r="A681" s="13" t="n">
        <v>45643</v>
      </c>
      <c r="B681" s="6" t="n">
        <v>-9838</v>
      </c>
      <c r="C681" s="6" t="n">
        <v>-9838</v>
      </c>
      <c r="D681" s="16" t="s">
        <v>418</v>
      </c>
      <c r="E681" s="16"/>
      <c r="F681" s="16"/>
      <c r="G681" s="6" t="s">
        <f>=A681-A680</f>
      </c>
      <c r="H681" s="6" t="s">
        <f>=B681+H680</f>
      </c>
      <c r="I681" s="6" t="s">
        <f>=G681*H680</f>
      </c>
    </row>
    <row collapsed="false" customFormat="false" customHeight="false" hidden="false" ht="12.1" outlineLevel="0" r="682">
      <c r="A682" s="13" t="n">
        <v>45643</v>
      </c>
      <c r="B682" s="6" t="n">
        <v>1132.75</v>
      </c>
      <c r="C682" s="6" t="n">
        <v>1132.75</v>
      </c>
      <c r="D682" s="16" t="s">
        <v>419</v>
      </c>
      <c r="E682" s="16"/>
      <c r="F682" s="16"/>
      <c r="G682" s="6" t="s">
        <f>=A682-A681</f>
      </c>
      <c r="H682" s="6" t="s">
        <f>=B682+H681</f>
      </c>
      <c r="I682" s="6" t="s">
        <f>=G682*H681</f>
      </c>
    </row>
    <row collapsed="false" customFormat="false" customHeight="false" hidden="false" ht="12.1" outlineLevel="0" r="683">
      <c r="A683" s="13" t="n">
        <v>45650</v>
      </c>
      <c r="B683" s="6" t="n">
        <v>9842</v>
      </c>
      <c r="C683" s="6" t="n">
        <v>9842</v>
      </c>
      <c r="D683" s="16" t="s">
        <v>420</v>
      </c>
      <c r="E683" s="16"/>
      <c r="F683" s="16"/>
      <c r="G683" s="6" t="s">
        <f>=A683-A682</f>
      </c>
      <c r="H683" s="6" t="s">
        <f>=B683+H682</f>
      </c>
      <c r="I683" s="6" t="s">
        <f>=G683*H682</f>
      </c>
    </row>
    <row collapsed="false" customFormat="false" customHeight="false" hidden="false" ht="12.1" outlineLevel="0" r="684">
      <c r="A684" s="13" t="n">
        <v>45654</v>
      </c>
      <c r="B684" s="6" t="n">
        <v>469.66</v>
      </c>
      <c r="C684" s="6" t="n">
        <v>469.66</v>
      </c>
      <c r="D684" s="16" t="s">
        <v>421</v>
      </c>
      <c r="E684" s="16"/>
      <c r="F684" s="16"/>
      <c r="G684" s="6" t="s">
        <f>=A684-A683</f>
      </c>
      <c r="H684" s="6" t="s">
        <f>=B684+H683</f>
      </c>
      <c r="I684" s="6" t="s">
        <f>=G684*H683</f>
      </c>
    </row>
    <row collapsed="false" customFormat="false" customHeight="false" hidden="false" ht="12.1" outlineLevel="0" r="685">
      <c r="A685" s="13" t="n">
        <v>45667</v>
      </c>
      <c r="B685" s="6" t="n">
        <v>-3173</v>
      </c>
      <c r="C685" s="6" t="n">
        <v>-3173</v>
      </c>
      <c r="D685" s="16" t="s">
        <v>422</v>
      </c>
      <c r="E685" s="16"/>
      <c r="F685" s="16"/>
      <c r="G685" s="6" t="s">
        <f>=A685-A684</f>
      </c>
      <c r="H685" s="6" t="s">
        <f>=B685+H684</f>
      </c>
      <c r="I685" s="6" t="s">
        <f>=G685*H684</f>
      </c>
    </row>
    <row collapsed="false" customFormat="false" customHeight="false" hidden="false" ht="12.1" outlineLevel="0" r="686">
      <c r="A686" s="13" t="n">
        <v>45667</v>
      </c>
      <c r="B686" s="6" t="n">
        <v>-4568.68</v>
      </c>
      <c r="C686" s="6" t="n">
        <v>-4568.68</v>
      </c>
      <c r="D686" s="16" t="s">
        <v>423</v>
      </c>
      <c r="E686" s="16"/>
      <c r="F686" s="16"/>
      <c r="G686" s="6" t="s">
        <f>=A686-A685</f>
      </c>
      <c r="H686" s="6" t="s">
        <f>=B686+H685</f>
      </c>
      <c r="I686" s="6" t="s">
        <f>=G686*H685</f>
      </c>
    </row>
    <row collapsed="false" customFormat="false" customHeight="false" hidden="false" ht="12.1" outlineLevel="0" r="687">
      <c r="A687" s="13" t="n">
        <v>45671.73125</v>
      </c>
      <c r="B687" s="6" t="n">
        <v>-9139</v>
      </c>
      <c r="C687" s="6" t="n">
        <v>0</v>
      </c>
      <c r="D687" s="16" t="s">
        <v>424</v>
      </c>
      <c r="E687" s="16"/>
      <c r="F687" s="16"/>
      <c r="G687" s="6" t="s">
        <f>=A687-A686</f>
      </c>
      <c r="H687" s="6" t="s">
        <f>=B687+H686</f>
      </c>
      <c r="I687" s="6" t="s">
        <f>=G687*H686</f>
      </c>
    </row>
    <row collapsed="false" customFormat="false" customHeight="false" hidden="false" ht="12.1" outlineLevel="0" r="688">
      <c r="A688" s="13" t="n">
        <v>45674.625</v>
      </c>
      <c r="B688" s="6" t="n">
        <v>9500</v>
      </c>
      <c r="C688" s="6" t="n">
        <v>9500</v>
      </c>
      <c r="D688" s="16" t="s">
        <v>175</v>
      </c>
      <c r="E688" s="16"/>
      <c r="F688" s="16"/>
      <c r="G688" s="6" t="s">
        <f>=A688-A687</f>
      </c>
      <c r="H688" s="6" t="s">
        <f>=B688+H687</f>
      </c>
      <c r="I688" s="6" t="s">
        <f>=G688*H687</f>
      </c>
    </row>
    <row collapsed="false" customFormat="false" customHeight="false" hidden="false" ht="12.1" outlineLevel="0" r="689">
      <c r="A689" s="13" t="n">
        <v>45684</v>
      </c>
      <c r="B689" s="6" t="n">
        <v>3178</v>
      </c>
      <c r="C689" s="6" t="n">
        <v>3178</v>
      </c>
      <c r="D689" s="16" t="s">
        <v>425</v>
      </c>
      <c r="E689" s="16"/>
      <c r="F689" s="16"/>
      <c r="G689" s="6" t="s">
        <f>=A689-A688</f>
      </c>
      <c r="H689" s="6" t="s">
        <f>=B689+H688</f>
      </c>
      <c r="I689" s="6" t="s">
        <f>=G689*H688</f>
      </c>
    </row>
    <row collapsed="false" customFormat="false" customHeight="false" hidden="false" ht="12.1" outlineLevel="0" r="690">
      <c r="A690" s="13" t="n">
        <v>45684.493055556</v>
      </c>
      <c r="B690" s="6" t="n">
        <v>4800</v>
      </c>
      <c r="C690" s="6" t="n">
        <v>4800</v>
      </c>
      <c r="D690" s="16" t="s">
        <v>175</v>
      </c>
      <c r="E690" s="16"/>
      <c r="F690" s="16"/>
      <c r="G690" s="6" t="s">
        <f>=A690-A689</f>
      </c>
      <c r="H690" s="6" t="s">
        <f>=B690+H689</f>
      </c>
      <c r="I690" s="6" t="s">
        <f>=G690*H689</f>
      </c>
    </row>
    <row collapsed="false" customFormat="false" customHeight="false" hidden="false" ht="12.1" outlineLevel="0" r="691">
      <c r="A691" s="13" t="n">
        <v>45688</v>
      </c>
      <c r="B691" s="6" t="n">
        <v>5000</v>
      </c>
      <c r="C691" s="6" t="n">
        <v>5000</v>
      </c>
      <c r="D691" s="16" t="s">
        <v>175</v>
      </c>
      <c r="E691" s="16"/>
      <c r="F691" s="16"/>
      <c r="G691" s="6" t="s">
        <f>=A691-A690</f>
      </c>
      <c r="H691" s="6" t="s">
        <f>=B691+H690</f>
      </c>
      <c r="I691" s="6" t="s">
        <f>=G691*H690</f>
      </c>
    </row>
    <row collapsed="false" customFormat="false" customHeight="false" hidden="false" ht="12.1" outlineLevel="0" r="692">
      <c r="A692" s="13" t="n">
        <v>45688.551388889</v>
      </c>
      <c r="B692" s="6" t="n">
        <v>6000</v>
      </c>
      <c r="C692" s="6" t="n">
        <v>6000</v>
      </c>
      <c r="D692" s="16" t="s">
        <v>175</v>
      </c>
      <c r="E692" s="16"/>
      <c r="F692" s="16"/>
      <c r="G692" s="6" t="s">
        <f>=A692-A691</f>
      </c>
      <c r="H692" s="6" t="s">
        <f>=B692+H691</f>
      </c>
      <c r="I692" s="6" t="s">
        <f>=G692*H691</f>
      </c>
    </row>
    <row collapsed="false" customFormat="false" customHeight="false" hidden="false" ht="12.1" outlineLevel="0" r="693">
      <c r="A693" s="13" t="n">
        <v>45705.580555556</v>
      </c>
      <c r="B693" s="6" t="n">
        <v>7000</v>
      </c>
      <c r="C693" s="6" t="n">
        <v>7000</v>
      </c>
      <c r="D693" s="16" t="s">
        <v>175</v>
      </c>
      <c r="E693" s="16"/>
      <c r="F693" s="16"/>
      <c r="G693" s="6" t="s">
        <f>=A693-A692</f>
      </c>
      <c r="H693" s="6" t="s">
        <f>=B693+H692</f>
      </c>
      <c r="I693" s="6" t="s">
        <f>=G693*H692</f>
      </c>
    </row>
    <row collapsed="false" customFormat="false" customHeight="false" hidden="false" ht="12.1" outlineLevel="0" r="694">
      <c r="A694" s="13" t="n">
        <v>45707</v>
      </c>
      <c r="B694" s="6" t="n">
        <v>-619.45</v>
      </c>
      <c r="C694" s="6" t="n">
        <v>-619.45</v>
      </c>
      <c r="D694" s="16" t="s">
        <v>426</v>
      </c>
      <c r="E694" s="16"/>
      <c r="F694" s="16"/>
      <c r="G694" s="6" t="s">
        <f>=A694-A693</f>
      </c>
      <c r="H694" s="6" t="s">
        <f>=B694+H693</f>
      </c>
      <c r="I694" s="6" t="s">
        <f>=G694*H693</f>
      </c>
    </row>
    <row collapsed="false" customFormat="false" customHeight="false" hidden="false" ht="12.1" outlineLevel="0" r="695">
      <c r="A695" s="13" t="n">
        <v>45707.554861111</v>
      </c>
      <c r="B695" s="6" t="n">
        <v>712.45</v>
      </c>
      <c r="C695" s="6" t="n">
        <v>712.45</v>
      </c>
      <c r="D695" s="16" t="s">
        <v>427</v>
      </c>
      <c r="E695" s="16"/>
      <c r="F695" s="16"/>
      <c r="G695" s="6" t="s">
        <f>=A695-A694</f>
      </c>
      <c r="H695" s="6" t="s">
        <f>=B695+H694</f>
      </c>
      <c r="I695" s="6" t="s">
        <f>=G695*H694</f>
      </c>
    </row>
    <row collapsed="false" customFormat="false" customHeight="false" hidden="false" ht="12.1" outlineLevel="0" r="696">
      <c r="A696" s="13" t="n">
        <v>45730</v>
      </c>
      <c r="B696" s="6" t="n">
        <v>500</v>
      </c>
      <c r="C696" s="6" t="n">
        <v>500</v>
      </c>
      <c r="D696" s="16" t="s">
        <v>240</v>
      </c>
      <c r="E696" s="16"/>
      <c r="F696" s="16"/>
      <c r="G696" s="6" t="s">
        <f>=A696-A695</f>
      </c>
      <c r="H696" s="6" t="s">
        <f>=B696+H695</f>
      </c>
      <c r="I696" s="6" t="s">
        <f>=G696*H695</f>
      </c>
    </row>
    <row collapsed="false" customFormat="false" customHeight="false" hidden="false" ht="12.1" outlineLevel="0" r="697">
      <c r="A697" s="13" t="n">
        <v>45730.51875</v>
      </c>
      <c r="B697" s="6" t="n">
        <v>7000</v>
      </c>
      <c r="C697" s="6" t="n">
        <v>7000</v>
      </c>
      <c r="D697" s="16" t="s">
        <v>175</v>
      </c>
      <c r="E697" s="16"/>
      <c r="F697" s="16"/>
      <c r="G697" s="6" t="s">
        <f>=A697-A696</f>
      </c>
      <c r="H697" s="6" t="s">
        <f>=B697+H696</f>
      </c>
      <c r="I697" s="6" t="s">
        <f>=G697*H696</f>
      </c>
    </row>
    <row collapsed="false" customFormat="false" customHeight="false" hidden="false" ht="12.1" outlineLevel="0" r="698">
      <c r="A698" s="13" t="n">
        <v>45734</v>
      </c>
      <c r="B698" s="6" t="n">
        <v>200</v>
      </c>
      <c r="C698" s="6" t="n">
        <v>200</v>
      </c>
      <c r="D698" s="16" t="s">
        <v>240</v>
      </c>
      <c r="E698" s="16"/>
      <c r="F698" s="16"/>
      <c r="G698" s="6" t="s">
        <f>=A698-A697</f>
      </c>
      <c r="H698" s="6" t="s">
        <f>=B698+H697</f>
      </c>
      <c r="I698" s="6" t="s">
        <f>=G698*H697</f>
      </c>
    </row>
    <row collapsed="false" customFormat="false" customHeight="false" hidden="false" ht="12.1" outlineLevel="0" r="699">
      <c r="A699" s="13" t="n">
        <v>45763.439583333</v>
      </c>
      <c r="B699" s="6" t="n">
        <v>7000</v>
      </c>
      <c r="C699" s="6" t="n">
        <v>7000</v>
      </c>
      <c r="D699" s="16" t="s">
        <v>175</v>
      </c>
      <c r="E699" s="16"/>
      <c r="F699" s="16"/>
      <c r="G699" s="6" t="s">
        <f>=A699-A698</f>
      </c>
      <c r="H699" s="6" t="s">
        <f>=B699+H698</f>
      </c>
      <c r="I699" s="6" t="s">
        <f>=G699*H698</f>
      </c>
    </row>
    <row collapsed="false" customFormat="false" customHeight="false" hidden="false" ht="12.1" outlineLevel="0" r="700">
      <c r="A700" s="13" t="n">
        <v>45772</v>
      </c>
      <c r="B700" s="6" t="n">
        <v>-635</v>
      </c>
      <c r="C700" s="6" t="n">
        <v>-635</v>
      </c>
      <c r="D700" s="16" t="s">
        <v>428</v>
      </c>
      <c r="E700" s="16"/>
      <c r="F700" s="16"/>
      <c r="G700" s="6" t="s">
        <f>=A700-A699</f>
      </c>
      <c r="H700" s="6" t="s">
        <f>=B700+H699</f>
      </c>
      <c r="I700" s="6" t="s">
        <f>=G700*H699</f>
      </c>
    </row>
    <row collapsed="false" customFormat="false" customHeight="false" hidden="false" ht="12.1" outlineLevel="0" r="701">
      <c r="A701" s="13" t="n">
        <v>45775</v>
      </c>
      <c r="B701" s="6" t="n">
        <v>-99</v>
      </c>
      <c r="C701" s="6" t="n">
        <v>-99</v>
      </c>
      <c r="D701" s="16" t="s">
        <v>429</v>
      </c>
      <c r="E701" s="16"/>
      <c r="F701" s="16"/>
      <c r="G701" s="6" t="s">
        <f>=A701-A700</f>
      </c>
      <c r="H701" s="6" t="s">
        <f>=B701+H700</f>
      </c>
      <c r="I701" s="6" t="s">
        <f>=G701*H700</f>
      </c>
    </row>
    <row collapsed="false" customFormat="false" customHeight="false" hidden="false" ht="12.1" outlineLevel="0" r="702">
      <c r="A702" s="13" t="n">
        <v>45775</v>
      </c>
      <c r="B702" s="6" t="n">
        <v>-527.45</v>
      </c>
      <c r="C702" s="6" t="n">
        <v>-527.45</v>
      </c>
      <c r="D702" s="16" t="s">
        <v>430</v>
      </c>
      <c r="E702" s="16"/>
      <c r="F702" s="16"/>
      <c r="G702" s="6" t="s">
        <f>=A702-A701</f>
      </c>
      <c r="H702" s="6" t="s">
        <f>=B702+H701</f>
      </c>
      <c r="I702" s="6" t="s">
        <f>=G702*H701</f>
      </c>
    </row>
    <row collapsed="false" customFormat="false" customHeight="false" hidden="false" ht="12.1" outlineLevel="0" r="703">
      <c r="A703" s="13" t="n">
        <v>45776</v>
      </c>
      <c r="B703" s="6" t="n">
        <v>635</v>
      </c>
      <c r="C703" s="6" t="n">
        <v>635</v>
      </c>
      <c r="D703" s="16" t="s">
        <v>431</v>
      </c>
      <c r="E703" s="16"/>
      <c r="F703" s="16"/>
      <c r="G703" s="6" t="s">
        <f>=A703-A702</f>
      </c>
      <c r="H703" s="6" t="s">
        <f>=B703+H702</f>
      </c>
      <c r="I703" s="6" t="s">
        <f>=G703*H702</f>
      </c>
    </row>
    <row collapsed="false" customFormat="false" customHeight="false" hidden="false" ht="12.1" outlineLevel="0" r="704">
      <c r="A704" s="13" t="n">
        <v>45793</v>
      </c>
      <c r="B704" s="6" t="n">
        <v>-28</v>
      </c>
      <c r="C704" s="6" t="n">
        <v>-28</v>
      </c>
      <c r="D704" s="16" t="s">
        <v>432</v>
      </c>
      <c r="E704" s="16"/>
      <c r="F704" s="16"/>
      <c r="G704" s="6" t="s">
        <f>=A704-A703</f>
      </c>
      <c r="H704" s="6" t="s">
        <f>=B704+H703</f>
      </c>
      <c r="I704" s="6" t="s">
        <f>=G704*H703</f>
      </c>
    </row>
    <row collapsed="false" customFormat="false" customHeight="false" hidden="false" ht="12.1" outlineLevel="0" r="705">
      <c r="A705" s="13" t="n">
        <v>45793.581944444</v>
      </c>
      <c r="B705" s="6" t="n">
        <v>7000</v>
      </c>
      <c r="C705" s="6" t="n">
        <v>7000</v>
      </c>
      <c r="D705" s="16" t="s">
        <v>175</v>
      </c>
      <c r="E705" s="16"/>
      <c r="F705" s="16"/>
      <c r="G705" s="6" t="s">
        <f>=A705-A704</f>
      </c>
      <c r="H705" s="6" t="s">
        <f>=B705+H704</f>
      </c>
      <c r="I705" s="6" t="s">
        <f>=G705*H704</f>
      </c>
    </row>
    <row collapsed="false" customFormat="false" customHeight="false" hidden="false" ht="12.1" outlineLevel="0" r="706">
      <c r="A706" s="13" t="n">
        <v>45796</v>
      </c>
      <c r="B706" s="6" t="n">
        <v>527.45</v>
      </c>
      <c r="C706" s="6" t="n">
        <v>527.45</v>
      </c>
      <c r="D706" s="16" t="s">
        <v>433</v>
      </c>
      <c r="E706" s="16"/>
      <c r="F706" s="16"/>
      <c r="G706" s="6" t="s">
        <f>=A706-A705</f>
      </c>
      <c r="H706" s="6" t="s">
        <f>=B706+H705</f>
      </c>
      <c r="I706" s="6" t="s">
        <f>=G706*H705</f>
      </c>
    </row>
    <row collapsed="false" customFormat="false" customHeight="false" hidden="false" ht="12.1" outlineLevel="0" r="707">
      <c r="A707" s="13" t="n">
        <v>45796.483333333</v>
      </c>
      <c r="B707" s="6" t="n">
        <v>75.28</v>
      </c>
      <c r="C707" s="6" t="n">
        <v>75.28</v>
      </c>
      <c r="D707" s="16" t="s">
        <v>434</v>
      </c>
      <c r="E707" s="16"/>
      <c r="F707" s="16"/>
      <c r="G707" s="6" t="s">
        <f>=A707-A706</f>
      </c>
      <c r="H707" s="6" t="s">
        <f>=B707+H706</f>
      </c>
      <c r="I707" s="6" t="s">
        <f>=G707*H706</f>
      </c>
    </row>
    <row collapsed="false" customFormat="false" customHeight="false" hidden="false" ht="12.1" outlineLevel="0" r="708">
      <c r="A708" s="13" t="n">
        <v>45798</v>
      </c>
      <c r="B708" s="6" t="n">
        <v>-545.4</v>
      </c>
      <c r="C708" s="6" t="n">
        <v>-545.4</v>
      </c>
      <c r="D708" s="16" t="s">
        <v>435</v>
      </c>
      <c r="E708" s="16"/>
      <c r="F708" s="16"/>
      <c r="G708" s="6" t="s">
        <f>=A708-A707</f>
      </c>
      <c r="H708" s="6" t="s">
        <f>=B708+H707</f>
      </c>
      <c r="I708" s="6" t="s">
        <f>=G708*H707</f>
      </c>
    </row>
    <row collapsed="false" customFormat="false" customHeight="false" hidden="false" ht="12.1" outlineLevel="0" r="709">
      <c r="A709" s="13" t="n">
        <v>45803.733333333</v>
      </c>
      <c r="B709" s="6" t="n">
        <v>28</v>
      </c>
      <c r="C709" s="6" t="n">
        <v>28</v>
      </c>
      <c r="D709" s="16" t="s">
        <v>436</v>
      </c>
      <c r="E709" s="16"/>
      <c r="F709" s="16"/>
      <c r="G709" s="6" t="s">
        <f>=A709-A708</f>
      </c>
      <c r="H709" s="6" t="s">
        <f>=B709+H708</f>
      </c>
      <c r="I709" s="6" t="s">
        <f>=G709*H708</f>
      </c>
    </row>
    <row collapsed="false" customFormat="false" customHeight="false" hidden="false" ht="12.1" outlineLevel="0" r="710">
      <c r="A710" s="13" t="n">
        <v>45811</v>
      </c>
      <c r="B710" s="6" t="n">
        <v>-10825</v>
      </c>
      <c r="C710" s="6" t="n">
        <v>-10825</v>
      </c>
      <c r="D710" s="16" t="s">
        <v>437</v>
      </c>
      <c r="E710" s="16"/>
      <c r="F710" s="16"/>
      <c r="G710" s="6" t="s">
        <f>=A710-A709</f>
      </c>
      <c r="H710" s="6" t="s">
        <f>=B710+H709</f>
      </c>
      <c r="I710" s="6" t="s">
        <f>=G710*H709</f>
      </c>
    </row>
    <row collapsed="false" customFormat="false" customHeight="false" hidden="false" ht="12.1" outlineLevel="0" r="711">
      <c r="A711" s="13" t="n">
        <v>45817</v>
      </c>
      <c r="B711" s="6" t="n">
        <v>-153.88</v>
      </c>
      <c r="C711" s="6" t="n">
        <v>-153.88</v>
      </c>
      <c r="D711" s="16" t="s">
        <v>438</v>
      </c>
      <c r="E711" s="16"/>
      <c r="F711" s="16"/>
      <c r="G711" s="6" t="s">
        <f>=A711-A710</f>
      </c>
      <c r="H711" s="6" t="s">
        <f>=B711+H710</f>
      </c>
      <c r="I711" s="6" t="s">
        <f>=G711*H710</f>
      </c>
    </row>
    <row collapsed="false" customFormat="false" customHeight="false" hidden="false" ht="12.1" outlineLevel="0" r="712">
      <c r="A712" s="13" t="n">
        <v>45824.513888889</v>
      </c>
      <c r="B712" s="6" t="n">
        <v>7000</v>
      </c>
      <c r="C712" s="6" t="n">
        <v>7000</v>
      </c>
      <c r="D712" s="16" t="s">
        <v>175</v>
      </c>
      <c r="E712" s="16"/>
      <c r="F712" s="16"/>
      <c r="G712" s="6" t="s">
        <f>=A712-A711</f>
      </c>
      <c r="H712" s="6" t="s">
        <f>=B712+H711</f>
      </c>
      <c r="I712" s="6" t="s">
        <f>=G712*H711</f>
      </c>
    </row>
    <row collapsed="false" customFormat="false" customHeight="false" hidden="false" ht="12.1" outlineLevel="0" r="713">
      <c r="A713" s="13" t="n">
        <v>45826</v>
      </c>
      <c r="B713" s="6" t="n">
        <v>10828</v>
      </c>
      <c r="C713" s="6" t="n">
        <v>10828</v>
      </c>
      <c r="D713" s="16" t="s">
        <v>439</v>
      </c>
      <c r="E713" s="16"/>
      <c r="F713" s="16"/>
      <c r="G713" s="6" t="s">
        <f>=A713-A712</f>
      </c>
      <c r="H713" s="6" t="s">
        <f>=B713+H712</f>
      </c>
      <c r="I713" s="6" t="s">
        <f>=G713*H712</f>
      </c>
    </row>
    <row collapsed="false" customFormat="false" customHeight="false" hidden="false" ht="12.1" outlineLevel="0" r="714">
      <c r="A714" s="13" t="n">
        <v>45834.429166667</v>
      </c>
      <c r="B714" s="6" t="n">
        <v>153.88</v>
      </c>
      <c r="C714" s="6" t="n">
        <v>153.88</v>
      </c>
      <c r="D714" s="16" t="s">
        <v>436</v>
      </c>
      <c r="E714" s="16"/>
      <c r="F714" s="16"/>
      <c r="G714" s="6" t="s">
        <f>=A714-A713</f>
      </c>
      <c r="H714" s="6" t="s">
        <f>=B714+H713</f>
      </c>
      <c r="I714" s="6" t="s">
        <f>=G714*H713</f>
      </c>
    </row>
    <row collapsed="false" customFormat="false" customHeight="false" hidden="false" ht="12.1" outlineLevel="0" r="715">
      <c r="A715" s="13" t="n">
        <v>45838</v>
      </c>
      <c r="B715" s="6" t="n">
        <v>-13</v>
      </c>
      <c r="C715" s="6" t="n">
        <v>-13</v>
      </c>
      <c r="D715" s="16" t="s">
        <v>440</v>
      </c>
      <c r="E715" s="16"/>
      <c r="F715" s="16"/>
      <c r="G715" s="6" t="s">
        <f>=A715-A714</f>
      </c>
      <c r="H715" s="6" t="s">
        <f>=B715+H714</f>
      </c>
      <c r="I715" s="6" t="s">
        <f>=G715*H714</f>
      </c>
    </row>
    <row collapsed="false" customFormat="false" customHeight="false" hidden="false" ht="12.1" outlineLevel="0" r="716">
      <c r="A716" s="13" t="n">
        <v>45841.68125</v>
      </c>
      <c r="B716" s="6" t="n">
        <v>1000</v>
      </c>
      <c r="C716" s="6" t="n">
        <v>1000</v>
      </c>
      <c r="D716" s="16" t="s">
        <v>175</v>
      </c>
      <c r="E716" s="16"/>
      <c r="F716" s="16"/>
      <c r="G716" s="6" t="s">
        <f>=A716-A715</f>
      </c>
      <c r="H716" s="6" t="s">
        <f>=B716+H715</f>
      </c>
      <c r="I716" s="6" t="s">
        <f>=G716*H715</f>
      </c>
    </row>
    <row collapsed="false" customFormat="false" customHeight="false" hidden="false" ht="12.1" outlineLevel="0" r="717">
      <c r="A717" s="13" t="n">
        <v>45846</v>
      </c>
      <c r="B717" s="6" t="n">
        <v>-1325.76</v>
      </c>
      <c r="C717" s="6" t="n">
        <v>-1325.76</v>
      </c>
      <c r="D717" s="16" t="s">
        <v>441</v>
      </c>
      <c r="E717" s="16"/>
      <c r="F717" s="16"/>
      <c r="G717" s="6" t="s">
        <f>=A717-A716</f>
      </c>
      <c r="H717" s="6" t="s">
        <f>=B717+H716</f>
      </c>
      <c r="I717" s="6" t="s">
        <f>=G717*H716</f>
      </c>
    </row>
    <row collapsed="false" customFormat="false" customHeight="false" hidden="false" ht="12.1" outlineLevel="0" r="718">
      <c r="A718" s="13" t="n">
        <v>45846</v>
      </c>
      <c r="B718" s="6" t="n">
        <v>-61</v>
      </c>
      <c r="C718" s="6" t="n">
        <v>-61</v>
      </c>
      <c r="D718" s="16" t="s">
        <v>442</v>
      </c>
      <c r="E718" s="16"/>
      <c r="F718" s="16"/>
      <c r="G718" s="6" t="s">
        <f>=A718-A717</f>
      </c>
      <c r="H718" s="6" t="s">
        <f>=B718+H717</f>
      </c>
      <c r="I718" s="6" t="s">
        <f>=G718*H717</f>
      </c>
    </row>
    <row collapsed="false" customFormat="false" customHeight="false" hidden="false" ht="12.1" outlineLevel="0" r="719">
      <c r="A719" s="13" t="n">
        <v>45852.453472222</v>
      </c>
      <c r="B719" s="6" t="n">
        <v>7000</v>
      </c>
      <c r="C719" s="6" t="n">
        <v>7000</v>
      </c>
      <c r="D719" s="16" t="s">
        <v>175</v>
      </c>
      <c r="E719" s="16"/>
      <c r="F719" s="16"/>
      <c r="G719" s="6" t="s">
        <f>=A719-A718</f>
      </c>
      <c r="H719" s="6" t="s">
        <f>=B719+H718</f>
      </c>
      <c r="I719" s="6" t="s">
        <f>=G719*H718</f>
      </c>
    </row>
    <row collapsed="false" customFormat="false" customHeight="false" hidden="false" ht="12.1" outlineLevel="0" r="720">
      <c r="A720" s="13" t="n">
        <v>45852.565972222</v>
      </c>
      <c r="B720" s="6" t="n">
        <v>15</v>
      </c>
      <c r="C720" s="6" t="n">
        <v>15</v>
      </c>
      <c r="D720" s="16" t="s">
        <v>443</v>
      </c>
      <c r="E720" s="16"/>
      <c r="F720" s="16"/>
      <c r="G720" s="6" t="s">
        <f>=A720-A719</f>
      </c>
      <c r="H720" s="6" t="s">
        <f>=B720+H719</f>
      </c>
      <c r="I720" s="6" t="s">
        <f>=G720*H719</f>
      </c>
    </row>
    <row collapsed="false" customFormat="false" customHeight="false" hidden="false" ht="12.1" outlineLevel="0" r="721">
      <c r="A721" s="13" t="n">
        <v>45855</v>
      </c>
      <c r="B721" s="6" t="n">
        <v>-29</v>
      </c>
      <c r="C721" s="6" t="n">
        <v>-29</v>
      </c>
      <c r="D721" s="16" t="s">
        <v>444</v>
      </c>
      <c r="E721" s="16"/>
      <c r="F721" s="16"/>
      <c r="G721" s="6" t="s">
        <f>=A721-A720</f>
      </c>
      <c r="H721" s="6" t="s">
        <f>=B721+H720</f>
      </c>
      <c r="I721" s="6" t="s">
        <f>=G721*H720</f>
      </c>
    </row>
    <row collapsed="false" customFormat="false" customHeight="false" hidden="false" ht="12.1" outlineLevel="0" r="722">
      <c r="A722" s="13" t="n">
        <v>45855</v>
      </c>
      <c r="B722" s="6" t="n">
        <v>-344.5</v>
      </c>
      <c r="C722" s="6" t="n">
        <v>-344.5</v>
      </c>
      <c r="D722" s="16" t="s">
        <v>445</v>
      </c>
      <c r="E722" s="16"/>
      <c r="F722" s="16"/>
      <c r="G722" s="6" t="s">
        <f>=A722-A721</f>
      </c>
      <c r="H722" s="6" t="s">
        <f>=B722+H721</f>
      </c>
      <c r="I722" s="6" t="s">
        <f>=G722*H721</f>
      </c>
    </row>
    <row collapsed="false" customFormat="false" customHeight="false" hidden="false" ht="12.1" outlineLevel="0" r="723">
      <c r="A723" s="13" t="n">
        <v>45856</v>
      </c>
      <c r="B723" s="6" t="n">
        <v>-6062</v>
      </c>
      <c r="C723" s="6" t="n">
        <v>-6062</v>
      </c>
      <c r="D723" s="16" t="s">
        <v>446</v>
      </c>
      <c r="E723" s="16"/>
      <c r="F723" s="16"/>
      <c r="G723" s="6" t="s">
        <f>=A723-A722</f>
      </c>
      <c r="H723" s="6" t="s">
        <f>=B723+H722</f>
      </c>
      <c r="I723" s="6" t="s">
        <f>=G723*H722</f>
      </c>
    </row>
    <row collapsed="false" customFormat="false" customHeight="false" hidden="false" ht="12.1" outlineLevel="0" r="724">
      <c r="A724" s="13" t="n">
        <v>45858</v>
      </c>
      <c r="B724" s="6" t="n">
        <v>-1277</v>
      </c>
      <c r="C724" s="6" t="n">
        <v>-1277</v>
      </c>
      <c r="D724" s="16" t="s">
        <v>447</v>
      </c>
      <c r="E724" s="16"/>
      <c r="F724" s="16"/>
      <c r="G724" s="6" t="s">
        <f>=A724-A723</f>
      </c>
      <c r="H724" s="6" t="s">
        <f>=B724+H723</f>
      </c>
      <c r="I724" s="6" t="s">
        <f>=G724*H723</f>
      </c>
    </row>
    <row collapsed="false" customFormat="false" customHeight="false" hidden="false" ht="12.1" outlineLevel="0" r="725">
      <c r="A725" s="13" t="n">
        <v>45859.696527778</v>
      </c>
      <c r="B725" s="6" t="n">
        <v>67</v>
      </c>
      <c r="C725" s="6" t="n">
        <v>67</v>
      </c>
      <c r="D725" s="16" t="s">
        <v>448</v>
      </c>
      <c r="E725" s="16"/>
      <c r="F725" s="16"/>
      <c r="G725" s="6" t="s">
        <f>=A725-A724</f>
      </c>
      <c r="H725" s="6" t="s">
        <f>=B725+H724</f>
      </c>
      <c r="I725" s="6" t="s">
        <f>=G725*H724</f>
      </c>
    </row>
    <row collapsed="false" customFormat="false" customHeight="false" hidden="false" ht="12.1" outlineLevel="0" r="726">
      <c r="A726" s="13" t="n">
        <v>45860</v>
      </c>
      <c r="B726" s="6" t="n">
        <v>1325.76</v>
      </c>
      <c r="C726" s="6" t="n">
        <v>1325.76</v>
      </c>
      <c r="D726" s="16" t="s">
        <v>449</v>
      </c>
      <c r="E726" s="16"/>
      <c r="F726" s="16"/>
      <c r="G726" s="6" t="s">
        <f>=A726-A725</f>
      </c>
      <c r="H726" s="6" t="s">
        <f>=B726+H725</f>
      </c>
      <c r="I726" s="6" t="s">
        <f>=G726*H725</f>
      </c>
    </row>
    <row collapsed="false" customFormat="false" customHeight="false" hidden="false" ht="12.1" outlineLevel="0" r="727">
      <c r="A727" s="13" t="n">
        <v>45862.655555556</v>
      </c>
      <c r="B727" s="6" t="n">
        <v>29</v>
      </c>
      <c r="C727" s="6" t="n">
        <v>29</v>
      </c>
      <c r="D727" s="16" t="s">
        <v>450</v>
      </c>
      <c r="E727" s="16"/>
      <c r="F727" s="16"/>
      <c r="G727" s="6" t="s">
        <f>=A727-A726</f>
      </c>
      <c r="H727" s="6" t="s">
        <f>=B727+H726</f>
      </c>
      <c r="I727" s="6" t="s">
        <f>=G727*H726</f>
      </c>
    </row>
    <row collapsed="false" customFormat="false" customHeight="false" hidden="false" ht="12.1" outlineLevel="0" r="728">
      <c r="A728" s="13" t="n">
        <v>45870.436111111</v>
      </c>
      <c r="B728" s="6" t="n">
        <v>345.5</v>
      </c>
      <c r="C728" s="6" t="n">
        <v>345.5</v>
      </c>
      <c r="D728" s="16" t="s">
        <v>436</v>
      </c>
      <c r="E728" s="16"/>
      <c r="F728" s="16"/>
      <c r="G728" s="6" t="s">
        <f>=A728-A727</f>
      </c>
      <c r="H728" s="6" t="s">
        <f>=B728+H727</f>
      </c>
      <c r="I728" s="6" t="s">
        <f>=G728*H727</f>
      </c>
    </row>
    <row collapsed="false" customFormat="false" customHeight="false" hidden="false" ht="12.1" outlineLevel="0" r="729">
      <c r="A729" s="13" t="n">
        <v>45873</v>
      </c>
      <c r="B729" s="6" t="n">
        <v>6066</v>
      </c>
      <c r="C729" s="6" t="n">
        <v>6066</v>
      </c>
      <c r="D729" s="16" t="s">
        <v>451</v>
      </c>
      <c r="E729" s="16"/>
      <c r="F729" s="16"/>
      <c r="G729" s="6" t="s">
        <f>=A729-A728</f>
      </c>
      <c r="H729" s="6" t="s">
        <f>=B729+H728</f>
      </c>
      <c r="I729" s="6" t="s">
        <f>=G729*H728</f>
      </c>
    </row>
    <row collapsed="false" customFormat="false" customHeight="false" hidden="false" ht="12.1" outlineLevel="0" r="730">
      <c r="A730" s="13" t="n">
        <v>45873</v>
      </c>
      <c r="B730" s="6" t="n">
        <v>1277</v>
      </c>
      <c r="C730" s="6" t="n">
        <v>1277</v>
      </c>
      <c r="D730" s="16" t="s">
        <v>425</v>
      </c>
      <c r="E730" s="16"/>
      <c r="F730" s="16"/>
      <c r="G730" s="6" t="s">
        <f>=A730-A729</f>
      </c>
      <c r="H730" s="6" t="s">
        <f>=B730+H729</f>
      </c>
      <c r="I730" s="6" t="s">
        <f>=G730*H729</f>
      </c>
    </row>
    <row collapsed="false" customFormat="false" customHeight="false" hidden="false" ht="12.1" outlineLevel="0" r="731">
      <c r="A731" s="13" t="n">
        <v>45887</v>
      </c>
      <c r="B731" s="6" t="n">
        <v>7000</v>
      </c>
      <c r="C731" s="6" t="n">
        <v>7000</v>
      </c>
      <c r="D731" s="16" t="s">
        <v>175</v>
      </c>
      <c r="E731" s="16"/>
      <c r="F731" s="16"/>
      <c r="G731" s="6" t="s">
        <f>=A731-A730</f>
      </c>
      <c r="H731" s="6" t="s">
        <f>=B731+H730</f>
      </c>
      <c r="I731" s="6" t="s">
        <f>=G731*H730</f>
      </c>
    </row>
    <row collapsed="false" customFormat="false" customHeight="false" hidden="false" ht="12.1" outlineLevel="0" r="732">
      <c r="A732" s="13" t="n">
        <v>45889</v>
      </c>
      <c r="B732" s="6" t="n">
        <v>-545.7</v>
      </c>
      <c r="C732" s="6" t="n">
        <v>-545.7</v>
      </c>
      <c r="D732" s="16" t="s">
        <v>452</v>
      </c>
      <c r="E732" s="16"/>
      <c r="F732" s="16"/>
      <c r="G732" s="6" t="s">
        <f>=A732-A731</f>
      </c>
      <c r="H732" s="6" t="s">
        <f>=B732+H731</f>
      </c>
      <c r="I732" s="6" t="s">
        <f>=G732*H731</f>
      </c>
    </row>
    <row collapsed="false" customFormat="false" customHeight="false" hidden="false" ht="12.1" outlineLevel="0" r="733">
      <c r="A733" s="13" t="n">
        <v>45889.680555556</v>
      </c>
      <c r="B733" s="6" t="n">
        <v>626.7</v>
      </c>
      <c r="C733" s="6" t="n">
        <v>626.7</v>
      </c>
      <c r="D733" s="16" t="s">
        <v>436</v>
      </c>
      <c r="E733" s="16"/>
      <c r="F733" s="16"/>
      <c r="G733" s="6" t="s">
        <f>=A733-A732</f>
      </c>
      <c r="H733" s="6" t="s">
        <f>=B733+H732</f>
      </c>
      <c r="I733" s="6" t="s">
        <f>=G733*H732</f>
      </c>
    </row>
    <row collapsed="false" customFormat="false" customHeight="false" hidden="false" ht="12.1" outlineLevel="0" r="734">
      <c r="A734" s="13" t="n">
        <v>45898</v>
      </c>
      <c r="B734" s="6" t="n">
        <v>5000</v>
      </c>
      <c r="C734" s="6" t="n">
        <v>5000</v>
      </c>
      <c r="D734" s="16" t="s">
        <v>175</v>
      </c>
      <c r="E734" s="16"/>
      <c r="F734" s="16"/>
      <c r="G734" s="6" t="s">
        <f>=A734-A733</f>
      </c>
      <c r="H734" s="6" t="s">
        <f>=B734+H733</f>
      </c>
      <c r="I734" s="6" t="s">
        <f>=G734*H733</f>
      </c>
    </row>
    <row collapsed="false" customFormat="false" customHeight="false" hidden="false" ht="12.1" outlineLevel="0" r="735">
      <c r="A735" s="13" t="n">
        <v>45915</v>
      </c>
      <c r="B735" s="6" t="n">
        <v>3500</v>
      </c>
      <c r="C735" s="6" t="n">
        <v>3500</v>
      </c>
      <c r="D735" s="16" t="s">
        <v>240</v>
      </c>
      <c r="E735" s="16"/>
      <c r="F735" s="16"/>
      <c r="G735" s="6" t="s">
        <f>=A735-A734</f>
      </c>
      <c r="H735" s="6" t="s">
        <f>=B735+H734</f>
      </c>
      <c r="I735" s="6" t="s">
        <f>=G735*H734</f>
      </c>
    </row>
    <row collapsed="false" customFormat="false" customHeight="false" hidden="false" ht="12.1" outlineLevel="0" r="736">
      <c r="A736" s="13" t="n">
        <v>45916.447916667</v>
      </c>
      <c r="B736" s="6" t="n">
        <v>8000</v>
      </c>
      <c r="C736" s="6" t="n">
        <v>8000</v>
      </c>
      <c r="D736" s="16" t="s">
        <v>175</v>
      </c>
      <c r="E736" s="16"/>
      <c r="F736" s="16"/>
      <c r="G736" s="6" t="s">
        <f>=A736-A735</f>
      </c>
      <c r="H736" s="6" t="s">
        <f>=B736+H735</f>
      </c>
      <c r="I736" s="6" t="s">
        <f>=G736*H735</f>
      </c>
    </row>
    <row collapsed="false" customFormat="false" customHeight="false" hidden="false" ht="12.1" outlineLevel="0" r="737">
      <c r="A737" s="13" t="n">
        <v>45922</v>
      </c>
      <c r="B737" s="6" t="n">
        <v>-41.52</v>
      </c>
      <c r="C737" s="6" t="n">
        <v>-41.52</v>
      </c>
      <c r="D737" s="16" t="s">
        <v>453</v>
      </c>
      <c r="E737" s="16"/>
      <c r="F737" s="16"/>
      <c r="G737" s="6" t="s">
        <f>=A737-A736</f>
      </c>
      <c r="H737" s="6" t="s">
        <f>=B737+H736</f>
      </c>
      <c r="I737" s="6" t="s">
        <f>=G737*H736</f>
      </c>
    </row>
    <row collapsed="false" customFormat="false" customHeight="false" hidden="false" ht="12.1" outlineLevel="0" r="738">
      <c r="A738" s="13" t="n">
        <v>45922</v>
      </c>
      <c r="B738" s="6" t="n">
        <v>10000</v>
      </c>
      <c r="C738" s="6" t="n">
        <v>10000</v>
      </c>
      <c r="D738" s="16" t="s">
        <v>175</v>
      </c>
      <c r="E738" s="16"/>
      <c r="F738" s="16"/>
      <c r="G738" s="6" t="s">
        <f>=A738-A737</f>
      </c>
      <c r="H738" s="6" t="s">
        <f>=B738+H737</f>
      </c>
      <c r="I738" s="6" t="s">
        <f>=G738*H737</f>
      </c>
    </row>
    <row collapsed="false" customFormat="false" customHeight="false" hidden="false" ht="12.1" outlineLevel="0" r="739">
      <c r="A739" s="13" t="n">
        <v>45922</v>
      </c>
      <c r="B739" s="6" t="n">
        <v>47.52</v>
      </c>
      <c r="C739" s="6" t="n">
        <v>47.52</v>
      </c>
      <c r="D739" s="16" t="s">
        <v>454</v>
      </c>
      <c r="E739" s="16"/>
      <c r="F739" s="16"/>
      <c r="G739" s="6" t="s">
        <f>=A739-A738</f>
      </c>
      <c r="H739" s="6" t="s">
        <f>=B739+H738</f>
      </c>
      <c r="I739" s="6" t="s">
        <f>=G739*H738</f>
      </c>
    </row>
    <row collapsed="false" customFormat="false" customHeight="false" hidden="false" ht="12.1" outlineLevel="0" r="740">
      <c r="A740" s="13" t="n">
        <v>45924</v>
      </c>
      <c r="B740" s="6" t="n">
        <v>10000</v>
      </c>
      <c r="C740" s="6" t="n">
        <v>10000</v>
      </c>
      <c r="D740" s="16" t="s">
        <v>175</v>
      </c>
      <c r="E740" s="16"/>
      <c r="F740" s="16"/>
      <c r="G740" s="6" t="s">
        <f>=A740-A739</f>
      </c>
      <c r="H740" s="6" t="s">
        <f>=B740+H739</f>
      </c>
      <c r="I740" s="6" t="s">
        <f>=G740*H739</f>
      </c>
    </row>
    <row collapsed="false" customFormat="false" customHeight="false" hidden="false" ht="12.1" outlineLevel="0" r="741">
      <c r="A741" s="13" t="n">
        <v>45925</v>
      </c>
      <c r="B741" s="6" t="n">
        <v>18000</v>
      </c>
      <c r="C741" s="6" t="n">
        <v>18000</v>
      </c>
      <c r="D741" s="16" t="s">
        <v>240</v>
      </c>
      <c r="E741" s="16"/>
      <c r="F741" s="16"/>
      <c r="G741" s="6" t="s">
        <f>=A741-A740</f>
      </c>
      <c r="H741" s="6" t="s">
        <f>=B741+H740</f>
      </c>
      <c r="I741" s="6" t="s">
        <f>=G741*H740</f>
      </c>
    </row>
    <row collapsed="false" customFormat="false" customHeight="false" hidden="false" ht="12.1" outlineLevel="0" r="742">
      <c r="A742" s="13" t="n">
        <v>45927</v>
      </c>
      <c r="B742" s="6" t="n">
        <v>-74.28</v>
      </c>
      <c r="C742" s="6" t="n">
        <v>-74.28</v>
      </c>
      <c r="D742" s="16" t="s">
        <v>455</v>
      </c>
      <c r="E742" s="16"/>
      <c r="F742" s="16"/>
      <c r="G742" s="6" t="s">
        <f>=A742-A741</f>
      </c>
      <c r="H742" s="6" t="s">
        <f>=B742+H741</f>
      </c>
      <c r="I742" s="6" t="s">
        <f>=G742*H741</f>
      </c>
    </row>
    <row collapsed="false" customFormat="false" customHeight="false" hidden="false" ht="12.1" outlineLevel="0" r="743">
      <c r="A743" s="13" t="n">
        <v>45929</v>
      </c>
      <c r="B743" s="6" t="n">
        <v>85.28</v>
      </c>
      <c r="C743" s="6" t="n">
        <v>85.28</v>
      </c>
      <c r="D743" s="16" t="s">
        <v>456</v>
      </c>
      <c r="E743" s="16"/>
      <c r="F743" s="16"/>
      <c r="G743" s="6" t="s">
        <f>=A743-A742</f>
      </c>
      <c r="H743" s="6" t="s">
        <f>=B743+H742</f>
      </c>
      <c r="I743" s="6" t="s">
        <f>=G743*H742</f>
      </c>
    </row>
    <row collapsed="false" customFormat="false" customHeight="false" hidden="false" ht="12.1" outlineLevel="0" r="744">
      <c r="A744" s="13" t="n">
        <v>45930</v>
      </c>
      <c r="B744" s="6" t="n">
        <v>5000</v>
      </c>
      <c r="C744" s="6" t="n">
        <v>5000</v>
      </c>
      <c r="D744" s="16" t="s">
        <v>175</v>
      </c>
      <c r="E744" s="16"/>
      <c r="F744" s="16"/>
      <c r="G744" s="6" t="s">
        <f>=A744-A743</f>
      </c>
      <c r="H744" s="6" t="s">
        <f>=B744+H743</f>
      </c>
      <c r="I744" s="6" t="s">
        <f>=G744*H743</f>
      </c>
    </row>
    <row collapsed="false" customFormat="false" customHeight="false" hidden="false" ht="12.1" outlineLevel="0" r="745">
      <c r="A745" s="13" t="n">
        <v>45936</v>
      </c>
      <c r="B745" s="6" t="n">
        <v>-401.5</v>
      </c>
      <c r="C745" s="6" t="n">
        <v>-401.5</v>
      </c>
      <c r="D745" s="16" t="s">
        <v>457</v>
      </c>
      <c r="E745" s="16"/>
      <c r="F745" s="16"/>
      <c r="G745" s="6" t="s">
        <f>=A745-A744</f>
      </c>
      <c r="H745" s="6" t="s">
        <f>=B745+H744</f>
      </c>
      <c r="I745" s="6" t="s">
        <f>=G745*H744</f>
      </c>
    </row>
    <row collapsed="false" customFormat="false" customHeight="false" hidden="false" ht="12.1" outlineLevel="0" r="746">
      <c r="A746" s="13" t="n">
        <v>45936</v>
      </c>
      <c r="B746" s="6" t="n">
        <v>-91</v>
      </c>
      <c r="C746" s="6" t="n">
        <v>-91</v>
      </c>
      <c r="D746" s="16" t="s">
        <v>458</v>
      </c>
      <c r="E746" s="16"/>
      <c r="F746" s="16"/>
      <c r="G746" s="6" t="s">
        <f>=A746-A745</f>
      </c>
      <c r="H746" s="6" t="s">
        <f>=B746+H745</f>
      </c>
      <c r="I746" s="6" t="s">
        <f>=G746*H745</f>
      </c>
    </row>
    <row collapsed="false" customFormat="false" customHeight="false" hidden="false" ht="12.1" outlineLevel="0" r="747">
      <c r="A747" s="13" t="n">
        <v>45937</v>
      </c>
      <c r="B747" s="6" t="n">
        <v>-86.16</v>
      </c>
      <c r="C747" s="6" t="n">
        <v>-86.16</v>
      </c>
      <c r="D747" s="16" t="s">
        <v>459</v>
      </c>
      <c r="E747" s="16"/>
      <c r="F747" s="16"/>
      <c r="G747" s="6" t="s">
        <f>=A747-A746</f>
      </c>
      <c r="H747" s="6" t="s">
        <f>=B747+H746</f>
      </c>
      <c r="I747" s="6" t="s">
        <f>=G747*H746</f>
      </c>
    </row>
    <row collapsed="false" customFormat="false" customHeight="false" hidden="false" ht="12.1" outlineLevel="0" r="748">
      <c r="A748" s="13" t="n">
        <v>45943</v>
      </c>
      <c r="B748" s="6" t="n">
        <v>-903</v>
      </c>
      <c r="C748" s="6" t="n">
        <v>-903</v>
      </c>
      <c r="D748" s="16" t="s">
        <v>460</v>
      </c>
      <c r="E748" s="16"/>
      <c r="F748" s="16"/>
      <c r="G748" s="6" t="s">
        <f>=A748-A747</f>
      </c>
      <c r="H748" s="6" t="s">
        <f>=B748+H747</f>
      </c>
      <c r="I748" s="6" t="s">
        <f>=G748*H747</f>
      </c>
    </row>
    <row collapsed="false" customFormat="false" customHeight="false" hidden="false" ht="12.1" outlineLevel="0" r="749">
      <c r="A749" s="13" t="n">
        <v>45943</v>
      </c>
      <c r="B749" s="6" t="n">
        <v>-616.5</v>
      </c>
      <c r="C749" s="6" t="n">
        <v>-616.5</v>
      </c>
      <c r="D749" s="16" t="s">
        <v>461</v>
      </c>
      <c r="E749" s="16"/>
      <c r="F749" s="16"/>
      <c r="G749" s="6" t="s">
        <f>=A749-A748</f>
      </c>
      <c r="H749" s="6" t="s">
        <f>=B749+H748</f>
      </c>
      <c r="I749" s="6" t="s">
        <f>=G749*H748</f>
      </c>
    </row>
    <row collapsed="false" customFormat="false" customHeight="false" hidden="false" ht="12.1" outlineLevel="0" r="750">
      <c r="A750" s="13" t="n">
        <v>45943</v>
      </c>
      <c r="B750" s="6" t="n">
        <v>91</v>
      </c>
      <c r="C750" s="6" t="n">
        <v>91</v>
      </c>
      <c r="D750" s="16" t="s">
        <v>462</v>
      </c>
      <c r="E750" s="16"/>
      <c r="F750" s="16"/>
      <c r="G750" s="6" t="s">
        <f>=A750-A749</f>
      </c>
      <c r="H750" s="6" t="s">
        <f>=B750+H749</f>
      </c>
      <c r="I750" s="6" t="s">
        <f>=G750*H749</f>
      </c>
    </row>
    <row collapsed="false" customFormat="false" customHeight="false" hidden="false" ht="12.1" outlineLevel="0" r="751">
      <c r="A751" s="13" t="n">
        <v>45943.477083333</v>
      </c>
      <c r="B751" s="6" t="n">
        <v>88.16</v>
      </c>
      <c r="C751" s="6" t="n">
        <v>88.16</v>
      </c>
      <c r="D751" s="16" t="s">
        <v>436</v>
      </c>
      <c r="E751" s="16"/>
      <c r="F751" s="16"/>
      <c r="G751" s="6" t="s">
        <f>=A751-A750</f>
      </c>
      <c r="H751" s="6" t="s">
        <f>=B751+H750</f>
      </c>
      <c r="I751" s="6" t="s">
        <f>=G751*H750</f>
      </c>
    </row>
    <row collapsed="false" customFormat="false" customHeight="false" hidden="false" ht="12.1" outlineLevel="0" r="752">
      <c r="A752" s="13" t="n">
        <v>45945</v>
      </c>
      <c r="B752" s="6" t="n">
        <v>616.5</v>
      </c>
      <c r="C752" s="6" t="n">
        <v>616.5</v>
      </c>
      <c r="D752" s="16" t="s">
        <v>463</v>
      </c>
      <c r="E752" s="16"/>
      <c r="F752" s="16"/>
      <c r="G752" s="6" t="s">
        <f>=A752-A751</f>
      </c>
      <c r="H752" s="6" t="s">
        <f>=B752+H751</f>
      </c>
      <c r="I752" s="6" t="s">
        <f>=G752*H751</f>
      </c>
    </row>
    <row collapsed="false" customFormat="false" customHeight="false" hidden="false" ht="12.1" outlineLevel="0" r="753">
      <c r="A753" s="13" t="n">
        <v>45946.513888889</v>
      </c>
      <c r="B753" s="6" t="n">
        <v>8000</v>
      </c>
      <c r="C753" s="6" t="n">
        <v>8000</v>
      </c>
      <c r="D753" s="16" t="s">
        <v>175</v>
      </c>
      <c r="E753" s="16"/>
      <c r="F753" s="16"/>
      <c r="G753" s="6" t="s">
        <f>=A753-A752</f>
      </c>
      <c r="H753" s="6" t="s">
        <f>=B753+H752</f>
      </c>
      <c r="I753" s="6" t="s">
        <f>=G753*H752</f>
      </c>
    </row>
    <row collapsed="false" customFormat="false" customHeight="false" hidden="false" ht="12.1" outlineLevel="0" r="754">
      <c r="A754" s="13" t="n">
        <v>45950</v>
      </c>
      <c r="B754" s="6" t="n">
        <v>5000</v>
      </c>
      <c r="C754" s="6" t="n">
        <v>5000</v>
      </c>
      <c r="D754" s="16" t="s">
        <v>240</v>
      </c>
      <c r="E754" s="16"/>
      <c r="F754" s="16"/>
      <c r="G754" s="6" t="s">
        <f>=A754-A753</f>
      </c>
      <c r="H754" s="6" t="s">
        <f>=B754+H753</f>
      </c>
      <c r="I754" s="6" t="s">
        <f>=G754*H753</f>
      </c>
    </row>
    <row collapsed="false" customFormat="false" customHeight="false" hidden="false" ht="12.1" outlineLevel="0" r="755">
      <c r="A755" s="13" t="n">
        <v>45951</v>
      </c>
      <c r="B755" s="6" t="n">
        <v>401.5</v>
      </c>
      <c r="C755" s="6" t="n">
        <v>401.5</v>
      </c>
      <c r="D755" s="16" t="s">
        <v>464</v>
      </c>
      <c r="E755" s="16"/>
      <c r="F755" s="16"/>
      <c r="G755" s="6" t="s">
        <f>=A755-A754</f>
      </c>
      <c r="H755" s="6" t="s">
        <f>=B755+H754</f>
      </c>
      <c r="I755" s="6" t="s">
        <f>=G755*H754</f>
      </c>
    </row>
    <row collapsed="false" customFormat="false" customHeight="false" hidden="false" ht="12.1" outlineLevel="0" r="756">
      <c r="A756" s="13" t="n">
        <v>45952</v>
      </c>
      <c r="B756" s="6" t="n">
        <v>-52.16</v>
      </c>
      <c r="C756" s="6" t="n">
        <v>-52.16</v>
      </c>
      <c r="D756" s="16" t="s">
        <v>465</v>
      </c>
      <c r="E756" s="16"/>
      <c r="F756" s="16"/>
      <c r="G756" s="6" t="s">
        <f>=A756-A755</f>
      </c>
      <c r="H756" s="6" t="s">
        <f>=B756+H755</f>
      </c>
      <c r="I756" s="6" t="s">
        <f>=G756*H755</f>
      </c>
    </row>
    <row collapsed="false" customFormat="false" customHeight="false" hidden="false" ht="12.1" outlineLevel="0" r="757">
      <c r="A757" s="13" t="n">
        <v>45952</v>
      </c>
      <c r="B757" s="6" t="n">
        <v>60.16</v>
      </c>
      <c r="C757" s="6" t="n">
        <v>60.16</v>
      </c>
      <c r="D757" s="16" t="s">
        <v>466</v>
      </c>
      <c r="E757" s="16"/>
      <c r="F757" s="16"/>
      <c r="G757" s="6" t="s">
        <f>=A757-A756</f>
      </c>
      <c r="H757" s="6" t="s">
        <f>=B757+H756</f>
      </c>
      <c r="I757" s="6" t="s">
        <f>=G757*H756</f>
      </c>
    </row>
    <row collapsed="false" customFormat="false" customHeight="false" hidden="false" ht="12.1" outlineLevel="0" r="758">
      <c r="A758" s="13" t="n">
        <v>45957</v>
      </c>
      <c r="B758" s="6" t="n">
        <v>-71.6</v>
      </c>
      <c r="C758" s="6" t="n">
        <v>-71.6</v>
      </c>
      <c r="D758" s="16" t="s">
        <v>467</v>
      </c>
      <c r="E758" s="16"/>
      <c r="F758" s="16"/>
      <c r="G758" s="6" t="s">
        <f>=A758-A757</f>
      </c>
      <c r="H758" s="6" t="s">
        <f>=B758+H757</f>
      </c>
      <c r="I758" s="6" t="s">
        <f>=G758*H757</f>
      </c>
    </row>
    <row collapsed="false" customFormat="false" customHeight="false" hidden="false" ht="12.1" outlineLevel="0" r="759">
      <c r="A759" s="13" t="n">
        <v>45957</v>
      </c>
      <c r="B759" s="6" t="n">
        <v>904</v>
      </c>
      <c r="C759" s="6" t="n">
        <v>904</v>
      </c>
      <c r="D759" s="16" t="s">
        <v>468</v>
      </c>
      <c r="E759" s="16"/>
      <c r="F759" s="16"/>
      <c r="G759" s="6" t="s">
        <f>=A759-A758</f>
      </c>
      <c r="H759" s="6" t="s">
        <f>=B759+H758</f>
      </c>
      <c r="I759" s="6" t="s">
        <f>=G759*H758</f>
      </c>
    </row>
    <row collapsed="false" customFormat="false" customHeight="false" hidden="false" ht="12.1" outlineLevel="0" r="760">
      <c r="A760" s="13" t="n">
        <v>45958</v>
      </c>
      <c r="B760" s="6" t="n">
        <v>82.6</v>
      </c>
      <c r="C760" s="6" t="n">
        <v>82.6</v>
      </c>
      <c r="D760" s="16" t="s">
        <v>469</v>
      </c>
      <c r="E760" s="16"/>
      <c r="F760" s="16"/>
      <c r="G760" s="6" t="s">
        <f>=A760-A759</f>
      </c>
      <c r="H760" s="6" t="s">
        <f>=B760+H759</f>
      </c>
      <c r="I760" s="6" t="s">
        <f>=G760*H759</f>
      </c>
    </row>
    <row collapsed="false" customFormat="false" customHeight="false" hidden="false" ht="12.1" outlineLevel="0" r="761">
      <c r="A761" s="13" t="n">
        <v>45961</v>
      </c>
      <c r="B761" s="6" t="n">
        <v>10000</v>
      </c>
      <c r="C761" s="6" t="n">
        <v>10000</v>
      </c>
      <c r="D761" s="16" t="s">
        <v>175</v>
      </c>
      <c r="E761" s="16"/>
      <c r="F761" s="16"/>
      <c r="G761" s="6" t="s">
        <f>=A761-A760</f>
      </c>
      <c r="H761" s="6" t="s">
        <f>=B761+H760</f>
      </c>
      <c r="I761" s="6" t="s">
        <f>=G761*H760</f>
      </c>
    </row>
    <row collapsed="false" customFormat="false" customHeight="false" hidden="false" ht="12.1" outlineLevel="0" r="762">
      <c r="A762" s="13" t="n">
        <v>45973</v>
      </c>
      <c r="B762" s="6" t="n">
        <v>4000</v>
      </c>
      <c r="C762" s="6" t="n">
        <v>4000</v>
      </c>
      <c r="D762" s="16" t="s">
        <v>240</v>
      </c>
      <c r="E762" s="16"/>
      <c r="F762" s="16"/>
      <c r="G762" s="6" t="s">
        <f>=A762-A761</f>
      </c>
      <c r="H762" s="6" t="s">
        <f>=B762+H761</f>
      </c>
      <c r="I762" s="6" t="s">
        <f>=G762*H761</f>
      </c>
    </row>
    <row collapsed="false" customFormat="false" customHeight="false" hidden="false" ht="12.1" outlineLevel="0" r="763">
      <c r="A763" s="13" t="n">
        <v>45973</v>
      </c>
      <c r="B763" s="6" t="n">
        <v>1000</v>
      </c>
      <c r="C763" s="6" t="n">
        <v>1000</v>
      </c>
      <c r="D763" s="16" t="s">
        <v>240</v>
      </c>
      <c r="E763" s="16"/>
      <c r="F763" s="16"/>
      <c r="G763" s="6" t="s">
        <f>=A763-A762</f>
      </c>
      <c r="H763" s="6" t="s">
        <f>=B763+H762</f>
      </c>
      <c r="I763" s="6" t="s">
        <f>=G763*H762</f>
      </c>
    </row>
    <row collapsed="false" customFormat="false" customHeight="false" hidden="false" ht="12.1" outlineLevel="0" r="764">
      <c r="A764" s="13" t="n">
        <v>45975.491666667</v>
      </c>
      <c r="B764" s="6" t="n">
        <v>8000</v>
      </c>
      <c r="C764" s="6" t="n">
        <v>8000</v>
      </c>
      <c r="D764" s="16" t="s">
        <v>175</v>
      </c>
      <c r="E764" s="16"/>
      <c r="F764" s="16"/>
      <c r="G764" s="6" t="s">
        <f>=A764-A763</f>
      </c>
      <c r="H764" s="6" t="s">
        <f>=B764+H763</f>
      </c>
      <c r="I764" s="6" t="s">
        <f>=G764*H763</f>
      </c>
    </row>
    <row collapsed="false" customFormat="false" customHeight="false" hidden="false" ht="12.1" outlineLevel="0" r="765">
      <c r="A765" s="13" t="n">
        <v>45980</v>
      </c>
      <c r="B765" s="6" t="n">
        <v>-550.25</v>
      </c>
      <c r="C765" s="6" t="n">
        <v>-550.25</v>
      </c>
      <c r="D765" s="16" t="s">
        <v>470</v>
      </c>
      <c r="E765" s="16"/>
      <c r="F765" s="16"/>
      <c r="G765" s="6" t="s">
        <f>=A765-A764</f>
      </c>
      <c r="H765" s="6" t="s">
        <f>=B765+H764</f>
      </c>
      <c r="I765" s="6" t="s">
        <f>=G765*H764</f>
      </c>
    </row>
    <row collapsed="false" customFormat="false" customHeight="false" hidden="false" ht="12.1" outlineLevel="0" r="766">
      <c r="A766" s="13" t="n">
        <v>45980</v>
      </c>
      <c r="B766" s="6" t="n">
        <v>-10.18</v>
      </c>
      <c r="C766" s="6" t="n">
        <v>-10.18</v>
      </c>
      <c r="D766" s="16" t="s">
        <v>471</v>
      </c>
      <c r="E766" s="16"/>
      <c r="F766" s="16"/>
      <c r="G766" s="6" t="s">
        <f>=A766-A765</f>
      </c>
      <c r="H766" s="6" t="s">
        <f>=B766+H765</f>
      </c>
      <c r="I766" s="6" t="s">
        <f>=G766*H765</f>
      </c>
    </row>
    <row collapsed="false" customFormat="false" customHeight="false" hidden="false" ht="12.1" outlineLevel="0" r="767">
      <c r="A767" s="13" t="n">
        <v>45980</v>
      </c>
      <c r="B767" s="6" t="n">
        <v>632.25</v>
      </c>
      <c r="C767" s="6" t="n">
        <v>632.25</v>
      </c>
      <c r="D767" s="16" t="s">
        <v>472</v>
      </c>
      <c r="E767" s="16"/>
      <c r="F767" s="16"/>
      <c r="G767" s="6" t="s">
        <f>=A767-A766</f>
      </c>
      <c r="H767" s="6" t="s">
        <f>=B767+H766</f>
      </c>
      <c r="I767" s="6" t="s">
        <f>=G767*H766</f>
      </c>
    </row>
    <row collapsed="false" customFormat="false" customHeight="false" hidden="false" ht="12.1" outlineLevel="0" r="768">
      <c r="A768" s="13" t="n">
        <v>45980</v>
      </c>
      <c r="B768" s="6" t="n">
        <v>11.18</v>
      </c>
      <c r="C768" s="6" t="n">
        <v>11.18</v>
      </c>
      <c r="D768" s="16" t="s">
        <v>473</v>
      </c>
      <c r="E768" s="16"/>
      <c r="F768" s="16"/>
      <c r="G768" s="6" t="s">
        <f>=A768-A767</f>
      </c>
      <c r="H768" s="6" t="s">
        <f>=B768+H767</f>
      </c>
      <c r="I768" s="6" t="s">
        <f>=G768*H767</f>
      </c>
    </row>
    <row collapsed="false" customFormat="false" customHeight="false" hidden="false" ht="12.1" outlineLevel="0" r="769">
      <c r="A769" s="13" t="n">
        <v>45982</v>
      </c>
      <c r="B769" s="6" t="n">
        <v>-51.12</v>
      </c>
      <c r="C769" s="6" t="n">
        <v>-51.12</v>
      </c>
      <c r="D769" s="16" t="s">
        <v>474</v>
      </c>
      <c r="E769" s="16"/>
      <c r="F769" s="16"/>
      <c r="G769" s="6" t="s">
        <f>=A769-A768</f>
      </c>
      <c r="H769" s="6" t="s">
        <f>=B769+H768</f>
      </c>
      <c r="I769" s="6" t="s">
        <f>=G769*H768</f>
      </c>
    </row>
    <row collapsed="false" customFormat="false" customHeight="false" hidden="false" ht="12.1" outlineLevel="0" r="770">
      <c r="A770" s="13" t="n">
        <v>45982</v>
      </c>
      <c r="B770" s="6" t="n">
        <v>59.12</v>
      </c>
      <c r="C770" s="6" t="n">
        <v>59.12</v>
      </c>
      <c r="D770" s="16" t="s">
        <v>475</v>
      </c>
      <c r="E770" s="16"/>
      <c r="F770" s="16"/>
      <c r="G770" s="6" t="s">
        <f>=A770-A769</f>
      </c>
      <c r="H770" s="6" t="s">
        <f>=B770+H769</f>
      </c>
      <c r="I770" s="6" t="s">
        <f>=G770*H769</f>
      </c>
    </row>
    <row collapsed="false" customFormat="false" customHeight="false" hidden="false" ht="12.1" outlineLevel="0" r="771">
      <c r="A771" s="13" t="n">
        <v>45985</v>
      </c>
      <c r="B771" s="6" t="n">
        <v>3000</v>
      </c>
      <c r="C771" s="6" t="n">
        <v>3000</v>
      </c>
      <c r="D771" s="16" t="s">
        <v>240</v>
      </c>
      <c r="E771" s="16"/>
      <c r="F771" s="16"/>
      <c r="G771" s="6" t="s">
        <f>=A771-A770</f>
      </c>
      <c r="H771" s="6" t="s">
        <f>=B771+H770</f>
      </c>
      <c r="I771" s="6" t="s">
        <f>=G771*H770</f>
      </c>
    </row>
    <row collapsed="false" customFormat="false" customHeight="false" hidden="false" ht="12.1" outlineLevel="0" r="772">
      <c r="A772" s="13" t="n">
        <v>45985</v>
      </c>
      <c r="B772" s="6" t="n">
        <v>2000</v>
      </c>
      <c r="C772" s="6" t="n">
        <v>2000</v>
      </c>
      <c r="D772" s="16" t="s">
        <v>240</v>
      </c>
      <c r="E772" s="16"/>
      <c r="F772" s="16"/>
      <c r="G772" s="6" t="s">
        <f>=A772-A771</f>
      </c>
      <c r="H772" s="6" t="s">
        <f>=B772+H771</f>
      </c>
      <c r="I772" s="6" t="s">
        <f>=G772*H771</f>
      </c>
    </row>
    <row collapsed="false" customFormat="false" customHeight="false" hidden="false" ht="12.1" outlineLevel="0" r="773">
      <c r="A773" s="13" t="n">
        <v>45987</v>
      </c>
      <c r="B773" s="6" t="n">
        <v>-40.62</v>
      </c>
      <c r="C773" s="6" t="n">
        <v>-40.62</v>
      </c>
      <c r="D773" s="16" t="s">
        <v>476</v>
      </c>
      <c r="E773" s="16"/>
      <c r="F773" s="16"/>
      <c r="G773" s="6" t="s">
        <f>=A773-A772</f>
      </c>
      <c r="H773" s="6" t="s">
        <f>=B773+H772</f>
      </c>
      <c r="I773" s="6" t="s">
        <f>=G773*H772</f>
      </c>
    </row>
    <row collapsed="false" customFormat="false" customHeight="false" hidden="false" ht="12.1" outlineLevel="0" r="774">
      <c r="A774" s="13" t="n">
        <v>45987</v>
      </c>
      <c r="B774" s="6" t="n">
        <v>-70.54</v>
      </c>
      <c r="C774" s="6" t="n">
        <v>-70.54</v>
      </c>
      <c r="D774" s="16" t="s">
        <v>477</v>
      </c>
      <c r="E774" s="16"/>
      <c r="F774" s="16"/>
      <c r="G774" s="6" t="s">
        <f>=A774-A773</f>
      </c>
      <c r="H774" s="6" t="s">
        <f>=B774+H773</f>
      </c>
      <c r="I774" s="6" t="s">
        <f>=G774*H773</f>
      </c>
    </row>
    <row collapsed="false" customFormat="false" customHeight="false" hidden="false" ht="12.1" outlineLevel="0" r="775">
      <c r="A775" s="13" t="n">
        <v>45987</v>
      </c>
      <c r="B775" s="6" t="n">
        <v>46.62</v>
      </c>
      <c r="C775" s="6" t="n">
        <v>46.62</v>
      </c>
      <c r="D775" s="16" t="s">
        <v>478</v>
      </c>
      <c r="E775" s="16"/>
      <c r="F775" s="16"/>
      <c r="G775" s="6" t="s">
        <f>=A775-A774</f>
      </c>
      <c r="H775" s="6" t="s">
        <f>=B775+H774</f>
      </c>
      <c r="I775" s="6" t="s">
        <f>=G775*H774</f>
      </c>
    </row>
    <row collapsed="false" customFormat="false" customHeight="false" hidden="false" ht="12.1" outlineLevel="0" r="776">
      <c r="A776" s="13" t="n">
        <v>45987</v>
      </c>
      <c r="B776" s="6" t="n">
        <v>80.54</v>
      </c>
      <c r="C776" s="6" t="n">
        <v>80.54</v>
      </c>
      <c r="D776" s="16" t="s">
        <v>479</v>
      </c>
      <c r="E776" s="16"/>
      <c r="F776" s="16"/>
      <c r="G776" s="6" t="s">
        <f>=A776-A775</f>
      </c>
      <c r="H776" s="6" t="s">
        <f>=B776+H775</f>
      </c>
      <c r="I776" s="6" t="s">
        <f>=G776*H775</f>
      </c>
    </row>
    <row collapsed="false" customFormat="false" customHeight="false" hidden="false" ht="12.1" outlineLevel="0" r="777">
      <c r="A777" s="13" t="n">
        <v>45988</v>
      </c>
      <c r="B777" s="6" t="n">
        <v>7000</v>
      </c>
      <c r="C777" s="6" t="n">
        <v>7000</v>
      </c>
      <c r="D777" s="16" t="s">
        <v>240</v>
      </c>
      <c r="E777" s="16"/>
      <c r="F777" s="16"/>
      <c r="G777" s="6" t="s">
        <f>=A777-A776</f>
      </c>
      <c r="H777" s="6" t="s">
        <f>=B777+H776</f>
      </c>
      <c r="I777" s="6" t="s">
        <f>=G777*H776</f>
      </c>
    </row>
    <row collapsed="false" customFormat="false" customHeight="false" hidden="false" ht="12.1" outlineLevel="0" r="778">
      <c r="A778" s="13" t="n">
        <v>45989</v>
      </c>
      <c r="B778" s="6" t="n">
        <v>-10.47</v>
      </c>
      <c r="C778" s="6" t="n">
        <v>-10.47</v>
      </c>
      <c r="D778" s="16" t="s">
        <v>480</v>
      </c>
      <c r="E778" s="16"/>
      <c r="F778" s="16"/>
      <c r="G778" s="6" t="s">
        <f>=A778-A777</f>
      </c>
      <c r="H778" s="6" t="s">
        <f>=B778+H777</f>
      </c>
      <c r="I778" s="6" t="s">
        <f>=G778*H777</f>
      </c>
    </row>
    <row collapsed="false" customFormat="false" customHeight="false" hidden="false" ht="12.1" outlineLevel="0" r="779">
      <c r="A779" s="13" t="n">
        <v>45989</v>
      </c>
      <c r="B779" s="6" t="n">
        <v>10000</v>
      </c>
      <c r="C779" s="6" t="n">
        <v>10000</v>
      </c>
      <c r="D779" s="16" t="s">
        <v>175</v>
      </c>
      <c r="E779" s="16"/>
      <c r="F779" s="16"/>
      <c r="G779" s="6" t="s">
        <f>=A779-A778</f>
      </c>
      <c r="H779" s="6" t="s">
        <f>=B779+H778</f>
      </c>
      <c r="I779" s="6" t="s">
        <f>=G779*H778</f>
      </c>
    </row>
    <row collapsed="false" customFormat="false" customHeight="false" hidden="false" ht="12.1" outlineLevel="0" r="780">
      <c r="A780" s="13" t="n">
        <v>45989</v>
      </c>
      <c r="B780" s="6" t="n">
        <v>11.47</v>
      </c>
      <c r="C780" s="6" t="n">
        <v>11.47</v>
      </c>
      <c r="D780" s="16" t="s">
        <v>481</v>
      </c>
      <c r="E780" s="16"/>
      <c r="F780" s="16"/>
      <c r="G780" s="6" t="s">
        <f>=A780-A779</f>
      </c>
      <c r="H780" s="6" t="s">
        <f>=B780+H779</f>
      </c>
      <c r="I780" s="6" t="s">
        <f>=G780*H779</f>
      </c>
    </row>
    <row collapsed="false" customFormat="false" customHeight="false" hidden="false" ht="12.1" outlineLevel="0" r="781">
      <c r="A781" s="13" t="n">
        <v>45994</v>
      </c>
      <c r="B781" s="6" t="n">
        <v>-30.4</v>
      </c>
      <c r="C781" s="6" t="n">
        <v>-30.4</v>
      </c>
      <c r="D781" s="16" t="s">
        <v>482</v>
      </c>
      <c r="E781" s="16"/>
      <c r="F781" s="16"/>
      <c r="G781" s="6" t="s">
        <f>=A781-A780</f>
      </c>
      <c r="H781" s="6" t="s">
        <f>=B781+H780</f>
      </c>
      <c r="I781" s="6" t="s">
        <f>=G781*H780</f>
      </c>
    </row>
    <row collapsed="false" customFormat="false" customHeight="false" hidden="false" ht="12.1" outlineLevel="0" r="782">
      <c r="A782" s="13" t="n">
        <v>45994</v>
      </c>
      <c r="B782" s="6" t="n">
        <v>35.4</v>
      </c>
      <c r="C782" s="6" t="n">
        <v>35.4</v>
      </c>
      <c r="D782" s="16" t="s">
        <v>483</v>
      </c>
      <c r="E782" s="16"/>
      <c r="F782" s="16"/>
      <c r="G782" s="6" t="s">
        <f>=A782-A781</f>
      </c>
      <c r="H782" s="6" t="s">
        <f>=B782+H781</f>
      </c>
      <c r="I782" s="6" t="s">
        <f>=G782*H781</f>
      </c>
    </row>
    <row collapsed="false" customFormat="false" customHeight="false" hidden="false" ht="12.1" outlineLevel="0" r="783">
      <c r="A783" s="13" t="n">
        <v>46000</v>
      </c>
      <c r="B783" s="6" t="n">
        <v>3000</v>
      </c>
      <c r="C783" s="6" t="n">
        <v>3000</v>
      </c>
      <c r="D783" s="16" t="s">
        <v>240</v>
      </c>
      <c r="E783" s="16"/>
      <c r="F783" s="16"/>
      <c r="G783" s="6" t="s">
        <f>=A783-A782</f>
      </c>
      <c r="H783" s="6" t="s">
        <f>=B783+H782</f>
      </c>
      <c r="I783" s="6" t="s">
        <f>=G783*H782</f>
      </c>
    </row>
    <row collapsed="false" customFormat="false" customHeight="false" hidden="false" ht="12.1" outlineLevel="0" r="784">
      <c r="A784" s="13" t="n">
        <v>46002</v>
      </c>
      <c r="B784" s="6" t="n">
        <v>-23.94</v>
      </c>
      <c r="C784" s="6" t="n">
        <v>-23.94</v>
      </c>
      <c r="D784" s="16" t="s">
        <v>484</v>
      </c>
      <c r="E784" s="16"/>
      <c r="F784" s="16"/>
      <c r="G784" s="6" t="s">
        <f>=A784-A783</f>
      </c>
      <c r="H784" s="6" t="s">
        <f>=B784+H783</f>
      </c>
      <c r="I784" s="6" t="s">
        <f>=G784*H783</f>
      </c>
    </row>
    <row collapsed="false" customFormat="false" customHeight="false" hidden="false" ht="12.1" outlineLevel="0" r="785">
      <c r="A785" s="13" t="n">
        <v>46002</v>
      </c>
      <c r="B785" s="6" t="n">
        <v>27.94</v>
      </c>
      <c r="C785" s="6" t="n">
        <v>27.94</v>
      </c>
      <c r="D785" s="16" t="s">
        <v>485</v>
      </c>
      <c r="E785" s="16"/>
      <c r="F785" s="16"/>
      <c r="G785" s="6" t="s">
        <f>=A785-A784</f>
      </c>
      <c r="H785" s="6" t="s">
        <f>=B785+H784</f>
      </c>
      <c r="I785" s="6" t="s">
        <f>=G785*H784</f>
      </c>
    </row>
    <row collapsed="false" customFormat="false" customHeight="false" hidden="false" ht="12.1" outlineLevel="0" r="786">
      <c r="A786" s="13" t="n">
        <v>46003</v>
      </c>
      <c r="B786" s="6" t="n">
        <v>-139.47</v>
      </c>
      <c r="C786" s="6" t="n">
        <v>-139.47</v>
      </c>
      <c r="D786" s="16" t="s">
        <v>486</v>
      </c>
      <c r="E786" s="16"/>
      <c r="F786" s="16"/>
      <c r="G786" s="6" t="s">
        <f>=A786-A785</f>
      </c>
      <c r="H786" s="6" t="s">
        <f>=B786+H785</f>
      </c>
      <c r="I786" s="6" t="s">
        <f>=G786*H785</f>
      </c>
    </row>
    <row collapsed="false" customFormat="false" customHeight="false" hidden="false" ht="12.1" outlineLevel="0" r="787">
      <c r="A787" s="13" t="n">
        <v>46003</v>
      </c>
      <c r="B787" s="6" t="n">
        <v>-29.7</v>
      </c>
      <c r="C787" s="6" t="n">
        <v>-29.7</v>
      </c>
      <c r="D787" s="16" t="s">
        <v>487</v>
      </c>
      <c r="E787" s="16"/>
      <c r="F787" s="16"/>
      <c r="G787" s="6" t="s">
        <f>=A787-A786</f>
      </c>
      <c r="H787" s="6" t="s">
        <f>=B787+H786</f>
      </c>
      <c r="I787" s="6" t="s">
        <f>=G787*H786</f>
      </c>
    </row>
    <row collapsed="false" customFormat="false" customHeight="false" hidden="false" ht="12.1" outlineLevel="0" r="788">
      <c r="A788" s="13" t="n">
        <v>46003</v>
      </c>
      <c r="B788" s="6" t="n">
        <v>160.47</v>
      </c>
      <c r="C788" s="6" t="n">
        <v>160.47</v>
      </c>
      <c r="D788" s="16" t="s">
        <v>488</v>
      </c>
      <c r="E788" s="16"/>
      <c r="F788" s="16"/>
      <c r="G788" s="6" t="s">
        <f>=A788-A787</f>
      </c>
      <c r="H788" s="6" t="s">
        <f>=B788+H787</f>
      </c>
      <c r="I788" s="6" t="s">
        <f>=G788*H787</f>
      </c>
    </row>
    <row collapsed="false" customFormat="false" customHeight="false" hidden="false" ht="12.1" outlineLevel="0" r="789">
      <c r="A789" s="13" t="n">
        <v>46003</v>
      </c>
      <c r="B789" s="6" t="n">
        <v>33.7</v>
      </c>
      <c r="C789" s="6" t="n">
        <v>33.7</v>
      </c>
      <c r="D789" s="16" t="s">
        <v>489</v>
      </c>
      <c r="E789" s="16"/>
      <c r="F789" s="16"/>
      <c r="G789" s="6" t="s">
        <f>=A789-A788</f>
      </c>
      <c r="H789" s="6" t="s">
        <f>=B789+H788</f>
      </c>
      <c r="I789" s="6" t="s">
        <f>=G789*H788</f>
      </c>
    </row>
    <row collapsed="false" customFormat="false" customHeight="false" hidden="false" ht="12.1" outlineLevel="0" r="790">
      <c r="A790" s="13" t="n">
        <v>46006</v>
      </c>
      <c r="B790" s="6" t="n">
        <v>5500</v>
      </c>
      <c r="C790" s="6" t="n">
        <v>5500</v>
      </c>
      <c r="D790" s="16" t="s">
        <v>240</v>
      </c>
      <c r="E790" s="16"/>
      <c r="F790" s="16"/>
      <c r="G790" s="6" t="s">
        <f>=A790-A789</f>
      </c>
      <c r="H790" s="6" t="s">
        <f>=B790+H789</f>
      </c>
      <c r="I790" s="6" t="s">
        <f>=G790*H789</f>
      </c>
    </row>
    <row collapsed="false" customFormat="false" customHeight="false" hidden="false" ht="12.1" outlineLevel="0" r="791">
      <c r="A791" s="13" t="n">
        <v>46007.763888889</v>
      </c>
      <c r="B791" s="6" t="n">
        <v>8000</v>
      </c>
      <c r="C791" s="6" t="n">
        <v>8000</v>
      </c>
      <c r="D791" s="16" t="s">
        <v>175</v>
      </c>
      <c r="E791" s="16"/>
      <c r="F791" s="16"/>
      <c r="G791" s="6" t="s">
        <f>=A791-A790</f>
      </c>
      <c r="H791" s="6" t="s">
        <f>=B791+H790</f>
      </c>
      <c r="I791" s="6" t="s">
        <f>=G791*H790</f>
      </c>
    </row>
    <row collapsed="false" customFormat="false" customHeight="false" hidden="false" ht="12.1" outlineLevel="0" r="792">
      <c r="A792" s="13" t="n">
        <v>46007.772222222</v>
      </c>
      <c r="B792" s="6" t="n">
        <v>1000</v>
      </c>
      <c r="C792" s="6" t="n">
        <v>1000</v>
      </c>
      <c r="D792" s="16" t="s">
        <v>175</v>
      </c>
      <c r="E792" s="16"/>
      <c r="F792" s="16"/>
      <c r="G792" s="6" t="s">
        <f>=A792-A791</f>
      </c>
      <c r="H792" s="6" t="s">
        <f>=B792+H791</f>
      </c>
      <c r="I792" s="6" t="s">
        <f>=G792*H791</f>
      </c>
    </row>
    <row collapsed="false" customFormat="false" customHeight="false" hidden="false" ht="12.1" outlineLevel="0" r="793">
      <c r="A793" s="13" t="n">
        <v>46010</v>
      </c>
      <c r="B793" s="6" t="n">
        <v>-19.36</v>
      </c>
      <c r="C793" s="6" t="n">
        <v>-19.36</v>
      </c>
      <c r="D793" s="16" t="s">
        <v>490</v>
      </c>
      <c r="E793" s="16"/>
      <c r="F793" s="16"/>
      <c r="G793" s="6" t="s">
        <f>=A793-A792</f>
      </c>
      <c r="H793" s="6" t="s">
        <f>=B793+H792</f>
      </c>
      <c r="I793" s="6" t="s">
        <f>=G793*H792</f>
      </c>
    </row>
    <row collapsed="false" customFormat="false" customHeight="false" hidden="false" ht="12.1" outlineLevel="0" r="794">
      <c r="A794" s="13" t="n">
        <v>46010</v>
      </c>
      <c r="B794" s="6" t="n">
        <v>22.36</v>
      </c>
      <c r="C794" s="6" t="n">
        <v>22.36</v>
      </c>
      <c r="D794" s="16" t="s">
        <v>491</v>
      </c>
      <c r="E794" s="16"/>
      <c r="F794" s="16"/>
      <c r="G794" s="6" t="s">
        <f>=A794-A793</f>
      </c>
      <c r="H794" s="6" t="s">
        <f>=B794+H793</f>
      </c>
      <c r="I794" s="6" t="s">
        <f>=G794*H793</f>
      </c>
    </row>
    <row collapsed="false" customFormat="false" customHeight="false" hidden="false" ht="12.1" outlineLevel="0" r="795">
      <c r="A795" s="13" t="n">
        <v>46012</v>
      </c>
      <c r="B795" s="6" t="n">
        <v>-50.52</v>
      </c>
      <c r="C795" s="6" t="n">
        <v>-50.52</v>
      </c>
      <c r="D795" s="16" t="s">
        <v>492</v>
      </c>
      <c r="E795" s="16"/>
      <c r="F795" s="16"/>
      <c r="G795" s="6" t="s">
        <f>=A795-A794</f>
      </c>
      <c r="H795" s="6" t="s">
        <f>=B795+H794</f>
      </c>
      <c r="I795" s="6" t="s">
        <f>=G795*H794</f>
      </c>
    </row>
    <row collapsed="false" customFormat="false" customHeight="false" hidden="false" ht="12.1" outlineLevel="0" r="796">
      <c r="A796" s="13" t="n">
        <v>46013</v>
      </c>
      <c r="B796" s="6" t="n">
        <v>-313</v>
      </c>
      <c r="C796" s="6" t="n">
        <v>-313</v>
      </c>
      <c r="D796" s="16" t="s">
        <v>493</v>
      </c>
      <c r="E796" s="16"/>
      <c r="F796" s="16"/>
      <c r="G796" s="6" t="s">
        <f>=A796-A795</f>
      </c>
      <c r="H796" s="6" t="s">
        <f>=B796+H795</f>
      </c>
      <c r="I796" s="6" t="s">
        <f>=G796*H795</f>
      </c>
    </row>
    <row collapsed="false" customFormat="false" customHeight="false" hidden="false" ht="12.1" outlineLevel="0" r="797">
      <c r="A797" s="13" t="n">
        <v>46013</v>
      </c>
      <c r="B797" s="6" t="n">
        <v>2000</v>
      </c>
      <c r="C797" s="6" t="n">
        <v>2000</v>
      </c>
      <c r="D797" s="16" t="s">
        <v>240</v>
      </c>
      <c r="E797" s="16"/>
      <c r="F797" s="16"/>
      <c r="G797" s="6" t="s">
        <f>=A797-A796</f>
      </c>
      <c r="H797" s="6" t="s">
        <f>=B797+H796</f>
      </c>
      <c r="I797" s="6" t="s">
        <f>=G797*H796</f>
      </c>
    </row>
    <row collapsed="false" customFormat="false" customHeight="false" hidden="false" ht="12.1" outlineLevel="0" r="798">
      <c r="A798" s="13" t="n">
        <v>46013</v>
      </c>
      <c r="B798" s="6" t="n">
        <v>58.52</v>
      </c>
      <c r="C798" s="6" t="n">
        <v>58.52</v>
      </c>
      <c r="D798" s="16" t="s">
        <v>494</v>
      </c>
      <c r="E798" s="16"/>
      <c r="F798" s="16"/>
      <c r="G798" s="6" t="s">
        <f>=A798-A797</f>
      </c>
      <c r="H798" s="6" t="s">
        <f>=B798+H797</f>
      </c>
      <c r="I798" s="6" t="s">
        <f>=G798*H797</f>
      </c>
    </row>
    <row collapsed="false" customFormat="false" customHeight="false" hidden="false" ht="12.1" outlineLevel="0" r="799">
      <c r="A799" s="13" t="n">
        <v>46014</v>
      </c>
      <c r="B799" s="6" t="n">
        <v>-56.4</v>
      </c>
      <c r="C799" s="6" t="n">
        <v>-56.4</v>
      </c>
      <c r="D799" s="16" t="s">
        <v>495</v>
      </c>
      <c r="E799" s="16"/>
      <c r="F799" s="16"/>
      <c r="G799" s="6" t="s">
        <f>=A799-A798</f>
      </c>
      <c r="H799" s="6" t="s">
        <f>=B799+H798</f>
      </c>
      <c r="I799" s="6" t="s">
        <f>=G799*H798</f>
      </c>
    </row>
    <row collapsed="false" customFormat="false" customHeight="false" hidden="false" ht="12.1" outlineLevel="0" r="800">
      <c r="A800" s="13" t="n">
        <v>46015</v>
      </c>
      <c r="B800" s="6" t="n">
        <v>313</v>
      </c>
      <c r="C800" s="6" t="n">
        <v>313</v>
      </c>
      <c r="D800" s="16" t="s">
        <v>463</v>
      </c>
      <c r="E800" s="16"/>
      <c r="F800" s="16"/>
      <c r="G800" s="6" t="s">
        <f>=A800-A799</f>
      </c>
      <c r="H800" s="6" t="s">
        <f>=B800+H799</f>
      </c>
      <c r="I800" s="6" t="s">
        <f>=G800*H799</f>
      </c>
    </row>
    <row collapsed="false" customFormat="false" customHeight="false" hidden="false" ht="12.1" outlineLevel="0" r="801">
      <c r="A801" s="13" t="n">
        <v>46017</v>
      </c>
      <c r="B801" s="6" t="n">
        <v>-69.44</v>
      </c>
      <c r="C801" s="6" t="n">
        <v>-69.44</v>
      </c>
      <c r="D801" s="16" t="s">
        <v>496</v>
      </c>
      <c r="E801" s="16"/>
      <c r="F801" s="16"/>
      <c r="G801" s="6" t="s">
        <f>=A801-A800</f>
      </c>
      <c r="H801" s="6" t="s">
        <f>=B801+H800</f>
      </c>
      <c r="I801" s="6" t="s">
        <f>=G801*H800</f>
      </c>
    </row>
    <row collapsed="false" customFormat="false" customHeight="false" hidden="false" ht="12.1" outlineLevel="0" r="802">
      <c r="A802" s="13" t="n">
        <v>46017</v>
      </c>
      <c r="B802" s="6" t="n">
        <v>79.44</v>
      </c>
      <c r="C802" s="6" t="n">
        <v>79.44</v>
      </c>
      <c r="D802" s="16" t="s">
        <v>497</v>
      </c>
      <c r="E802" s="16"/>
      <c r="F802" s="16"/>
      <c r="G802" s="6" t="s">
        <f>=A802-A801</f>
      </c>
      <c r="H802" s="6" t="s">
        <f>=B802+H801</f>
      </c>
      <c r="I802" s="6" t="s">
        <f>=G802*H801</f>
      </c>
    </row>
    <row collapsed="false" customFormat="false" customHeight="false" hidden="false" ht="12.1" outlineLevel="0" r="803">
      <c r="A803" s="13" t="n">
        <v>46017</v>
      </c>
      <c r="B803" s="6" t="n">
        <v>40000</v>
      </c>
      <c r="C803" s="6" t="n">
        <v>40000</v>
      </c>
      <c r="D803" s="16" t="s">
        <v>240</v>
      </c>
      <c r="E803" s="16"/>
      <c r="F803" s="16"/>
      <c r="G803" s="6" t="s">
        <f>=A803-A802</f>
      </c>
      <c r="H803" s="6" t="s">
        <f>=B803+H802</f>
      </c>
      <c r="I803" s="6" t="s">
        <f>=G803*H802</f>
      </c>
    </row>
    <row collapsed="false" customFormat="false" customHeight="false" hidden="false" ht="12.1" outlineLevel="0" r="804">
      <c r="A804" s="13" t="n">
        <v>46017</v>
      </c>
      <c r="B804" s="6" t="n">
        <v>20000</v>
      </c>
      <c r="C804" s="6" t="n">
        <v>20000</v>
      </c>
      <c r="D804" s="16" t="s">
        <v>175</v>
      </c>
      <c r="E804" s="16"/>
      <c r="F804" s="16"/>
      <c r="G804" s="6" t="s">
        <f>=A804-A803</f>
      </c>
      <c r="H804" s="6" t="s">
        <f>=B804+H803</f>
      </c>
      <c r="I804" s="6" t="s">
        <f>=G804*H803</f>
      </c>
    </row>
    <row collapsed="false" customFormat="false" customHeight="false" hidden="false" ht="12.1" outlineLevel="0" r="805">
      <c r="A805" s="13" t="n">
        <v>46019</v>
      </c>
      <c r="B805" s="6" t="n">
        <v>-19.94</v>
      </c>
      <c r="C805" s="6" t="n">
        <v>-19.94</v>
      </c>
      <c r="D805" s="16" t="s">
        <v>498</v>
      </c>
      <c r="E805" s="16"/>
      <c r="F805" s="16"/>
      <c r="G805" s="6" t="s">
        <f>=A805-A804</f>
      </c>
      <c r="H805" s="6" t="s">
        <f>=B805+H804</f>
      </c>
      <c r="I805" s="6" t="s">
        <f>=G805*H804</f>
      </c>
    </row>
    <row collapsed="false" customFormat="false" customHeight="false" hidden="false" ht="12.1" outlineLevel="0" r="806">
      <c r="A806" s="13" t="n">
        <v>46020</v>
      </c>
      <c r="B806" s="6" t="n">
        <v>22.94</v>
      </c>
      <c r="C806" s="6" t="n">
        <v>22.94</v>
      </c>
      <c r="D806" s="16" t="s">
        <v>499</v>
      </c>
      <c r="E806" s="16"/>
      <c r="F806" s="16"/>
      <c r="G806" s="6" t="s">
        <f>=A806-A805</f>
      </c>
      <c r="H806" s="6" t="s">
        <f>=B806+H805</f>
      </c>
      <c r="I806" s="6" t="s">
        <f>=G806*H805</f>
      </c>
    </row>
    <row collapsed="false" customFormat="false" customHeight="false" hidden="false" ht="12.1" outlineLevel="0" r="807">
      <c r="A807" s="13" t="n">
        <v>46020</v>
      </c>
      <c r="B807" s="6" t="n">
        <v>100</v>
      </c>
      <c r="C807" s="6" t="n">
        <v>100</v>
      </c>
      <c r="D807" s="16" t="s">
        <v>240</v>
      </c>
      <c r="E807" s="16"/>
      <c r="F807" s="16"/>
      <c r="G807" s="6" t="s">
        <f>=A807-A806</f>
      </c>
      <c r="H807" s="6" t="s">
        <f>=B807+H806</f>
      </c>
      <c r="I807" s="6" t="s">
        <f>=G807*H806</f>
      </c>
    </row>
    <row collapsed="false" customFormat="false" customHeight="false" hidden="false" ht="12.1" outlineLevel="0" r="808">
      <c r="A808" s="13" t="n">
        <v>46021</v>
      </c>
      <c r="B808" s="6" t="n">
        <v>56.4</v>
      </c>
      <c r="C808" s="6" t="n">
        <v>56.4</v>
      </c>
      <c r="D808" s="16" t="s">
        <v>500</v>
      </c>
      <c r="E808" s="16"/>
      <c r="F808" s="16"/>
      <c r="G808" s="6" t="s">
        <f>=A808-A807</f>
      </c>
      <c r="H808" s="6" t="s">
        <f>=B808+H807</f>
      </c>
      <c r="I808" s="6" t="s">
        <f>=G808*H807</f>
      </c>
    </row>
    <row collapsed="false" customFormat="false" customHeight="false" hidden="false" ht="12.1" outlineLevel="0" r="809">
      <c r="A809" s="13" t="n">
        <v>46021</v>
      </c>
      <c r="B809" s="6" t="n">
        <v>300</v>
      </c>
      <c r="C809" s="6" t="n">
        <v>300</v>
      </c>
      <c r="D809" s="16" t="s">
        <v>240</v>
      </c>
      <c r="E809" s="16"/>
      <c r="F809" s="16"/>
      <c r="G809" s="6" t="s">
        <f>=A809-A808</f>
      </c>
      <c r="H809" s="6" t="s">
        <f>=B809+H808</f>
      </c>
      <c r="I809" s="6" t="s">
        <f>=G809*H808</f>
      </c>
    </row>
    <row collapsed="false" customFormat="false" customHeight="false" hidden="false" ht="12.1" outlineLevel="0" r="810">
      <c r="A810" s="13" t="n">
        <v>46028</v>
      </c>
      <c r="B810" s="6" t="n">
        <v>-3202</v>
      </c>
      <c r="C810" s="6" t="n">
        <v>-3202</v>
      </c>
      <c r="D810" s="16" t="s">
        <v>501</v>
      </c>
      <c r="E810" s="16"/>
      <c r="F810" s="16"/>
      <c r="G810" s="6" t="s">
        <f>=A810-A809</f>
      </c>
      <c r="H810" s="6" t="s">
        <f>=B810+H809</f>
      </c>
      <c r="I810" s="6" t="s">
        <f>=G810*H809</f>
      </c>
    </row>
    <row collapsed="false" customFormat="false" customHeight="false" hidden="false" ht="12.1" outlineLevel="0" r="811">
      <c r="A811" s="13" t="n">
        <v>46028</v>
      </c>
      <c r="B811" s="6" t="n">
        <v>3000</v>
      </c>
      <c r="C811" s="6" t="n">
        <v>3000</v>
      </c>
      <c r="D811" s="16" t="s">
        <v>240</v>
      </c>
      <c r="E811" s="16"/>
      <c r="F811" s="16"/>
      <c r="G811" s="6" t="s">
        <f>=A811-A810</f>
      </c>
      <c r="H811" s="6" t="s">
        <f>=B811+H810</f>
      </c>
      <c r="I811" s="6" t="s">
        <f>=G811*H810</f>
      </c>
    </row>
    <row collapsed="false" customFormat="false" customHeight="false" hidden="false" ht="12.1" outlineLevel="0" r="812">
      <c r="A812" s="13" t="n">
        <v>46030</v>
      </c>
      <c r="B812" s="6" t="n">
        <v>-313</v>
      </c>
      <c r="C812" s="6" t="n">
        <v>-313</v>
      </c>
      <c r="D812" s="16" t="s">
        <v>502</v>
      </c>
      <c r="E812" s="16"/>
      <c r="F812" s="16"/>
      <c r="G812" s="6" t="s">
        <f>=A812-A811</f>
      </c>
      <c r="H812" s="6" t="s">
        <f>=B812+H811</f>
      </c>
      <c r="I812" s="6" t="s">
        <f>=G812*H811</f>
      </c>
    </row>
    <row collapsed="false" customFormat="false" customHeight="false" hidden="false" ht="12.1" outlineLevel="0" r="813">
      <c r="A813" s="13" t="n">
        <v>46031</v>
      </c>
      <c r="B813" s="6" t="n">
        <v>5000</v>
      </c>
      <c r="C813" s="6" t="n">
        <v>5000</v>
      </c>
      <c r="D813" s="16" t="s">
        <v>240</v>
      </c>
      <c r="E813" s="16"/>
      <c r="F813" s="16"/>
      <c r="G813" s="6" t="s">
        <f>=A813-A812</f>
      </c>
      <c r="H813" s="6" t="s">
        <f>=B813+H812</f>
      </c>
      <c r="I813" s="6" t="s">
        <f>=G813*H812</f>
      </c>
    </row>
    <row collapsed="false" customFormat="false" customHeight="false" hidden="false" ht="12.1" outlineLevel="0" r="814">
      <c r="A814" s="13" t="n">
        <v>46032</v>
      </c>
      <c r="B814" s="6" t="n">
        <v>-23.94</v>
      </c>
      <c r="C814" s="6" t="n">
        <v>-23.94</v>
      </c>
      <c r="D814" s="16" t="s">
        <v>484</v>
      </c>
      <c r="E814" s="16"/>
      <c r="F814" s="16"/>
      <c r="G814" s="6" t="s">
        <f>=A814-A813</f>
      </c>
      <c r="H814" s="6" t="s">
        <f>=B814+H813</f>
      </c>
      <c r="I814" s="6" t="s">
        <f>=G814*H813</f>
      </c>
    </row>
    <row collapsed="false" customFormat="false" customHeight="false" hidden="false" ht="12.1" outlineLevel="0" r="815">
      <c r="A815" s="13" t="n">
        <v>46033</v>
      </c>
      <c r="B815" s="6" t="n">
        <v>-29.7</v>
      </c>
      <c r="C815" s="6" t="n">
        <v>-29.7</v>
      </c>
      <c r="D815" s="16" t="s">
        <v>487</v>
      </c>
      <c r="E815" s="16"/>
      <c r="F815" s="16"/>
      <c r="G815" s="6" t="s">
        <f>=A815-A814</f>
      </c>
      <c r="H815" s="6" t="s">
        <f>=B815+H814</f>
      </c>
      <c r="I815" s="6" t="s">
        <f>=G815*H814</f>
      </c>
    </row>
    <row collapsed="false" customFormat="false" customHeight="false" hidden="false" ht="12.1" outlineLevel="0" r="816">
      <c r="A816" s="13" t="n">
        <v>46034</v>
      </c>
      <c r="B816" s="6" t="n">
        <v>-4145</v>
      </c>
      <c r="C816" s="6" t="n">
        <v>-4145</v>
      </c>
      <c r="D816" s="16" t="s">
        <v>503</v>
      </c>
      <c r="E816" s="16"/>
      <c r="F816" s="16"/>
      <c r="G816" s="6" t="s">
        <f>=A816-A815</f>
      </c>
      <c r="H816" s="6" t="s">
        <f>=B816+H815</f>
      </c>
      <c r="I816" s="6" t="s">
        <f>=G816*H815</f>
      </c>
    </row>
    <row collapsed="false" customFormat="false" customHeight="false" hidden="false" ht="12.1" outlineLevel="0" r="817">
      <c r="A817" s="13" t="n">
        <v>46034</v>
      </c>
      <c r="B817" s="6" t="n">
        <v>-1006</v>
      </c>
      <c r="C817" s="6" t="n">
        <v>-1006</v>
      </c>
      <c r="D817" s="16" t="s">
        <v>504</v>
      </c>
      <c r="E817" s="16"/>
      <c r="F817" s="16"/>
      <c r="G817" s="6" t="s">
        <f>=A817-A816</f>
      </c>
      <c r="H817" s="6" t="s">
        <f>=B817+H816</f>
      </c>
      <c r="I817" s="6" t="s">
        <f>=G817*H816</f>
      </c>
    </row>
    <row collapsed="false" customFormat="false" customHeight="false" hidden="false" ht="12.1" outlineLevel="0" r="818">
      <c r="A818" s="13" t="n">
        <v>46035</v>
      </c>
      <c r="B818" s="6" t="n">
        <v>33.7</v>
      </c>
      <c r="C818" s="6" t="n">
        <v>33.7</v>
      </c>
      <c r="D818" s="16" t="s">
        <v>505</v>
      </c>
      <c r="E818" s="16"/>
      <c r="F818" s="16"/>
      <c r="G818" s="6" t="s">
        <f>=A818-A817</f>
      </c>
      <c r="H818" s="6" t="s">
        <f>=B818+H817</f>
      </c>
      <c r="I818" s="6" t="s">
        <f>=G818*H817</f>
      </c>
    </row>
    <row collapsed="false" customFormat="false" customHeight="false" hidden="false" ht="12.1" outlineLevel="0" r="819">
      <c r="A819" s="13" t="n">
        <v>46035</v>
      </c>
      <c r="B819" s="6" t="n">
        <v>27.94</v>
      </c>
      <c r="C819" s="6" t="n">
        <v>27.94</v>
      </c>
      <c r="D819" s="16" t="s">
        <v>506</v>
      </c>
      <c r="E819" s="16"/>
      <c r="F819" s="16"/>
      <c r="G819" s="6" t="s">
        <f>=A819-A818</f>
      </c>
      <c r="H819" s="6" t="s">
        <f>=B819+H818</f>
      </c>
      <c r="I819" s="6" t="s">
        <f>=G819*H818</f>
      </c>
    </row>
    <row collapsed="false" customFormat="false" customHeight="false" hidden="false" ht="12.1" outlineLevel="0" r="820">
      <c r="A820" s="13" t="n">
        <v>46037</v>
      </c>
      <c r="B820" s="6" t="n">
        <v>-74.47</v>
      </c>
      <c r="C820" s="6" t="n">
        <v>-74.47</v>
      </c>
      <c r="D820" s="16" t="s">
        <v>507</v>
      </c>
      <c r="E820" s="16"/>
      <c r="F820" s="16"/>
      <c r="G820" s="6" t="s">
        <f>=A820-A819</f>
      </c>
      <c r="H820" s="6" t="s">
        <f>=B820+H819</f>
      </c>
      <c r="I820" s="6" t="s">
        <f>=G820*H819</f>
      </c>
    </row>
    <row collapsed="false" customFormat="false" customHeight="false" hidden="false" ht="12.1" outlineLevel="0" r="821">
      <c r="A821" s="13" t="n">
        <v>46037</v>
      </c>
      <c r="B821" s="6" t="n">
        <v>85.47</v>
      </c>
      <c r="C821" s="6" t="n">
        <v>85.47</v>
      </c>
      <c r="D821" s="16" t="s">
        <v>508</v>
      </c>
      <c r="E821" s="16"/>
      <c r="F821" s="16"/>
      <c r="G821" s="6" t="s">
        <f>=A821-A820</f>
      </c>
      <c r="H821" s="6" t="s">
        <f>=B821+H820</f>
      </c>
      <c r="I821" s="6" t="s">
        <f>=G821*H820</f>
      </c>
    </row>
    <row collapsed="false" customFormat="false" customHeight="false" hidden="false" ht="12.1" outlineLevel="0" r="822">
      <c r="A822" s="13" t="n">
        <v>46040</v>
      </c>
      <c r="B822" s="6" t="n">
        <v>-19.36</v>
      </c>
      <c r="C822" s="6" t="n">
        <v>-19.36</v>
      </c>
      <c r="D822" s="16" t="s">
        <v>490</v>
      </c>
      <c r="E822" s="16"/>
      <c r="F822" s="16"/>
      <c r="G822" s="6" t="s">
        <f>=A822-A821</f>
      </c>
      <c r="H822" s="6" t="s">
        <f>=B822+H821</f>
      </c>
      <c r="I822" s="6" t="s">
        <f>=G822*H821</f>
      </c>
    </row>
    <row collapsed="false" customFormat="false" customHeight="false" hidden="false" ht="12.1" outlineLevel="0" r="823">
      <c r="A823" s="13" t="n">
        <v>46041</v>
      </c>
      <c r="B823" s="6" t="n">
        <v>313</v>
      </c>
      <c r="C823" s="6" t="n">
        <v>313</v>
      </c>
      <c r="D823" s="16" t="s">
        <v>509</v>
      </c>
      <c r="E823" s="16"/>
      <c r="F823" s="16"/>
      <c r="G823" s="6" t="s">
        <f>=A823-A822</f>
      </c>
      <c r="H823" s="6" t="s">
        <f>=B823+H822</f>
      </c>
      <c r="I823" s="6" t="s">
        <f>=G823*H822</f>
      </c>
    </row>
    <row collapsed="false" customFormat="false" customHeight="false" hidden="false" ht="12.1" outlineLevel="0" r="824">
      <c r="A824" s="13" t="n">
        <v>46042</v>
      </c>
      <c r="B824" s="6" t="n">
        <v>-74.92</v>
      </c>
      <c r="C824" s="6" t="n">
        <v>-74.92</v>
      </c>
      <c r="D824" s="16" t="s">
        <v>510</v>
      </c>
      <c r="E824" s="16"/>
      <c r="F824" s="16"/>
      <c r="G824" s="6" t="s">
        <f>=A824-A823</f>
      </c>
      <c r="H824" s="6" t="s">
        <f>=B824+H823</f>
      </c>
      <c r="I824" s="6" t="s">
        <f>=G824*H823</f>
      </c>
    </row>
    <row collapsed="false" customFormat="false" customHeight="false" hidden="false" ht="12.1" outlineLevel="0" r="825">
      <c r="A825" s="13" t="n">
        <v>46042</v>
      </c>
      <c r="B825" s="6" t="n">
        <v>85.92</v>
      </c>
      <c r="C825" s="6" t="n">
        <v>85.92</v>
      </c>
      <c r="D825" s="16" t="s">
        <v>511</v>
      </c>
      <c r="E825" s="16"/>
      <c r="F825" s="16"/>
      <c r="G825" s="6" t="s">
        <f>=A825-A824</f>
      </c>
      <c r="H825" s="6" t="s">
        <f>=B825+H824</f>
      </c>
      <c r="I825" s="6" t="s">
        <f>=G825*H824</f>
      </c>
    </row>
    <row collapsed="false" customFormat="false" customHeight="false" hidden="false" ht="12.1" outlineLevel="0" r="826">
      <c r="A826" s="13" t="n">
        <v>46042</v>
      </c>
      <c r="B826" s="6" t="n">
        <v>22.36</v>
      </c>
      <c r="C826" s="6" t="n">
        <v>22.36</v>
      </c>
      <c r="D826" s="16" t="s">
        <v>512</v>
      </c>
      <c r="E826" s="16"/>
      <c r="F826" s="16"/>
      <c r="G826" s="6" t="s">
        <f>=A826-A825</f>
      </c>
      <c r="H826" s="6" t="s">
        <f>=B826+H825</f>
      </c>
      <c r="I826" s="6" t="s">
        <f>=G826*H825</f>
      </c>
    </row>
    <row collapsed="false" customFormat="false" customHeight="false" hidden="false" ht="12.1" outlineLevel="0" r="827">
      <c r="A827" s="13" t="n">
        <v>46043.769444444</v>
      </c>
      <c r="B827" s="6" t="n">
        <v>9000</v>
      </c>
      <c r="C827" s="6" t="n">
        <v>9000</v>
      </c>
      <c r="D827" s="16" t="s">
        <v>175</v>
      </c>
      <c r="E827" s="16"/>
      <c r="F827" s="16"/>
      <c r="G827" s="6" t="s">
        <f>=A827-A826</f>
      </c>
      <c r="H827" s="6" t="s">
        <f>=B827+H826</f>
      </c>
      <c r="I827" s="6" t="s">
        <f>=G827*H826</f>
      </c>
    </row>
    <row collapsed="false" customFormat="false" customHeight="false" hidden="false" ht="12.1" outlineLevel="0" r="828">
      <c r="A828" s="13" t="n">
        <v>46045</v>
      </c>
      <c r="B828" s="6" t="n">
        <v>4146</v>
      </c>
      <c r="C828" s="6" t="n">
        <v>4146</v>
      </c>
      <c r="D828" s="16" t="s">
        <v>513</v>
      </c>
      <c r="E828" s="16"/>
      <c r="F828" s="16"/>
      <c r="G828" s="6" t="s">
        <f>=A828-A827</f>
      </c>
      <c r="H828" s="6" t="s">
        <f>=B828+H827</f>
      </c>
      <c r="I828" s="6" t="s">
        <f>=G828*H827</f>
      </c>
    </row>
    <row collapsed="false" customFormat="false" customHeight="false" hidden="false" ht="12.1" outlineLevel="0" r="829">
      <c r="A829" s="13" t="n">
        <v>46045</v>
      </c>
      <c r="B829" s="6" t="n">
        <v>3202</v>
      </c>
      <c r="C829" s="6" t="n">
        <v>3202</v>
      </c>
      <c r="D829" s="16" t="s">
        <v>514</v>
      </c>
      <c r="E829" s="16"/>
      <c r="F829" s="16"/>
      <c r="G829" s="6" t="s">
        <f>=A829-A828</f>
      </c>
      <c r="H829" s="6" t="s">
        <f>=B829+H828</f>
      </c>
      <c r="I829" s="6" t="s">
        <f>=G829*H828</f>
      </c>
    </row>
    <row collapsed="false" customFormat="false" customHeight="false" hidden="false" ht="12.1" outlineLevel="0" r="830">
      <c r="A830" s="13" t="n">
        <v>46047</v>
      </c>
      <c r="B830" s="6" t="n">
        <v>-67.36</v>
      </c>
      <c r="C830" s="6" t="n">
        <v>-67.36</v>
      </c>
      <c r="D830" s="16" t="s">
        <v>515</v>
      </c>
      <c r="E830" s="16"/>
      <c r="F830" s="16"/>
      <c r="G830" s="6" t="s">
        <f>=A830-A829</f>
      </c>
      <c r="H830" s="6" t="s">
        <f>=B830+H829</f>
      </c>
      <c r="I830" s="6" t="s">
        <f>=G830*H829</f>
      </c>
    </row>
    <row collapsed="false" customFormat="false" customHeight="false" hidden="false" ht="12.1" outlineLevel="0" r="831">
      <c r="A831" s="13" t="n">
        <v>46049</v>
      </c>
      <c r="B831" s="6" t="n">
        <v>-19.94</v>
      </c>
      <c r="C831" s="6" t="n">
        <v>-19.94</v>
      </c>
      <c r="D831" s="16" t="s">
        <v>498</v>
      </c>
      <c r="E831" s="16"/>
      <c r="F831" s="16"/>
      <c r="G831" s="6" t="s">
        <f>=A831-A830</f>
      </c>
      <c r="H831" s="6" t="s">
        <f>=B831+H830</f>
      </c>
      <c r="I831" s="6" t="s">
        <f>=G831*H830</f>
      </c>
    </row>
    <row collapsed="false" customFormat="false" customHeight="false" hidden="false" ht="12.1" outlineLevel="0" r="832">
      <c r="A832" s="13" t="n">
        <v>46049</v>
      </c>
      <c r="B832" s="6" t="n">
        <v>22.94</v>
      </c>
      <c r="C832" s="6" t="n">
        <v>22.94</v>
      </c>
      <c r="D832" s="16" t="s">
        <v>516</v>
      </c>
      <c r="E832" s="16"/>
      <c r="F832" s="16"/>
      <c r="G832" s="6" t="s">
        <f>=A832-A831</f>
      </c>
      <c r="H832" s="6" t="s">
        <f>=B832+H831</f>
      </c>
      <c r="I832" s="6" t="s">
        <f>=G832*H831</f>
      </c>
    </row>
    <row collapsed="false" customFormat="false" customHeight="false" hidden="false" ht="12.1" outlineLevel="0" r="833">
      <c r="A833" s="13" t="n">
        <v>46049</v>
      </c>
      <c r="B833" s="6" t="n">
        <v>77.44</v>
      </c>
      <c r="C833" s="6" t="n">
        <v>77.44</v>
      </c>
      <c r="D833" s="16" t="s">
        <v>517</v>
      </c>
      <c r="E833" s="16"/>
      <c r="F833" s="16"/>
      <c r="G833" s="6" t="s">
        <f>=A833-A832</f>
      </c>
      <c r="H833" s="6" t="s">
        <f>=B833+H832</f>
      </c>
      <c r="I833" s="6" t="s">
        <f>=G833*H832</f>
      </c>
    </row>
    <row collapsed="false" customFormat="false" customHeight="false" hidden="false" ht="12.1" outlineLevel="0" r="834">
      <c r="A834" s="13" t="n">
        <v>46049</v>
      </c>
      <c r="B834" s="6" t="n">
        <v>1010</v>
      </c>
      <c r="C834" s="6" t="n">
        <v>1010</v>
      </c>
      <c r="D834" s="16" t="s">
        <v>518</v>
      </c>
      <c r="E834" s="16"/>
      <c r="F834" s="16"/>
      <c r="G834" s="6" t="s">
        <f>=A834-A833</f>
      </c>
      <c r="H834" s="6" t="s">
        <f>=B834+H833</f>
      </c>
      <c r="I834" s="6" t="s">
        <f>=G834*H833</f>
      </c>
    </row>
    <row collapsed="false" customFormat="false" customHeight="false" hidden="false" ht="12.1" outlineLevel="0" r="835">
      <c r="A835" s="13" t="n">
        <v>46050</v>
      </c>
      <c r="B835" s="6" t="n">
        <v>-19.94</v>
      </c>
      <c r="C835" s="6" t="n">
        <v>-19.94</v>
      </c>
      <c r="D835" s="16" t="s">
        <v>519</v>
      </c>
      <c r="E835" s="16"/>
      <c r="F835" s="16"/>
      <c r="G835" s="6" t="s">
        <f>=A835-A834</f>
      </c>
      <c r="H835" s="6" t="s">
        <f>=B835+H834</f>
      </c>
      <c r="I835" s="6" t="s">
        <f>=G835*H834</f>
      </c>
    </row>
    <row collapsed="false" customFormat="false" customHeight="false" hidden="false" ht="12.1" outlineLevel="0" r="836">
      <c r="A836" s="13" t="n">
        <v>46052</v>
      </c>
      <c r="B836" s="6" t="n">
        <v>10000</v>
      </c>
      <c r="C836" s="6" t="n">
        <v>10000</v>
      </c>
      <c r="D836" s="16" t="s">
        <v>175</v>
      </c>
      <c r="E836" s="16"/>
      <c r="F836" s="16"/>
      <c r="G836" s="6" t="s">
        <f>=A836-A835</f>
      </c>
      <c r="H836" s="6" t="s">
        <f>=B836+H835</f>
      </c>
      <c r="I836" s="6" t="s">
        <f>=G836*H835</f>
      </c>
    </row>
    <row collapsed="false" customFormat="false" customHeight="false" hidden="false" ht="12.1" outlineLevel="0" r="837">
      <c r="A837" s="13" t="n">
        <v>46058</v>
      </c>
      <c r="B837" s="6" t="n">
        <v>10000</v>
      </c>
      <c r="C837" s="6" t="n">
        <v>10000</v>
      </c>
      <c r="D837" s="16" t="s">
        <v>240</v>
      </c>
      <c r="E837" s="16"/>
      <c r="F837" s="16"/>
      <c r="G837" s="6" t="s">
        <f>=A837-A836</f>
      </c>
      <c r="H837" s="6" t="s">
        <f>=B837+H836</f>
      </c>
      <c r="I837" s="6" t="s">
        <f>=G837*H836</f>
      </c>
    </row>
    <row collapsed="false" customFormat="false" customHeight="false" hidden="false" ht="12.1" outlineLevel="0" r="838">
      <c r="A838" s="13" t="n">
        <v>46062</v>
      </c>
      <c r="B838" s="6" t="n">
        <v>-23.94</v>
      </c>
      <c r="C838" s="6" t="n">
        <v>-23.94</v>
      </c>
      <c r="D838" s="16" t="s">
        <v>484</v>
      </c>
      <c r="E838" s="16"/>
      <c r="F838" s="16"/>
      <c r="G838" s="6" t="s">
        <f>=A838-A837</f>
      </c>
      <c r="H838" s="6" t="s">
        <f>=B838+H837</f>
      </c>
      <c r="I838" s="6" t="s">
        <f>=G838*H837</f>
      </c>
    </row>
    <row collapsed="false" customFormat="false" customHeight="false" hidden="false" ht="12.1" outlineLevel="0" r="839">
      <c r="A839" s="13" t="n">
        <v>46062</v>
      </c>
      <c r="B839" s="6" t="n">
        <v>10000</v>
      </c>
      <c r="C839" s="6" t="n">
        <v>10000</v>
      </c>
      <c r="D839" s="16" t="s">
        <v>240</v>
      </c>
      <c r="E839" s="16"/>
      <c r="F839" s="16"/>
      <c r="G839" s="6" t="s">
        <f>=A839-A838</f>
      </c>
      <c r="H839" s="6" t="s">
        <f>=B839+H838</f>
      </c>
      <c r="I839" s="6" t="s">
        <f>=G839*H838</f>
      </c>
    </row>
    <row collapsed="false" customFormat="false" customHeight="false" hidden="false" ht="12.1" outlineLevel="0" r="840">
      <c r="A840" s="13" t="n">
        <v>46062</v>
      </c>
      <c r="B840" s="6" t="n">
        <v>27.94</v>
      </c>
      <c r="C840" s="6" t="n">
        <v>27.94</v>
      </c>
      <c r="D840" s="16" t="s">
        <v>520</v>
      </c>
      <c r="E840" s="16"/>
      <c r="F840" s="16"/>
      <c r="G840" s="6" t="s">
        <f>=A840-A839</f>
      </c>
      <c r="H840" s="6" t="s">
        <f>=B840+H839</f>
      </c>
      <c r="I840" s="6" t="s">
        <f>=G840*H839</f>
      </c>
    </row>
    <row collapsed="false" customFormat="false" customHeight="false" hidden="false" ht="12.1" outlineLevel="0" r="841">
      <c r="A841" s="13" t="n">
        <v>46063</v>
      </c>
      <c r="B841" s="6" t="n">
        <v>-29.7</v>
      </c>
      <c r="C841" s="6" t="n">
        <v>-29.7</v>
      </c>
      <c r="D841" s="16" t="s">
        <v>487</v>
      </c>
      <c r="E841" s="16"/>
      <c r="F841" s="16"/>
      <c r="G841" s="6" t="s">
        <f>=A841-A840</f>
      </c>
      <c r="H841" s="6" t="s">
        <f>=B841+H840</f>
      </c>
      <c r="I841" s="6" t="s">
        <f>=G841*H840</f>
      </c>
    </row>
    <row collapsed="false" customFormat="false" customHeight="false" hidden="false" ht="12.1" outlineLevel="0" r="842">
      <c r="A842" s="13" t="n">
        <v>46064</v>
      </c>
      <c r="B842" s="6" t="n">
        <v>33.7</v>
      </c>
      <c r="C842" s="6" t="n">
        <v>33.7</v>
      </c>
      <c r="D842" s="16" t="s">
        <v>521</v>
      </c>
      <c r="E842" s="16"/>
      <c r="F842" s="16"/>
      <c r="G842" s="6" t="s">
        <f>=A842-A841</f>
      </c>
      <c r="H842" s="6" t="s">
        <f>=B842+H841</f>
      </c>
      <c r="I842" s="6" t="s">
        <f>=G842*H841</f>
      </c>
    </row>
    <row collapsed="false" customFormat="false" customHeight="false" hidden="false" ht="12.1" outlineLevel="0" r="843">
      <c r="A843" s="13" t="n">
        <v>46066</v>
      </c>
      <c r="B843" s="6" t="n">
        <v>-180.44</v>
      </c>
      <c r="C843" s="6" t="n">
        <v>-180.44</v>
      </c>
      <c r="D843" s="16" t="s">
        <v>522</v>
      </c>
      <c r="E843" s="16"/>
      <c r="F843" s="16"/>
      <c r="G843" s="6" t="s">
        <f>=A843-A842</f>
      </c>
      <c r="H843" s="6" t="s">
        <f>=B843+H842</f>
      </c>
      <c r="I843" s="6" t="s">
        <f>=G843*H842</f>
      </c>
    </row>
    <row collapsed="false" customFormat="false" customHeight="false" hidden="false" ht="12.1" outlineLevel="0" r="844">
      <c r="A844" s="13" t="n">
        <v>46066</v>
      </c>
      <c r="B844" s="6" t="n">
        <v>-36.06</v>
      </c>
      <c r="C844" s="6" t="n">
        <v>-36.06</v>
      </c>
      <c r="D844" s="16" t="s">
        <v>523</v>
      </c>
      <c r="E844" s="16"/>
      <c r="F844" s="16"/>
      <c r="G844" s="6" t="s">
        <f>=A844-A843</f>
      </c>
      <c r="H844" s="6" t="s">
        <f>=B844+H843</f>
      </c>
      <c r="I844" s="6" t="s">
        <f>=G844*H843</f>
      </c>
    </row>
    <row collapsed="false" customFormat="false" customHeight="false" hidden="false" ht="12.1" outlineLevel="0" r="845">
      <c r="A845" s="13" t="n">
        <v>46066</v>
      </c>
      <c r="B845" s="6" t="n">
        <v>41.06</v>
      </c>
      <c r="C845" s="6" t="n">
        <v>41.06</v>
      </c>
      <c r="D845" s="16" t="s">
        <v>524</v>
      </c>
      <c r="E845" s="16"/>
      <c r="F845" s="16"/>
      <c r="G845" s="6" t="s">
        <f>=A845-A844</f>
      </c>
      <c r="H845" s="6" t="s">
        <f>=B845+H844</f>
      </c>
      <c r="I845" s="6" t="s">
        <f>=G845*H844</f>
      </c>
    </row>
    <row collapsed="false" customFormat="false" customHeight="false" hidden="false" ht="12.1" outlineLevel="0" r="846">
      <c r="A846" s="13" t="n">
        <v>46067</v>
      </c>
      <c r="B846" s="6" t="n">
        <v>-84.68</v>
      </c>
      <c r="C846" s="6" t="n">
        <v>-84.68</v>
      </c>
      <c r="D846" s="16" t="s">
        <v>525</v>
      </c>
      <c r="E846" s="16"/>
      <c r="F846" s="16"/>
      <c r="G846" s="6" t="s">
        <f>=A846-A845</f>
      </c>
      <c r="H846" s="6" t="s">
        <f>=B846+H845</f>
      </c>
      <c r="I846" s="6" t="s">
        <f>=G846*H845</f>
      </c>
    </row>
    <row collapsed="false" customFormat="false" customHeight="false" hidden="false" ht="12.1" outlineLevel="0" r="847">
      <c r="A847" s="13" t="n">
        <v>46069</v>
      </c>
      <c r="B847" s="6" t="n">
        <v>2000</v>
      </c>
      <c r="C847" s="6" t="n">
        <v>2000</v>
      </c>
      <c r="D847" s="16" t="s">
        <v>240</v>
      </c>
      <c r="E847" s="16"/>
      <c r="F847" s="16"/>
      <c r="G847" s="6" t="s">
        <f>=A847-A846</f>
      </c>
      <c r="H847" s="6" t="s">
        <f>=B847+H846</f>
      </c>
      <c r="I847" s="6" t="s">
        <f>=G847*H846</f>
      </c>
    </row>
    <row collapsed="false" customFormat="false" customHeight="false" hidden="false" ht="12.1" outlineLevel="0" r="848">
      <c r="A848" s="13" t="n">
        <v>46069</v>
      </c>
      <c r="B848" s="6" t="n">
        <v>5600</v>
      </c>
      <c r="C848" s="6" t="n">
        <v>5600</v>
      </c>
      <c r="D848" s="16" t="s">
        <v>240</v>
      </c>
      <c r="E848" s="16"/>
      <c r="F848" s="16"/>
      <c r="G848" s="6" t="s">
        <f>=A848-A847</f>
      </c>
      <c r="H848" s="6" t="s">
        <f>=B848+H847</f>
      </c>
      <c r="I848" s="6" t="s">
        <f>=G848*H847</f>
      </c>
    </row>
    <row collapsed="false" customFormat="false" customHeight="false" hidden="false" ht="12.1" outlineLevel="0" r="849">
      <c r="A849" s="13" t="n">
        <v>46069</v>
      </c>
      <c r="B849" s="6" t="n">
        <v>97.68</v>
      </c>
      <c r="C849" s="6" t="n">
        <v>97.68</v>
      </c>
      <c r="D849" s="16" t="s">
        <v>526</v>
      </c>
      <c r="E849" s="16"/>
      <c r="F849" s="16"/>
      <c r="G849" s="6" t="s">
        <f>=A849-A848</f>
      </c>
      <c r="H849" s="6" t="s">
        <f>=B849+H848</f>
      </c>
      <c r="I849" s="6" t="s">
        <f>=G849*H848</f>
      </c>
    </row>
    <row collapsed="false" customFormat="false" customHeight="false" hidden="false" ht="12.1" outlineLevel="0" r="850">
      <c r="A850" s="13" t="n">
        <v>46069</v>
      </c>
      <c r="B850" s="6" t="n">
        <v>207.44</v>
      </c>
      <c r="C850" s="6" t="n">
        <v>207.44</v>
      </c>
      <c r="D850" s="16" t="s">
        <v>527</v>
      </c>
      <c r="E850" s="16"/>
      <c r="F850" s="16"/>
      <c r="G850" s="6" t="s">
        <f>=A850-A849</f>
      </c>
      <c r="H850" s="6" t="s">
        <f>=B850+H849</f>
      </c>
      <c r="I850" s="6" t="s">
        <f>=G850*H849</f>
      </c>
    </row>
    <row collapsed="false" customFormat="false" customHeight="false" hidden="false" ht="12.1" outlineLevel="0" r="851">
      <c r="A851" s="13" t="n">
        <v>46069.7625</v>
      </c>
      <c r="B851" s="6" t="n">
        <v>9000</v>
      </c>
      <c r="C851" s="6" t="n">
        <v>9000</v>
      </c>
      <c r="D851" s="16" t="s">
        <v>175</v>
      </c>
      <c r="E851" s="16"/>
      <c r="F851" s="16"/>
      <c r="G851" s="6" t="s">
        <f>=A851-A850</f>
      </c>
      <c r="H851" s="6" t="s">
        <f>=B851+H850</f>
      </c>
      <c r="I851" s="6" t="s">
        <f>=G851*H850</f>
      </c>
    </row>
    <row collapsed="false" customFormat="false" customHeight="false" hidden="false" ht="12.1" outlineLevel="0" r="852">
      <c r="A852" s="13" t="n">
        <v>46070</v>
      </c>
      <c r="B852" s="6" t="n">
        <v>-19.36</v>
      </c>
      <c r="C852" s="6" t="n">
        <v>-19.36</v>
      </c>
      <c r="D852" s="16" t="s">
        <v>490</v>
      </c>
      <c r="E852" s="16"/>
      <c r="F852" s="16"/>
      <c r="G852" s="6" t="s">
        <f>=A852-A851</f>
      </c>
      <c r="H852" s="6" t="s">
        <f>=B852+H851</f>
      </c>
      <c r="I852" s="6" t="s">
        <f>=G852*H851</f>
      </c>
    </row>
    <row collapsed="false" customFormat="false" customHeight="false" hidden="false" ht="12.1" outlineLevel="0" r="853">
      <c r="A853" s="13" t="n">
        <v>46071</v>
      </c>
      <c r="B853" s="6" t="n">
        <v>-520.55</v>
      </c>
      <c r="C853" s="6" t="n">
        <v>-520.55</v>
      </c>
      <c r="D853" s="16" t="s">
        <v>528</v>
      </c>
      <c r="E853" s="16"/>
      <c r="F853" s="16"/>
      <c r="G853" s="6" t="s">
        <f>=A853-A852</f>
      </c>
      <c r="H853" s="6" t="s">
        <f>=B853+H852</f>
      </c>
      <c r="I853" s="6" t="s">
        <f>=G853*H852</f>
      </c>
    </row>
    <row collapsed="false" customFormat="false" customHeight="false" hidden="false" ht="12.1" outlineLevel="0" r="854">
      <c r="A854" s="13" t="n">
        <v>46071</v>
      </c>
      <c r="B854" s="6" t="n">
        <v>598.55</v>
      </c>
      <c r="C854" s="6" t="n">
        <v>598.55</v>
      </c>
      <c r="D854" s="16" t="s">
        <v>529</v>
      </c>
      <c r="E854" s="16"/>
      <c r="F854" s="16"/>
      <c r="G854" s="6" t="s">
        <f>=A854-A853</f>
      </c>
      <c r="H854" s="6" t="s">
        <f>=B854+H853</f>
      </c>
      <c r="I854" s="6" t="s">
        <f>=G854*H853</f>
      </c>
    </row>
    <row collapsed="false" customFormat="false" customHeight="false" hidden="false" ht="12.1" outlineLevel="0" r="855">
      <c r="A855" s="13" t="n">
        <v>46071</v>
      </c>
      <c r="B855" s="6" t="n">
        <v>22.36</v>
      </c>
      <c r="C855" s="6" t="n">
        <v>22.36</v>
      </c>
      <c r="D855" s="16" t="s">
        <v>530</v>
      </c>
      <c r="E855" s="16"/>
      <c r="F855" s="16"/>
      <c r="G855" s="6" t="s">
        <f>=A855-A854</f>
      </c>
      <c r="H855" s="6" t="s">
        <f>=B855+H854</f>
      </c>
      <c r="I855" s="6" t="s">
        <f>=G855*H854</f>
      </c>
    </row>
    <row collapsed="false" customFormat="false" customHeight="false" hidden="false" ht="12.1" outlineLevel="0" r="856">
      <c r="A856" s="13" t="n">
        <v>46072</v>
      </c>
      <c r="B856" s="6" t="n">
        <v>-74.32</v>
      </c>
      <c r="C856" s="6" t="n">
        <v>-74.32</v>
      </c>
      <c r="D856" s="16" t="s">
        <v>531</v>
      </c>
      <c r="E856" s="16"/>
      <c r="F856" s="16"/>
      <c r="G856" s="6" t="s">
        <f>=A856-A855</f>
      </c>
      <c r="H856" s="6" t="s">
        <f>=B856+H855</f>
      </c>
      <c r="I856" s="6" t="s">
        <f>=G856*H855</f>
      </c>
    </row>
    <row collapsed="false" customFormat="false" customHeight="false" hidden="false" ht="12.1" outlineLevel="0" r="857">
      <c r="A857" s="13" t="n">
        <v>46072</v>
      </c>
      <c r="B857" s="6" t="n">
        <v>85.32</v>
      </c>
      <c r="C857" s="6" t="n">
        <v>85.32</v>
      </c>
      <c r="D857" s="16" t="s">
        <v>532</v>
      </c>
      <c r="E857" s="16"/>
      <c r="F857" s="16"/>
      <c r="G857" s="6" t="s">
        <f>=A857-A856</f>
      </c>
      <c r="H857" s="6" t="s">
        <f>=B857+H856</f>
      </c>
      <c r="I857" s="6" t="s">
        <f>=G857*H856</f>
      </c>
    </row>
    <row collapsed="false" customFormat="false" customHeight="false" hidden="false" ht="12.1" outlineLevel="0" r="858">
      <c r="A858" s="13" t="n">
        <v>46076</v>
      </c>
      <c r="B858" s="6" t="n">
        <v>1500</v>
      </c>
      <c r="C858" s="6" t="n">
        <v>1500</v>
      </c>
      <c r="D858" s="16" t="s">
        <v>240</v>
      </c>
      <c r="E858" s="16"/>
      <c r="F858" s="16"/>
      <c r="G858" s="6" t="s">
        <f>=A858-A857</f>
      </c>
      <c r="H858" s="6" t="s">
        <f>=B858+H857</f>
      </c>
      <c r="I858" s="6" t="s">
        <f>=G858*H857</f>
      </c>
    </row>
    <row collapsed="false" customFormat="false" customHeight="false" hidden="false" ht="12.1" outlineLevel="0" r="859">
      <c r="A859" s="13" t="n">
        <v>46077</v>
      </c>
      <c r="B859" s="6" t="n">
        <v>-102.6</v>
      </c>
      <c r="C859" s="6" t="n">
        <v>-102.6</v>
      </c>
      <c r="D859" s="16" t="s">
        <v>533</v>
      </c>
      <c r="E859" s="16"/>
      <c r="F859" s="16"/>
      <c r="G859" s="6" t="s">
        <f>=A859-A858</f>
      </c>
      <c r="H859" s="6" t="s">
        <f>=B859+H858</f>
      </c>
      <c r="I859" s="6" t="s">
        <f>=G859*H858</f>
      </c>
    </row>
    <row collapsed="false" customFormat="false" customHeight="false" hidden="false" ht="12.1" outlineLevel="0" r="860">
      <c r="A860" s="13" t="n">
        <v>46078</v>
      </c>
      <c r="B860" s="6" t="n">
        <v>117.42</v>
      </c>
      <c r="C860" s="6" t="n">
        <v>117.42</v>
      </c>
      <c r="D860" s="16" t="s">
        <v>534</v>
      </c>
      <c r="E860" s="16"/>
      <c r="F860" s="16"/>
      <c r="G860" s="6" t="s">
        <f>=A860-A859</f>
      </c>
      <c r="H860" s="6" t="s">
        <f>=B860+H859</f>
      </c>
      <c r="I860" s="6" t="s">
        <f>=G860*H859</f>
      </c>
    </row>
    <row collapsed="false" customFormat="false" customHeight="false" hidden="false" ht="12.1" outlineLevel="0" r="861">
      <c r="A861" s="13" t="n">
        <v>46079</v>
      </c>
      <c r="B861" s="6" t="n">
        <v>-19.94</v>
      </c>
      <c r="C861" s="6" t="n">
        <v>-19.94</v>
      </c>
      <c r="D861" s="16" t="s">
        <v>498</v>
      </c>
      <c r="E861" s="16"/>
      <c r="F861" s="16"/>
      <c r="G861" s="6" t="s">
        <f>=A861-A860</f>
      </c>
      <c r="H861" s="6" t="s">
        <f>=B861+H860</f>
      </c>
      <c r="I861" s="6" t="s">
        <f>=G861*H860</f>
      </c>
    </row>
    <row collapsed="false" customFormat="false" customHeight="false" hidden="false" ht="12.1" outlineLevel="0" r="862">
      <c r="A862" s="13" t="n">
        <v>46079</v>
      </c>
      <c r="B862" s="6" t="n">
        <v>22.94</v>
      </c>
      <c r="C862" s="6" t="n">
        <v>22.94</v>
      </c>
      <c r="D862" s="16" t="s">
        <v>535</v>
      </c>
      <c r="E862" s="16"/>
      <c r="F862" s="16"/>
      <c r="G862" s="6" t="s">
        <f>=A862-A861</f>
      </c>
      <c r="H862" s="6" t="s">
        <f>=B862+H861</f>
      </c>
      <c r="I862" s="6" t="s">
        <f>=G862*H861</f>
      </c>
    </row>
    <row collapsed="false" customFormat="false" customHeight="false" hidden="false" ht="12.1" outlineLevel="0" r="863">
      <c r="A863" s="13" t="n">
        <v>46080</v>
      </c>
      <c r="B863" s="6" t="n">
        <v>-50.35</v>
      </c>
      <c r="C863" s="6" t="n">
        <v>-50.35</v>
      </c>
      <c r="D863" s="16" t="s">
        <v>536</v>
      </c>
      <c r="E863" s="16"/>
      <c r="F863" s="16"/>
      <c r="G863" s="6" t="s">
        <f>=A863-A862</f>
      </c>
      <c r="H863" s="6" t="s">
        <f>=B863+H862</f>
      </c>
      <c r="I863" s="6" t="s">
        <f>=G863*H862</f>
      </c>
    </row>
    <row collapsed="false" customFormat="false" customHeight="false" hidden="false" ht="12.1" outlineLevel="0" r="864">
      <c r="A864" s="13" t="n">
        <v>46080</v>
      </c>
      <c r="B864" s="6" t="n">
        <v>10000</v>
      </c>
      <c r="C864" s="6" t="n">
        <v>10000</v>
      </c>
      <c r="D864" s="16" t="s">
        <v>175</v>
      </c>
      <c r="E864" s="16"/>
      <c r="F864" s="16"/>
      <c r="G864" s="6" t="s">
        <f>=A864-A863</f>
      </c>
      <c r="H864" s="6" t="s">
        <f>=B864+H863</f>
      </c>
      <c r="I864" s="6" t="s">
        <f>=G864*H863</f>
      </c>
    </row>
    <row collapsed="false" customFormat="false" customHeight="false" hidden="false" ht="12.1" outlineLevel="0" r="865">
      <c r="A865" s="13" t="n">
        <v>46080</v>
      </c>
      <c r="B865" s="6" t="n">
        <v>57.35</v>
      </c>
      <c r="C865" s="6" t="n">
        <v>57.35</v>
      </c>
      <c r="D865" s="16" t="s">
        <v>537</v>
      </c>
      <c r="E865" s="16"/>
      <c r="F865" s="16"/>
      <c r="G865" s="6" t="s">
        <f>=A865-A864</f>
      </c>
      <c r="H865" s="6" t="s">
        <f>=B865+H864</f>
      </c>
      <c r="I865" s="6" t="s">
        <f>=G865*H864</f>
      </c>
    </row>
    <row collapsed="false" customFormat="false" customHeight="false" hidden="false" ht="12.1" outlineLevel="0" r="866">
      <c r="A866" s="13" t="n">
        <v>46085</v>
      </c>
      <c r="B866" s="6" t="n">
        <v>-38.88</v>
      </c>
      <c r="C866" s="6" t="n">
        <v>-38.88</v>
      </c>
      <c r="D866" s="16" t="s">
        <v>538</v>
      </c>
      <c r="E866" s="16"/>
      <c r="F866" s="16"/>
      <c r="G866" s="6" t="s">
        <f>=A866-A865</f>
      </c>
      <c r="H866" s="6" t="s">
        <f>=B866+H865</f>
      </c>
      <c r="I866" s="6" t="s">
        <f>=G866*H865</f>
      </c>
    </row>
    <row collapsed="false" customFormat="false" customHeight="false" hidden="false" ht="12.1" outlineLevel="0" r="867">
      <c r="A867" s="13" t="n">
        <v>46085</v>
      </c>
      <c r="B867" s="6" t="n">
        <v>-43.19</v>
      </c>
      <c r="C867" s="6" t="n">
        <v>-43.19</v>
      </c>
      <c r="D867" s="16" t="s">
        <v>539</v>
      </c>
      <c r="E867" s="16"/>
      <c r="F867" s="16"/>
      <c r="G867" s="6" t="s">
        <f>=A867-A866</f>
      </c>
      <c r="H867" s="6" t="s">
        <f>=B867+H866</f>
      </c>
      <c r="I867" s="6" t="s">
        <f>=G867*H866</f>
      </c>
    </row>
    <row collapsed="false" customFormat="false" customHeight="false" hidden="false" ht="12.1" outlineLevel="0" r="868">
      <c r="A868" s="13" t="n">
        <v>46085</v>
      </c>
      <c r="B868" s="6" t="n">
        <v>44.88</v>
      </c>
      <c r="C868" s="6" t="n">
        <v>44.88</v>
      </c>
      <c r="D868" s="16" t="s">
        <v>540</v>
      </c>
      <c r="E868" s="16"/>
      <c r="F868" s="16"/>
      <c r="G868" s="6" t="s">
        <f>=A868-A867</f>
      </c>
      <c r="H868" s="6" t="s">
        <f>=B868+H867</f>
      </c>
      <c r="I868" s="6" t="s">
        <f>=G868*H867</f>
      </c>
    </row>
    <row collapsed="false" customFormat="false" customHeight="false" hidden="false" ht="12.1" outlineLevel="0" r="869">
      <c r="A869" s="13" t="n">
        <v>46085</v>
      </c>
      <c r="B869" s="6" t="n">
        <v>49.19</v>
      </c>
      <c r="C869" s="6" t="n">
        <v>49.19</v>
      </c>
      <c r="D869" s="16" t="s">
        <v>541</v>
      </c>
      <c r="E869" s="16"/>
      <c r="F869" s="16"/>
      <c r="G869" s="6" t="s">
        <f>=A869-A868</f>
      </c>
      <c r="H869" s="6" t="s">
        <f>=B869+H868</f>
      </c>
      <c r="I869" s="6" t="s">
        <f>=G869*H868</f>
      </c>
    </row>
    <row collapsed="false" customFormat="false" customHeight="false" hidden="false" ht="12.1" outlineLevel="0" r="870">
      <c r="A870" s="13" t="n">
        <v>46092</v>
      </c>
      <c r="B870" s="6" t="n">
        <v>-23.94</v>
      </c>
      <c r="C870" s="6" t="n">
        <v>-23.94</v>
      </c>
      <c r="D870" s="16" t="s">
        <v>484</v>
      </c>
      <c r="E870" s="16"/>
      <c r="F870" s="16"/>
      <c r="G870" s="6" t="s">
        <f>=A870-A869</f>
      </c>
      <c r="H870" s="6" t="s">
        <f>=B870+H869</f>
      </c>
      <c r="I870" s="6" t="s">
        <f>=G870*H869</f>
      </c>
    </row>
    <row collapsed="false" customFormat="false" customHeight="false" hidden="false" ht="12.1" outlineLevel="0" r="871">
      <c r="A871" s="13" t="n">
        <v>46092</v>
      </c>
      <c r="B871" s="6" t="n">
        <v>27.94</v>
      </c>
      <c r="C871" s="6" t="n">
        <v>27.94</v>
      </c>
      <c r="D871" s="16" t="s">
        <v>542</v>
      </c>
      <c r="E871" s="16"/>
      <c r="F871" s="16"/>
      <c r="G871" s="6" t="s">
        <f>=A871-A870</f>
      </c>
      <c r="H871" s="6" t="s">
        <f>=B871+H870</f>
      </c>
      <c r="I871" s="6" t="s">
        <f>=G871*H870</f>
      </c>
    </row>
    <row collapsed="false" customFormat="false" customHeight="false" hidden="false" ht="12.1" outlineLevel="0" r="872">
      <c r="A872" s="13" t="n">
        <v>46093</v>
      </c>
      <c r="B872" s="6" t="n">
        <v>-29.7</v>
      </c>
      <c r="C872" s="6" t="n">
        <v>-29.7</v>
      </c>
      <c r="D872" s="16" t="s">
        <v>487</v>
      </c>
      <c r="E872" s="16"/>
      <c r="F872" s="16"/>
      <c r="G872" s="6" t="s">
        <f>=A872-A871</f>
      </c>
      <c r="H872" s="6" t="s">
        <f>=B872+H871</f>
      </c>
      <c r="I872" s="6" t="s">
        <f>=G872*H871</f>
      </c>
    </row>
    <row collapsed="false" customFormat="false" customHeight="false" hidden="false" ht="12.1" outlineLevel="0" r="873">
      <c r="A873" s="13" t="n">
        <v>46094</v>
      </c>
      <c r="B873" s="6" t="n">
        <v>-155.3</v>
      </c>
      <c r="C873" s="6" t="n">
        <v>-155.3</v>
      </c>
      <c r="D873" s="16" t="s">
        <v>543</v>
      </c>
      <c r="E873" s="16"/>
      <c r="F873" s="16"/>
      <c r="G873" s="6" t="s">
        <f>=A873-A872</f>
      </c>
      <c r="H873" s="6" t="s">
        <f>=B873+H872</f>
      </c>
      <c r="I873" s="6" t="s">
        <f>=G873*H872</f>
      </c>
    </row>
    <row collapsed="false" customFormat="false" customHeight="false" hidden="false" ht="12.1" outlineLevel="0" r="874">
      <c r="A874" s="13" t="n">
        <v>46094</v>
      </c>
      <c r="B874" s="6" t="n">
        <v>178.3</v>
      </c>
      <c r="C874" s="6" t="n">
        <v>178.3</v>
      </c>
      <c r="D874" s="16" t="s">
        <v>544</v>
      </c>
      <c r="E874" s="16"/>
      <c r="F874" s="16"/>
      <c r="G874" s="6" t="s">
        <f>=A874-A873</f>
      </c>
      <c r="H874" s="6" t="s">
        <f>=B874+H873</f>
      </c>
      <c r="I874" s="6" t="s">
        <f>=G874*H873</f>
      </c>
    </row>
    <row collapsed="false" customFormat="false" customHeight="false" hidden="false" ht="12.1" outlineLevel="0" r="875">
      <c r="A875" s="13" t="n">
        <v>46094</v>
      </c>
      <c r="B875" s="6" t="n">
        <v>33.7</v>
      </c>
      <c r="C875" s="6" t="n">
        <v>33.7</v>
      </c>
      <c r="D875" s="16" t="s">
        <v>545</v>
      </c>
      <c r="E875" s="16"/>
      <c r="F875" s="16"/>
      <c r="G875" s="6" t="s">
        <f>=A875-A874</f>
      </c>
      <c r="H875" s="6" t="s">
        <f>=B875+H874</f>
      </c>
      <c r="I875" s="6" t="s">
        <f>=G875*H874</f>
      </c>
    </row>
    <row collapsed="false" customFormat="false" customHeight="false" hidden="false" ht="12.1" outlineLevel="0" r="876">
      <c r="A876" s="13" t="n">
        <v>46096</v>
      </c>
      <c r="B876" s="6" t="n">
        <v>-72.82</v>
      </c>
      <c r="C876" s="6" t="n">
        <v>-72.82</v>
      </c>
      <c r="D876" s="16" t="s">
        <v>546</v>
      </c>
      <c r="E876" s="16"/>
      <c r="F876" s="16"/>
      <c r="G876" s="6" t="s">
        <f>=A876-A875</f>
      </c>
      <c r="H876" s="6" t="s">
        <f>=B876+H875</f>
      </c>
      <c r="I876" s="6" t="s">
        <f>=G876*H875</f>
      </c>
    </row>
    <row collapsed="false" customFormat="false" customHeight="false" hidden="false" ht="12.1" outlineLevel="0" r="877">
      <c r="A877" s="13" t="n">
        <v>46097</v>
      </c>
      <c r="B877" s="6" t="n">
        <v>-84.68</v>
      </c>
      <c r="C877" s="6" t="n">
        <v>-84.68</v>
      </c>
      <c r="D877" s="16" t="s">
        <v>525</v>
      </c>
      <c r="E877" s="16"/>
      <c r="F877" s="16"/>
      <c r="G877" s="6" t="s">
        <f>=A877-A876</f>
      </c>
      <c r="H877" s="6" t="s">
        <f>=B877+H876</f>
      </c>
      <c r="I877" s="6" t="s">
        <f>=G877*H876</f>
      </c>
    </row>
    <row collapsed="false" customFormat="false" customHeight="false" hidden="false" ht="12.1" outlineLevel="0" r="878">
      <c r="A878" s="13" t="n">
        <v>46097</v>
      </c>
      <c r="B878" s="6" t="n">
        <v>97.68</v>
      </c>
      <c r="C878" s="6" t="n">
        <v>97.68</v>
      </c>
      <c r="D878" s="16" t="s">
        <v>547</v>
      </c>
      <c r="E878" s="16"/>
      <c r="F878" s="16"/>
      <c r="G878" s="6" t="s">
        <f>=A878-A877</f>
      </c>
      <c r="H878" s="6" t="s">
        <f>=B878+H877</f>
      </c>
      <c r="I878" s="6" t="s">
        <f>=G878*H877</f>
      </c>
    </row>
    <row collapsed="false" customFormat="false" customHeight="false" hidden="false" ht="12.1" outlineLevel="0" r="879">
      <c r="A879" s="13" t="n">
        <v>46097</v>
      </c>
      <c r="B879" s="6" t="n">
        <v>83.82</v>
      </c>
      <c r="C879" s="6" t="n">
        <v>83.82</v>
      </c>
      <c r="D879" s="16" t="s">
        <v>548</v>
      </c>
      <c r="E879" s="16"/>
      <c r="F879" s="16"/>
      <c r="G879" s="6" t="s">
        <f>=A879-A878</f>
      </c>
      <c r="H879" s="6" t="s">
        <f>=B879+H878</f>
      </c>
      <c r="I879" s="6" t="s">
        <f>=G879*H878</f>
      </c>
    </row>
    <row collapsed="false" customFormat="false" customHeight="false" hidden="false" ht="12.1" outlineLevel="0" r="880">
      <c r="A880" s="13" t="n">
        <v>46097.773611111</v>
      </c>
      <c r="B880" s="6" t="n">
        <v>9000</v>
      </c>
      <c r="C880" s="6" t="n">
        <v>9000</v>
      </c>
      <c r="D880" s="16" t="s">
        <v>175</v>
      </c>
      <c r="E880" s="16"/>
      <c r="F880" s="16"/>
      <c r="G880" s="6" t="s">
        <f>=A880-A879</f>
      </c>
      <c r="H880" s="6" t="s">
        <f>=B880+H879</f>
      </c>
      <c r="I880" s="6" t="s">
        <f>=G880*H879</f>
      </c>
    </row>
    <row collapsed="false" customFormat="false" customHeight="false" hidden="false" ht="12.1" outlineLevel="0" r="881">
      <c r="A881" s="13" t="n">
        <v>46100</v>
      </c>
      <c r="B881" s="6" t="n">
        <v>-19.36</v>
      </c>
      <c r="C881" s="6" t="n">
        <v>-19.36</v>
      </c>
      <c r="D881" s="16" t="s">
        <v>490</v>
      </c>
      <c r="E881" s="16"/>
      <c r="F881" s="16"/>
      <c r="G881" s="6" t="s">
        <f>=A881-A880</f>
      </c>
      <c r="H881" s="6" t="s">
        <f>=B881+H880</f>
      </c>
      <c r="I881" s="6" t="s">
        <f>=G881*H880</f>
      </c>
    </row>
    <row collapsed="false" customFormat="false" customHeight="false" hidden="false" ht="12.1" outlineLevel="0" r="882">
      <c r="A882" s="13" t="n">
        <v>46101</v>
      </c>
      <c r="B882" s="6" t="n">
        <v>22.36</v>
      </c>
      <c r="C882" s="6" t="n">
        <v>22.36</v>
      </c>
      <c r="D882" s="16" t="s">
        <v>549</v>
      </c>
      <c r="E882" s="16"/>
      <c r="F882" s="16"/>
      <c r="G882" s="6" t="s">
        <f>=A882-A881</f>
      </c>
      <c r="H882" s="6" t="s">
        <f>=B882+H881</f>
      </c>
      <c r="I882" s="6" t="s">
        <f>=G882*H881</f>
      </c>
    </row>
    <row collapsed="false" customFormat="false" customHeight="false" hidden="false" ht="12.1" outlineLevel="0" r="883">
      <c r="A883" s="13" t="n">
        <v>46102</v>
      </c>
      <c r="B883" s="6" t="n">
        <v>-72.1</v>
      </c>
      <c r="C883" s="6" t="n">
        <v>-72.1</v>
      </c>
      <c r="D883" s="16" t="s">
        <v>550</v>
      </c>
      <c r="E883" s="16"/>
      <c r="F883" s="16"/>
      <c r="G883" s="6" t="s">
        <f>=A883-A882</f>
      </c>
      <c r="H883" s="6" t="s">
        <f>=B883+H882</f>
      </c>
      <c r="I883" s="6" t="s">
        <f>=G883*H882</f>
      </c>
    </row>
    <row collapsed="false" customFormat="false" customHeight="false" hidden="false" ht="12.1" outlineLevel="0" r="884">
      <c r="A884" s="13" t="n">
        <v>46104</v>
      </c>
      <c r="B884" s="6" t="n">
        <v>83.1</v>
      </c>
      <c r="C884" s="6" t="n">
        <v>83.1</v>
      </c>
      <c r="D884" s="16" t="s">
        <v>551</v>
      </c>
      <c r="E884" s="16"/>
      <c r="F884" s="16"/>
      <c r="G884" s="6" t="s">
        <f>=A884-A883</f>
      </c>
      <c r="H884" s="6" t="s">
        <f>=B884+H883</f>
      </c>
      <c r="I884" s="6" t="s">
        <f>=G884*H883</f>
      </c>
    </row>
    <row collapsed="false" customFormat="false" customHeight="false" hidden="false" ht="12.1" outlineLevel="0" r="885">
      <c r="A885" s="13" t="n">
        <v>46105</v>
      </c>
      <c r="B885" s="6" t="n">
        <v>-95.95</v>
      </c>
      <c r="C885" s="6" t="n">
        <v>-95.95</v>
      </c>
      <c r="D885" s="16" t="s">
        <v>552</v>
      </c>
      <c r="E885" s="16"/>
      <c r="F885" s="16"/>
      <c r="G885" s="6" t="s">
        <f>=A885-A884</f>
      </c>
      <c r="H885" s="6" t="s">
        <f>=B885+H884</f>
      </c>
      <c r="I885" s="6" t="s">
        <f>=G885*H884</f>
      </c>
    </row>
    <row collapsed="false" customFormat="false" customHeight="false" hidden="false" ht="12.1" outlineLevel="0" r="886">
      <c r="A886" s="13" t="n">
        <v>46106</v>
      </c>
      <c r="B886" s="6" t="n">
        <v>-49.1</v>
      </c>
      <c r="C886" s="6" t="n">
        <v>-49.1</v>
      </c>
      <c r="D886" s="16" t="s">
        <v>553</v>
      </c>
      <c r="E886" s="16"/>
      <c r="F886" s="16"/>
      <c r="G886" s="6" t="s">
        <f>=A886-A885</f>
      </c>
      <c r="H886" s="6" t="s">
        <f>=B886+H885</f>
      </c>
      <c r="I886" s="6" t="s">
        <f>=G886*H885</f>
      </c>
    </row>
    <row collapsed="false" customFormat="false" customHeight="false" hidden="false" ht="12.1" outlineLevel="0" r="887">
      <c r="A887" s="13" t="n">
        <v>46106</v>
      </c>
      <c r="B887" s="6" t="n">
        <v>56.1</v>
      </c>
      <c r="C887" s="6" t="n">
        <v>56.1</v>
      </c>
      <c r="D887" s="16" t="s">
        <v>554</v>
      </c>
      <c r="E887" s="16"/>
      <c r="F887" s="16"/>
      <c r="G887" s="6" t="s">
        <f>=A887-A886</f>
      </c>
      <c r="H887" s="6" t="s">
        <f>=B887+H886</f>
      </c>
      <c r="I887" s="6" t="s">
        <f>=G887*H886</f>
      </c>
    </row>
    <row collapsed="false" customFormat="false" customHeight="false" hidden="false" ht="12.1" outlineLevel="0" r="888">
      <c r="A888" s="13" t="n">
        <v>46106</v>
      </c>
      <c r="B888" s="6" t="n">
        <v>109.95</v>
      </c>
      <c r="C888" s="6" t="n">
        <v>109.95</v>
      </c>
      <c r="D888" s="16" t="s">
        <v>555</v>
      </c>
      <c r="E888" s="16"/>
      <c r="F888" s="16"/>
      <c r="G888" s="6" t="s">
        <f>=A888-A887</f>
      </c>
      <c r="H888" s="6" t="s">
        <f>=B888+H887</f>
      </c>
      <c r="I888" s="6" t="s">
        <f>=G888*H887</f>
      </c>
    </row>
    <row collapsed="false" customFormat="false" customHeight="false" hidden="false" ht="12.1" outlineLevel="0" r="889">
      <c r="A889" s="13" t="n">
        <v>46107</v>
      </c>
      <c r="B889" s="6" t="n">
        <v>-105.38</v>
      </c>
      <c r="C889" s="6" t="n">
        <v>-105.38</v>
      </c>
      <c r="D889" s="16" t="s">
        <v>556</v>
      </c>
      <c r="E889" s="16"/>
      <c r="F889" s="16"/>
      <c r="G889" s="6" t="s">
        <f>=A889-A888</f>
      </c>
      <c r="H889" s="6" t="s">
        <f>=B889+H888</f>
      </c>
      <c r="I889" s="6" t="s">
        <f>=G889*H888</f>
      </c>
    </row>
    <row collapsed="false" customFormat="false" customHeight="false" hidden="false" ht="12.1" outlineLevel="0" r="890">
      <c r="A890" s="13" t="n">
        <v>46108</v>
      </c>
      <c r="B890" s="6" t="n">
        <v>123.51</v>
      </c>
      <c r="C890" s="6" t="n">
        <v>123.51</v>
      </c>
      <c r="D890" s="16" t="s">
        <v>557</v>
      </c>
      <c r="E890" s="16"/>
      <c r="F890" s="16"/>
      <c r="G890" s="6" t="s">
        <f>=A890-A889</f>
      </c>
      <c r="H890" s="6" t="s">
        <f>=B890+H889</f>
      </c>
      <c r="I890" s="6" t="s">
        <f>=G890*H889</f>
      </c>
    </row>
    <row collapsed="false" customFormat="false" customHeight="false" hidden="false" ht="12.1" outlineLevel="0" r="891">
      <c r="A891" s="13" t="n">
        <v>46109</v>
      </c>
      <c r="B891" s="6" t="n">
        <v>-19.94</v>
      </c>
      <c r="C891" s="6" t="n">
        <v>-19.94</v>
      </c>
      <c r="D891" s="16" t="s">
        <v>498</v>
      </c>
      <c r="E891" s="16"/>
      <c r="F891" s="16"/>
      <c r="G891" s="6" t="s">
        <f>=A891-A890</f>
      </c>
      <c r="H891" s="6" t="s">
        <f>=B891+H890</f>
      </c>
      <c r="I891" s="6" t="s">
        <f>=G891*H890</f>
      </c>
    </row>
    <row collapsed="false" customFormat="false" customHeight="false" hidden="false" ht="12.1" outlineLevel="0" r="892">
      <c r="A892" s="13" t="n">
        <v>46110</v>
      </c>
      <c r="B892" s="6" t="n">
        <v>-50.35</v>
      </c>
      <c r="C892" s="6" t="n">
        <v>-50.35</v>
      </c>
      <c r="D892" s="16" t="s">
        <v>536</v>
      </c>
      <c r="E892" s="16"/>
      <c r="F892" s="16"/>
      <c r="G892" s="6" t="s">
        <f>=A892-A891</f>
      </c>
      <c r="H892" s="6" t="s">
        <f>=B892+H891</f>
      </c>
      <c r="I892" s="6" t="s">
        <f>=G892*H891</f>
      </c>
    </row>
    <row collapsed="false" customFormat="false" customHeight="false" hidden="false" ht="12.1" outlineLevel="0" r="893">
      <c r="A893" s="13" t="n">
        <v>46111</v>
      </c>
      <c r="B893" s="6" t="n">
        <v>22.94</v>
      </c>
      <c r="C893" s="6" t="n">
        <v>22.94</v>
      </c>
      <c r="D893" s="16" t="s">
        <v>558</v>
      </c>
      <c r="E893" s="16"/>
      <c r="F893" s="16"/>
      <c r="G893" s="6" t="s">
        <f>=A893-A892</f>
      </c>
      <c r="H893" s="6" t="s">
        <f>=B893+H892</f>
      </c>
      <c r="I893" s="6" t="s">
        <f>=G893*H892</f>
      </c>
    </row>
    <row collapsed="false" customFormat="false" customHeight="false" hidden="false" ht="12.1" outlineLevel="0" r="894">
      <c r="A894" s="13" t="n">
        <v>46111</v>
      </c>
      <c r="B894" s="6" t="n">
        <v>57.35</v>
      </c>
      <c r="C894" s="6" t="n">
        <v>57.35</v>
      </c>
      <c r="D894" s="16" t="s">
        <v>559</v>
      </c>
      <c r="E894" s="16"/>
      <c r="F894" s="16"/>
      <c r="G894" s="6" t="s">
        <f>=A894-A893</f>
      </c>
      <c r="H894" s="6" t="s">
        <f>=B894+H893</f>
      </c>
      <c r="I894" s="6" t="s">
        <f>=G894*H893</f>
      </c>
    </row>
    <row collapsed="false" customFormat="false" customHeight="false" hidden="false" ht="12.1" outlineLevel="0" r="895">
      <c r="A895" s="13" t="n">
        <v>46112</v>
      </c>
      <c r="B895" s="6" t="n">
        <v>10000</v>
      </c>
      <c r="C895" s="6" t="n">
        <v>10000</v>
      </c>
      <c r="D895" s="16" t="s">
        <v>175</v>
      </c>
      <c r="E895" s="16"/>
      <c r="F895" s="16"/>
      <c r="G895" s="6" t="s">
        <f>=A895-A894</f>
      </c>
      <c r="H895" s="6" t="s">
        <f>=B895+H894</f>
      </c>
      <c r="I895" s="6" t="s">
        <f>=G895*H894</f>
      </c>
    </row>
    <row collapsed="false" customFormat="false" customHeight="false" hidden="false" ht="12.1" outlineLevel="0" r="896">
      <c r="A896" s="13" t="n">
        <v>46122</v>
      </c>
      <c r="B896" s="6" t="n">
        <v>-23.94</v>
      </c>
      <c r="C896" s="6" t="n">
        <v>-23.94</v>
      </c>
      <c r="D896" s="16" t="s">
        <v>484</v>
      </c>
      <c r="E896" s="16"/>
      <c r="F896" s="16"/>
      <c r="G896" s="6" t="s">
        <f>=A896-A895</f>
      </c>
      <c r="H896" s="6" t="s">
        <f>=B896+H895</f>
      </c>
      <c r="I896" s="6" t="s">
        <f>=G896*H895</f>
      </c>
    </row>
    <row collapsed="false" customFormat="false" customHeight="false" hidden="false" ht="12.1" outlineLevel="0" r="897">
      <c r="A897" s="13" t="n">
        <v>46122</v>
      </c>
      <c r="B897" s="6" t="n">
        <v>27.94</v>
      </c>
      <c r="C897" s="6" t="n">
        <v>27.94</v>
      </c>
      <c r="D897" s="16" t="s">
        <v>560</v>
      </c>
      <c r="E897" s="16"/>
      <c r="F897" s="16"/>
      <c r="G897" s="6" t="s">
        <f>=A897-A896</f>
      </c>
      <c r="H897" s="6" t="s">
        <f>=B897+H896</f>
      </c>
      <c r="I897" s="6" t="s">
        <f>=G897*H896</f>
      </c>
    </row>
    <row collapsed="false" customFormat="false" customHeight="false" hidden="false" ht="12.1" outlineLevel="0" r="898">
      <c r="A898" s="13" t="n">
        <v>46123</v>
      </c>
      <c r="B898" s="6" t="n">
        <v>-29.7</v>
      </c>
      <c r="C898" s="6" t="n">
        <v>-29.7</v>
      </c>
      <c r="D898" s="16" t="s">
        <v>487</v>
      </c>
      <c r="E898" s="16"/>
      <c r="F898" s="16"/>
      <c r="G898" s="6" t="s">
        <f>=A898-A897</f>
      </c>
      <c r="H898" s="6" t="s">
        <f>=B898+H897</f>
      </c>
      <c r="I898" s="6" t="s">
        <f>=G898*H897</f>
      </c>
    </row>
    <row collapsed="false" customFormat="false" customHeight="false" hidden="false" ht="12.1" outlineLevel="0" r="899">
      <c r="A899" s="13" t="n">
        <v>46125</v>
      </c>
      <c r="B899" s="6" t="n">
        <v>-616.45</v>
      </c>
      <c r="C899" s="6" t="n">
        <v>-616.45</v>
      </c>
      <c r="D899" s="16" t="s">
        <v>561</v>
      </c>
      <c r="E899" s="16"/>
      <c r="F899" s="16"/>
      <c r="G899" s="6" t="s">
        <f>=A899-A898</f>
      </c>
      <c r="H899" s="6" t="s">
        <f>=B899+H898</f>
      </c>
      <c r="I899" s="6" t="s">
        <f>=G899*H898</f>
      </c>
    </row>
    <row collapsed="false" customFormat="false" customHeight="false" hidden="false" ht="12.1" outlineLevel="0" r="900">
      <c r="A900" s="13" t="n">
        <v>46126</v>
      </c>
      <c r="B900" s="6" t="n">
        <v>-70.6</v>
      </c>
      <c r="C900" s="6" t="n">
        <v>-70.6</v>
      </c>
      <c r="D900" s="16" t="s">
        <v>562</v>
      </c>
      <c r="E900" s="16"/>
      <c r="F900" s="16"/>
      <c r="G900" s="6" t="s">
        <f>=A900-A899</f>
      </c>
      <c r="H900" s="6" t="s">
        <f>=B900+H899</f>
      </c>
      <c r="I900" s="6" t="s">
        <f>=G900*H899</f>
      </c>
    </row>
    <row collapsed="false" customFormat="false" customHeight="false" hidden="false" ht="12.1" outlineLevel="0" r="901">
      <c r="A901" s="13" t="n">
        <v>46126</v>
      </c>
      <c r="B901" s="6" t="n">
        <v>33.7</v>
      </c>
      <c r="C901" s="6" t="n">
        <v>33.7</v>
      </c>
      <c r="D901" s="16" t="s">
        <v>563</v>
      </c>
      <c r="E901" s="16"/>
      <c r="F901" s="16"/>
      <c r="G901" s="6" t="s">
        <f>=A901-A900</f>
      </c>
      <c r="H901" s="6" t="s">
        <f>=B901+H900</f>
      </c>
      <c r="I901" s="6" t="s">
        <f>=G901*H900</f>
      </c>
    </row>
    <row collapsed="false" customFormat="false" customHeight="false" hidden="false" ht="12.1" outlineLevel="0" r="902">
      <c r="A902" s="13" t="n">
        <v>46126</v>
      </c>
      <c r="B902" s="6" t="n">
        <v>81.6</v>
      </c>
      <c r="C902" s="6" t="n">
        <v>81.6</v>
      </c>
      <c r="D902" s="16" t="s">
        <v>564</v>
      </c>
      <c r="E902" s="16"/>
      <c r="F902" s="16"/>
      <c r="G902" s="6" t="s">
        <f>=A902-A901</f>
      </c>
      <c r="H902" s="6" t="s">
        <f>=B902+H901</f>
      </c>
      <c r="I902" s="6" t="s">
        <f>=G902*H901</f>
      </c>
    </row>
    <row collapsed="false" customFormat="false" customHeight="false" hidden="false" ht="12.1" outlineLevel="0" r="903">
      <c r="A903" s="13" t="n">
        <v>46127</v>
      </c>
      <c r="B903" s="6" t="n">
        <v>-84.68</v>
      </c>
      <c r="C903" s="6" t="n">
        <v>-84.68</v>
      </c>
      <c r="D903" s="16" t="s">
        <v>525</v>
      </c>
      <c r="E903" s="16"/>
      <c r="F903" s="16"/>
      <c r="G903" s="6" t="s">
        <f>=A903-A902</f>
      </c>
      <c r="H903" s="6" t="s">
        <f>=B903+H902</f>
      </c>
      <c r="I903" s="6" t="s">
        <f>=G903*H902</f>
      </c>
    </row>
    <row collapsed="false" customFormat="false" customHeight="false" hidden="false" ht="12.1" outlineLevel="0" r="904">
      <c r="A904" s="13" t="n">
        <v>46127</v>
      </c>
      <c r="B904" s="6" t="n">
        <v>97.68</v>
      </c>
      <c r="C904" s="6" t="n">
        <v>97.68</v>
      </c>
      <c r="D904" s="16" t="s">
        <v>565</v>
      </c>
      <c r="E904" s="16"/>
      <c r="F904" s="16"/>
      <c r="G904" s="6" t="s">
        <f>=A904-A903</f>
      </c>
      <c r="H904" s="6" t="s">
        <f>=B904+H903</f>
      </c>
      <c r="I904" s="6" t="s">
        <f>=G904*H903</f>
      </c>
    </row>
    <row collapsed="false" customFormat="false" customHeight="false" hidden="false" ht="12.1" outlineLevel="0" r="905">
      <c r="A905" s="13" t="n">
        <v>46128.758333333</v>
      </c>
      <c r="B905" s="6" t="n">
        <v>9000</v>
      </c>
      <c r="C905" s="6" t="n">
        <v>9000</v>
      </c>
      <c r="D905" s="16" t="s">
        <v>175</v>
      </c>
      <c r="E905" s="16"/>
      <c r="F905" s="16"/>
      <c r="G905" s="6" t="s">
        <f>=A905-A904</f>
      </c>
      <c r="H905" s="6" t="s">
        <f>=B905+H904</f>
      </c>
      <c r="I905" s="6" t="s">
        <f>=G905*H904</f>
      </c>
    </row>
    <row collapsed="false" customFormat="false" customHeight="false" hidden="false" ht="12.1" outlineLevel="0" r="906">
      <c r="A906" s="13" t="n">
        <v>46130</v>
      </c>
      <c r="B906" s="6" t="n">
        <v>-19.36</v>
      </c>
      <c r="C906" s="6" t="n">
        <v>-19.36</v>
      </c>
      <c r="D906" s="16" t="s">
        <v>490</v>
      </c>
      <c r="E906" s="16"/>
      <c r="F906" s="16"/>
      <c r="G906" s="6" t="s">
        <f>=A906-A905</f>
      </c>
      <c r="H906" s="6" t="s">
        <f>=B906+H905</f>
      </c>
      <c r="I906" s="6" t="s">
        <f>=G906*H905</f>
      </c>
    </row>
    <row collapsed="false" customFormat="false" customHeight="false" hidden="false" ht="12.1" outlineLevel="0" r="907">
      <c r="A907" s="13" t="n">
        <v>46132</v>
      </c>
      <c r="B907" s="6" t="n">
        <v>-70.06</v>
      </c>
      <c r="C907" s="6" t="n">
        <v>-70.06</v>
      </c>
      <c r="D907" s="16" t="s">
        <v>566</v>
      </c>
      <c r="E907" s="16"/>
      <c r="F907" s="16"/>
      <c r="G907" s="6" t="s">
        <f>=A907-A906</f>
      </c>
      <c r="H907" s="6" t="s">
        <f>=B907+H906</f>
      </c>
      <c r="I907" s="6" t="s">
        <f>=G907*H906</f>
      </c>
    </row>
    <row collapsed="false" customFormat="false" customHeight="false" hidden="false" ht="12.1" outlineLevel="0" r="908">
      <c r="A908" s="13" t="n">
        <v>46132</v>
      </c>
      <c r="B908" s="6" t="n">
        <v>81.06</v>
      </c>
      <c r="C908" s="6" t="n">
        <v>81.06</v>
      </c>
      <c r="D908" s="16" t="s">
        <v>567</v>
      </c>
      <c r="E908" s="16"/>
      <c r="F908" s="16"/>
      <c r="G908" s="6" t="s">
        <f>=A908-A907</f>
      </c>
      <c r="H908" s="6" t="s">
        <f>=B908+H907</f>
      </c>
      <c r="I908" s="6" t="s">
        <f>=G908*H907</f>
      </c>
    </row>
    <row collapsed="false" customFormat="false" customHeight="false" hidden="false" ht="12.1" outlineLevel="0" r="909">
      <c r="A909" s="13" t="n">
        <v>46133</v>
      </c>
      <c r="B909" s="6" t="n">
        <v>22.36</v>
      </c>
      <c r="C909" s="6" t="n">
        <v>22.36</v>
      </c>
      <c r="D909" s="16" t="s">
        <v>568</v>
      </c>
      <c r="E909" s="16"/>
      <c r="F909" s="16"/>
      <c r="G909" s="6" t="s">
        <f>=A909-A908</f>
      </c>
      <c r="H909" s="6" t="s">
        <f>=B909+H908</f>
      </c>
      <c r="I909" s="6" t="s">
        <f>=G909*H908</f>
      </c>
    </row>
    <row collapsed="false" customFormat="false" customHeight="false" hidden="false" ht="12.1" outlineLevel="0" r="910">
      <c r="A910" s="13" t="n">
        <v>46134</v>
      </c>
      <c r="B910" s="6" t="n">
        <v>-324.98</v>
      </c>
      <c r="C910" s="6" t="n">
        <v>-324.98</v>
      </c>
      <c r="D910" s="16" t="s">
        <v>569</v>
      </c>
      <c r="E910" s="16"/>
      <c r="F910" s="16"/>
      <c r="G910" s="6" t="s">
        <f>=A910-A909</f>
      </c>
      <c r="H910" s="6" t="s">
        <f>=B910+H909</f>
      </c>
      <c r="I910" s="6" t="s">
        <f>=G910*H909</f>
      </c>
    </row>
    <row collapsed="false" customFormat="false" customHeight="false" hidden="false" ht="12.1" outlineLevel="0" r="911">
      <c r="A911" s="13" t="n">
        <v>46134</v>
      </c>
      <c r="B911" s="6" t="n">
        <v>373.98</v>
      </c>
      <c r="C911" s="6" t="n">
        <v>373.98</v>
      </c>
      <c r="D911" s="16" t="s">
        <v>570</v>
      </c>
      <c r="E911" s="16"/>
      <c r="F911" s="16"/>
      <c r="G911" s="6" t="s">
        <f>=A911-A910</f>
      </c>
      <c r="H911" s="6" t="s">
        <f>=B911+H910</f>
      </c>
      <c r="I911" s="6" t="s">
        <f>=G911*H910</f>
      </c>
    </row>
    <row collapsed="false" customFormat="false" customHeight="false" hidden="false" ht="12.1" outlineLevel="0" r="912">
      <c r="A912" s="13" t="n">
        <v>46137</v>
      </c>
      <c r="B912" s="6" t="n">
        <v>-101.67</v>
      </c>
      <c r="C912" s="6" t="n">
        <v>-101.67</v>
      </c>
      <c r="D912" s="16" t="s">
        <v>571</v>
      </c>
      <c r="E912" s="16"/>
      <c r="F912" s="16"/>
      <c r="G912" s="6" t="s">
        <f>=A912-A911</f>
      </c>
      <c r="H912" s="6" t="s">
        <f>=B912+H911</f>
      </c>
      <c r="I912" s="6" t="s">
        <f>=G912*H911</f>
      </c>
    </row>
    <row collapsed="false" customFormat="false" customHeight="false" hidden="false" ht="12.1" outlineLevel="0" r="913">
      <c r="A913" s="13" t="n">
        <v>46139</v>
      </c>
      <c r="B913" s="6" t="n">
        <v>7500</v>
      </c>
      <c r="C913" s="6" t="n">
        <v>7500</v>
      </c>
      <c r="D913" s="16" t="s">
        <v>240</v>
      </c>
      <c r="E913" s="16"/>
      <c r="F913" s="16"/>
      <c r="G913" s="6" t="s">
        <f>=A913-A912</f>
      </c>
      <c r="H913" s="6" t="s">
        <f>=B913+H912</f>
      </c>
      <c r="I913" s="6" t="s">
        <f>=G913*H912</f>
      </c>
    </row>
    <row collapsed="false" customFormat="false" customHeight="false" hidden="false" ht="12.1" outlineLevel="0" r="914">
      <c r="A914" s="13" t="n">
        <v>46139</v>
      </c>
      <c r="B914" s="6" t="n">
        <v>22.94</v>
      </c>
      <c r="C914" s="6" t="n">
        <v>22.94</v>
      </c>
      <c r="D914" s="16" t="s">
        <v>572</v>
      </c>
      <c r="E914" s="16"/>
      <c r="F914" s="16"/>
      <c r="G914" s="6" t="s">
        <f>=A914-A913</f>
      </c>
      <c r="H914" s="6" t="s">
        <f>=B914+H913</f>
      </c>
      <c r="I914" s="6" t="s">
        <f>=G914*H913</f>
      </c>
    </row>
    <row collapsed="false" customFormat="false" customHeight="false" hidden="false" ht="12.1" outlineLevel="0" r="915">
      <c r="A915" s="13" t="n">
        <v>46140</v>
      </c>
      <c r="B915" s="6" t="n">
        <v>-50.35</v>
      </c>
      <c r="C915" s="6" t="n">
        <v>-50.35</v>
      </c>
      <c r="D915" s="16" t="s">
        <v>536</v>
      </c>
      <c r="E915" s="16"/>
      <c r="F915" s="16"/>
      <c r="G915" s="6" t="s">
        <f>=A915-A914</f>
      </c>
      <c r="H915" s="6" t="s">
        <f>=B915+H914</f>
      </c>
      <c r="I915" s="6" t="s">
        <f>=G915*H914</f>
      </c>
    </row>
    <row collapsed="false" customFormat="false" customHeight="false" hidden="false" ht="12.1" outlineLevel="0" r="916">
      <c r="A916" s="13" t="n">
        <v>46140</v>
      </c>
      <c r="B916" s="6" t="n">
        <v>-116.86</v>
      </c>
      <c r="C916" s="6" t="n">
        <v>-116.86</v>
      </c>
      <c r="D916" s="16" t="s">
        <v>573</v>
      </c>
      <c r="E916" s="16"/>
      <c r="F916" s="16"/>
      <c r="G916" s="6" t="s">
        <f>=A916-A915</f>
      </c>
      <c r="H916" s="6" t="s">
        <f>=B916+H915</f>
      </c>
      <c r="I916" s="6" t="s">
        <f>=G916*H915</f>
      </c>
    </row>
    <row collapsed="false" customFormat="false" customHeight="false" hidden="false" ht="12.1" outlineLevel="0" r="917">
      <c r="A917" s="13" t="n">
        <v>46140</v>
      </c>
      <c r="B917" s="6" t="n">
        <v>64709.32</v>
      </c>
      <c r="C917" s="6" t="n">
        <v>64709.32</v>
      </c>
      <c r="D917" s="16" t="s">
        <v>574</v>
      </c>
      <c r="E917" s="16"/>
      <c r="F917" s="16"/>
      <c r="G917" s="6" t="s">
        <f>=A917-A916</f>
      </c>
      <c r="H917" s="6" t="s">
        <f>=B917+H916</f>
      </c>
      <c r="I917" s="6" t="s">
        <f>=G917*H916</f>
      </c>
    </row>
    <row collapsed="false" customFormat="false" customHeight="false" hidden="false" ht="12.1" outlineLevel="0" r="918">
      <c r="A918" s="13" t="n">
        <v>46140</v>
      </c>
      <c r="B918" s="6" t="n">
        <v>115.56</v>
      </c>
      <c r="C918" s="6" t="n">
        <v>115.56</v>
      </c>
      <c r="D918" s="16" t="s">
        <v>575</v>
      </c>
      <c r="E918" s="16"/>
      <c r="F918" s="16"/>
      <c r="G918" s="6" t="s">
        <f>=A918-A917</f>
      </c>
      <c r="H918" s="6" t="s">
        <f>=B918+H917</f>
      </c>
      <c r="I918" s="6" t="s">
        <f>=G918*H917</f>
      </c>
    </row>
    <row collapsed="false" customFormat="false" customHeight="false" hidden="false" ht="12.1" outlineLevel="0" r="919">
      <c r="A919" s="13" t="n">
        <v>46140</v>
      </c>
      <c r="B919" s="6" t="n">
        <v>57.35</v>
      </c>
      <c r="C919" s="6" t="n">
        <v>57.35</v>
      </c>
      <c r="D919" s="16" t="s">
        <v>576</v>
      </c>
      <c r="E919" s="16"/>
      <c r="F919" s="16"/>
      <c r="G919" s="6" t="s">
        <f>=A919-A918</f>
      </c>
      <c r="H919" s="6" t="s">
        <f>=B919+H918</f>
      </c>
      <c r="I919" s="6" t="s">
        <f>=G919*H918</f>
      </c>
    </row>
    <row collapsed="false" customFormat="false" customHeight="false" hidden="false" ht="12.1" outlineLevel="0" r="920">
      <c r="A920" s="13" t="n">
        <v>46140</v>
      </c>
      <c r="B920" s="6" t="n">
        <v>-64709.32</v>
      </c>
      <c r="C920" s="6" t="n">
        <v>-64709.32</v>
      </c>
      <c r="D920" s="16" t="s">
        <v>574</v>
      </c>
      <c r="E920" s="16"/>
      <c r="F920" s="16"/>
      <c r="G920" s="6" t="s">
        <f>=A920-A919</f>
      </c>
      <c r="H920" s="6" t="s">
        <f>=B920+H919</f>
      </c>
      <c r="I920" s="6" t="s">
        <f>=G920*H919</f>
      </c>
    </row>
    <row collapsed="false" customFormat="false" customHeight="false" hidden="false" ht="12.1" outlineLevel="0" r="921">
      <c r="A921" s="13" t="n">
        <v>46141</v>
      </c>
      <c r="B921" s="6" t="n">
        <v>616.45</v>
      </c>
      <c r="C921" s="6" t="n">
        <v>616.45</v>
      </c>
      <c r="D921" s="16" t="s">
        <v>577</v>
      </c>
      <c r="E921" s="16"/>
      <c r="F921" s="16"/>
      <c r="G921" s="6" t="s">
        <f>=A921-A920</f>
      </c>
      <c r="H921" s="6" t="s">
        <f>=B921+H920</f>
      </c>
      <c r="I921" s="6" t="s">
        <f>=G921*H920</f>
      </c>
    </row>
    <row collapsed="false" customFormat="false" customHeight="false" hidden="false" ht="12.1" outlineLevel="0" r="922">
      <c r="A922" s="13" t="n">
        <v>46142</v>
      </c>
      <c r="B922" s="6" t="n">
        <v>10000</v>
      </c>
      <c r="C922" s="6" t="n">
        <v>10000</v>
      </c>
      <c r="D922" s="16" t="s">
        <v>175</v>
      </c>
      <c r="E922" s="16"/>
      <c r="F922" s="16"/>
      <c r="G922" s="6" t="s">
        <f>=A922-A921</f>
      </c>
      <c r="H922" s="6" t="s">
        <f>=B922+H921</f>
      </c>
      <c r="I922" s="6" t="s">
        <f>=G922*H921</f>
      </c>
    </row>
    <row collapsed="false" customFormat="false" customHeight="false" hidden="false" ht="12.1" outlineLevel="0" r="923">
      <c r="A923" s="13" t="n">
        <v>46142</v>
      </c>
      <c r="B923" s="6" t="n">
        <v>118.86</v>
      </c>
      <c r="C923" s="6" t="n">
        <v>118.86</v>
      </c>
      <c r="D923" s="16" t="s">
        <v>574</v>
      </c>
      <c r="E923" s="16"/>
      <c r="F923" s="16"/>
      <c r="G923" s="6" t="s">
        <f>=A923-A922</f>
      </c>
      <c r="H923" s="6" t="s">
        <f>=B923+H922</f>
      </c>
      <c r="I923" s="6" t="s">
        <f>=G923*H922</f>
      </c>
    </row>
    <row collapsed="false" customFormat="false" customHeight="false" hidden="false" ht="12.1" outlineLevel="0" r="924">
      <c r="A924" s="13" t="n">
        <v>46142</v>
      </c>
      <c r="B924" s="6" t="n">
        <v>118.86</v>
      </c>
      <c r="C924" s="6" t="n">
        <v>118.86</v>
      </c>
      <c r="D924" s="16" t="s">
        <v>578</v>
      </c>
      <c r="E924" s="16"/>
      <c r="F924" s="16"/>
      <c r="G924" s="6" t="s">
        <f>=A924-A923</f>
      </c>
      <c r="H924" s="6" t="s">
        <f>=B924+H923</f>
      </c>
      <c r="I924" s="6" t="s">
        <f>=G924*H923</f>
      </c>
    </row>
    <row collapsed="false" customFormat="false" customHeight="false" hidden="false" ht="12.1" outlineLevel="0" r="925">
      <c r="A925" s="13" t="n">
        <v>46142</v>
      </c>
      <c r="B925" s="6" t="n">
        <v>-118.86</v>
      </c>
      <c r="C925" s="6" t="n">
        <v>-118.86</v>
      </c>
      <c r="D925" s="16" t="s">
        <v>574</v>
      </c>
      <c r="E925" s="16"/>
      <c r="F925" s="16"/>
      <c r="G925" s="6" t="s">
        <f>=A925-A924</f>
      </c>
      <c r="H925" s="6" t="s">
        <f>=B925+H924</f>
      </c>
      <c r="I925" s="6" t="s">
        <f>=G925*H924</f>
      </c>
    </row>
    <row collapsed="false" customFormat="false" customHeight="false" hidden="false" ht="12.1" outlineLevel="0" r="926">
      <c r="A926" s="13" t="n">
        <v>46143</v>
      </c>
      <c r="B926" s="6" t="n">
        <v>-71.36</v>
      </c>
      <c r="C926" s="6" t="n">
        <v>-71.36</v>
      </c>
      <c r="D926" s="16" t="s">
        <v>579</v>
      </c>
      <c r="E926" s="16"/>
      <c r="F926" s="16"/>
      <c r="G926" s="6" t="s">
        <f>=A926-A925</f>
      </c>
      <c r="H926" s="6" t="s">
        <f>=B926+H925</f>
      </c>
      <c r="I926" s="6" t="s">
        <f>=G926*H925</f>
      </c>
    </row>
    <row collapsed="false" customFormat="false" customHeight="false" hidden="false" ht="12.1" outlineLevel="0" r="927">
      <c r="A927" s="13" t="n">
        <v>46146</v>
      </c>
      <c r="B927" s="6" t="n">
        <v>-2902</v>
      </c>
      <c r="C927" s="6" t="n">
        <v>-2902</v>
      </c>
      <c r="D927" s="16" t="s">
        <v>580</v>
      </c>
      <c r="E927" s="16"/>
      <c r="F927" s="16"/>
      <c r="G927" s="6" t="s">
        <f>=A927-A926</f>
      </c>
      <c r="H927" s="6" t="s">
        <f>=B927+H926</f>
      </c>
      <c r="I927" s="6" t="s">
        <f>=G927*H926</f>
      </c>
    </row>
    <row collapsed="false" customFormat="false" customHeight="false" hidden="false" ht="12.1" outlineLevel="0" r="928">
      <c r="A928" s="13" t="n">
        <v>46146</v>
      </c>
      <c r="B928" s="6" t="n">
        <v>82.36</v>
      </c>
      <c r="C928" s="6" t="n">
        <v>82.36</v>
      </c>
      <c r="D928" s="16" t="s">
        <v>581</v>
      </c>
      <c r="E928" s="16"/>
      <c r="F928" s="16"/>
      <c r="G928" s="6" t="s">
        <f>=A928-A927</f>
      </c>
      <c r="H928" s="6" t="s">
        <f>=B928+H927</f>
      </c>
      <c r="I928" s="6" t="s">
        <f>=G928*H927</f>
      </c>
    </row>
    <row collapsed="false" customFormat="false" customHeight="false" hidden="false" ht="12.1" outlineLevel="0" r="929">
      <c r="A929" s="13" t="n">
        <v>46156</v>
      </c>
      <c r="B929" s="6" t="n">
        <v>-68.22</v>
      </c>
      <c r="C929" s="6" t="n">
        <v>-68.22</v>
      </c>
      <c r="D929" s="16" t="s">
        <v>582</v>
      </c>
      <c r="E929" s="16"/>
      <c r="F929" s="16"/>
      <c r="G929" s="6" t="s">
        <f>=A929-A928</f>
      </c>
      <c r="H929" s="6" t="s">
        <f>=B929+H928</f>
      </c>
      <c r="I929" s="6" t="s">
        <f>=G929*H928</f>
      </c>
    </row>
    <row collapsed="false" customFormat="false" customHeight="false" hidden="false" ht="12.1" outlineLevel="0" r="930">
      <c r="A930" s="13" t="n">
        <v>46156</v>
      </c>
      <c r="B930" s="6" t="n">
        <v>78.22</v>
      </c>
      <c r="C930" s="6" t="n">
        <v>78.22</v>
      </c>
      <c r="D930" s="16" t="s">
        <v>583</v>
      </c>
      <c r="E930" s="16"/>
      <c r="F930" s="16"/>
      <c r="G930" s="6" t="s">
        <f>=A930-A929</f>
      </c>
      <c r="H930" s="6" t="s">
        <f>=B930+H929</f>
      </c>
      <c r="I930" s="6" t="s">
        <f>=G930*H929</f>
      </c>
    </row>
    <row collapsed="false" customFormat="false" customHeight="false" hidden="false" ht="12.1" outlineLevel="0" r="931">
      <c r="A931" s="13" t="n">
        <v>46157</v>
      </c>
      <c r="B931" s="6" t="n">
        <v>-84.68</v>
      </c>
      <c r="C931" s="6" t="n">
        <v>-84.68</v>
      </c>
      <c r="D931" s="16" t="s">
        <v>525</v>
      </c>
      <c r="E931" s="16"/>
      <c r="F931" s="16"/>
      <c r="G931" s="6" t="s">
        <f>=A931-A930</f>
      </c>
      <c r="H931" s="6" t="s">
        <f>=B931+H930</f>
      </c>
      <c r="I931" s="6" t="s">
        <f>=G931*H930</f>
      </c>
    </row>
    <row collapsed="false" customFormat="false" customHeight="false" hidden="false" ht="12.1" outlineLevel="0" r="932">
      <c r="A932" s="13" t="n">
        <v>46157</v>
      </c>
      <c r="B932" s="6" t="n">
        <v>97.68</v>
      </c>
      <c r="C932" s="6" t="n">
        <v>97.68</v>
      </c>
      <c r="D932" s="16" t="s">
        <v>584</v>
      </c>
      <c r="E932" s="16"/>
      <c r="F932" s="16"/>
      <c r="G932" s="6" t="s">
        <f>=A932-A931</f>
      </c>
      <c r="H932" s="6" t="s">
        <f>=B932+H931</f>
      </c>
      <c r="I932" s="6" t="s">
        <f>=G932*H931</f>
      </c>
    </row>
    <row collapsed="false" customFormat="false" customHeight="false" hidden="false" ht="12.1" outlineLevel="0" r="933">
      <c r="A933" s="13" t="n">
        <v>46158</v>
      </c>
      <c r="B933" s="6" t="n">
        <v>9000</v>
      </c>
      <c r="C933" s="6" t="n">
        <v>9000</v>
      </c>
      <c r="D933" s="16" t="s">
        <v>175</v>
      </c>
      <c r="E933" s="16"/>
      <c r="F933" s="16"/>
      <c r="G933" s="6" t="s">
        <f>=A933-A932</f>
      </c>
      <c r="H933" s="6" t="s">
        <f>=B933+H932</f>
      </c>
      <c r="I933" s="6" t="s">
        <f>=G933*H932</f>
      </c>
    </row>
    <row collapsed="false" customFormat="false" customHeight="false" hidden="false" ht="12.1" outlineLevel="0" r="934">
      <c r="A934" s="13" t="n">
        <v>46160</v>
      </c>
      <c r="B934" s="6" t="n">
        <v>-494</v>
      </c>
      <c r="C934" s="6" t="n">
        <v>-494</v>
      </c>
      <c r="D934" s="16" t="s">
        <v>585</v>
      </c>
      <c r="E934" s="16"/>
      <c r="F934" s="16"/>
      <c r="G934" s="6" t="s">
        <f>=A934-A933</f>
      </c>
      <c r="H934" s="6" t="s">
        <f>=B934+H933</f>
      </c>
      <c r="I934" s="6" t="s">
        <f>=G934*H933</f>
      </c>
    </row>
    <row collapsed="false" customFormat="false" customHeight="false" hidden="false" ht="12.1" outlineLevel="0" r="935">
      <c r="A935" s="13" t="n">
        <v>46161</v>
      </c>
      <c r="B935" s="6" t="n">
        <v>2903</v>
      </c>
      <c r="C935" s="6" t="n">
        <v>2903</v>
      </c>
      <c r="D935" s="16" t="s">
        <v>513</v>
      </c>
      <c r="E935" s="16"/>
      <c r="F935" s="16"/>
      <c r="G935" s="6" t="s">
        <f>=A935-A934</f>
      </c>
      <c r="H935" s="6" t="s">
        <f>=B935+H934</f>
      </c>
      <c r="I935" s="6" t="s">
        <f>=G935*H934</f>
      </c>
    </row>
    <row collapsed="false" customFormat="false" customHeight="false" hidden="false" ht="12.1" outlineLevel="0" r="936">
      <c r="A936" s="13" t="n">
        <v>46162</v>
      </c>
      <c r="B936" s="6" t="n">
        <v>-484.1</v>
      </c>
      <c r="C936" s="6" t="n">
        <v>-484.1</v>
      </c>
      <c r="D936" s="16" t="s">
        <v>586</v>
      </c>
      <c r="E936" s="16"/>
      <c r="F936" s="16"/>
      <c r="G936" s="6" t="s">
        <f>=A936-A935</f>
      </c>
      <c r="H936" s="6" t="s">
        <f>=B936+H935</f>
      </c>
      <c r="I936" s="6" t="s">
        <f>=G936*H935</f>
      </c>
    </row>
    <row collapsed="false" customFormat="false" customHeight="false" hidden="false" ht="12.1" outlineLevel="0" r="937">
      <c r="A937" s="13" t="n">
        <v>46162</v>
      </c>
      <c r="B937" s="6" t="n">
        <v>-68.96</v>
      </c>
      <c r="C937" s="6" t="n">
        <v>-68.96</v>
      </c>
      <c r="D937" s="16" t="s">
        <v>587</v>
      </c>
      <c r="E937" s="16"/>
      <c r="F937" s="16"/>
      <c r="G937" s="6" t="s">
        <f>=A937-A936</f>
      </c>
      <c r="H937" s="6" t="s">
        <f>=B937+H936</f>
      </c>
      <c r="I937" s="6" t="s">
        <f>=G937*H936</f>
      </c>
    </row>
    <row collapsed="false" customFormat="false" customHeight="false" hidden="false" ht="12.1" outlineLevel="0" r="938">
      <c r="A938" s="13" t="n">
        <v>46162</v>
      </c>
      <c r="B938" s="6" t="n">
        <v>494</v>
      </c>
      <c r="C938" s="6" t="n">
        <v>494</v>
      </c>
      <c r="D938" s="16" t="s">
        <v>463</v>
      </c>
      <c r="E938" s="16"/>
      <c r="F938" s="16"/>
      <c r="G938" s="6" t="s">
        <f>=A938-A937</f>
      </c>
      <c r="H938" s="6" t="s">
        <f>=B938+H937</f>
      </c>
      <c r="I938" s="6" t="s">
        <f>=G938*H937</f>
      </c>
    </row>
    <row collapsed="false" customFormat="false" customHeight="false" hidden="false" ht="12.1" outlineLevel="0" r="939">
      <c r="A939" s="13" t="n">
        <v>46162</v>
      </c>
      <c r="B939" s="6" t="n">
        <v>78.96</v>
      </c>
      <c r="C939" s="6" t="n">
        <v>78.96</v>
      </c>
      <c r="D939" s="16" t="s">
        <v>588</v>
      </c>
      <c r="E939" s="16"/>
      <c r="F939" s="16"/>
      <c r="G939" s="6" t="s">
        <f>=A939-A938</f>
      </c>
      <c r="H939" s="6" t="s">
        <f>=B939+H938</f>
      </c>
      <c r="I939" s="6" t="s">
        <f>=G939*H938</f>
      </c>
    </row>
    <row collapsed="false" customFormat="false" customHeight="false" hidden="false" ht="12.1" outlineLevel="0" r="940">
      <c r="A940" s="13" t="n">
        <v>46162</v>
      </c>
      <c r="B940" s="6" t="n">
        <v>556.1</v>
      </c>
      <c r="C940" s="6" t="n">
        <v>556.1</v>
      </c>
      <c r="D940" s="16" t="s">
        <v>589</v>
      </c>
      <c r="E940" s="16"/>
      <c r="F940" s="16"/>
      <c r="G940" s="6" t="s">
        <f>=A940-A939</f>
      </c>
      <c r="H940" s="6" t="s">
        <f>=B940+H939</f>
      </c>
      <c r="I940" s="6" t="s">
        <f>=G940*H939</f>
      </c>
    </row>
    <row collapsed="false" customFormat="false" customHeight="false" hidden="false" ht="12.1" outlineLevel="0" r="941">
      <c r="A941" s="13" t="n">
        <v>46167</v>
      </c>
      <c r="B941" s="6" t="n">
        <v>-391</v>
      </c>
      <c r="C941" s="6" t="n">
        <v>-391</v>
      </c>
      <c r="D941" s="16" t="s">
        <v>590</v>
      </c>
      <c r="E941" s="16"/>
      <c r="F941" s="16"/>
      <c r="G941" s="6" t="s">
        <f>=A941-A940</f>
      </c>
      <c r="H941" s="6" t="s">
        <f>=B941+H940</f>
      </c>
      <c r="I941" s="6" t="s">
        <f>=G941*H940</f>
      </c>
    </row>
    <row collapsed="false" customFormat="false" customHeight="false" hidden="false" ht="12.1" outlineLevel="0" r="942">
      <c r="A942" s="13" t="n">
        <v>46167</v>
      </c>
      <c r="B942" s="6" t="n">
        <v>-94.45</v>
      </c>
      <c r="C942" s="6" t="n">
        <v>-94.45</v>
      </c>
      <c r="D942" s="16" t="s">
        <v>591</v>
      </c>
      <c r="E942" s="16"/>
      <c r="F942" s="16"/>
      <c r="G942" s="6" t="s">
        <f>=A942-A941</f>
      </c>
      <c r="H942" s="6" t="s">
        <f>=B942+H941</f>
      </c>
      <c r="I942" s="6" t="s">
        <f>=G942*H941</f>
      </c>
    </row>
    <row collapsed="false" customFormat="false" customHeight="false" hidden="false" ht="12.1" outlineLevel="0" r="943">
      <c r="A943" s="13" t="n">
        <v>46168</v>
      </c>
      <c r="B943" s="6" t="n">
        <v>108.96</v>
      </c>
      <c r="C943" s="6" t="n">
        <v>108.96</v>
      </c>
      <c r="D943" s="16" t="s">
        <v>592</v>
      </c>
      <c r="E943" s="16"/>
      <c r="F943" s="16"/>
      <c r="G943" s="6" t="s">
        <f>=A943-A942</f>
      </c>
      <c r="H943" s="6" t="s">
        <f>=B943+H942</f>
      </c>
      <c r="I943" s="6" t="s">
        <f>=G943*H942</f>
      </c>
    </row>
    <row collapsed="false" customFormat="false" customHeight="false" hidden="false" ht="12.1" outlineLevel="0" r="944">
      <c r="A944" s="13" t="n">
        <v>46170</v>
      </c>
      <c r="B944" s="6" t="n">
        <v>-50.35</v>
      </c>
      <c r="C944" s="6" t="n">
        <v>-50.35</v>
      </c>
      <c r="D944" s="16" t="s">
        <v>536</v>
      </c>
      <c r="E944" s="16"/>
      <c r="F944" s="16"/>
      <c r="G944" s="6" t="s">
        <f>=A944-A943</f>
      </c>
      <c r="H944" s="6" t="s">
        <f>=B944+H943</f>
      </c>
      <c r="I944" s="6" t="s">
        <f>=G944*H943</f>
      </c>
    </row>
    <row collapsed="false" customFormat="false" customHeight="false" hidden="false" ht="12.1" outlineLevel="0" r="945">
      <c r="A945" s="13" t="n">
        <v>46170</v>
      </c>
      <c r="B945" s="6" t="n">
        <v>57.35</v>
      </c>
      <c r="C945" s="6" t="n">
        <v>57.35</v>
      </c>
      <c r="D945" s="16" t="s">
        <v>593</v>
      </c>
      <c r="E945" s="16"/>
      <c r="F945" s="16"/>
      <c r="G945" s="6" t="s">
        <f>=A945-A944</f>
      </c>
      <c r="H945" s="6" t="s">
        <f>=B945+H944</f>
      </c>
      <c r="I945" s="6" t="s">
        <f>=G945*H944</f>
      </c>
    </row>
    <row collapsed="false" customFormat="false" customHeight="false" hidden="false" ht="12.1" outlineLevel="0" r="946">
      <c r="A946" s="13" t="n">
        <v>46173</v>
      </c>
      <c r="B946" s="6" t="n">
        <v>-68.12</v>
      </c>
      <c r="C946" s="6" t="n">
        <v>-68.12</v>
      </c>
      <c r="D946" s="16" t="s">
        <v>594</v>
      </c>
      <c r="E946" s="16"/>
      <c r="F946" s="16"/>
      <c r="G946" s="6" t="s">
        <f>=A946-A945</f>
      </c>
      <c r="H946" s="6" t="s">
        <f>=B946+H945</f>
      </c>
      <c r="I946" s="6" t="s">
        <f>=G946*H945</f>
      </c>
    </row>
    <row collapsed="false" customFormat="false" customHeight="false" hidden="false" ht="12.1" outlineLevel="0" r="947">
      <c r="A947" s="13" t="n">
        <v>46174</v>
      </c>
      <c r="B947" s="6" t="n">
        <v>78.12</v>
      </c>
      <c r="C947" s="6" t="n">
        <v>78.12</v>
      </c>
      <c r="D947" s="16" t="s">
        <v>595</v>
      </c>
      <c r="E947" s="16"/>
      <c r="F947" s="16"/>
      <c r="G947" s="6" t="s">
        <f>=A947-A946</f>
      </c>
      <c r="H947" s="6" t="s">
        <f>=B947+H946</f>
      </c>
      <c r="I947" s="6" t="s">
        <f>=G947*H946</f>
      </c>
    </row>
    <row collapsed="false" customFormat="false" customHeight="false" hidden="false" ht="12.1" outlineLevel="0" r="948">
      <c r="A948" s="13" t="n">
        <v>46175</v>
      </c>
      <c r="B948" s="6" t="n">
        <v>391</v>
      </c>
      <c r="C948" s="6" t="n">
        <v>391</v>
      </c>
      <c r="D948" s="16" t="s">
        <v>596</v>
      </c>
      <c r="E948" s="16"/>
      <c r="F948" s="16"/>
      <c r="G948" s="6" t="s">
        <f>=A948-A947</f>
      </c>
      <c r="H948" s="6" t="s">
        <f>=B948+H947</f>
      </c>
      <c r="I948" s="6" t="s">
        <f>=G948*H947</f>
      </c>
    </row>
    <row collapsed="false" customFormat="false" customHeight="false" hidden="false" ht="12.1" outlineLevel="0" r="949">
      <c r="A949" s="13" t="n">
        <v>46182</v>
      </c>
      <c r="B949" s="6" t="n">
        <v>-2237.4</v>
      </c>
      <c r="C949" s="6" t="n">
        <v>-2237.4</v>
      </c>
      <c r="D949" s="16" t="s">
        <v>597</v>
      </c>
      <c r="E949" s="16"/>
      <c r="F949" s="16"/>
      <c r="G949" s="6" t="s">
        <f>=A949-A948</f>
      </c>
      <c r="H949" s="6" t="s">
        <f>=B949+H948</f>
      </c>
      <c r="I949" s="6" t="s">
        <f>=G949*H948</f>
      </c>
    </row>
    <row collapsed="false" customFormat="false" customHeight="false" hidden="false" ht="12.1" outlineLevel="0" r="950">
      <c r="A950" s="13" t="n">
        <v>46185</v>
      </c>
      <c r="B950" s="6" t="n">
        <v>-155.3</v>
      </c>
      <c r="C950" s="6" t="n">
        <v>-155.3</v>
      </c>
      <c r="D950" s="16" t="s">
        <v>543</v>
      </c>
      <c r="E950" s="16"/>
      <c r="F950" s="16"/>
      <c r="G950" s="6" t="s">
        <f>=A950-A949</f>
      </c>
      <c r="H950" s="6" t="s">
        <f>=B950+H949</f>
      </c>
      <c r="I950" s="6" t="s">
        <f>=G950*H949</f>
      </c>
    </row>
    <row collapsed="false" customFormat="false" customHeight="false" hidden="false" ht="12.1" outlineLevel="0" r="951">
      <c r="A951" s="13" t="n">
        <v>46186</v>
      </c>
      <c r="B951" s="6" t="n">
        <v>-66.1</v>
      </c>
      <c r="C951" s="6" t="n">
        <v>-66.1</v>
      </c>
      <c r="D951" s="16" t="s">
        <v>598</v>
      </c>
      <c r="E951" s="16"/>
      <c r="F951" s="16"/>
      <c r="G951" s="6" t="s">
        <f>=A951-A950</f>
      </c>
      <c r="H951" s="6" t="s">
        <f>=B951+H950</f>
      </c>
      <c r="I951" s="6" t="s">
        <f>=G951*H950</f>
      </c>
    </row>
    <row collapsed="false" customFormat="false" customHeight="false" hidden="false" ht="12.1" outlineLevel="0" r="952">
      <c r="A952" s="13" t="n">
        <v>46187</v>
      </c>
      <c r="B952" s="6" t="n">
        <v>-84.68</v>
      </c>
      <c r="C952" s="6" t="n">
        <v>-84.68</v>
      </c>
      <c r="D952" s="16" t="s">
        <v>525</v>
      </c>
      <c r="E952" s="16"/>
      <c r="F952" s="16"/>
      <c r="G952" s="6" t="s">
        <f>=A952-A951</f>
      </c>
      <c r="H952" s="6" t="s">
        <f>=B952+H951</f>
      </c>
      <c r="I952" s="6" t="s">
        <f>=G952*H951</f>
      </c>
    </row>
    <row collapsed="false" customFormat="false" customHeight="false" hidden="false" ht="12.1" outlineLevel="0" r="953">
      <c r="A953" s="13" t="n">
        <v>46188</v>
      </c>
      <c r="B953" s="6" t="n">
        <v>97.68</v>
      </c>
      <c r="C953" s="6" t="n">
        <v>97.68</v>
      </c>
      <c r="D953" s="16" t="s">
        <v>599</v>
      </c>
      <c r="E953" s="16"/>
      <c r="F953" s="16"/>
      <c r="G953" s="6" t="s">
        <f>=A953-A952</f>
      </c>
      <c r="H953" s="6" t="s">
        <f>=B953+H952</f>
      </c>
      <c r="I953" s="6" t="s">
        <f>=G953*H952</f>
      </c>
    </row>
    <row collapsed="false" customFormat="false" customHeight="false" hidden="false" ht="12.1" outlineLevel="0" r="954">
      <c r="A954" s="13" t="n">
        <v>46188</v>
      </c>
      <c r="B954" s="6" t="n">
        <v>76.1</v>
      </c>
      <c r="C954" s="6" t="n">
        <v>76.1</v>
      </c>
      <c r="D954" s="16" t="s">
        <v>600</v>
      </c>
      <c r="E954" s="16"/>
      <c r="F954" s="16"/>
      <c r="G954" s="6" t="s">
        <f>=A954-A953</f>
      </c>
      <c r="H954" s="6" t="s">
        <f>=B954+H953</f>
      </c>
      <c r="I954" s="6" t="s">
        <f>=G954*H953</f>
      </c>
    </row>
    <row collapsed="false" customFormat="false" customHeight="false" hidden="false" ht="12.1" outlineLevel="0" r="955">
      <c r="A955" s="13" t="n">
        <v>46188</v>
      </c>
      <c r="B955" s="6" t="n">
        <v>178.3</v>
      </c>
      <c r="C955" s="6" t="n">
        <v>178.3</v>
      </c>
      <c r="D955" s="16" t="s">
        <v>601</v>
      </c>
      <c r="E955" s="16"/>
      <c r="F955" s="16"/>
      <c r="G955" s="6" t="s">
        <f>=A955-A954</f>
      </c>
      <c r="H955" s="6" t="s">
        <f>=B955+H954</f>
      </c>
      <c r="I955" s="6" t="s">
        <f>=G955*H954</f>
      </c>
    </row>
    <row collapsed="false" customFormat="false" customHeight="false" hidden="false" ht="12.1" outlineLevel="0" r="956">
      <c r="A956" s="13" t="n">
        <v>46189.769444444</v>
      </c>
      <c r="B956" s="6" t="n">
        <v>9000</v>
      </c>
      <c r="C956" s="6" t="n">
        <v>9000</v>
      </c>
      <c r="D956" s="16" t="s">
        <v>175</v>
      </c>
      <c r="E956" s="16"/>
      <c r="F956" s="16"/>
      <c r="G956" s="6" t="s">
        <f>=A956-A955</f>
      </c>
      <c r="H956" s="6" t="s">
        <f>=B956+H955</f>
      </c>
      <c r="I956" s="6" t="s">
        <f>=G956*H955</f>
      </c>
    </row>
    <row collapsed="false" customFormat="false" customHeight="false" hidden="false" ht="12.1" outlineLevel="0" r="957">
      <c r="A957" s="13" t="n">
        <v>46190</v>
      </c>
      <c r="B957" s="6" t="n">
        <v>-1597.24</v>
      </c>
      <c r="C957" s="6" t="n">
        <v>-1597.24</v>
      </c>
      <c r="D957" s="16" t="s">
        <v>602</v>
      </c>
      <c r="E957" s="16"/>
      <c r="F957" s="16"/>
      <c r="G957" s="6" t="s">
        <f>=A957-A956</f>
      </c>
      <c r="H957" s="6" t="s">
        <f>=B957+H956</f>
      </c>
      <c r="I957" s="6" t="s">
        <f>=G957*H956</f>
      </c>
    </row>
    <row collapsed="false" customFormat="false" customHeight="false" hidden="false" ht="12.1" outlineLevel="0" r="958">
      <c r="A958" s="13" t="n">
        <v>46192</v>
      </c>
      <c r="B958" s="6" t="n">
        <v>-67.94</v>
      </c>
      <c r="C958" s="6" t="n">
        <v>-67.94</v>
      </c>
      <c r="D958" s="16" t="s">
        <v>603</v>
      </c>
      <c r="E958" s="16"/>
      <c r="F958" s="16"/>
      <c r="G958" s="6" t="s">
        <f>=A958-A957</f>
      </c>
      <c r="H958" s="6" t="s">
        <f>=B958+H957</f>
      </c>
      <c r="I958" s="6" t="s">
        <f>=G958*H957</f>
      </c>
    </row>
    <row collapsed="false" customFormat="false" customHeight="false" hidden="false" ht="12.1" outlineLevel="0" r="959">
      <c r="A959" s="13" t="n">
        <v>46196</v>
      </c>
      <c r="B959" s="6" t="n">
        <v>-95.95</v>
      </c>
      <c r="C959" s="6" t="n">
        <v>-95.95</v>
      </c>
      <c r="D959" s="16" t="s">
        <v>552</v>
      </c>
      <c r="E959" s="16"/>
      <c r="F959" s="16"/>
      <c r="G959" s="6" t="s">
        <f>=A959-A958</f>
      </c>
      <c r="H959" s="6" t="s">
        <f>=B959+H958</f>
      </c>
      <c r="I959" s="6" t="s">
        <f>=G959*H958</f>
      </c>
    </row>
    <row collapsed="false" customFormat="false" customHeight="false" hidden="false" ht="12.1" outlineLevel="0" r="960">
      <c r="A960" s="13" t="n">
        <v>46197</v>
      </c>
      <c r="B960" s="6" t="n">
        <v>-99.18</v>
      </c>
      <c r="C960" s="6" t="n">
        <v>-99.18</v>
      </c>
      <c r="D960" s="16" t="s">
        <v>604</v>
      </c>
      <c r="E960" s="16"/>
      <c r="F960" s="16"/>
      <c r="G960" s="6" t="s">
        <f>=A960-A959</f>
      </c>
      <c r="H960" s="6" t="s">
        <f>=B960+H959</f>
      </c>
      <c r="I960" s="6" t="s">
        <f>=G960*H959</f>
      </c>
    </row>
    <row collapsed="false" customFormat="false" customHeight="false" hidden="false" ht="12.1" outlineLevel="0" r="961">
      <c r="A961" s="13" t="n">
        <v>46197</v>
      </c>
      <c r="B961" s="6" t="n">
        <v>2239.4</v>
      </c>
      <c r="C961" s="6" t="n">
        <v>2239.4</v>
      </c>
      <c r="D961" s="16" t="s">
        <v>605</v>
      </c>
      <c r="E961" s="16"/>
      <c r="F961" s="16"/>
      <c r="G961" s="6" t="s">
        <f>=A961-A960</f>
      </c>
      <c r="H961" s="6" t="s">
        <f>=B961+H960</f>
      </c>
      <c r="I961" s="6" t="s">
        <f>=G961*H960</f>
      </c>
    </row>
    <row collapsed="false" customFormat="false" customHeight="false" hidden="false" ht="12.1" outlineLevel="0" r="962">
      <c r="A962" s="13" t="n">
        <v>46197</v>
      </c>
      <c r="B962" s="6" t="n">
        <v>109.95</v>
      </c>
      <c r="C962" s="6" t="n">
        <v>109.95</v>
      </c>
      <c r="D962" s="16" t="s">
        <v>606</v>
      </c>
      <c r="E962" s="16"/>
      <c r="F962" s="16"/>
      <c r="G962" s="6" t="s">
        <f>=A962-A961</f>
      </c>
      <c r="H962" s="6" t="s">
        <f>=B962+H961</f>
      </c>
      <c r="I962" s="6" t="s">
        <f>=G962*H961</f>
      </c>
    </row>
    <row collapsed="false" customFormat="false" customHeight="false" hidden="false" ht="12.1" outlineLevel="0" r="963">
      <c r="A963" s="13" t="n">
        <v>46198</v>
      </c>
      <c r="B963" s="6" t="n">
        <v>114.18</v>
      </c>
      <c r="C963" s="6" t="n">
        <v>114.18</v>
      </c>
      <c r="D963" s="16" t="s">
        <v>607</v>
      </c>
      <c r="E963" s="16"/>
      <c r="F963" s="16"/>
      <c r="G963" s="6" t="s">
        <f>=A963-A962</f>
      </c>
      <c r="H963" s="6" t="s">
        <f>=B963+H962</f>
      </c>
      <c r="I963" s="6" t="s">
        <f>=G963*H962</f>
      </c>
    </row>
    <row collapsed="false" customFormat="false" customHeight="false" hidden="false" ht="12.1" outlineLevel="0" r="964">
      <c r="A964" s="13" t="n">
        <v>46200</v>
      </c>
      <c r="B964" s="6" t="n">
        <v>-50.35</v>
      </c>
      <c r="C964" s="6" t="n">
        <v>-50.35</v>
      </c>
      <c r="D964" s="16" t="s">
        <v>536</v>
      </c>
      <c r="E964" s="16"/>
      <c r="F964" s="16"/>
      <c r="G964" s="6" t="s">
        <f>=A964-A963</f>
      </c>
      <c r="H964" s="6" t="s">
        <f>=B964+H963</f>
      </c>
      <c r="I964" s="6" t="s">
        <f>=G964*H963</f>
      </c>
    </row>
    <row collapsed="false" customFormat="false" customHeight="false" hidden="false" ht="12.1" outlineLevel="0" r="965">
      <c r="A965" s="13" t="n">
        <v>46202</v>
      </c>
      <c r="B965" s="6" t="n">
        <v>57.35</v>
      </c>
      <c r="C965" s="6" t="n">
        <v>57.35</v>
      </c>
      <c r="D965" s="16" t="s">
        <v>608</v>
      </c>
      <c r="E965" s="16"/>
      <c r="F965" s="16"/>
      <c r="G965" s="6" t="s">
        <f>=A965-A964</f>
      </c>
      <c r="H965" s="6" t="s">
        <f>=B965+H964</f>
      </c>
      <c r="I965" s="6" t="s">
        <f>=G965*H964</f>
      </c>
    </row>
    <row collapsed="false" customFormat="false" customHeight="false" hidden="false" ht="12.1" outlineLevel="0" r="966">
      <c r="A966" s="13" t="n">
        <v>46203</v>
      </c>
      <c r="B966" s="6" t="n">
        <v>-74.52</v>
      </c>
      <c r="C966" s="6" t="n">
        <v>-74.52</v>
      </c>
      <c r="D966" s="16" t="s">
        <v>609</v>
      </c>
      <c r="E966" s="16"/>
      <c r="F966" s="16"/>
      <c r="G966" s="6" t="s">
        <f>=A966-A965</f>
      </c>
      <c r="H966" s="6" t="s">
        <f>=B966+H965</f>
      </c>
      <c r="I966" s="6" t="s">
        <f>=G966*H965</f>
      </c>
    </row>
    <row collapsed="false" customFormat="false" customHeight="false" hidden="false" ht="12.1" outlineLevel="0" r="967">
      <c r="A967" s="13" t="n">
        <v>46203</v>
      </c>
      <c r="B967" s="6" t="n">
        <v>84.76</v>
      </c>
      <c r="C967" s="6" t="n">
        <v>84.76</v>
      </c>
      <c r="D967" s="16" t="s">
        <v>610</v>
      </c>
      <c r="E967" s="16"/>
      <c r="F967" s="16"/>
      <c r="G967" s="6" t="s">
        <f>=A967-A966</f>
      </c>
      <c r="H967" s="6" t="s">
        <f>=B967+H966</f>
      </c>
      <c r="I967" s="6" t="s">
        <f>=G967*H966</f>
      </c>
    </row>
    <row collapsed="false" customFormat="false" customHeight="false" hidden="false" ht="12.1" outlineLevel="0" r="968">
      <c r="A968" s="13" t="n">
        <v>46205</v>
      </c>
      <c r="B968" s="6" t="n">
        <v>1597.23</v>
      </c>
      <c r="C968" s="6" t="n">
        <v>1597.23</v>
      </c>
      <c r="D968" s="16" t="s">
        <v>611</v>
      </c>
      <c r="E968" s="16"/>
      <c r="F968" s="16"/>
      <c r="G968" s="6" t="s">
        <f>=A968-A967</f>
      </c>
      <c r="H968" s="6" t="s">
        <f>=B968+H967</f>
      </c>
      <c r="I968" s="6" t="s">
        <f>=G968*H967</f>
      </c>
    </row>
    <row collapsed="false" customFormat="false" customHeight="false" hidden="false" ht="12.1" outlineLevel="0" r="969">
      <c r="A969" s="13" t="n">
        <v>46206</v>
      </c>
      <c r="B969" s="6" t="n">
        <v>16000</v>
      </c>
      <c r="C969" s="6" t="n">
        <v>16000</v>
      </c>
      <c r="D969" s="16" t="s">
        <v>240</v>
      </c>
      <c r="E969" s="16"/>
      <c r="F969" s="16"/>
      <c r="G969" s="6" t="s">
        <f>=A969-A968</f>
      </c>
      <c r="H969" s="6" t="s">
        <f>=B969+H968</f>
      </c>
      <c r="I969" s="6" t="s">
        <f>=G969*H968</f>
      </c>
    </row>
    <row collapsed="false" customFormat="false" customHeight="false" hidden="false" ht="12.1" outlineLevel="0" r="970">
      <c r="A970" s="13" t="n">
        <v>46209</v>
      </c>
      <c r="B970" s="6" t="n">
        <v>-1614.26</v>
      </c>
      <c r="C970" s="6" t="n">
        <v>-1614.26</v>
      </c>
      <c r="D970" s="16" t="s">
        <v>612</v>
      </c>
      <c r="E970" s="16"/>
      <c r="F970" s="16"/>
      <c r="G970" s="6" t="s">
        <f>=A970-A969</f>
      </c>
      <c r="H970" s="6" t="s">
        <f>=B970+H969</f>
      </c>
      <c r="I970" s="6" t="s">
        <f>=G970*H969</f>
      </c>
    </row>
    <row collapsed="false" customFormat="false" customHeight="false" hidden="false" ht="12.1" outlineLevel="0" r="971">
      <c r="A971" s="13" t="n">
        <v>46210</v>
      </c>
      <c r="B971" s="6" t="n">
        <v>-3197</v>
      </c>
      <c r="C971" s="6" t="n">
        <v>-3197</v>
      </c>
      <c r="D971" s="16" t="s">
        <v>613</v>
      </c>
      <c r="E971" s="16"/>
      <c r="F971" s="16"/>
      <c r="G971" s="6" t="s">
        <f>=A971-A970</f>
      </c>
      <c r="H971" s="6" t="s">
        <f>=B971+H970</f>
      </c>
      <c r="I971" s="6" t="s">
        <f>=G971*H970</f>
      </c>
    </row>
    <row collapsed="false" customFormat="false" customHeight="false" hidden="false" ht="12.1" outlineLevel="0" r="972">
      <c r="A972" s="13" t="n">
        <v>46210</v>
      </c>
      <c r="B972" s="6" t="n">
        <v>2150</v>
      </c>
      <c r="C972" s="6" t="n">
        <v>2150</v>
      </c>
      <c r="D972" s="16" t="s">
        <v>240</v>
      </c>
      <c r="E972" s="16"/>
      <c r="F972" s="16"/>
      <c r="G972" s="6" t="s">
        <f>=A972-A971</f>
      </c>
      <c r="H972" s="6" t="s">
        <f>=B972+H971</f>
      </c>
      <c r="I972" s="6" t="s">
        <f>=G972*H971</f>
      </c>
    </row>
    <row collapsed="false" customFormat="false" customHeight="false" hidden="false" ht="12.1" outlineLevel="0" r="973">
      <c r="A973" s="13" t="n">
        <v>46210</v>
      </c>
      <c r="B973" s="6" t="n">
        <v>-44.1</v>
      </c>
      <c r="C973" s="6" t="n">
        <v>-44.1</v>
      </c>
      <c r="D973" s="16" t="s">
        <v>574</v>
      </c>
      <c r="E973" s="16"/>
      <c r="F973" s="16"/>
      <c r="G973" s="6" t="s">
        <f>=A973-A972</f>
      </c>
      <c r="H973" s="6" t="s">
        <f>=B973+H972</f>
      </c>
      <c r="I973" s="6" t="s">
        <f>=G973*H972</f>
      </c>
    </row>
    <row collapsed="false" customFormat="false" customHeight="false" hidden="false" ht="12.1" outlineLevel="0" r="974">
      <c r="A974" s="13" t="n">
        <v>46210</v>
      </c>
      <c r="B974" s="6" t="n">
        <v>44.1</v>
      </c>
      <c r="C974" s="6" t="n">
        <v>44.1</v>
      </c>
      <c r="D974" s="16" t="s">
        <v>574</v>
      </c>
      <c r="E974" s="16"/>
      <c r="F974" s="16"/>
      <c r="G974" s="6" t="s">
        <f>=A974-A973</f>
      </c>
      <c r="H974" s="6" t="s">
        <f>=B974+H973</f>
      </c>
      <c r="I974" s="6" t="s">
        <f>=G974*H973</f>
      </c>
    </row>
    <row collapsed="false" customFormat="false" customHeight="false" hidden="false" ht="12.1" outlineLevel="0" r="975">
      <c r="A975" s="13" t="n">
        <v>46212</v>
      </c>
      <c r="B975" s="6" t="n">
        <v>-197</v>
      </c>
      <c r="C975" s="6" t="n">
        <v>-197</v>
      </c>
      <c r="D975" s="16" t="s">
        <v>614</v>
      </c>
      <c r="E975" s="16"/>
      <c r="F975" s="16"/>
      <c r="G975" s="6" t="s">
        <f>=A975-A974</f>
      </c>
      <c r="H975" s="6" t="s">
        <f>=B975+H974</f>
      </c>
      <c r="I975" s="6" t="s">
        <f>=G975*H974</f>
      </c>
    </row>
    <row collapsed="false" customFormat="false" customHeight="false" hidden="false" ht="12.1" outlineLevel="0" r="976">
      <c r="A976" s="13" t="n">
        <v>46216</v>
      </c>
      <c r="B976" s="6" t="n">
        <v>-252.5</v>
      </c>
      <c r="C976" s="6" t="n">
        <v>-252.5</v>
      </c>
      <c r="D976" s="16" t="s">
        <v>615</v>
      </c>
      <c r="E976" s="16"/>
      <c r="F976" s="16"/>
      <c r="G976" s="6" t="s">
        <f>=A976-A975</f>
      </c>
      <c r="H976" s="6" t="s">
        <f>=B976+H975</f>
      </c>
      <c r="I976" s="6" t="s">
        <f>=G976*H975</f>
      </c>
    </row>
    <row collapsed="false" customFormat="false" customHeight="false" hidden="false" ht="12.1" outlineLevel="0" r="977">
      <c r="A977" s="13" t="n">
        <v>46216</v>
      </c>
      <c r="B977" s="6" t="n">
        <v>-105.89</v>
      </c>
      <c r="C977" s="6" t="n">
        <v>-105.89</v>
      </c>
      <c r="D977" s="16" t="s">
        <v>616</v>
      </c>
      <c r="E977" s="16"/>
      <c r="F977" s="16"/>
      <c r="G977" s="6" t="s">
        <f>=A977-A976</f>
      </c>
      <c r="H977" s="6" t="s">
        <f>=B977+H976</f>
      </c>
      <c r="I977" s="6" t="s">
        <f>=G977*H976</f>
      </c>
    </row>
    <row collapsed="false" customFormat="false" customHeight="false" hidden="false" ht="12.1" outlineLevel="0" r="978">
      <c r="A978" s="13" t="n">
        <v>46216</v>
      </c>
      <c r="B978" s="6" t="n">
        <v>120.72</v>
      </c>
      <c r="C978" s="6" t="n">
        <v>120.72</v>
      </c>
      <c r="D978" s="16" t="s">
        <v>617</v>
      </c>
      <c r="E978" s="16"/>
      <c r="F978" s="16"/>
      <c r="G978" s="6" t="s">
        <f>=A978-A977</f>
      </c>
      <c r="H978" s="6" t="s">
        <f>=B978+H977</f>
      </c>
      <c r="I978" s="6" t="s">
        <f>=G978*H977</f>
      </c>
    </row>
    <row collapsed="false" customFormat="false" customHeight="false" hidden="false" ht="12.1" outlineLevel="0" r="979">
      <c r="A979" s="13" t="n">
        <v>46217</v>
      </c>
      <c r="B979" s="6" t="n">
        <v>-84.68</v>
      </c>
      <c r="C979" s="6" t="n">
        <v>-84.68</v>
      </c>
      <c r="D979" s="16" t="s">
        <v>525</v>
      </c>
      <c r="E979" s="16"/>
      <c r="F979" s="16"/>
      <c r="G979" s="6" t="s">
        <f>=A979-A978</f>
      </c>
      <c r="H979" s="6" t="s">
        <f>=B979+H978</f>
      </c>
      <c r="I979" s="6" t="s">
        <f>=G979*H978</f>
      </c>
    </row>
    <row collapsed="false" customFormat="false" customHeight="false" hidden="false" ht="12.1" outlineLevel="0" r="980">
      <c r="A980" s="13" t="n">
        <v>46217</v>
      </c>
      <c r="B980" s="6" t="n">
        <v>97.68</v>
      </c>
      <c r="C980" s="6" t="n">
        <v>97.68</v>
      </c>
      <c r="D980" s="16" t="s">
        <v>618</v>
      </c>
      <c r="E980" s="16"/>
      <c r="F980" s="16"/>
      <c r="G980" s="6" t="s">
        <f>=A980-A979</f>
      </c>
      <c r="H980" s="6" t="s">
        <f>=B980+H979</f>
      </c>
      <c r="I980" s="6" t="s">
        <f>=G980*H979</f>
      </c>
    </row>
    <row collapsed="false" customFormat="false" customHeight="false" hidden="false" ht="12.1" outlineLevel="0" r="981">
      <c r="A981" s="13" t="n">
        <v>46218</v>
      </c>
      <c r="B981" s="6" t="n">
        <v>252.5</v>
      </c>
      <c r="C981" s="6" t="n">
        <v>252.5</v>
      </c>
      <c r="D981" s="16" t="s">
        <v>463</v>
      </c>
      <c r="E981" s="16"/>
      <c r="F981" s="16"/>
      <c r="G981" s="6" t="s">
        <f>=A981-A980</f>
      </c>
      <c r="H981" s="6" t="s">
        <f>=B981+H980</f>
      </c>
      <c r="I981" s="6" t="s">
        <f>=G981*H980</f>
      </c>
    </row>
    <row collapsed="false" customFormat="false" customHeight="false" hidden="false" ht="12.1" outlineLevel="0" r="982">
      <c r="A982" s="13" t="n">
        <v>46219</v>
      </c>
      <c r="B982" s="6" t="n">
        <v>-406.5</v>
      </c>
      <c r="C982" s="6" t="n">
        <v>-406.5</v>
      </c>
      <c r="D982" s="16" t="s">
        <v>619</v>
      </c>
      <c r="E982" s="16"/>
      <c r="F982" s="16"/>
      <c r="G982" s="6" t="s">
        <f>=A982-A981</f>
      </c>
      <c r="H982" s="6" t="s">
        <f>=B982+H981</f>
      </c>
      <c r="I982" s="6" t="s">
        <f>=G982*H981</f>
      </c>
    </row>
    <row collapsed="false" customFormat="false" customHeight="false" hidden="false" ht="12.1" outlineLevel="0" r="983">
      <c r="A983" s="13" t="n">
        <v>46219.78125</v>
      </c>
      <c r="B983" s="6" t="n">
        <v>9000</v>
      </c>
      <c r="C983" s="6" t="n">
        <v>9000</v>
      </c>
      <c r="D983" s="16" t="s">
        <v>175</v>
      </c>
      <c r="E983" s="16"/>
      <c r="F983" s="16"/>
      <c r="G983" s="6" t="s">
        <f>=A983-A982</f>
      </c>
      <c r="H983" s="6" t="s">
        <f>=B983+H982</f>
      </c>
      <c r="I983" s="6" t="s">
        <f>=G983*H982</f>
      </c>
    </row>
    <row collapsed="false" customFormat="false" customHeight="false" hidden="false" ht="12.1" outlineLevel="0" r="984">
      <c r="A984" s="13" t="n">
        <v>46222</v>
      </c>
      <c r="B984" s="6" t="n">
        <v>-67.04</v>
      </c>
      <c r="C984" s="6" t="n">
        <v>-67.04</v>
      </c>
      <c r="D984" s="16" t="s">
        <v>620</v>
      </c>
      <c r="E984" s="16"/>
      <c r="F984" s="16"/>
      <c r="G984" s="6" t="s">
        <f>=A984-A983</f>
      </c>
      <c r="H984" s="6" t="s">
        <f>=B984+H983</f>
      </c>
      <c r="I984" s="6" t="s">
        <f>=G984*H983</f>
      </c>
    </row>
    <row collapsed="false" customFormat="false" customHeight="false" hidden="false" ht="12.1" outlineLevel="0" r="985">
      <c r="A985" s="13" t="n">
        <v>46223</v>
      </c>
      <c r="B985" s="6" t="n">
        <v>-7203.8</v>
      </c>
      <c r="C985" s="6" t="n">
        <v>-7203.8</v>
      </c>
      <c r="D985" s="16" t="s">
        <v>621</v>
      </c>
      <c r="E985" s="16"/>
      <c r="F985" s="16"/>
      <c r="G985" s="6" t="s">
        <f>=A985-A984</f>
      </c>
      <c r="H985" s="6" t="s">
        <f>=B985+H984</f>
      </c>
      <c r="I985" s="6" t="s">
        <f>=G985*H984</f>
      </c>
    </row>
    <row collapsed="false" customFormat="false" customHeight="false" hidden="false" ht="12.1" outlineLevel="0" r="986">
      <c r="A986" s="13" t="n">
        <v>46223</v>
      </c>
      <c r="B986" s="6" t="n">
        <v>-4085.91</v>
      </c>
      <c r="C986" s="6" t="n">
        <v>-4085.91</v>
      </c>
      <c r="D986" s="16" t="s">
        <v>622</v>
      </c>
      <c r="E986" s="16"/>
      <c r="F986" s="16"/>
      <c r="G986" s="6" t="s">
        <f>=A986-A985</f>
      </c>
      <c r="H986" s="6" t="s">
        <f>=B986+H985</f>
      </c>
      <c r="I986" s="6" t="s">
        <f>=G986*H985</f>
      </c>
    </row>
    <row collapsed="false" customFormat="false" customHeight="false" hidden="false" ht="12.1" outlineLevel="0" r="987">
      <c r="A987" s="13" t="n">
        <v>46223</v>
      </c>
      <c r="B987" s="6" t="n">
        <v>77.04</v>
      </c>
      <c r="C987" s="6" t="n">
        <v>77.04</v>
      </c>
      <c r="D987" s="16" t="s">
        <v>623</v>
      </c>
      <c r="E987" s="16"/>
      <c r="F987" s="16"/>
      <c r="G987" s="6" t="s">
        <f>=A987-A986</f>
      </c>
      <c r="H987" s="6" t="s">
        <f>=B987+H986</f>
      </c>
      <c r="I987" s="6" t="s">
        <f>=G987*H986</f>
      </c>
    </row>
    <row collapsed="false" customFormat="false" customHeight="false" hidden="false" ht="12.1" outlineLevel="0" r="988">
      <c r="A988" s="13" t="n">
        <v>46223</v>
      </c>
      <c r="B988" s="6" t="n">
        <v>1614.26</v>
      </c>
      <c r="C988" s="6" t="n">
        <v>1614.26</v>
      </c>
      <c r="D988" s="16" t="s">
        <v>624</v>
      </c>
      <c r="E988" s="16"/>
      <c r="F988" s="16"/>
      <c r="G988" s="6" t="s">
        <f>=A988-A987</f>
      </c>
      <c r="H988" s="6" t="s">
        <f>=B988+H987</f>
      </c>
      <c r="I988" s="6" t="s">
        <f>=G988*H987</f>
      </c>
    </row>
    <row collapsed="false" customFormat="false" customHeight="false" hidden="false" ht="12.1" outlineLevel="0" r="989">
      <c r="A989" s="13" t="n">
        <v>46223</v>
      </c>
      <c r="B989" s="6" t="n">
        <v>3197</v>
      </c>
      <c r="C989" s="6" t="n">
        <v>3197</v>
      </c>
      <c r="D989" s="16" t="s">
        <v>625</v>
      </c>
      <c r="E989" s="16"/>
      <c r="F989" s="16"/>
      <c r="G989" s="6" t="s">
        <f>=A989-A988</f>
      </c>
      <c r="H989" s="6" t="s">
        <f>=B989+H988</f>
      </c>
      <c r="I989" s="6" t="s">
        <f>=G989*H988</f>
      </c>
    </row>
    <row collapsed="false" customFormat="false" customHeight="false" hidden="false" ht="12.1" outlineLevel="0" r="990">
      <c r="A990" s="13" t="n">
        <v>46227</v>
      </c>
      <c r="B990" s="6" t="n">
        <v>-103.97</v>
      </c>
      <c r="C990" s="6" t="n">
        <v>-103.97</v>
      </c>
      <c r="D990" s="16" t="s">
        <v>626</v>
      </c>
      <c r="E990" s="16"/>
      <c r="F990" s="16"/>
      <c r="G990" s="6" t="s">
        <f>=A990-A989</f>
      </c>
      <c r="H990" s="6" t="s">
        <f>=B990+H989</f>
      </c>
      <c r="I990" s="6" t="s">
        <f>=G990*H989</f>
      </c>
    </row>
    <row collapsed="false" customFormat="false" customHeight="false" hidden="false" ht="12.1" outlineLevel="0" r="991">
      <c r="A991" s="13" t="n">
        <v>46227</v>
      </c>
      <c r="B991" s="6" t="n">
        <v>197</v>
      </c>
      <c r="C991" s="6" t="n">
        <v>197</v>
      </c>
      <c r="D991" s="16" t="s">
        <v>518</v>
      </c>
      <c r="E991" s="16"/>
      <c r="F991" s="16"/>
      <c r="G991" s="6" t="s">
        <f>=A991-A990</f>
      </c>
      <c r="H991" s="6" t="s">
        <f>=B991+H990</f>
      </c>
      <c r="I991" s="6" t="s">
        <f>=G991*H990</f>
      </c>
    </row>
    <row collapsed="false" customFormat="false" customHeight="false" hidden="false" ht="12.1" outlineLevel="0" r="992">
      <c r="A992" s="13" t="n">
        <v>46230</v>
      </c>
      <c r="B992" s="6" t="n">
        <v>-50.35</v>
      </c>
      <c r="C992" s="6" t="n">
        <v>-50.35</v>
      </c>
      <c r="D992" s="16" t="s">
        <v>536</v>
      </c>
      <c r="E992" s="16"/>
      <c r="F992" s="16"/>
      <c r="G992" s="6" t="s">
        <f>=A992-A991</f>
      </c>
      <c r="H992" s="6" t="s">
        <f>=B992+H991</f>
      </c>
      <c r="I992" s="6" t="s">
        <f>=G992*H991</f>
      </c>
    </row>
    <row collapsed="false" customFormat="false" customHeight="false" hidden="false" ht="12.1" outlineLevel="0" r="993">
      <c r="A993" s="13" t="n">
        <v>46230</v>
      </c>
      <c r="B993" s="6" t="n">
        <v>119.97</v>
      </c>
      <c r="C993" s="6" t="n">
        <v>119.97</v>
      </c>
      <c r="D993" s="16" t="s">
        <v>627</v>
      </c>
      <c r="E993" s="16"/>
      <c r="F993" s="16"/>
      <c r="G993" s="6" t="s">
        <f>=A993-A992</f>
      </c>
      <c r="H993" s="6" t="s">
        <f>=B993+H992</f>
      </c>
      <c r="I993" s="6" t="s">
        <f>=G993*H992</f>
      </c>
    </row>
    <row collapsed="false" customFormat="false" customHeight="false" hidden="false" ht="12.1" outlineLevel="0" r="994">
      <c r="A994" s="13" t="n">
        <v>46230</v>
      </c>
      <c r="B994" s="6" t="n">
        <v>57.35</v>
      </c>
      <c r="C994" s="6" t="n">
        <v>57.35</v>
      </c>
      <c r="D994" s="16" t="s">
        <v>628</v>
      </c>
      <c r="E994" s="16"/>
      <c r="F994" s="16"/>
      <c r="G994" s="6" t="s">
        <f>=A994-A993</f>
      </c>
      <c r="H994" s="6" t="s">
        <f>=B994+H993</f>
      </c>
      <c r="I994" s="6" t="s">
        <f>=G994*H993</f>
      </c>
    </row>
    <row collapsed="false" customFormat="false" customHeight="false" hidden="false" ht="12.1" outlineLevel="0" r="995">
      <c r="A995" s="13" t="n">
        <v>46233</v>
      </c>
      <c r="B995" s="6" t="n">
        <v>-113.95</v>
      </c>
      <c r="C995" s="6" t="n">
        <v>-113.95</v>
      </c>
      <c r="D995" s="16" t="s">
        <v>629</v>
      </c>
      <c r="E995" s="16"/>
      <c r="F995" s="16"/>
      <c r="G995" s="6" t="s">
        <f>=A995-A994</f>
      </c>
      <c r="H995" s="6" t="s">
        <f>=B995+H994</f>
      </c>
      <c r="I995" s="6" t="s">
        <f>=G995*H994</f>
      </c>
    </row>
    <row collapsed="false" customFormat="false" customHeight="false" hidden="false" ht="12.1" outlineLevel="0" r="996">
      <c r="A996" s="13" t="n">
        <v>46233</v>
      </c>
      <c r="B996" s="6" t="n">
        <v>129.84</v>
      </c>
      <c r="C996" s="6" t="n">
        <v>129.84</v>
      </c>
      <c r="D996" s="16" t="s">
        <v>630</v>
      </c>
      <c r="E996" s="16"/>
      <c r="F996" s="16"/>
      <c r="G996" s="6" t="s">
        <f>=A996-A995</f>
      </c>
      <c r="H996" s="6" t="s">
        <f>=B996+H995</f>
      </c>
      <c r="I996" s="6" t="s">
        <f>=G996*H995</f>
      </c>
    </row>
    <row collapsed="false" customFormat="false" customHeight="false" hidden="false" ht="12.1" outlineLevel="0" r="997">
      <c r="A997" s="13" t="n">
        <v>46234</v>
      </c>
      <c r="B997" s="6" t="n">
        <v>407.5</v>
      </c>
      <c r="C997" s="6" t="n">
        <v>407.5</v>
      </c>
      <c r="D997" s="16" t="s">
        <v>631</v>
      </c>
      <c r="E997" s="16"/>
      <c r="F997" s="16"/>
      <c r="G997" s="6" t="s">
        <f>=A997-A996</f>
      </c>
      <c r="H997" s="6" t="s">
        <f>=B997+H996</f>
      </c>
      <c r="I997" s="6" t="s">
        <f>=G997*H996</f>
      </c>
    </row>
    <row collapsed="false" customFormat="false" customHeight="false" hidden="false" ht="12.1" outlineLevel="0" r="998">
      <c r="A998" s="13" t="n">
        <v>46238</v>
      </c>
      <c r="B998" s="6" t="n">
        <v>7212.8</v>
      </c>
      <c r="C998" s="6" t="n">
        <v>7212.8</v>
      </c>
      <c r="D998" s="16" t="s">
        <v>632</v>
      </c>
      <c r="E998" s="16"/>
      <c r="F998" s="16"/>
      <c r="G998" s="6" t="s">
        <f>=A998-A997</f>
      </c>
      <c r="H998" s="6" t="s">
        <f>=B998+H997</f>
      </c>
      <c r="I998" s="6" t="s">
        <f>=G998*H997</f>
      </c>
    </row>
    <row collapsed="false" customFormat="false" customHeight="false" hidden="false" ht="12.1" outlineLevel="0" r="999">
      <c r="A999" s="13" t="n">
        <v>46238</v>
      </c>
      <c r="B999" s="6" t="n">
        <v>4127.91</v>
      </c>
      <c r="C999" s="6" t="n">
        <v>4127.91</v>
      </c>
      <c r="D999" s="16" t="s">
        <v>633</v>
      </c>
      <c r="E999" s="16"/>
      <c r="F999" s="16"/>
      <c r="G999" s="6" t="s">
        <f>=A999-A998</f>
      </c>
      <c r="H999" s="6" t="s">
        <f>=B999+H998</f>
      </c>
      <c r="I999" s="6" t="s">
        <f>=G999*H998</f>
      </c>
    </row>
    <row collapsed="false" customFormat="false" customHeight="false" hidden="false" ht="12.1" outlineLevel="0" r="1000">
      <c r="A1000" s="13" t="n">
        <v>46244</v>
      </c>
      <c r="B1000" s="6" t="n">
        <v>-400</v>
      </c>
      <c r="C1000" s="6" t="n">
        <v>-400</v>
      </c>
      <c r="D1000" s="16" t="s">
        <v>634</v>
      </c>
      <c r="E1000" s="16"/>
      <c r="F1000" s="16"/>
      <c r="G1000" s="6" t="s">
        <f>=A1000-A999</f>
      </c>
      <c r="H1000" s="6" t="s">
        <f>=B1000+H999</f>
      </c>
      <c r="I1000" s="6" t="s">
        <f>=G1000*H999</f>
      </c>
    </row>
    <row collapsed="false" customFormat="false" customHeight="false" hidden="false" ht="12.1" outlineLevel="0" r="1001">
      <c r="A1001" s="13" t="n">
        <v>46244</v>
      </c>
      <c r="B1001" s="6" t="n">
        <v>5000</v>
      </c>
      <c r="C1001" s="6" t="n">
        <v>5000</v>
      </c>
      <c r="D1001" s="16" t="s">
        <v>240</v>
      </c>
      <c r="E1001" s="16"/>
      <c r="F1001" s="16"/>
      <c r="G1001" s="6" t="s">
        <f>=A1001-A1000</f>
      </c>
      <c r="H1001" s="6" t="s">
        <f>=B1001+H1000</f>
      </c>
      <c r="I1001" s="6" t="s">
        <f>=G1001*H1000</f>
      </c>
    </row>
    <row collapsed="false" customFormat="false" customHeight="false" hidden="false" ht="12.1" outlineLevel="0" r="1002">
      <c r="A1002" s="13" t="n">
        <v>46246</v>
      </c>
      <c r="B1002" s="6" t="n">
        <v>-113.98</v>
      </c>
      <c r="C1002" s="6" t="n">
        <v>-113.98</v>
      </c>
      <c r="D1002" s="16" t="s">
        <v>635</v>
      </c>
      <c r="E1002" s="16"/>
      <c r="F1002" s="16"/>
      <c r="G1002" s="6" t="s">
        <f>=A1002-A1001</f>
      </c>
      <c r="H1002" s="6" t="s">
        <f>=B1002+H1001</f>
      </c>
      <c r="I1002" s="6" t="s">
        <f>=G1002*H1001</f>
      </c>
    </row>
    <row collapsed="false" customFormat="false" customHeight="false" hidden="false" ht="12.1" outlineLevel="0" r="1003">
      <c r="A1003" s="13" t="n">
        <v>46246</v>
      </c>
      <c r="B1003" s="6" t="n">
        <v>131.34</v>
      </c>
      <c r="C1003" s="6" t="n">
        <v>131.34</v>
      </c>
      <c r="D1003" s="16" t="s">
        <v>636</v>
      </c>
      <c r="E1003" s="16"/>
      <c r="F1003" s="16"/>
      <c r="G1003" s="6" t="s">
        <f>=A1003-A1002</f>
      </c>
      <c r="H1003" s="6" t="s">
        <f>=B1003+H1002</f>
      </c>
      <c r="I1003" s="6" t="s">
        <f>=G1003*H1002</f>
      </c>
    </row>
    <row collapsed="false" customFormat="false" customHeight="false" hidden="false" ht="12.1" outlineLevel="0" r="1004">
      <c r="A1004" s="13" t="n">
        <v>46247</v>
      </c>
      <c r="B1004" s="6" t="n">
        <v>-84.68</v>
      </c>
      <c r="C1004" s="6" t="n">
        <v>-84.68</v>
      </c>
      <c r="D1004" s="16" t="s">
        <v>525</v>
      </c>
      <c r="E1004" s="16"/>
      <c r="F1004" s="16"/>
      <c r="G1004" s="6" t="s">
        <f>=A1004-A1003</f>
      </c>
      <c r="H1004" s="6" t="s">
        <f>=B1004+H1003</f>
      </c>
      <c r="I1004" s="6" t="s">
        <f>=G1004*H1003</f>
      </c>
    </row>
    <row collapsed="false" customFormat="false" customHeight="false" hidden="false" ht="12.1" outlineLevel="0" r="1005">
      <c r="A1005" s="13" t="n">
        <v>46247</v>
      </c>
      <c r="B1005" s="6" t="n">
        <v>97.68</v>
      </c>
      <c r="C1005" s="6" t="n">
        <v>97.68</v>
      </c>
      <c r="D1005" s="16" t="s">
        <v>637</v>
      </c>
      <c r="E1005" s="16"/>
      <c r="F1005" s="16"/>
      <c r="G1005" s="6" t="s">
        <f>=A1005-A1004</f>
      </c>
      <c r="H1005" s="6" t="s">
        <f>=B1005+H1004</f>
      </c>
      <c r="I1005" s="6" t="s">
        <f>=G1005*H1004</f>
      </c>
    </row>
    <row collapsed="false" customFormat="false" customHeight="false" hidden="false" ht="12.1" outlineLevel="0" r="1006">
      <c r="A1006" s="13" t="n">
        <v>46248</v>
      </c>
      <c r="B1006" s="6" t="n">
        <v>-180.44</v>
      </c>
      <c r="C1006" s="6" t="n">
        <v>-180.44</v>
      </c>
      <c r="D1006" s="16" t="s">
        <v>522</v>
      </c>
      <c r="E1006" s="16"/>
      <c r="F1006" s="16"/>
      <c r="G1006" s="6" t="s">
        <f>=A1006-A1005</f>
      </c>
      <c r="H1006" s="6" t="s">
        <f>=B1006+H1005</f>
      </c>
      <c r="I1006" s="6" t="s">
        <f>=G1006*H1005</f>
      </c>
    </row>
    <row collapsed="false" customFormat="false" customHeight="false" hidden="false" ht="12.1" outlineLevel="0" r="1007">
      <c r="A1007" s="13" t="n">
        <v>46248</v>
      </c>
      <c r="B1007" s="6" t="n">
        <v>9000</v>
      </c>
      <c r="C1007" s="6" t="n">
        <v>9000</v>
      </c>
      <c r="D1007" s="16" t="s">
        <v>175</v>
      </c>
      <c r="E1007" s="16"/>
      <c r="F1007" s="16"/>
      <c r="G1007" s="6" t="s">
        <f>=A1007-A1006</f>
      </c>
      <c r="H1007" s="6" t="s">
        <f>=B1007+H1006</f>
      </c>
      <c r="I1007" s="6" t="s">
        <f>=G1007*H1006</f>
      </c>
    </row>
    <row collapsed="false" customFormat="false" customHeight="false" hidden="false" ht="12.1" outlineLevel="0" r="1008">
      <c r="A1008" s="13" t="n">
        <v>46251</v>
      </c>
      <c r="B1008" s="6" t="n">
        <v>207.44</v>
      </c>
      <c r="C1008" s="6" t="n">
        <v>207.44</v>
      </c>
      <c r="D1008" s="16" t="s">
        <v>638</v>
      </c>
      <c r="E1008" s="16"/>
      <c r="F1008" s="16"/>
      <c r="G1008" s="6" t="s">
        <f>=A1008-A1007</f>
      </c>
      <c r="H1008" s="6" t="s">
        <f>=B1008+H1007</f>
      </c>
      <c r="I1008" s="6" t="s">
        <f>=G1008*H1007</f>
      </c>
    </row>
    <row collapsed="false" customFormat="false" customHeight="false" hidden="false" ht="12.1" outlineLevel="0" r="1009">
      <c r="A1009" s="13" t="n">
        <v>46252</v>
      </c>
      <c r="B1009" s="6" t="n">
        <v>-66.02</v>
      </c>
      <c r="C1009" s="6" t="n">
        <v>-66.02</v>
      </c>
      <c r="D1009" s="16" t="s">
        <v>639</v>
      </c>
      <c r="E1009" s="16"/>
      <c r="F1009" s="16"/>
      <c r="G1009" s="6" t="s">
        <f>=A1009-A1008</f>
      </c>
      <c r="H1009" s="6" t="s">
        <f>=B1009+H1008</f>
      </c>
      <c r="I1009" s="6" t="s">
        <f>=G1009*H1008</f>
      </c>
    </row>
    <row collapsed="false" customFormat="false" customHeight="false" hidden="false" ht="12.1" outlineLevel="0" r="1010">
      <c r="A1010" s="13" t="n">
        <v>46252</v>
      </c>
      <c r="B1010" s="6" t="n">
        <v>76.02</v>
      </c>
      <c r="C1010" s="6" t="n">
        <v>76.02</v>
      </c>
      <c r="D1010" s="16" t="s">
        <v>640</v>
      </c>
      <c r="E1010" s="16"/>
      <c r="F1010" s="16"/>
      <c r="G1010" s="6" t="s">
        <f>=A1010-A1009</f>
      </c>
      <c r="H1010" s="6" t="s">
        <f>=B1010+H1009</f>
      </c>
      <c r="I1010" s="6" t="s">
        <f>=G1010*H1009</f>
      </c>
    </row>
    <row collapsed="false" customFormat="false" customHeight="false" hidden="false" ht="12.1" outlineLevel="0" r="1011">
      <c r="A1011" s="13" t="n">
        <v>46252</v>
      </c>
      <c r="B1011" s="6" t="n">
        <v>400</v>
      </c>
      <c r="C1011" s="6" t="n">
        <v>400</v>
      </c>
      <c r="D1011" s="16" t="s">
        <v>596</v>
      </c>
      <c r="E1011" s="16"/>
      <c r="F1011" s="16"/>
      <c r="G1011" s="6" t="s">
        <f>=A1011-A1010</f>
      </c>
      <c r="H1011" s="6" t="s">
        <f>=B1011+H1010</f>
      </c>
      <c r="I1011" s="6" t="s">
        <f>=G1011*H1010</f>
      </c>
    </row>
    <row collapsed="false" customFormat="false" customHeight="false" hidden="false" ht="12.1" outlineLevel="0" r="1012">
      <c r="A1012" s="13" t="n">
        <v>46253</v>
      </c>
      <c r="B1012" s="6" t="n">
        <v>-578.3</v>
      </c>
      <c r="C1012" s="6" t="n">
        <v>-578.3</v>
      </c>
      <c r="D1012" s="16" t="s">
        <v>641</v>
      </c>
      <c r="E1012" s="16"/>
      <c r="F1012" s="16"/>
      <c r="G1012" s="6" t="s">
        <f>=A1012-A1011</f>
      </c>
      <c r="H1012" s="6" t="s">
        <f>=B1012+H1011</f>
      </c>
      <c r="I1012" s="6" t="s">
        <f>=G1012*H1011</f>
      </c>
    </row>
    <row collapsed="false" customFormat="false" customHeight="false" hidden="false" ht="12.1" outlineLevel="0" r="1013">
      <c r="A1013" s="13" t="n">
        <v>46253</v>
      </c>
      <c r="B1013" s="6" t="n">
        <v>664.3</v>
      </c>
      <c r="C1013" s="6" t="n">
        <v>664.3</v>
      </c>
      <c r="D1013" s="16" t="s">
        <v>642</v>
      </c>
      <c r="E1013" s="16"/>
      <c r="F1013" s="16"/>
      <c r="G1013" s="6" t="s">
        <f>=A1013-A1012</f>
      </c>
      <c r="H1013" s="6" t="s">
        <f>=B1013+H1012</f>
      </c>
      <c r="I1013" s="6" t="s">
        <f>=G1013*H1012</f>
      </c>
    </row>
    <row collapsed="false" customFormat="false" customHeight="false" hidden="false" ht="12.1" outlineLevel="0" r="1014">
      <c r="A1014" s="13" t="n">
        <v>46257</v>
      </c>
      <c r="B1014" s="6" t="n">
        <v>-110.87</v>
      </c>
      <c r="C1014" s="6" t="n">
        <v>-110.87</v>
      </c>
      <c r="D1014" s="16" t="s">
        <v>643</v>
      </c>
      <c r="E1014" s="16"/>
      <c r="F1014" s="16"/>
      <c r="G1014" s="6" t="s">
        <f>=A1014-A1013</f>
      </c>
      <c r="H1014" s="6" t="s">
        <f>=B1014+H1013</f>
      </c>
      <c r="I1014" s="6" t="s">
        <f>=G1014*H1013</f>
      </c>
    </row>
    <row collapsed="false" customFormat="false" customHeight="false" hidden="false" ht="12.1" outlineLevel="0" r="1015">
      <c r="A1015" s="13" t="n">
        <v>46259</v>
      </c>
      <c r="B1015" s="6" t="n">
        <v>126.87</v>
      </c>
      <c r="C1015" s="6" t="n">
        <v>126.87</v>
      </c>
      <c r="D1015" s="16" t="s">
        <v>644</v>
      </c>
      <c r="E1015" s="16"/>
      <c r="F1015" s="16"/>
      <c r="G1015" s="6" t="s">
        <f>=A1015-A1014</f>
      </c>
      <c r="H1015" s="6" t="s">
        <f>=B1015+H1014</f>
      </c>
      <c r="I1015" s="6" t="s">
        <f>=G1015*H1014</f>
      </c>
    </row>
    <row collapsed="false" customFormat="false" customHeight="false" hidden="false" ht="12.1" outlineLevel="0" r="1016">
      <c r="A1016" s="13" t="n">
        <v>46260</v>
      </c>
      <c r="B1016" s="6" t="n">
        <v>-50.35</v>
      </c>
      <c r="C1016" s="6" t="n">
        <v>-50.35</v>
      </c>
      <c r="D1016" s="16" t="s">
        <v>536</v>
      </c>
      <c r="E1016" s="16"/>
      <c r="F1016" s="16"/>
      <c r="G1016" s="6" t="s">
        <f>=A1016-A1015</f>
      </c>
      <c r="H1016" s="6" t="s">
        <f>=B1016+H1015</f>
      </c>
      <c r="I1016" s="6" t="s">
        <f>=G1016*H1015</f>
      </c>
    </row>
    <row collapsed="false" customFormat="false" customHeight="false" hidden="false" ht="12.1" outlineLevel="0" r="1017">
      <c r="A1017" s="13" t="n">
        <v>46260</v>
      </c>
      <c r="B1017" s="6" t="n">
        <v>57.35</v>
      </c>
      <c r="C1017" s="6" t="n">
        <v>57.35</v>
      </c>
      <c r="D1017" s="16" t="s">
        <v>645</v>
      </c>
      <c r="E1017" s="16"/>
      <c r="F1017" s="16"/>
      <c r="G1017" s="6" t="s">
        <f>=A1017-A1016</f>
      </c>
      <c r="H1017" s="6" t="s">
        <f>=B1017+H1016</f>
      </c>
      <c r="I1017" s="6" t="s">
        <f>=G1017*H1016</f>
      </c>
    </row>
    <row collapsed="false" customFormat="false" customHeight="false" hidden="false" ht="12.1" outlineLevel="0" r="1018">
      <c r="A1018" s="13" t="n">
        <v>46263</v>
      </c>
      <c r="B1018" s="6" t="n">
        <v>-123.24</v>
      </c>
      <c r="C1018" s="6" t="n">
        <v>-123.24</v>
      </c>
      <c r="D1018" s="16" t="s">
        <v>646</v>
      </c>
      <c r="E1018" s="16"/>
      <c r="F1018" s="16"/>
      <c r="G1018" s="6" t="s">
        <f>=A1018-A1017</f>
      </c>
      <c r="H1018" s="6" t="s">
        <f>=B1018+H1017</f>
      </c>
      <c r="I1018" s="6" t="s">
        <f>=G1018*H1017</f>
      </c>
    </row>
    <row collapsed="false" customFormat="false" customHeight="false" hidden="false" ht="12.1" outlineLevel="0" r="1019">
      <c r="A1019" s="13" t="n">
        <v>46265</v>
      </c>
      <c r="B1019" s="6" t="n">
        <v>141.81</v>
      </c>
      <c r="C1019" s="6" t="n">
        <v>141.81</v>
      </c>
      <c r="D1019" s="16" t="s">
        <v>647</v>
      </c>
      <c r="E1019" s="16"/>
      <c r="F1019" s="16"/>
      <c r="G1019" s="6" t="s">
        <f>=A1019-A1018</f>
      </c>
      <c r="H1019" s="6" t="s">
        <f>=B1019+H1018</f>
      </c>
      <c r="I1019" s="6" t="s">
        <f>=G1019*H1018</f>
      </c>
    </row>
    <row collapsed="false" customFormat="false" customHeight="false" hidden="false" ht="12.1" outlineLevel="0" r="1020">
      <c r="A1020" s="13" t="n">
        <v>46267</v>
      </c>
      <c r="B1020" s="6" t="n">
        <v>-38.88</v>
      </c>
      <c r="C1020" s="6" t="n">
        <v>-38.88</v>
      </c>
      <c r="D1020" s="16" t="s">
        <v>538</v>
      </c>
      <c r="E1020" s="16"/>
      <c r="F1020" s="16"/>
      <c r="G1020" s="6" t="s">
        <f>=A1020-A1019</f>
      </c>
      <c r="H1020" s="6" t="s">
        <f>=B1020+H1019</f>
      </c>
      <c r="I1020" s="6" t="s">
        <f>=G1020*H1019</f>
      </c>
    </row>
    <row collapsed="false" customFormat="false" customHeight="false" hidden="false" ht="12.1" outlineLevel="0" r="1021">
      <c r="A1021" s="13" t="n">
        <v>46267</v>
      </c>
      <c r="B1021" s="6" t="n">
        <v>-41.37</v>
      </c>
      <c r="C1021" s="6" t="n">
        <v>-41.37</v>
      </c>
      <c r="D1021" s="16" t="s">
        <v>648</v>
      </c>
      <c r="E1021" s="16"/>
      <c r="F1021" s="16"/>
      <c r="G1021" s="6" t="s">
        <f>=A1021-A1020</f>
      </c>
      <c r="H1021" s="6" t="s">
        <f>=B1021+H1020</f>
      </c>
      <c r="I1021" s="6" t="s">
        <f>=G1021*H1020</f>
      </c>
    </row>
    <row collapsed="false" customFormat="false" customHeight="false" hidden="false" ht="12.1" outlineLevel="0" r="1022">
      <c r="A1022" s="13" t="n">
        <v>46267</v>
      </c>
      <c r="B1022" s="6" t="n">
        <v>47.37</v>
      </c>
      <c r="C1022" s="6" t="n">
        <v>47.37</v>
      </c>
      <c r="D1022" s="16" t="s">
        <v>649</v>
      </c>
      <c r="E1022" s="16"/>
      <c r="F1022" s="16"/>
      <c r="G1022" s="6" t="s">
        <f>=A1022-A1021</f>
      </c>
      <c r="H1022" s="6" t="s">
        <f>=B1022+H1021</f>
      </c>
      <c r="I1022" s="6" t="s">
        <f>=G1022*H1021</f>
      </c>
    </row>
    <row collapsed="false" customFormat="false" customHeight="false" hidden="false" ht="12.1" outlineLevel="0" r="1023">
      <c r="A1023" s="13" t="n">
        <v>46267</v>
      </c>
      <c r="B1023" s="6" t="n">
        <v>44.88</v>
      </c>
      <c r="C1023" s="6" t="n">
        <v>44.88</v>
      </c>
      <c r="D1023" s="16" t="s">
        <v>650</v>
      </c>
      <c r="E1023" s="16"/>
      <c r="F1023" s="16"/>
      <c r="G1023" s="6" t="s">
        <f>=A1023-A1022</f>
      </c>
      <c r="H1023" s="6" t="s">
        <f>=B1023+H1022</f>
      </c>
      <c r="I1023" s="6" t="s">
        <f>=G1023*H1022</f>
      </c>
    </row>
    <row collapsed="false" customFormat="false" customHeight="false" hidden="false" ht="12.1" outlineLevel="0" r="1024">
      <c r="A1024" s="12" t="n">
        <v>46269.999988426</v>
      </c>
      <c r="B1024" s="5" t="n">
        <v>-1150591.75</v>
      </c>
      <c r="C1024" s="5" t="n">
        <v>-1150591.75</v>
      </c>
      <c r="D1024" s="14" t="s">
        <v>651</v>
      </c>
      <c r="E1024" s="16"/>
      <c r="F1024" s="16"/>
      <c r="G1024" s="6" t="s">
        <f>=A1024-A1023</f>
      </c>
      <c r="H1024" s="6" t="s">
        <f>=B1024+H1023</f>
      </c>
      <c r="I1024" s="6" t="s">
        <f>=G1024*H1023</f>
      </c>
    </row>
    <row collapsed="false" customFormat="false" customHeight="false" hidden="false" ht="12.1" outlineLevel="0" r="1025">
      <c r="A1025" s="13"/>
      <c r="B1025" s="9" t="s">
        <f>=XIRR(B2:B1024,A2:A1024)</f>
      </c>
      <c r="C1025" s="9" t="s">
        <f>=XIRR(C2:C1024,A2:A1024)</f>
      </c>
      <c r="D1025" s="16" t="s">
        <v>652</v>
      </c>
      <c r="E1025" s="16"/>
      <c r="F1025" s="16"/>
      <c r="G1025" s="7"/>
      <c r="H1025" s="2" t="s">
        <v>653</v>
      </c>
      <c r="I1025" s="6" t="s">
        <f>=SUM(I2:I1024)/365</f>
      </c>
    </row>
    <row collapsed="false" customFormat="false" customHeight="false" hidden="false" ht="12.1" outlineLevel="0" r="1026">
      <c r="A1026" s="13"/>
      <c r="B1026" s="5" t="s">
        <f>=-SUM(B2:B1024)</f>
      </c>
      <c r="C1026" s="5" t="s">
        <f>=-SUM(C2:C1024)</f>
      </c>
      <c r="D1026" s="16" t="s">
        <v>654</v>
      </c>
      <c r="E1026" s="16"/>
      <c r="F1026" s="16"/>
      <c r="G1026" s="7"/>
      <c r="H1026" s="14" t="s">
        <v>655</v>
      </c>
      <c r="I1026" s="9" t="s">
        <f>=B1026/I1025</f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P6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17</v>
      </c>
      <c r="C1" s="0"/>
      <c r="D1" s="0"/>
      <c r="E1" s="4" t="s">
        <v>23</v>
      </c>
      <c r="F1" s="0"/>
      <c r="G1" s="0"/>
      <c r="H1" s="4" t="s">
        <v>27</v>
      </c>
      <c r="I1" s="0"/>
      <c r="J1" s="0"/>
      <c r="K1" s="4" t="s">
        <v>31</v>
      </c>
      <c r="L1" s="0"/>
      <c r="M1" s="0"/>
      <c r="N1" s="4" t="s">
        <v>35</v>
      </c>
      <c r="O1" s="0"/>
      <c r="P1" s="0"/>
      <c r="Q1" s="4" t="s">
        <v>39</v>
      </c>
      <c r="R1" s="0"/>
      <c r="S1" s="0"/>
      <c r="T1" s="4" t="s">
        <v>43</v>
      </c>
      <c r="U1" s="0"/>
      <c r="V1" s="0"/>
      <c r="W1" s="4" t="s">
        <v>47</v>
      </c>
      <c r="X1" s="0"/>
      <c r="Y1" s="0"/>
      <c r="Z1" s="4" t="s">
        <v>50</v>
      </c>
      <c r="AA1" s="0"/>
      <c r="AB1" s="0"/>
      <c r="AC1" s="4" t="s">
        <v>54</v>
      </c>
      <c r="AD1" s="0"/>
      <c r="AE1" s="0"/>
      <c r="AF1" s="4" t="s">
        <v>58</v>
      </c>
      <c r="AG1" s="0"/>
      <c r="AH1" s="0"/>
      <c r="AI1" s="4" t="s">
        <v>62</v>
      </c>
      <c r="AJ1" s="0"/>
      <c r="AK1" s="0"/>
      <c r="AL1" s="4" t="s">
        <v>64</v>
      </c>
      <c r="AM1" s="0"/>
      <c r="AN1" s="0"/>
      <c r="AO1" s="4" t="s">
        <v>68</v>
      </c>
      <c r="AP1" s="0"/>
      <c r="AQ1" s="0"/>
      <c r="AR1" s="4" t="s">
        <v>72</v>
      </c>
      <c r="AS1" s="0"/>
      <c r="AT1" s="0"/>
      <c r="AU1" s="4" t="s">
        <v>75</v>
      </c>
      <c r="AV1" s="0"/>
      <c r="AW1" s="0"/>
      <c r="AX1" s="4" t="s">
        <v>79</v>
      </c>
      <c r="AY1" s="0"/>
      <c r="AZ1" s="0"/>
      <c r="BA1" s="4" t="s">
        <v>82</v>
      </c>
      <c r="BB1" s="0"/>
      <c r="BC1" s="0"/>
      <c r="BD1" s="4" t="s">
        <v>86</v>
      </c>
      <c r="BE1" s="0"/>
      <c r="BF1" s="0"/>
      <c r="BG1" s="4" t="s">
        <v>90</v>
      </c>
      <c r="BH1" s="0"/>
      <c r="BI1" s="0"/>
      <c r="BJ1" s="4" t="s">
        <v>93</v>
      </c>
      <c r="BK1" s="0"/>
      <c r="BL1" s="0"/>
      <c r="BM1" s="4" t="s">
        <v>96</v>
      </c>
      <c r="BN1" s="0"/>
      <c r="BO1" s="0"/>
      <c r="BP1" s="4" t="s">
        <v>99</v>
      </c>
      <c r="BQ1" s="0"/>
      <c r="BR1" s="0"/>
      <c r="BS1" s="4" t="s">
        <v>102</v>
      </c>
      <c r="BT1" s="0"/>
      <c r="BU1" s="0"/>
      <c r="BV1" s="4" t="s">
        <v>105</v>
      </c>
      <c r="BW1" s="0"/>
      <c r="BX1" s="0"/>
      <c r="BY1" s="4" t="s">
        <v>108</v>
      </c>
      <c r="BZ1" s="0"/>
      <c r="CA1" s="0"/>
      <c r="CB1" s="4" t="s">
        <v>112</v>
      </c>
      <c r="CC1" s="0"/>
      <c r="CD1" s="0"/>
      <c r="CE1" s="4" t="s">
        <v>117</v>
      </c>
      <c r="CF1" s="0"/>
      <c r="CG1" s="0"/>
      <c r="CH1" s="4" t="s">
        <v>121</v>
      </c>
      <c r="CI1" s="0"/>
      <c r="CJ1" s="0"/>
      <c r="CK1" s="4" t="s">
        <v>124</v>
      </c>
      <c r="CL1" s="0"/>
      <c r="CM1" s="0"/>
      <c r="CN1" s="4" t="s">
        <v>127</v>
      </c>
      <c r="CO1" s="0"/>
      <c r="CP1" s="0"/>
      <c r="CQ1" s="4" t="s">
        <v>130</v>
      </c>
      <c r="CR1" s="0"/>
      <c r="CS1" s="0"/>
      <c r="CT1" s="4" t="s">
        <v>134</v>
      </c>
      <c r="CU1" s="0"/>
      <c r="CV1" s="0"/>
      <c r="CW1" s="4" t="s">
        <v>138</v>
      </c>
      <c r="CX1" s="0"/>
      <c r="CY1" s="0"/>
      <c r="CZ1" s="4" t="s">
        <v>141</v>
      </c>
      <c r="DA1" s="0"/>
      <c r="DB1" s="0"/>
      <c r="DC1" s="4" t="s">
        <v>144</v>
      </c>
      <c r="DD1" s="0"/>
      <c r="DE1" s="0"/>
      <c r="DF1" s="4" t="s">
        <v>148</v>
      </c>
      <c r="DG1" s="0"/>
      <c r="DH1" s="0"/>
      <c r="DI1" s="4" t="s">
        <v>151</v>
      </c>
      <c r="DJ1" s="0"/>
      <c r="DK1" s="0"/>
      <c r="DL1" s="4" t="s">
        <v>155</v>
      </c>
      <c r="DM1" s="0"/>
      <c r="DN1" s="0"/>
      <c r="DO1" s="4" t="s">
        <v>159</v>
      </c>
      <c r="DP1" s="0"/>
    </row>
    <row collapsed="false" customFormat="false" customHeight="false" hidden="false" ht="12.1" outlineLevel="0" r="2">
      <c r="A2" s="11" t="n">
        <v>44994</v>
      </c>
      <c r="B2" s="6" t="n">
        <v>87284.05</v>
      </c>
      <c r="C2" s="0" t="s">
        <v>656</v>
      </c>
      <c r="D2" s="11" t="n">
        <v>44651</v>
      </c>
      <c r="E2" s="6" t="n">
        <v>1374.77</v>
      </c>
      <c r="F2" s="0" t="s">
        <v>656</v>
      </c>
      <c r="G2" s="11" t="n">
        <v>44309</v>
      </c>
      <c r="H2" s="6" t="n">
        <v>5971.94</v>
      </c>
      <c r="I2" s="0" t="s">
        <v>656</v>
      </c>
      <c r="J2" s="11" t="n">
        <v>44300</v>
      </c>
      <c r="K2" s="6" t="n">
        <v>3586.57</v>
      </c>
      <c r="L2" s="0" t="s">
        <v>656</v>
      </c>
      <c r="M2" s="11" t="n">
        <v>44651</v>
      </c>
      <c r="N2" s="6" t="n">
        <v>417.14</v>
      </c>
      <c r="O2" s="0" t="s">
        <v>656</v>
      </c>
      <c r="P2" s="11" t="n">
        <v>45874</v>
      </c>
      <c r="Q2" s="6" t="n">
        <v>5914.52</v>
      </c>
      <c r="R2" s="0" t="s">
        <v>656</v>
      </c>
      <c r="S2" s="11" t="n">
        <v>45580</v>
      </c>
      <c r="T2" s="6" t="n">
        <v>1370</v>
      </c>
      <c r="U2" s="0" t="s">
        <v>656</v>
      </c>
      <c r="V2" s="11" t="n">
        <v>45411</v>
      </c>
      <c r="W2" s="6" t="n">
        <v>3097.78</v>
      </c>
      <c r="X2" s="0" t="s">
        <v>656</v>
      </c>
      <c r="Y2" s="11" t="n">
        <v>43542</v>
      </c>
      <c r="Z2" s="6" t="n">
        <v>1669</v>
      </c>
      <c r="AA2" s="0" t="s">
        <v>656</v>
      </c>
      <c r="AB2" s="11" t="n">
        <v>45989</v>
      </c>
      <c r="AC2" s="6" t="n">
        <v>4600.11</v>
      </c>
      <c r="AD2" s="0" t="s">
        <v>656</v>
      </c>
      <c r="AE2" s="11" t="n">
        <v>45300</v>
      </c>
      <c r="AF2" s="6" t="n">
        <v>407.76</v>
      </c>
      <c r="AG2" s="0" t="s">
        <v>656</v>
      </c>
      <c r="AH2" s="11" t="n">
        <v>44393</v>
      </c>
      <c r="AI2" s="6" t="n">
        <v>1567.5</v>
      </c>
      <c r="AJ2" s="0" t="s">
        <v>656</v>
      </c>
      <c r="AK2" s="11" t="n">
        <v>45989</v>
      </c>
      <c r="AL2" s="6" t="n">
        <v>5427.15</v>
      </c>
      <c r="AM2" s="0" t="s">
        <v>656</v>
      </c>
      <c r="AN2" s="11" t="n">
        <v>43838</v>
      </c>
      <c r="AO2" s="6" t="n">
        <v>930.14</v>
      </c>
      <c r="AP2" s="0" t="s">
        <v>656</v>
      </c>
      <c r="AQ2" s="11" t="n">
        <v>45628</v>
      </c>
      <c r="AR2" s="6" t="n">
        <v>1133.4</v>
      </c>
      <c r="AS2" s="0" t="s">
        <v>656</v>
      </c>
      <c r="AT2" s="11" t="n">
        <v>44557</v>
      </c>
      <c r="AU2" s="6" t="n">
        <v>12982.39</v>
      </c>
      <c r="AV2" s="0" t="s">
        <v>656</v>
      </c>
      <c r="AW2" s="11" t="n">
        <v>44300</v>
      </c>
      <c r="AX2" s="6" t="n">
        <v>1220.7</v>
      </c>
      <c r="AY2" s="0" t="s">
        <v>656</v>
      </c>
      <c r="AZ2" s="11" t="n">
        <v>44659</v>
      </c>
      <c r="BA2" s="6" t="n">
        <v>668.39</v>
      </c>
      <c r="BB2" s="0" t="s">
        <v>656</v>
      </c>
      <c r="BC2" s="11" t="n">
        <v>45443</v>
      </c>
      <c r="BD2" s="6" t="n">
        <v>1337.5</v>
      </c>
      <c r="BE2" s="0" t="s">
        <v>656</v>
      </c>
      <c r="BF2" s="11" t="n">
        <v>45841</v>
      </c>
      <c r="BG2" s="6" t="n">
        <v>12152</v>
      </c>
      <c r="BH2" s="0" t="s">
        <v>656</v>
      </c>
      <c r="BI2" s="11" t="n">
        <v>45079</v>
      </c>
      <c r="BJ2" s="6" t="n">
        <v>20138.4</v>
      </c>
      <c r="BK2" s="0" t="s">
        <v>656</v>
      </c>
      <c r="BL2" s="11" t="n">
        <v>44053</v>
      </c>
      <c r="BM2" s="6" t="n">
        <v>195.29</v>
      </c>
      <c r="BN2" s="0" t="s">
        <v>656</v>
      </c>
      <c r="BO2" s="11" t="n">
        <v>46140</v>
      </c>
      <c r="BP2" s="6" t="n">
        <v>119.12</v>
      </c>
      <c r="BQ2" s="0" t="s">
        <v>656</v>
      </c>
      <c r="BR2" s="11" t="n">
        <v>44043</v>
      </c>
      <c r="BS2" s="6" t="n">
        <v>216.83</v>
      </c>
      <c r="BT2" s="0" t="s">
        <v>656</v>
      </c>
      <c r="BU2" s="11" t="n">
        <v>44494</v>
      </c>
      <c r="BV2" s="6" t="n">
        <v>20.11</v>
      </c>
      <c r="BW2" s="0" t="s">
        <v>656</v>
      </c>
      <c r="BX2" s="11" t="n">
        <v>43574</v>
      </c>
      <c r="BY2" s="6" t="n">
        <v>994</v>
      </c>
      <c r="BZ2" s="0" t="s">
        <v>656</v>
      </c>
      <c r="CA2" s="11" t="n">
        <v>45520</v>
      </c>
      <c r="CB2" s="6" t="s">
        <f>=8441.827</f>
      </c>
      <c r="CC2" s="0" t="s">
        <v>656</v>
      </c>
      <c r="CD2" s="11" t="n">
        <v>45614</v>
      </c>
      <c r="CE2" s="6" t="s">
        <f>=26253.74</f>
      </c>
      <c r="CF2" s="0" t="s">
        <v>656</v>
      </c>
      <c r="CG2" s="11" t="n">
        <v>46062</v>
      </c>
      <c r="CH2" s="6" t="s">
        <f>=7623.64</f>
      </c>
      <c r="CI2" s="0" t="s">
        <v>656</v>
      </c>
      <c r="CJ2" s="11" t="n">
        <v>46136</v>
      </c>
      <c r="CK2" s="6" t="s">
        <f>=7448.9</f>
      </c>
      <c r="CL2" s="0" t="s">
        <v>656</v>
      </c>
      <c r="CM2" s="11" t="n">
        <v>45950</v>
      </c>
      <c r="CN2" s="6" t="s">
        <f>=4680.42</f>
      </c>
      <c r="CO2" s="0" t="s">
        <v>656</v>
      </c>
      <c r="CP2" s="11" t="n">
        <v>46007</v>
      </c>
      <c r="CQ2" s="6" t="s">
        <f>=5002.5</f>
      </c>
      <c r="CR2" s="0" t="s">
        <v>656</v>
      </c>
      <c r="CS2" s="11" t="n">
        <v>45915</v>
      </c>
      <c r="CT2" s="6" t="s">
        <f>=3042.53</f>
      </c>
      <c r="CU2" s="0" t="s">
        <v>656</v>
      </c>
      <c r="CV2" s="11" t="n">
        <v>46000</v>
      </c>
      <c r="CW2" s="6" t="s">
        <f>=2805.16</f>
      </c>
      <c r="CX2" s="0" t="s">
        <v>656</v>
      </c>
      <c r="CY2" s="11" t="n">
        <v>46031</v>
      </c>
      <c r="CZ2" s="6" t="s">
        <f>=2017.2</f>
      </c>
      <c r="DA2" s="0" t="s">
        <v>656</v>
      </c>
      <c r="DB2" s="11" t="n">
        <v>45988</v>
      </c>
      <c r="DC2" s="6" t="s">
        <f>=3837.02</f>
      </c>
      <c r="DD2" s="0" t="s">
        <v>656</v>
      </c>
      <c r="DE2" s="11" t="n">
        <v>46031</v>
      </c>
      <c r="DF2" s="6" t="s">
        <f>=1018.3</f>
      </c>
      <c r="DG2" s="0" t="s">
        <v>656</v>
      </c>
      <c r="DH2" s="11" t="n">
        <v>45448</v>
      </c>
      <c r="DI2" s="6" t="s">
        <f>=1727.36</f>
      </c>
      <c r="DJ2" s="0" t="s">
        <v>656</v>
      </c>
      <c r="DK2" s="11" t="n">
        <v>45155</v>
      </c>
      <c r="DL2" s="6" t="s">
        <f>=973.14</f>
      </c>
      <c r="DM2" s="0" t="s">
        <v>656</v>
      </c>
      <c r="DN2" s="11" t="n">
        <v>46031</v>
      </c>
      <c r="DO2" s="6" t="s">
        <f>=880.65</f>
      </c>
      <c r="DP2" s="0" t="s">
        <v>656</v>
      </c>
    </row>
    <row collapsed="false" customFormat="false" customHeight="false" hidden="false" ht="12.1" outlineLevel="0" r="3">
      <c r="A3" s="11" t="n">
        <v>45002</v>
      </c>
      <c r="B3" s="6" t="n">
        <v>3000.05</v>
      </c>
      <c r="C3" s="0" t="s">
        <v>656</v>
      </c>
      <c r="D3" s="11" t="n">
        <v>44680</v>
      </c>
      <c r="E3" s="6" t="n">
        <v>1264.41</v>
      </c>
      <c r="F3" s="0" t="s">
        <v>656</v>
      </c>
      <c r="G3" s="11" t="n">
        <v>44382</v>
      </c>
      <c r="H3" s="6" t="n">
        <v>-185</v>
      </c>
      <c r="I3" s="0" t="s">
        <v>262</v>
      </c>
      <c r="J3" s="11" t="n">
        <v>44372</v>
      </c>
      <c r="K3" s="6" t="n">
        <v>-87</v>
      </c>
      <c r="L3" s="0" t="s">
        <v>258</v>
      </c>
      <c r="M3" s="11" t="n">
        <v>44651</v>
      </c>
      <c r="N3" s="6" t="n">
        <v>417.25</v>
      </c>
      <c r="O3" s="0" t="s">
        <v>656</v>
      </c>
      <c r="P3" s="11" t="n">
        <v>45924</v>
      </c>
      <c r="Q3" s="6" t="n">
        <v>5718.37</v>
      </c>
      <c r="R3" s="0" t="s">
        <v>656</v>
      </c>
      <c r="S3" s="11" t="n">
        <v>45684</v>
      </c>
      <c r="T3" s="6" t="n">
        <v>1156.5</v>
      </c>
      <c r="U3" s="0" t="s">
        <v>656</v>
      </c>
      <c r="V3" s="11" t="n">
        <v>45621</v>
      </c>
      <c r="W3" s="6" t="n">
        <v>-80.5</v>
      </c>
      <c r="X3" s="0" t="s">
        <v>410</v>
      </c>
      <c r="Y3" s="11" t="n">
        <v>43591</v>
      </c>
      <c r="Z3" s="6" t="n">
        <v>-50</v>
      </c>
      <c r="AA3" s="0" t="s">
        <v>179</v>
      </c>
      <c r="AB3" s="11" t="n">
        <v>46017</v>
      </c>
      <c r="AC3" s="6" t="n">
        <v>12249.37</v>
      </c>
      <c r="AD3" s="0" t="s">
        <v>656</v>
      </c>
      <c r="AE3" s="11" t="n">
        <v>45443</v>
      </c>
      <c r="AF3" s="6" t="n">
        <v>412.55</v>
      </c>
      <c r="AG3" s="0" t="s">
        <v>656</v>
      </c>
      <c r="AH3" s="11" t="n">
        <v>44407</v>
      </c>
      <c r="AI3" s="6" t="n">
        <v>1634.73</v>
      </c>
      <c r="AJ3" s="0" t="s">
        <v>656</v>
      </c>
      <c r="AK3" s="11" t="n">
        <v>46017</v>
      </c>
      <c r="AL3" s="6" t="n">
        <v>5902.51</v>
      </c>
      <c r="AM3" s="0" t="s">
        <v>656</v>
      </c>
      <c r="AN3" s="11" t="n">
        <v>43875</v>
      </c>
      <c r="AO3" s="6" t="n">
        <v>1857.5</v>
      </c>
      <c r="AP3" s="0" t="s">
        <v>656</v>
      </c>
      <c r="AQ3" s="11" t="n">
        <v>45922</v>
      </c>
      <c r="AR3" s="6" t="n">
        <v>-1194</v>
      </c>
      <c r="AS3" s="0" t="s">
        <v>657</v>
      </c>
      <c r="AT3" s="11" t="n">
        <v>45169</v>
      </c>
      <c r="AU3" s="6" t="n">
        <v>-11687.16</v>
      </c>
      <c r="AV3" s="0" t="s">
        <v>657</v>
      </c>
      <c r="AW3" s="11" t="n">
        <v>44312</v>
      </c>
      <c r="AX3" s="6" t="n">
        <v>-16.59</v>
      </c>
      <c r="AY3" s="0" t="s">
        <v>248</v>
      </c>
      <c r="AZ3" s="11" t="n">
        <v>45030</v>
      </c>
      <c r="BA3" s="6" t="n">
        <v>-580.53</v>
      </c>
      <c r="BB3" s="0" t="s">
        <v>657</v>
      </c>
      <c r="BC3" s="11" t="n">
        <v>45520</v>
      </c>
      <c r="BD3" s="6" t="n">
        <v>-1281</v>
      </c>
      <c r="BE3" s="0" t="s">
        <v>657</v>
      </c>
      <c r="BF3" s="11" t="n">
        <v>46017</v>
      </c>
      <c r="BG3" s="6" t="n">
        <v>12055.64</v>
      </c>
      <c r="BH3" s="0" t="s">
        <v>656</v>
      </c>
      <c r="BI3" s="11" t="n">
        <v>45128</v>
      </c>
      <c r="BJ3" s="6" t="n">
        <v>-3364.2</v>
      </c>
      <c r="BK3" s="0" t="s">
        <v>657</v>
      </c>
      <c r="BL3" s="11" t="n">
        <v>44053</v>
      </c>
      <c r="BM3" s="6" t="n">
        <v>5.16</v>
      </c>
      <c r="BN3" s="0" t="s">
        <v>656</v>
      </c>
      <c r="BO3" s="11" t="n">
        <v>46142</v>
      </c>
      <c r="BP3" s="6" t="n">
        <v>178.05</v>
      </c>
      <c r="BQ3" s="0" t="s">
        <v>656</v>
      </c>
      <c r="BR3" s="11" t="n">
        <v>44057</v>
      </c>
      <c r="BS3" s="6" t="n">
        <v>228.13</v>
      </c>
      <c r="BT3" s="0" t="s">
        <v>656</v>
      </c>
      <c r="BU3" s="11" t="n">
        <v>44547</v>
      </c>
      <c r="BV3" s="6" t="n">
        <v>20.32</v>
      </c>
      <c r="BW3" s="0" t="s">
        <v>656</v>
      </c>
      <c r="BX3" s="11" t="n">
        <v>45524</v>
      </c>
      <c r="BY3" s="6" t="n">
        <v>-1593.81</v>
      </c>
      <c r="BZ3" s="0" t="s">
        <v>657</v>
      </c>
      <c r="CA3" s="11" t="n">
        <v>45525</v>
      </c>
      <c r="CB3" s="6" t="s">
        <f>=-123.48</f>
      </c>
      <c r="CC3" s="0" t="s">
        <v>399</v>
      </c>
      <c r="CD3" s="11" t="n">
        <v>45627</v>
      </c>
      <c r="CE3" s="6" t="s">
        <f>=-143.85</f>
      </c>
      <c r="CF3" s="0" t="s">
        <v>411</v>
      </c>
      <c r="CG3" s="11" t="n">
        <v>46066</v>
      </c>
      <c r="CH3" s="6" t="s">
        <f>=-36.06</f>
      </c>
      <c r="CI3" s="0" t="s">
        <v>523</v>
      </c>
      <c r="CJ3" s="11" t="n">
        <v>46140</v>
      </c>
      <c r="CK3" s="6" t="s">
        <f>=7452.03</f>
      </c>
      <c r="CL3" s="0" t="s">
        <v>656</v>
      </c>
      <c r="CM3" s="11" t="n">
        <v>45985</v>
      </c>
      <c r="CN3" s="6" t="s">
        <f>=2381.49</f>
      </c>
      <c r="CO3" s="0" t="s">
        <v>656</v>
      </c>
      <c r="CP3" s="11" t="n">
        <v>46028</v>
      </c>
      <c r="CQ3" s="6" t="s">
        <f>=2039.24</f>
      </c>
      <c r="CR3" s="0" t="s">
        <v>656</v>
      </c>
      <c r="CS3" s="11" t="n">
        <v>45922</v>
      </c>
      <c r="CT3" s="6" t="s">
        <f>=-41.52</f>
      </c>
      <c r="CU3" s="0" t="s">
        <v>453</v>
      </c>
      <c r="CV3" s="11" t="n">
        <v>46028</v>
      </c>
      <c r="CW3" s="6" t="s">
        <f>=943.9</f>
      </c>
      <c r="CX3" s="0" t="s">
        <v>656</v>
      </c>
      <c r="CY3" s="11" t="n">
        <v>46050</v>
      </c>
      <c r="CZ3" s="6" t="s">
        <f>=-19.94</f>
      </c>
      <c r="DA3" s="0" t="s">
        <v>519</v>
      </c>
      <c r="DB3" s="11" t="n">
        <v>46066</v>
      </c>
      <c r="DC3" s="6" t="s">
        <f>=-180.44</f>
      </c>
      <c r="DD3" s="0" t="s">
        <v>522</v>
      </c>
      <c r="DE3" s="11" t="n">
        <v>46031</v>
      </c>
      <c r="DF3" s="6" t="s">
        <f>=1018.41</f>
      </c>
      <c r="DG3" s="0" t="s">
        <v>656</v>
      </c>
      <c r="DH3" s="11" t="n">
        <v>45453</v>
      </c>
      <c r="DI3" s="6" t="s">
        <f>=5178.52</f>
      </c>
      <c r="DJ3" s="0" t="s">
        <v>656</v>
      </c>
      <c r="DK3" s="11" t="n">
        <v>45166</v>
      </c>
      <c r="DL3" s="6" t="s">
        <f>=-967.94</f>
      </c>
      <c r="DM3" s="0" t="s">
        <v>657</v>
      </c>
      <c r="DN3" s="11" t="n">
        <v>46085</v>
      </c>
      <c r="DO3" s="6" t="s">
        <f>=-43.19</f>
      </c>
      <c r="DP3" s="0" t="s">
        <v>539</v>
      </c>
    </row>
    <row collapsed="false" customFormat="false" customHeight="false" hidden="false" ht="12.1" outlineLevel="0" r="4">
      <c r="A4" s="11" t="n">
        <v>45033</v>
      </c>
      <c r="B4" s="6" t="n">
        <v>3000.03</v>
      </c>
      <c r="C4" s="0" t="s">
        <v>656</v>
      </c>
      <c r="D4" s="11" t="n">
        <v>44848</v>
      </c>
      <c r="E4" s="6" t="n">
        <v>1061.2</v>
      </c>
      <c r="F4" s="0" t="s">
        <v>656</v>
      </c>
      <c r="G4" s="11" t="n">
        <v>44491</v>
      </c>
      <c r="H4" s="6" t="n">
        <v>7280.65</v>
      </c>
      <c r="I4" s="0" t="s">
        <v>656</v>
      </c>
      <c r="J4" s="11" t="n">
        <v>44558</v>
      </c>
      <c r="K4" s="6" t="n">
        <v>-348</v>
      </c>
      <c r="L4" s="0" t="s">
        <v>284</v>
      </c>
      <c r="M4" s="11" t="n">
        <v>44753</v>
      </c>
      <c r="N4" s="6" t="n">
        <v>-41.26</v>
      </c>
      <c r="O4" s="0" t="s">
        <v>298</v>
      </c>
      <c r="P4" s="11" t="n">
        <v>45961</v>
      </c>
      <c r="Q4" s="6" t="n">
        <v>2508.92</v>
      </c>
      <c r="R4" s="0" t="s">
        <v>656</v>
      </c>
      <c r="S4" s="11" t="n">
        <v>45855</v>
      </c>
      <c r="T4" s="6" t="n">
        <v>-344.5</v>
      </c>
      <c r="U4" s="0" t="s">
        <v>445</v>
      </c>
      <c r="V4" s="11" t="n">
        <v>45793</v>
      </c>
      <c r="W4" s="6" t="n">
        <v>-28</v>
      </c>
      <c r="X4" s="0" t="s">
        <v>432</v>
      </c>
      <c r="Y4" s="11" t="n">
        <v>43605</v>
      </c>
      <c r="Z4" s="6" t="n">
        <v>1580.35</v>
      </c>
      <c r="AA4" s="0" t="s">
        <v>656</v>
      </c>
      <c r="AB4" s="11" t="n">
        <v>46045</v>
      </c>
      <c r="AC4" s="6" t="n">
        <v>1304.2</v>
      </c>
      <c r="AD4" s="0" t="s">
        <v>656</v>
      </c>
      <c r="AE4" s="11" t="n">
        <v>45446</v>
      </c>
      <c r="AF4" s="6" t="n">
        <v>-57.2</v>
      </c>
      <c r="AG4" s="0" t="s">
        <v>378</v>
      </c>
      <c r="AH4" s="11" t="n">
        <v>44480</v>
      </c>
      <c r="AI4" s="6" t="n">
        <v>-48.34</v>
      </c>
      <c r="AJ4" s="0" t="s">
        <v>275</v>
      </c>
      <c r="AK4" s="11" t="n">
        <v>46052</v>
      </c>
      <c r="AL4" s="6" t="n">
        <v>3035.31</v>
      </c>
      <c r="AM4" s="0" t="s">
        <v>656</v>
      </c>
      <c r="AN4" s="11" t="n">
        <v>43966</v>
      </c>
      <c r="AO4" s="6" t="n">
        <v>1685.8</v>
      </c>
      <c r="AP4" s="0" t="s">
        <v>656</v>
      </c>
      <c r="AQ4" s="11" t="n">
        <v>45922</v>
      </c>
      <c r="AR4" s="6" t="n">
        <v>2392.63</v>
      </c>
      <c r="AS4" s="0" t="s">
        <v>656</v>
      </c>
      <c r="AT4" s="11" t="n">
        <v>45169</v>
      </c>
      <c r="AU4" s="6" t="n">
        <v>11709.35</v>
      </c>
      <c r="AV4" s="0" t="s">
        <v>656</v>
      </c>
      <c r="AW4" s="11" t="n">
        <v>44445</v>
      </c>
      <c r="AX4" s="6" t="n">
        <v>-21.78</v>
      </c>
      <c r="AY4" s="0" t="s">
        <v>272</v>
      </c>
      <c r="AZ4" s="11" t="n">
        <v>45030</v>
      </c>
      <c r="BA4" s="6" t="n">
        <v>583.17</v>
      </c>
      <c r="BB4" s="0" t="s">
        <v>656</v>
      </c>
      <c r="BC4" s="11" t="n">
        <v>45789</v>
      </c>
      <c r="BD4" s="6" t="n">
        <v>19425</v>
      </c>
      <c r="BE4" s="0" t="s">
        <v>656</v>
      </c>
      <c r="BF4" s="11" t="n">
        <v>46210</v>
      </c>
      <c r="BG4" s="6" t="n">
        <v>18767</v>
      </c>
      <c r="BH4" s="0" t="s">
        <v>656</v>
      </c>
      <c r="BI4" s="11" t="n">
        <v>45128</v>
      </c>
      <c r="BJ4" s="6" t="n">
        <v>-8968</v>
      </c>
      <c r="BK4" s="0" t="s">
        <v>657</v>
      </c>
      <c r="BL4" s="11" t="n">
        <v>44057</v>
      </c>
      <c r="BM4" s="6" t="n">
        <v>195.32</v>
      </c>
      <c r="BN4" s="0" t="s">
        <v>656</v>
      </c>
      <c r="BO4" s="11" t="n">
        <v>46148</v>
      </c>
      <c r="BP4" s="6" t="n">
        <v>79.46</v>
      </c>
      <c r="BQ4" s="0" t="s">
        <v>656</v>
      </c>
      <c r="BR4" s="11" t="n">
        <v>44137</v>
      </c>
      <c r="BS4" s="6" t="n">
        <v>205.42</v>
      </c>
      <c r="BT4" s="0" t="s">
        <v>656</v>
      </c>
      <c r="BU4" s="11" t="n">
        <v>44823</v>
      </c>
      <c r="BV4" s="6" t="n">
        <v>-44.06</v>
      </c>
      <c r="BW4" s="0" t="s">
        <v>657</v>
      </c>
      <c r="BX4" s="11" t="n">
        <v>46269</v>
      </c>
      <c r="BY4" s="8" t="s">
        <f>=-Портфель!K28</f>
      </c>
      <c r="BZ4" s="0" t="s">
        <v>658</v>
      </c>
      <c r="CA4" s="11" t="n">
        <v>45527</v>
      </c>
      <c r="CB4" s="6" t="s">
        <f>=8269.73</f>
      </c>
      <c r="CC4" s="0" t="s">
        <v>656</v>
      </c>
      <c r="CD4" s="11" t="n">
        <v>45635</v>
      </c>
      <c r="CE4" s="6" t="s">
        <f>=-26235.97</f>
      </c>
      <c r="CF4" s="0" t="s">
        <v>657</v>
      </c>
      <c r="CG4" s="11" t="n">
        <v>46069</v>
      </c>
      <c r="CH4" s="6" t="s">
        <f>=7515.38</f>
      </c>
      <c r="CI4" s="0" t="s">
        <v>656</v>
      </c>
      <c r="CJ4" s="11" t="n">
        <v>46143</v>
      </c>
      <c r="CK4" s="6" t="s">
        <f>=-71.36</f>
      </c>
      <c r="CL4" s="0" t="s">
        <v>579</v>
      </c>
      <c r="CM4" s="11" t="n">
        <v>46003</v>
      </c>
      <c r="CN4" s="6" t="s">
        <f>=-139.47</f>
      </c>
      <c r="CO4" s="0" t="s">
        <v>486</v>
      </c>
      <c r="CP4" s="11" t="n">
        <v>46037</v>
      </c>
      <c r="CQ4" s="6" t="s">
        <f>=-74.47</f>
      </c>
      <c r="CR4" s="0" t="s">
        <v>507</v>
      </c>
      <c r="CS4" s="11" t="n">
        <v>45922</v>
      </c>
      <c r="CT4" s="6" t="s">
        <f>=1001.19</f>
      </c>
      <c r="CU4" s="0" t="s">
        <v>656</v>
      </c>
      <c r="CV4" s="11" t="n">
        <v>46062</v>
      </c>
      <c r="CW4" s="6" t="s">
        <f>=1885.03</f>
      </c>
      <c r="CX4" s="0" t="s">
        <v>656</v>
      </c>
      <c r="CY4" s="11" t="n">
        <v>46058</v>
      </c>
      <c r="CZ4" s="6" t="s">
        <f>=996.05</f>
      </c>
      <c r="DA4" s="0" t="s">
        <v>656</v>
      </c>
      <c r="DB4" s="11" t="n">
        <v>46248</v>
      </c>
      <c r="DC4" s="6" t="s">
        <f>=-180.44</f>
      </c>
      <c r="DD4" s="0" t="s">
        <v>522</v>
      </c>
      <c r="DE4" s="11" t="n">
        <v>46058</v>
      </c>
      <c r="DF4" s="6" t="s">
        <f>=1017.14</f>
      </c>
      <c r="DG4" s="0" t="s">
        <v>656</v>
      </c>
      <c r="DH4" s="11" t="n">
        <v>45453</v>
      </c>
      <c r="DI4" s="6" t="s">
        <f>=4315.43</f>
      </c>
      <c r="DJ4" s="0" t="s">
        <v>656</v>
      </c>
      <c r="DK4" s="11" t="n">
        <v>45973</v>
      </c>
      <c r="DL4" s="6" t="s">
        <f>=876.83</f>
      </c>
      <c r="DM4" s="0" t="s">
        <v>656</v>
      </c>
      <c r="DN4" s="11" t="n">
        <v>46267</v>
      </c>
      <c r="DO4" s="6" t="s">
        <f>=-41.37</f>
      </c>
      <c r="DP4" s="0" t="s">
        <v>648</v>
      </c>
    </row>
    <row collapsed="false" customFormat="false" customHeight="false" hidden="false" ht="12.1" outlineLevel="0" r="5">
      <c r="A5" s="11" t="n">
        <v>45063</v>
      </c>
      <c r="B5" s="6" t="n">
        <v>3000.05</v>
      </c>
      <c r="C5" s="0" t="s">
        <v>656</v>
      </c>
      <c r="D5" s="11" t="n">
        <v>45057</v>
      </c>
      <c r="E5" s="6" t="n">
        <v>-652</v>
      </c>
      <c r="F5" s="0" t="s">
        <v>328</v>
      </c>
      <c r="G5" s="11" t="n">
        <v>44551</v>
      </c>
      <c r="H5" s="6" t="n">
        <v>-592</v>
      </c>
      <c r="I5" s="0" t="s">
        <v>283</v>
      </c>
      <c r="J5" s="11" t="n">
        <v>44656</v>
      </c>
      <c r="K5" s="6" t="n">
        <v>427.6</v>
      </c>
      <c r="L5" s="0" t="s">
        <v>656</v>
      </c>
      <c r="M5" s="11" t="n">
        <v>44760</v>
      </c>
      <c r="N5" s="6" t="n">
        <v>332.39</v>
      </c>
      <c r="O5" s="0" t="s">
        <v>656</v>
      </c>
      <c r="P5" s="11" t="n">
        <v>45966</v>
      </c>
      <c r="Q5" s="6" t="n">
        <v>12632.16</v>
      </c>
      <c r="R5" s="0" t="s">
        <v>656</v>
      </c>
      <c r="S5" s="11" t="n">
        <v>45922</v>
      </c>
      <c r="T5" s="6" t="n">
        <v>-2446.4</v>
      </c>
      <c r="U5" s="0" t="s">
        <v>657</v>
      </c>
      <c r="V5" s="11" t="n">
        <v>45855</v>
      </c>
      <c r="W5" s="6" t="n">
        <v>-29</v>
      </c>
      <c r="X5" s="0" t="s">
        <v>444</v>
      </c>
      <c r="Y5" s="11" t="n">
        <v>43635</v>
      </c>
      <c r="Z5" s="6" t="n">
        <v>-127.8</v>
      </c>
      <c r="AA5" s="0" t="s">
        <v>183</v>
      </c>
      <c r="AB5" s="11" t="n">
        <v>46052</v>
      </c>
      <c r="AC5" s="6" t="n">
        <v>2205.44</v>
      </c>
      <c r="AD5" s="0" t="s">
        <v>656</v>
      </c>
      <c r="AE5" s="11" t="n">
        <v>45580</v>
      </c>
      <c r="AF5" s="6" t="n">
        <v>389.2</v>
      </c>
      <c r="AG5" s="0" t="s">
        <v>656</v>
      </c>
      <c r="AH5" s="11" t="n">
        <v>44546</v>
      </c>
      <c r="AI5" s="6" t="n">
        <v>1649.34</v>
      </c>
      <c r="AJ5" s="0" t="s">
        <v>656</v>
      </c>
      <c r="AK5" s="11" t="n">
        <v>46190</v>
      </c>
      <c r="AL5" s="6" t="n">
        <v>-1597.24</v>
      </c>
      <c r="AM5" s="0" t="s">
        <v>602</v>
      </c>
      <c r="AN5" s="11" t="n">
        <v>43998</v>
      </c>
      <c r="AO5" s="6" t="n">
        <v>-114.3</v>
      </c>
      <c r="AP5" s="0" t="s">
        <v>213</v>
      </c>
      <c r="AQ5" s="11" t="n">
        <v>45922</v>
      </c>
      <c r="AR5" s="6" t="n">
        <v>1195.51</v>
      </c>
      <c r="AS5" s="0" t="s">
        <v>656</v>
      </c>
      <c r="AT5" s="11" t="n">
        <v>45257</v>
      </c>
      <c r="AU5" s="6" t="n">
        <v>-11170.16</v>
      </c>
      <c r="AV5" s="0" t="s">
        <v>657</v>
      </c>
      <c r="AW5" s="11" t="n">
        <v>44446</v>
      </c>
      <c r="AX5" s="6" t="n">
        <v>1160.66</v>
      </c>
      <c r="AY5" s="0" t="s">
        <v>656</v>
      </c>
      <c r="AZ5" s="11" t="n">
        <v>45481</v>
      </c>
      <c r="BA5" s="6" t="n">
        <v>-43</v>
      </c>
      <c r="BB5" s="0" t="s">
        <v>388</v>
      </c>
      <c r="BC5" s="11" t="n">
        <v>45841</v>
      </c>
      <c r="BD5" s="6" t="n">
        <v>21344</v>
      </c>
      <c r="BE5" s="0" t="s">
        <v>656</v>
      </c>
      <c r="BF5" s="11" t="n">
        <v>46269</v>
      </c>
      <c r="BG5" s="8" t="s">
        <f>=-Портфель!K22</f>
      </c>
      <c r="BH5" s="0" t="s">
        <v>658</v>
      </c>
      <c r="BI5" s="11" t="n">
        <v>45128</v>
      </c>
      <c r="BJ5" s="6" t="n">
        <v>-5608</v>
      </c>
      <c r="BK5" s="0" t="s">
        <v>657</v>
      </c>
      <c r="BL5" s="11" t="n">
        <v>44174</v>
      </c>
      <c r="BM5" s="6" t="n">
        <v>271.3</v>
      </c>
      <c r="BN5" s="0" t="s">
        <v>656</v>
      </c>
      <c r="BO5" s="11" t="n">
        <v>46156</v>
      </c>
      <c r="BP5" s="6" t="n">
        <v>79.39</v>
      </c>
      <c r="BQ5" s="0" t="s">
        <v>656</v>
      </c>
      <c r="BR5" s="11" t="n">
        <v>44181</v>
      </c>
      <c r="BS5" s="6" t="n">
        <v>247.65</v>
      </c>
      <c r="BT5" s="0" t="s">
        <v>656</v>
      </c>
      <c r="BU5" s="11" t="n">
        <v>45636</v>
      </c>
      <c r="BV5" s="6" t="n">
        <v>157.99</v>
      </c>
      <c r="BW5" s="0" t="s">
        <v>656</v>
      </c>
      <c r="BX5" s="0"/>
      <c r="BY5" s="10" t="s">
        <f>=XIRR(BY2:BY4,BX2:BX4)</f>
      </c>
      <c r="BZ5" s="0"/>
      <c r="CA5" s="11" t="n">
        <v>45567</v>
      </c>
      <c r="CB5" s="6" t="s">
        <f>=8254.714994</f>
      </c>
      <c r="CC5" s="0" t="s">
        <v>656</v>
      </c>
      <c r="CD5" s="11" t="n">
        <v>45925</v>
      </c>
      <c r="CE5" s="6" t="s">
        <f>=16769.64</f>
      </c>
      <c r="CF5" s="0" t="s">
        <v>656</v>
      </c>
      <c r="CG5" s="11" t="n">
        <v>46096</v>
      </c>
      <c r="CH5" s="6" t="s">
        <f>=-72.82</f>
      </c>
      <c r="CI5" s="0" t="s">
        <v>546</v>
      </c>
      <c r="CJ5" s="11" t="n">
        <v>46173</v>
      </c>
      <c r="CK5" s="6" t="s">
        <f>=-68.12</f>
      </c>
      <c r="CL5" s="0" t="s">
        <v>594</v>
      </c>
      <c r="CM5" s="11" t="n">
        <v>46017</v>
      </c>
      <c r="CN5" s="6" t="s">
        <f>=806.38</f>
      </c>
      <c r="CO5" s="0" t="s">
        <v>656</v>
      </c>
      <c r="CP5" s="11" t="n">
        <v>46062</v>
      </c>
      <c r="CQ5" s="6" t="s">
        <f>=1021.59</f>
      </c>
      <c r="CR5" s="0" t="s">
        <v>656</v>
      </c>
      <c r="CS5" s="11" t="n">
        <v>45952</v>
      </c>
      <c r="CT5" s="6" t="s">
        <f>=-52.16</f>
      </c>
      <c r="CU5" s="0" t="s">
        <v>465</v>
      </c>
      <c r="CV5" s="11" t="n">
        <v>46134</v>
      </c>
      <c r="CW5" s="6" t="s">
        <f>=-324.98</f>
      </c>
      <c r="CX5" s="0" t="s">
        <v>569</v>
      </c>
      <c r="CY5" s="11" t="n">
        <v>46062</v>
      </c>
      <c r="CZ5" s="6" t="s">
        <f>=1990.31</f>
      </c>
      <c r="DA5" s="0" t="s">
        <v>656</v>
      </c>
      <c r="DB5" s="11" t="n">
        <v>46353</v>
      </c>
      <c r="DC5" s="8" t="s">
        <f>=-Портфель!K39</f>
      </c>
      <c r="DD5" s="0" t="s">
        <v>658</v>
      </c>
      <c r="DE5" s="11" t="n">
        <v>46105</v>
      </c>
      <c r="DF5" s="6" t="s">
        <f>=-95.95</f>
      </c>
      <c r="DG5" s="0" t="s">
        <v>552</v>
      </c>
      <c r="DH5" s="11" t="n">
        <v>45504</v>
      </c>
      <c r="DI5" s="6" t="s">
        <f>=2498.31</f>
      </c>
      <c r="DJ5" s="0" t="s">
        <v>656</v>
      </c>
      <c r="DK5" s="11" t="n">
        <v>46085</v>
      </c>
      <c r="DL5" s="6" t="s">
        <f>=-38.88</f>
      </c>
      <c r="DM5" s="0" t="s">
        <v>538</v>
      </c>
      <c r="DN5" s="11" t="n">
        <v>46396</v>
      </c>
      <c r="DO5" s="8" t="s">
        <f>=-Портфель!K43</f>
      </c>
      <c r="DP5" s="0" t="s">
        <v>658</v>
      </c>
    </row>
    <row collapsed="false" customFormat="false" customHeight="false" hidden="false" ht="12.1" outlineLevel="0" r="6">
      <c r="A6" s="11" t="n">
        <v>45096</v>
      </c>
      <c r="B6" s="6" t="n">
        <v>2999.98</v>
      </c>
      <c r="C6" s="0" t="s">
        <v>656</v>
      </c>
      <c r="D6" s="11" t="n">
        <v>45160</v>
      </c>
      <c r="E6" s="6" t="n">
        <v>-7803.36</v>
      </c>
      <c r="F6" s="0" t="s">
        <v>657</v>
      </c>
      <c r="G6" s="11" t="n">
        <v>44559</v>
      </c>
      <c r="H6" s="6" t="n">
        <v>6453.18</v>
      </c>
      <c r="I6" s="0" t="s">
        <v>656</v>
      </c>
      <c r="J6" s="11" t="n">
        <v>44701</v>
      </c>
      <c r="K6" s="6" t="n">
        <v>421.24</v>
      </c>
      <c r="L6" s="0" t="s">
        <v>656</v>
      </c>
      <c r="M6" s="11" t="n">
        <v>44819</v>
      </c>
      <c r="N6" s="6" t="n">
        <v>366.51</v>
      </c>
      <c r="O6" s="0" t="s">
        <v>656</v>
      </c>
      <c r="P6" s="11" t="n">
        <v>46028</v>
      </c>
      <c r="Q6" s="6" t="n">
        <v>-3202</v>
      </c>
      <c r="R6" s="0" t="s">
        <v>501</v>
      </c>
      <c r="S6" s="11" t="n">
        <v>45922</v>
      </c>
      <c r="T6" s="6" t="n">
        <v>3679.62</v>
      </c>
      <c r="U6" s="0" t="s">
        <v>656</v>
      </c>
      <c r="V6" s="11" t="n">
        <v>45924</v>
      </c>
      <c r="W6" s="6" t="n">
        <v>-3133.2</v>
      </c>
      <c r="X6" s="0" t="s">
        <v>657</v>
      </c>
      <c r="Y6" s="11" t="n">
        <v>43748</v>
      </c>
      <c r="Z6" s="6" t="n">
        <v>-63.6</v>
      </c>
      <c r="AA6" s="0" t="s">
        <v>199</v>
      </c>
      <c r="AB6" s="11" t="n">
        <v>46142</v>
      </c>
      <c r="AC6" s="6" t="n">
        <v>2074.34</v>
      </c>
      <c r="AD6" s="0" t="s">
        <v>656</v>
      </c>
      <c r="AE6" s="11" t="n">
        <v>45581</v>
      </c>
      <c r="AF6" s="6" t="n">
        <v>386.95</v>
      </c>
      <c r="AG6" s="0" t="s">
        <v>656</v>
      </c>
      <c r="AH6" s="11" t="n">
        <v>44666</v>
      </c>
      <c r="AI6" s="6" t="n">
        <v>1025.58</v>
      </c>
      <c r="AJ6" s="0" t="s">
        <v>656</v>
      </c>
      <c r="AK6" s="11" t="n">
        <v>46354</v>
      </c>
      <c r="AL6" s="8" t="s">
        <f>=-Портфель!K14</f>
      </c>
      <c r="AM6" s="0" t="s">
        <v>658</v>
      </c>
      <c r="AN6" s="11" t="n">
        <v>43998</v>
      </c>
      <c r="AO6" s="6" t="n">
        <v>-118.75</v>
      </c>
      <c r="AP6" s="0" t="s">
        <v>214</v>
      </c>
      <c r="AQ6" s="11" t="n">
        <v>45930</v>
      </c>
      <c r="AR6" s="6" t="n">
        <v>1240.15</v>
      </c>
      <c r="AS6" s="0" t="s">
        <v>656</v>
      </c>
      <c r="AT6" s="11" t="n">
        <v>45257</v>
      </c>
      <c r="AU6" s="6" t="n">
        <v>11187.34</v>
      </c>
      <c r="AV6" s="0" t="s">
        <v>656</v>
      </c>
      <c r="AW6" s="11" t="n">
        <v>44455</v>
      </c>
      <c r="AX6" s="6" t="n">
        <v>1155.66</v>
      </c>
      <c r="AY6" s="0" t="s">
        <v>656</v>
      </c>
      <c r="AZ6" s="11" t="n">
        <v>45838</v>
      </c>
      <c r="BA6" s="6" t="n">
        <v>-13</v>
      </c>
      <c r="BB6" s="0" t="s">
        <v>440</v>
      </c>
      <c r="BC6" s="11" t="n">
        <v>45925</v>
      </c>
      <c r="BD6" s="6" t="n">
        <v>1433.28</v>
      </c>
      <c r="BE6" s="0" t="s">
        <v>656</v>
      </c>
      <c r="BF6" s="0"/>
      <c r="BG6" s="10" t="s">
        <f>=XIRR(BG2:BG5,BF2:BF5)</f>
      </c>
      <c r="BH6" s="0"/>
      <c r="BI6" s="11" t="n">
        <v>45128</v>
      </c>
      <c r="BJ6" s="6" t="n">
        <v>-1122.4</v>
      </c>
      <c r="BK6" s="0" t="s">
        <v>657</v>
      </c>
      <c r="BL6" s="11" t="n">
        <v>44181</v>
      </c>
      <c r="BM6" s="6" t="n">
        <v>252.72</v>
      </c>
      <c r="BN6" s="0" t="s">
        <v>656</v>
      </c>
      <c r="BO6" s="11" t="n">
        <v>46157</v>
      </c>
      <c r="BP6" s="6" t="n">
        <v>97.97</v>
      </c>
      <c r="BQ6" s="0" t="s">
        <v>656</v>
      </c>
      <c r="BR6" s="11" t="n">
        <v>44337</v>
      </c>
      <c r="BS6" s="6" t="n">
        <v>139.98</v>
      </c>
      <c r="BT6" s="0" t="s">
        <v>656</v>
      </c>
      <c r="BU6" s="11" t="n">
        <v>45636</v>
      </c>
      <c r="BV6" s="6" t="n">
        <v>14.38</v>
      </c>
      <c r="BW6" s="0" t="s">
        <v>656</v>
      </c>
      <c r="BX6" s="0"/>
      <c r="BY6" s="8" t="s">
        <f>=-SUM(BY2:BY4)</f>
      </c>
      <c r="BZ6" s="0" t="s">
        <v>659</v>
      </c>
      <c r="CA6" s="11" t="n">
        <v>45593</v>
      </c>
      <c r="CB6" s="6" t="s">
        <f>=8021.315526</f>
      </c>
      <c r="CC6" s="0" t="s">
        <v>656</v>
      </c>
      <c r="CD6" s="11" t="n">
        <v>45927</v>
      </c>
      <c r="CE6" s="6" t="s">
        <f>=-74.28</f>
      </c>
      <c r="CF6" s="0" t="s">
        <v>455</v>
      </c>
      <c r="CG6" s="11" t="n">
        <v>46126</v>
      </c>
      <c r="CH6" s="6" t="s">
        <f>=-70.6</f>
      </c>
      <c r="CI6" s="0" t="s">
        <v>562</v>
      </c>
      <c r="CJ6" s="11" t="n">
        <v>46203</v>
      </c>
      <c r="CK6" s="6" t="s">
        <f>=-74.52</f>
      </c>
      <c r="CL6" s="0" t="s">
        <v>609</v>
      </c>
      <c r="CM6" s="11" t="n">
        <v>46094</v>
      </c>
      <c r="CN6" s="6" t="s">
        <f>=-155.3</f>
      </c>
      <c r="CO6" s="0" t="s">
        <v>543</v>
      </c>
      <c r="CP6" s="11" t="n">
        <v>46067</v>
      </c>
      <c r="CQ6" s="6" t="s">
        <f>=-84.68</f>
      </c>
      <c r="CR6" s="0" t="s">
        <v>525</v>
      </c>
      <c r="CS6" s="11" t="n">
        <v>45982</v>
      </c>
      <c r="CT6" s="6" t="s">
        <f>=-51.12</f>
      </c>
      <c r="CU6" s="0" t="s">
        <v>474</v>
      </c>
      <c r="CV6" s="11" t="n">
        <v>46365</v>
      </c>
      <c r="CW6" s="8" t="s">
        <f>=-Портфель!K37</f>
      </c>
      <c r="CX6" s="0" t="s">
        <v>658</v>
      </c>
      <c r="CY6" s="11" t="n">
        <v>46080</v>
      </c>
      <c r="CZ6" s="6" t="s">
        <f>=-50.35</f>
      </c>
      <c r="DA6" s="0" t="s">
        <v>536</v>
      </c>
      <c r="DB6" s="0"/>
      <c r="DC6" s="10" t="s">
        <f>=XIRR(DC2:DC5,DB2:DB5)</f>
      </c>
      <c r="DD6" s="0"/>
      <c r="DE6" s="11" t="n">
        <v>46196</v>
      </c>
      <c r="DF6" s="6" t="s">
        <f>=-95.95</f>
      </c>
      <c r="DG6" s="0" t="s">
        <v>552</v>
      </c>
      <c r="DH6" s="11" t="n">
        <v>45527</v>
      </c>
      <c r="DI6" s="6" t="s">
        <f>=-5041.49</f>
      </c>
      <c r="DJ6" s="0" t="s">
        <v>657</v>
      </c>
      <c r="DK6" s="11" t="n">
        <v>46267</v>
      </c>
      <c r="DL6" s="6" t="s">
        <f>=-38.88</f>
      </c>
      <c r="DM6" s="0" t="s">
        <v>538</v>
      </c>
      <c r="DN6" s="0"/>
      <c r="DO6" s="10" t="s">
        <f>=XIRR(DO2:DO5,DN2:DN5)</f>
      </c>
      <c r="DP6" s="0"/>
    </row>
    <row collapsed="false" customFormat="false" customHeight="false" hidden="false" ht="12.1" outlineLevel="0" r="7">
      <c r="A7" s="11" t="n">
        <v>45139</v>
      </c>
      <c r="B7" s="6" t="n">
        <v>3000.05</v>
      </c>
      <c r="C7" s="0" t="s">
        <v>656</v>
      </c>
      <c r="D7" s="11" t="n">
        <v>45160</v>
      </c>
      <c r="E7" s="6" t="n">
        <v>28662.48</v>
      </c>
      <c r="F7" s="0" t="s">
        <v>656</v>
      </c>
      <c r="G7" s="11" t="n">
        <v>44610</v>
      </c>
      <c r="H7" s="6" t="n">
        <v>6477.15</v>
      </c>
      <c r="I7" s="0" t="s">
        <v>656</v>
      </c>
      <c r="J7" s="11" t="n">
        <v>44750</v>
      </c>
      <c r="K7" s="6" t="n">
        <v>-167</v>
      </c>
      <c r="L7" s="0" t="s">
        <v>295</v>
      </c>
      <c r="M7" s="11" t="n">
        <v>44855</v>
      </c>
      <c r="N7" s="6" t="n">
        <v>617.86</v>
      </c>
      <c r="O7" s="0" t="s">
        <v>656</v>
      </c>
      <c r="P7" s="11" t="n">
        <v>46045</v>
      </c>
      <c r="Q7" s="6" t="n">
        <v>2582.48</v>
      </c>
      <c r="R7" s="0" t="s">
        <v>656</v>
      </c>
      <c r="S7" s="11" t="n">
        <v>45930</v>
      </c>
      <c r="T7" s="6" t="n">
        <v>1246.35</v>
      </c>
      <c r="U7" s="0" t="s">
        <v>656</v>
      </c>
      <c r="V7" s="11" t="n">
        <v>45924</v>
      </c>
      <c r="W7" s="6" t="n">
        <v>3130.19</v>
      </c>
      <c r="X7" s="0" t="s">
        <v>656</v>
      </c>
      <c r="Y7" s="11" t="n">
        <v>43769</v>
      </c>
      <c r="Z7" s="6" t="n">
        <v>1264.35</v>
      </c>
      <c r="AA7" s="0" t="s">
        <v>656</v>
      </c>
      <c r="AB7" s="11" t="n">
        <v>46219</v>
      </c>
      <c r="AC7" s="6" t="n">
        <v>-406.5</v>
      </c>
      <c r="AD7" s="0" t="s">
        <v>619</v>
      </c>
      <c r="AE7" s="11" t="n">
        <v>45593</v>
      </c>
      <c r="AF7" s="6" t="n">
        <v>377.7</v>
      </c>
      <c r="AG7" s="0" t="s">
        <v>656</v>
      </c>
      <c r="AH7" s="11" t="n">
        <v>44686</v>
      </c>
      <c r="AI7" s="6" t="n">
        <v>-152.08</v>
      </c>
      <c r="AJ7" s="0" t="s">
        <v>289</v>
      </c>
      <c r="AK7" s="0"/>
      <c r="AL7" s="10" t="s">
        <f>=XIRR(AL2:AL6,AK2:AK6)</f>
      </c>
      <c r="AM7" s="0"/>
      <c r="AN7" s="11" t="n">
        <v>44082</v>
      </c>
      <c r="AO7" s="6" t="n">
        <v>-67.2</v>
      </c>
      <c r="AP7" s="0" t="s">
        <v>229</v>
      </c>
      <c r="AQ7" s="11" t="n">
        <v>45961</v>
      </c>
      <c r="AR7" s="6" t="n">
        <v>1252.96</v>
      </c>
      <c r="AS7" s="0" t="s">
        <v>656</v>
      </c>
      <c r="AT7" s="11" t="n">
        <v>45271</v>
      </c>
      <c r="AU7" s="6" t="n">
        <v>-10356.81</v>
      </c>
      <c r="AV7" s="0" t="s">
        <v>657</v>
      </c>
      <c r="AW7" s="11" t="n">
        <v>44542</v>
      </c>
      <c r="AX7" s="6" t="n">
        <v>-48.77</v>
      </c>
      <c r="AY7" s="0" t="s">
        <v>281</v>
      </c>
      <c r="AZ7" s="11" t="n">
        <v>46269</v>
      </c>
      <c r="BA7" s="8" t="s">
        <f>=-Портфель!K19</f>
      </c>
      <c r="BB7" s="0" t="s">
        <v>658</v>
      </c>
      <c r="BC7" s="11" t="n">
        <v>45988</v>
      </c>
      <c r="BD7" s="6" t="n">
        <v>-1349.73</v>
      </c>
      <c r="BE7" s="0" t="s">
        <v>657</v>
      </c>
      <c r="BF7" s="0"/>
      <c r="BG7" s="8" t="s">
        <f>=-SUM(BG2:BG5)</f>
      </c>
      <c r="BH7" s="0" t="s">
        <v>659</v>
      </c>
      <c r="BI7" s="11" t="n">
        <v>45128</v>
      </c>
      <c r="BJ7" s="6" t="n">
        <v>-1122.6</v>
      </c>
      <c r="BK7" s="0" t="s">
        <v>657</v>
      </c>
      <c r="BL7" s="11" t="n">
        <v>44309</v>
      </c>
      <c r="BM7" s="6" t="n">
        <v>83.28</v>
      </c>
      <c r="BN7" s="0" t="s">
        <v>656</v>
      </c>
      <c r="BO7" s="11" t="n">
        <v>46169</v>
      </c>
      <c r="BP7" s="6" t="n">
        <v>114.74</v>
      </c>
      <c r="BQ7" s="0" t="s">
        <v>656</v>
      </c>
      <c r="BR7" s="11" t="n">
        <v>44370</v>
      </c>
      <c r="BS7" s="6" t="n">
        <v>148.44</v>
      </c>
      <c r="BT7" s="0" t="s">
        <v>656</v>
      </c>
      <c r="BU7" s="11" t="n">
        <v>45789</v>
      </c>
      <c r="BV7" s="6" t="n">
        <v>625.94</v>
      </c>
      <c r="BW7" s="0" t="s">
        <v>656</v>
      </c>
      <c r="BX7" s="0"/>
      <c r="BY7" s="0"/>
      <c r="BZ7" s="0"/>
      <c r="CA7" s="11" t="n">
        <v>45616</v>
      </c>
      <c r="CB7" s="6" t="s">
        <f>=-543.2</f>
      </c>
      <c r="CC7" s="0" t="s">
        <v>408</v>
      </c>
      <c r="CD7" s="11" t="n">
        <v>45957</v>
      </c>
      <c r="CE7" s="6" t="s">
        <f>=-71.6</f>
      </c>
      <c r="CF7" s="0" t="s">
        <v>467</v>
      </c>
      <c r="CG7" s="11" t="n">
        <v>46156</v>
      </c>
      <c r="CH7" s="6" t="s">
        <f>=-68.22</f>
      </c>
      <c r="CI7" s="0" t="s">
        <v>582</v>
      </c>
      <c r="CJ7" s="11" t="n">
        <v>46206</v>
      </c>
      <c r="CK7" s="6" t="s">
        <f>=7574.04</f>
      </c>
      <c r="CL7" s="0" t="s">
        <v>656</v>
      </c>
      <c r="CM7" s="11" t="n">
        <v>46185</v>
      </c>
      <c r="CN7" s="6" t="s">
        <f>=-155.3</f>
      </c>
      <c r="CO7" s="0" t="s">
        <v>543</v>
      </c>
      <c r="CP7" s="11" t="n">
        <v>46097</v>
      </c>
      <c r="CQ7" s="6" t="s">
        <f>=-84.68</f>
      </c>
      <c r="CR7" s="0" t="s">
        <v>525</v>
      </c>
      <c r="CS7" s="11" t="n">
        <v>46012</v>
      </c>
      <c r="CT7" s="6" t="s">
        <f>=-50.52</f>
      </c>
      <c r="CU7" s="0" t="s">
        <v>492</v>
      </c>
      <c r="CV7" s="0"/>
      <c r="CW7" s="10" t="s">
        <f>=XIRR(CW2:CW6,CV2:CV6)</f>
      </c>
      <c r="CX7" s="0"/>
      <c r="CY7" s="11" t="n">
        <v>46110</v>
      </c>
      <c r="CZ7" s="6" t="s">
        <f>=-50.35</f>
      </c>
      <c r="DA7" s="0" t="s">
        <v>536</v>
      </c>
      <c r="DB7" s="0"/>
      <c r="DC7" s="8" t="s">
        <f>=-SUM(DC2:DC5)</f>
      </c>
      <c r="DD7" s="0" t="s">
        <v>659</v>
      </c>
      <c r="DE7" s="11" t="n">
        <v>46396</v>
      </c>
      <c r="DF7" s="8" t="s">
        <f>=-Портфель!K40</f>
      </c>
      <c r="DG7" s="0" t="s">
        <v>658</v>
      </c>
      <c r="DH7" s="11" t="n">
        <v>45527</v>
      </c>
      <c r="DI7" s="6" t="s">
        <f>=5052.37</f>
      </c>
      <c r="DJ7" s="0" t="s">
        <v>656</v>
      </c>
      <c r="DK7" s="11" t="n">
        <v>46269</v>
      </c>
      <c r="DL7" s="8" t="s">
        <f>=-Портфель!K42</f>
      </c>
      <c r="DM7" s="0" t="s">
        <v>658</v>
      </c>
      <c r="DN7" s="0"/>
      <c r="DO7" s="8" t="s">
        <f>=-SUM(DO2:DO5)</f>
      </c>
      <c r="DP7" s="0" t="s">
        <v>659</v>
      </c>
    </row>
    <row collapsed="false" customFormat="false" customHeight="false" hidden="false" ht="12.1" outlineLevel="0" r="8">
      <c r="A8" s="11" t="n">
        <v>45155</v>
      </c>
      <c r="B8" s="6" t="n">
        <v>3000.06</v>
      </c>
      <c r="C8" s="0" t="s">
        <v>656</v>
      </c>
      <c r="D8" s="11" t="n">
        <v>45190</v>
      </c>
      <c r="E8" s="6" t="n">
        <v>-27486.82</v>
      </c>
      <c r="F8" s="0" t="s">
        <v>657</v>
      </c>
      <c r="G8" s="11" t="n">
        <v>44613</v>
      </c>
      <c r="H8" s="6" t="n">
        <v>6188.49</v>
      </c>
      <c r="I8" s="0" t="s">
        <v>656</v>
      </c>
      <c r="J8" s="11" t="n">
        <v>44925</v>
      </c>
      <c r="K8" s="6" t="n">
        <v>-728.36</v>
      </c>
      <c r="L8" s="0" t="s">
        <v>313</v>
      </c>
      <c r="M8" s="11" t="n">
        <v>44880</v>
      </c>
      <c r="N8" s="6" t="n">
        <v>345.53</v>
      </c>
      <c r="O8" s="0" t="s">
        <v>656</v>
      </c>
      <c r="P8" s="11" t="n">
        <v>46052</v>
      </c>
      <c r="Q8" s="6" t="n">
        <v>2525.43</v>
      </c>
      <c r="R8" s="0" t="s">
        <v>656</v>
      </c>
      <c r="S8" s="11" t="n">
        <v>45961</v>
      </c>
      <c r="T8" s="6" t="n">
        <v>2453.88</v>
      </c>
      <c r="U8" s="0" t="s">
        <v>656</v>
      </c>
      <c r="V8" s="11" t="n">
        <v>45924</v>
      </c>
      <c r="W8" s="6" t="n">
        <v>3133</v>
      </c>
      <c r="X8" s="0" t="s">
        <v>656</v>
      </c>
      <c r="Y8" s="11" t="n">
        <v>43839</v>
      </c>
      <c r="Z8" s="6" t="n">
        <v>-83.6</v>
      </c>
      <c r="AA8" s="0" t="s">
        <v>203</v>
      </c>
      <c r="AB8" s="11" t="n">
        <v>46238</v>
      </c>
      <c r="AC8" s="6" t="n">
        <v>421.67</v>
      </c>
      <c r="AD8" s="0" t="s">
        <v>656</v>
      </c>
      <c r="AE8" s="11" t="n">
        <v>45817</v>
      </c>
      <c r="AF8" s="6" t="n">
        <v>-153.88</v>
      </c>
      <c r="AG8" s="0" t="s">
        <v>438</v>
      </c>
      <c r="AH8" s="11" t="n">
        <v>44712</v>
      </c>
      <c r="AI8" s="6" t="n">
        <v>917.52</v>
      </c>
      <c r="AJ8" s="0" t="s">
        <v>656</v>
      </c>
      <c r="AK8" s="0"/>
      <c r="AL8" s="8" t="s">
        <f>=-SUM(AL2:AL6)</f>
      </c>
      <c r="AM8" s="0" t="s">
        <v>659</v>
      </c>
      <c r="AN8" s="11" t="n">
        <v>44173</v>
      </c>
      <c r="AO8" s="6" t="n">
        <v>-162.7</v>
      </c>
      <c r="AP8" s="0" t="s">
        <v>242</v>
      </c>
      <c r="AQ8" s="11" t="n">
        <v>45966</v>
      </c>
      <c r="AR8" s="6" t="n">
        <v>6269.79</v>
      </c>
      <c r="AS8" s="0" t="s">
        <v>656</v>
      </c>
      <c r="AT8" s="11" t="n">
        <v>45271</v>
      </c>
      <c r="AU8" s="6" t="n">
        <v>10372.19</v>
      </c>
      <c r="AV8" s="0" t="s">
        <v>656</v>
      </c>
      <c r="AW8" s="11" t="n">
        <v>44666</v>
      </c>
      <c r="AX8" s="6" t="n">
        <v>920.54</v>
      </c>
      <c r="AY8" s="0" t="s">
        <v>656</v>
      </c>
      <c r="AZ8" s="0"/>
      <c r="BA8" s="10" t="s">
        <f>=XIRR(BA2:BA7,AZ2:AZ7)</f>
      </c>
      <c r="BB8" s="0"/>
      <c r="BC8" s="11" t="n">
        <v>46017</v>
      </c>
      <c r="BD8" s="6" t="n">
        <v>4071.82</v>
      </c>
      <c r="BE8" s="0" t="s">
        <v>656</v>
      </c>
      <c r="BF8" s="0"/>
      <c r="BG8" s="0"/>
      <c r="BH8" s="0"/>
      <c r="BI8" s="11" t="n">
        <v>45369</v>
      </c>
      <c r="BJ8" s="6" t="n">
        <v>1151.69</v>
      </c>
      <c r="BK8" s="0" t="s">
        <v>656</v>
      </c>
      <c r="BL8" s="11" t="n">
        <v>44316</v>
      </c>
      <c r="BM8" s="6" t="n">
        <v>7.76</v>
      </c>
      <c r="BN8" s="0" t="s">
        <v>656</v>
      </c>
      <c r="BO8" s="11" t="n">
        <v>46170</v>
      </c>
      <c r="BP8" s="6" t="n">
        <v>57.29</v>
      </c>
      <c r="BQ8" s="0" t="s">
        <v>656</v>
      </c>
      <c r="BR8" s="11" t="n">
        <v>44469</v>
      </c>
      <c r="BS8" s="6" t="n">
        <v>160.99</v>
      </c>
      <c r="BT8" s="0" t="s">
        <v>656</v>
      </c>
      <c r="BU8" s="11" t="n">
        <v>45841</v>
      </c>
      <c r="BV8" s="6" t="n">
        <v>-837.38</v>
      </c>
      <c r="BW8" s="0" t="s">
        <v>657</v>
      </c>
      <c r="BX8" s="0"/>
      <c r="BY8" s="0"/>
      <c r="BZ8" s="0"/>
      <c r="CA8" s="11" t="n">
        <v>45674</v>
      </c>
      <c r="CB8" s="6" t="s">
        <f>=9422.701248</f>
      </c>
      <c r="CC8" s="0" t="s">
        <v>656</v>
      </c>
      <c r="CD8" s="11" t="n">
        <v>45987</v>
      </c>
      <c r="CE8" s="6" t="s">
        <f>=-70.54</f>
      </c>
      <c r="CF8" s="0" t="s">
        <v>477</v>
      </c>
      <c r="CG8" s="11" t="n">
        <v>46186</v>
      </c>
      <c r="CH8" s="6" t="s">
        <f>=-66.1</f>
      </c>
      <c r="CI8" s="0" t="s">
        <v>598</v>
      </c>
      <c r="CJ8" s="11" t="n">
        <v>46233</v>
      </c>
      <c r="CK8" s="6" t="s">
        <f>=-113.95</f>
      </c>
      <c r="CL8" s="0" t="s">
        <v>629</v>
      </c>
      <c r="CM8" s="11" t="n">
        <v>46315</v>
      </c>
      <c r="CN8" s="8" t="s">
        <f>=-Портфель!K34</f>
      </c>
      <c r="CO8" s="0" t="s">
        <v>658</v>
      </c>
      <c r="CP8" s="11" t="n">
        <v>46127</v>
      </c>
      <c r="CQ8" s="6" t="s">
        <f>=-84.68</f>
      </c>
      <c r="CR8" s="0" t="s">
        <v>525</v>
      </c>
      <c r="CS8" s="11" t="n">
        <v>46013</v>
      </c>
      <c r="CT8" s="6" t="s">
        <f>=993.07</f>
      </c>
      <c r="CU8" s="0" t="s">
        <v>656</v>
      </c>
      <c r="CV8" s="0"/>
      <c r="CW8" s="8" t="s">
        <f>=-SUM(CW2:CW6)</f>
      </c>
      <c r="CX8" s="0" t="s">
        <v>659</v>
      </c>
      <c r="CY8" s="11" t="n">
        <v>46140</v>
      </c>
      <c r="CZ8" s="6" t="s">
        <f>=-50.35</f>
      </c>
      <c r="DA8" s="0" t="s">
        <v>536</v>
      </c>
      <c r="DB8" s="0"/>
      <c r="DC8" s="0"/>
      <c r="DD8" s="0"/>
      <c r="DE8" s="0"/>
      <c r="DF8" s="10" t="s">
        <f>=XIRR(DF2:DF7,DE2:DE7)</f>
      </c>
      <c r="DG8" s="0"/>
      <c r="DH8" s="11" t="n">
        <v>45537</v>
      </c>
      <c r="DI8" s="6" t="s">
        <f>=-13307.32</f>
      </c>
      <c r="DJ8" s="0" t="s">
        <v>657</v>
      </c>
      <c r="DK8" s="0"/>
      <c r="DL8" s="10" t="s">
        <f>=XIRR(DL2:DL7,DK2:DK7)</f>
      </c>
      <c r="DM8" s="0"/>
    </row>
    <row collapsed="false" customFormat="false" customHeight="false" hidden="false" ht="12.1" outlineLevel="0" r="9">
      <c r="A9" s="11" t="n">
        <v>45187</v>
      </c>
      <c r="B9" s="6" t="n">
        <v>2999.94</v>
      </c>
      <c r="C9" s="0" t="s">
        <v>656</v>
      </c>
      <c r="D9" s="11" t="n">
        <v>45190</v>
      </c>
      <c r="E9" s="6" t="n">
        <v>27531.88</v>
      </c>
      <c r="F9" s="0" t="s">
        <v>656</v>
      </c>
      <c r="G9" s="11" t="n">
        <v>44666</v>
      </c>
      <c r="H9" s="6" t="n">
        <v>4925.27</v>
      </c>
      <c r="I9" s="0" t="s">
        <v>656</v>
      </c>
      <c r="J9" s="11" t="n">
        <v>44946</v>
      </c>
      <c r="K9" s="6" t="n">
        <v>438.29</v>
      </c>
      <c r="L9" s="0" t="s">
        <v>656</v>
      </c>
      <c r="M9" s="11" t="n">
        <v>44881</v>
      </c>
      <c r="N9" s="6" t="n">
        <v>1032.52</v>
      </c>
      <c r="O9" s="0" t="s">
        <v>656</v>
      </c>
      <c r="P9" s="11" t="n">
        <v>46080</v>
      </c>
      <c r="Q9" s="6" t="n">
        <v>2427.86</v>
      </c>
      <c r="R9" s="0" t="s">
        <v>656</v>
      </c>
      <c r="S9" s="11" t="n">
        <v>45966</v>
      </c>
      <c r="T9" s="6" t="n">
        <v>1233.94</v>
      </c>
      <c r="U9" s="0" t="s">
        <v>656</v>
      </c>
      <c r="V9" s="11" t="n">
        <v>45930</v>
      </c>
      <c r="W9" s="6" t="n">
        <v>3077.35</v>
      </c>
      <c r="X9" s="0" t="s">
        <v>656</v>
      </c>
      <c r="Y9" s="11" t="n">
        <v>43889</v>
      </c>
      <c r="Z9" s="6" t="n">
        <v>1299.16</v>
      </c>
      <c r="AA9" s="0" t="s">
        <v>656</v>
      </c>
      <c r="AB9" s="11" t="n">
        <v>46354</v>
      </c>
      <c r="AC9" s="8" t="s">
        <f>=-Портфель!K11</f>
      </c>
      <c r="AD9" s="0" t="s">
        <v>658</v>
      </c>
      <c r="AE9" s="11" t="n">
        <v>45889</v>
      </c>
      <c r="AF9" s="6" t="n">
        <v>320.9</v>
      </c>
      <c r="AG9" s="0" t="s">
        <v>656</v>
      </c>
      <c r="AH9" s="11" t="n">
        <v>44771</v>
      </c>
      <c r="AI9" s="6" t="n">
        <v>1036.37</v>
      </c>
      <c r="AJ9" s="0" t="s">
        <v>656</v>
      </c>
      <c r="AK9" s="0"/>
      <c r="AL9" s="0"/>
      <c r="AM9" s="0"/>
      <c r="AN9" s="11" t="n">
        <v>44348</v>
      </c>
      <c r="AO9" s="6" t="n">
        <v>-157.35</v>
      </c>
      <c r="AP9" s="0" t="s">
        <v>253</v>
      </c>
      <c r="AQ9" s="11" t="n">
        <v>46269</v>
      </c>
      <c r="AR9" s="8" t="s">
        <f>=-Портфель!K16</f>
      </c>
      <c r="AS9" s="0" t="s">
        <v>658</v>
      </c>
      <c r="AT9" s="11" t="n">
        <v>45272</v>
      </c>
      <c r="AU9" s="6" t="n">
        <v>-9902.17</v>
      </c>
      <c r="AV9" s="0" t="s">
        <v>657</v>
      </c>
      <c r="AW9" s="11" t="n">
        <v>44666</v>
      </c>
      <c r="AX9" s="6" t="n">
        <v>-2743.45</v>
      </c>
      <c r="AY9" s="0" t="s">
        <v>657</v>
      </c>
      <c r="AZ9" s="0"/>
      <c r="BA9" s="8" t="s">
        <f>=-SUM(BA2:BA7)</f>
      </c>
      <c r="BB9" s="0" t="s">
        <v>659</v>
      </c>
      <c r="BC9" s="11" t="n">
        <v>46017</v>
      </c>
      <c r="BD9" s="6" t="n">
        <v>12219.95</v>
      </c>
      <c r="BE9" s="0" t="s">
        <v>656</v>
      </c>
      <c r="BF9" s="0"/>
      <c r="BG9" s="0"/>
      <c r="BH9" s="0"/>
      <c r="BI9" s="11" t="n">
        <v>45411</v>
      </c>
      <c r="BJ9" s="6" t="n">
        <v>1158.64</v>
      </c>
      <c r="BK9" s="0" t="s">
        <v>656</v>
      </c>
      <c r="BL9" s="11" t="n">
        <v>44347</v>
      </c>
      <c r="BM9" s="6" t="n">
        <v>58.55</v>
      </c>
      <c r="BN9" s="0" t="s">
        <v>656</v>
      </c>
      <c r="BO9" s="11" t="n">
        <v>46175</v>
      </c>
      <c r="BP9" s="6" t="n">
        <v>77.52</v>
      </c>
      <c r="BQ9" s="0" t="s">
        <v>656</v>
      </c>
      <c r="BR9" s="11" t="n">
        <v>44482</v>
      </c>
      <c r="BS9" s="6" t="n">
        <v>-1824.38</v>
      </c>
      <c r="BT9" s="0" t="s">
        <v>657</v>
      </c>
      <c r="BU9" s="11" t="n">
        <v>45841</v>
      </c>
      <c r="BV9" s="6" t="n">
        <v>950.17</v>
      </c>
      <c r="BW9" s="0" t="s">
        <v>656</v>
      </c>
      <c r="BX9" s="0"/>
      <c r="BY9" s="0"/>
      <c r="BZ9" s="0"/>
      <c r="CA9" s="11" t="n">
        <v>45707</v>
      </c>
      <c r="CB9" s="6" t="s">
        <f>=-619.45</f>
      </c>
      <c r="CC9" s="0" t="s">
        <v>426</v>
      </c>
      <c r="CD9" s="11" t="n">
        <v>46017</v>
      </c>
      <c r="CE9" s="6" t="s">
        <f>=-69.44</f>
      </c>
      <c r="CF9" s="0" t="s">
        <v>496</v>
      </c>
      <c r="CG9" s="11" t="n">
        <v>46206</v>
      </c>
      <c r="CH9" s="6" t="s">
        <f>=7583.87</f>
      </c>
      <c r="CI9" s="0" t="s">
        <v>656</v>
      </c>
      <c r="CJ9" s="11" t="n">
        <v>46263</v>
      </c>
      <c r="CK9" s="6" t="s">
        <f>=-123.24</f>
      </c>
      <c r="CL9" s="0" t="s">
        <v>646</v>
      </c>
      <c r="CM9" s="0"/>
      <c r="CN9" s="10" t="s">
        <f>=XIRR(CN2:CN8,CM2:CM8)</f>
      </c>
      <c r="CO9" s="0"/>
      <c r="CP9" s="11" t="n">
        <v>46157</v>
      </c>
      <c r="CQ9" s="6" t="s">
        <f>=-84.68</f>
      </c>
      <c r="CR9" s="0" t="s">
        <v>525</v>
      </c>
      <c r="CS9" s="11" t="n">
        <v>46013</v>
      </c>
      <c r="CT9" s="6" t="s">
        <f>=993.16</f>
      </c>
      <c r="CU9" s="0" t="s">
        <v>656</v>
      </c>
      <c r="CV9" s="0"/>
      <c r="CW9" s="0"/>
      <c r="CX9" s="0"/>
      <c r="CY9" s="11" t="n">
        <v>46170</v>
      </c>
      <c r="CZ9" s="6" t="s">
        <f>=-50.35</f>
      </c>
      <c r="DA9" s="0" t="s">
        <v>536</v>
      </c>
      <c r="DB9" s="0"/>
      <c r="DC9" s="0"/>
      <c r="DD9" s="0"/>
      <c r="DE9" s="0"/>
      <c r="DF9" s="8" t="s">
        <f>=-SUM(DF2:DF7)</f>
      </c>
      <c r="DG9" s="0" t="s">
        <v>659</v>
      </c>
      <c r="DH9" s="11" t="n">
        <v>45973</v>
      </c>
      <c r="DI9" s="6" t="s">
        <f>=876.54</f>
      </c>
      <c r="DJ9" s="0" t="s">
        <v>656</v>
      </c>
      <c r="DK9" s="0"/>
      <c r="DL9" s="8" t="s">
        <f>=-SUM(DL2:DL7)</f>
      </c>
      <c r="DM9" s="0" t="s">
        <v>659</v>
      </c>
    </row>
    <row collapsed="false" customFormat="false" customHeight="false" hidden="false" ht="12.1" outlineLevel="0" r="10">
      <c r="A10" s="11" t="n">
        <v>45216</v>
      </c>
      <c r="B10" s="6" t="n">
        <v>2999.96</v>
      </c>
      <c r="C10" s="0" t="s">
        <v>656</v>
      </c>
      <c r="D10" s="11" t="n">
        <v>45286</v>
      </c>
      <c r="E10" s="6" t="n">
        <v>2714.44</v>
      </c>
      <c r="F10" s="0" t="s">
        <v>656</v>
      </c>
      <c r="G10" s="11" t="n">
        <v>44916</v>
      </c>
      <c r="H10" s="6" t="n">
        <v>-1336</v>
      </c>
      <c r="I10" s="0" t="s">
        <v>311</v>
      </c>
      <c r="J10" s="11" t="n">
        <v>44953</v>
      </c>
      <c r="K10" s="6" t="n">
        <v>447.75</v>
      </c>
      <c r="L10" s="0" t="s">
        <v>656</v>
      </c>
      <c r="M10" s="11" t="n">
        <v>44894</v>
      </c>
      <c r="N10" s="6" t="n">
        <v>5020.72</v>
      </c>
      <c r="O10" s="0" t="s">
        <v>656</v>
      </c>
      <c r="P10" s="11" t="n">
        <v>46112</v>
      </c>
      <c r="Q10" s="6" t="n">
        <v>2393.83</v>
      </c>
      <c r="R10" s="0" t="s">
        <v>656</v>
      </c>
      <c r="S10" s="11" t="n">
        <v>45966</v>
      </c>
      <c r="T10" s="6" t="n">
        <v>3701.83</v>
      </c>
      <c r="U10" s="0" t="s">
        <v>656</v>
      </c>
      <c r="V10" s="11" t="n">
        <v>45936</v>
      </c>
      <c r="W10" s="6" t="n">
        <v>-91</v>
      </c>
      <c r="X10" s="0" t="s">
        <v>458</v>
      </c>
      <c r="Y10" s="11" t="n">
        <v>43991</v>
      </c>
      <c r="Z10" s="6" t="n">
        <v>-108.8</v>
      </c>
      <c r="AA10" s="0" t="s">
        <v>212</v>
      </c>
      <c r="AB10" s="0"/>
      <c r="AC10" s="10" t="s">
        <f>=XIRR(AC2:AC9,AB2:AB9)</f>
      </c>
      <c r="AD10" s="0"/>
      <c r="AE10" s="11" t="n">
        <v>45922</v>
      </c>
      <c r="AF10" s="6" t="n">
        <v>-1846.5</v>
      </c>
      <c r="AG10" s="0" t="s">
        <v>657</v>
      </c>
      <c r="AH10" s="11" t="n">
        <v>44789</v>
      </c>
      <c r="AI10" s="6" t="n">
        <v>1086.81</v>
      </c>
      <c r="AJ10" s="0" t="s">
        <v>656</v>
      </c>
      <c r="AK10" s="0"/>
      <c r="AL10" s="0"/>
      <c r="AM10" s="0"/>
      <c r="AN10" s="11" t="n">
        <v>44348</v>
      </c>
      <c r="AO10" s="6" t="n">
        <v>-203.85</v>
      </c>
      <c r="AP10" s="0" t="s">
        <v>254</v>
      </c>
      <c r="AQ10" s="0"/>
      <c r="AR10" s="10" t="s">
        <f>=XIRR(AR2:AR9,AQ2:AQ9)</f>
      </c>
      <c r="AS10" s="0"/>
      <c r="AT10" s="11" t="n">
        <v>45272</v>
      </c>
      <c r="AU10" s="6" t="n">
        <v>9914.33</v>
      </c>
      <c r="AV10" s="0" t="s">
        <v>656</v>
      </c>
      <c r="AW10" s="11" t="n">
        <v>44893</v>
      </c>
      <c r="AX10" s="6" t="n">
        <v>-15.34</v>
      </c>
      <c r="AY10" s="0" t="s">
        <v>309</v>
      </c>
      <c r="AZ10" s="0"/>
      <c r="BA10" s="0"/>
      <c r="BB10" s="0"/>
      <c r="BC10" s="11" t="n">
        <v>46269</v>
      </c>
      <c r="BD10" s="8" t="s">
        <f>=-Портфель!K21</f>
      </c>
      <c r="BE10" s="0" t="s">
        <v>658</v>
      </c>
      <c r="BF10" s="0"/>
      <c r="BG10" s="0"/>
      <c r="BH10" s="0"/>
      <c r="BI10" s="11" t="n">
        <v>45478</v>
      </c>
      <c r="BJ10" s="6" t="n">
        <v>1145.2</v>
      </c>
      <c r="BK10" s="0" t="s">
        <v>656</v>
      </c>
      <c r="BL10" s="11" t="n">
        <v>44362</v>
      </c>
      <c r="BM10" s="6" t="n">
        <v>112.77</v>
      </c>
      <c r="BN10" s="0" t="s">
        <v>656</v>
      </c>
      <c r="BO10" s="11" t="n">
        <v>46188</v>
      </c>
      <c r="BP10" s="6" t="n">
        <v>19.05</v>
      </c>
      <c r="BQ10" s="0" t="s">
        <v>656</v>
      </c>
      <c r="BR10" s="11" t="n">
        <v>45538</v>
      </c>
      <c r="BS10" s="6" t="n">
        <v>120.89</v>
      </c>
      <c r="BT10" s="0" t="s">
        <v>656</v>
      </c>
      <c r="BU10" s="11" t="n">
        <v>45841</v>
      </c>
      <c r="BV10" s="6" t="n">
        <v>305.98</v>
      </c>
      <c r="BW10" s="0" t="s">
        <v>656</v>
      </c>
      <c r="BX10" s="0"/>
      <c r="BY10" s="0"/>
      <c r="BZ10" s="0"/>
      <c r="CA10" s="11" t="n">
        <v>45798</v>
      </c>
      <c r="CB10" s="6" t="s">
        <f>=-545.4</f>
      </c>
      <c r="CC10" s="0" t="s">
        <v>435</v>
      </c>
      <c r="CD10" s="11" t="n">
        <v>46020</v>
      </c>
      <c r="CE10" s="6" t="s">
        <f>=-7763.17</f>
      </c>
      <c r="CF10" s="0" t="s">
        <v>657</v>
      </c>
      <c r="CG10" s="11" t="n">
        <v>46216</v>
      </c>
      <c r="CH10" s="6" t="s">
        <f>=-105.89</f>
      </c>
      <c r="CI10" s="0" t="s">
        <v>616</v>
      </c>
      <c r="CJ10" s="11" t="n">
        <v>46501</v>
      </c>
      <c r="CK10" s="8" t="s">
        <f>=-Портфель!K33</f>
      </c>
      <c r="CL10" s="0" t="s">
        <v>658</v>
      </c>
      <c r="CM10" s="0"/>
      <c r="CN10" s="8" t="s">
        <f>=-SUM(CN2:CN8)</f>
      </c>
      <c r="CO10" s="0" t="s">
        <v>659</v>
      </c>
      <c r="CP10" s="11" t="n">
        <v>46187</v>
      </c>
      <c r="CQ10" s="6" t="s">
        <f>=-84.68</f>
      </c>
      <c r="CR10" s="0" t="s">
        <v>525</v>
      </c>
      <c r="CS10" s="11" t="n">
        <v>46042</v>
      </c>
      <c r="CT10" s="6" t="s">
        <f>=-74.92</f>
      </c>
      <c r="CU10" s="0" t="s">
        <v>510</v>
      </c>
      <c r="CV10" s="0"/>
      <c r="CW10" s="0"/>
      <c r="CX10" s="0"/>
      <c r="CY10" s="11" t="n">
        <v>46200</v>
      </c>
      <c r="CZ10" s="6" t="s">
        <f>=-50.35</f>
      </c>
      <c r="DA10" s="0" t="s">
        <v>536</v>
      </c>
      <c r="DB10" s="0"/>
      <c r="DC10" s="0"/>
      <c r="DD10" s="0"/>
      <c r="DE10" s="0"/>
      <c r="DF10" s="0"/>
      <c r="DG10" s="0"/>
      <c r="DH10" s="11" t="n">
        <v>46106</v>
      </c>
      <c r="DI10" s="6" t="s">
        <f>=-49.1</f>
      </c>
      <c r="DJ10" s="0" t="s">
        <v>553</v>
      </c>
    </row>
    <row collapsed="false" customFormat="false" customHeight="false" hidden="false" ht="12.1" outlineLevel="0" r="11">
      <c r="A11" s="11" t="n">
        <v>45244</v>
      </c>
      <c r="B11" s="6" t="n">
        <v>-63876.08</v>
      </c>
      <c r="C11" s="0" t="s">
        <v>657</v>
      </c>
      <c r="D11" s="11" t="n">
        <v>45306</v>
      </c>
      <c r="E11" s="6" t="n">
        <v>2764.28</v>
      </c>
      <c r="F11" s="0" t="s">
        <v>656</v>
      </c>
      <c r="G11" s="11" t="n">
        <v>44916</v>
      </c>
      <c r="H11" s="6" t="n">
        <v>-2803</v>
      </c>
      <c r="I11" s="0" t="s">
        <v>312</v>
      </c>
      <c r="J11" s="11" t="n">
        <v>44985</v>
      </c>
      <c r="K11" s="6" t="n">
        <v>1260.42</v>
      </c>
      <c r="L11" s="0" t="s">
        <v>656</v>
      </c>
      <c r="M11" s="11" t="n">
        <v>44895</v>
      </c>
      <c r="N11" s="6" t="n">
        <v>672.13</v>
      </c>
      <c r="O11" s="0" t="s">
        <v>656</v>
      </c>
      <c r="P11" s="11" t="n">
        <v>46197</v>
      </c>
      <c r="Q11" s="6" t="n">
        <v>2176.17</v>
      </c>
      <c r="R11" s="0" t="s">
        <v>656</v>
      </c>
      <c r="S11" s="11" t="n">
        <v>45966</v>
      </c>
      <c r="T11" s="6" t="n">
        <v>2466.69</v>
      </c>
      <c r="U11" s="0" t="s">
        <v>656</v>
      </c>
      <c r="V11" s="11" t="n">
        <v>45961</v>
      </c>
      <c r="W11" s="6" t="n">
        <v>2970.86</v>
      </c>
      <c r="X11" s="0" t="s">
        <v>656</v>
      </c>
      <c r="Y11" s="11" t="n">
        <v>44012</v>
      </c>
      <c r="Z11" s="6" t="n">
        <v>1402.82</v>
      </c>
      <c r="AA11" s="0" t="s">
        <v>656</v>
      </c>
      <c r="AB11" s="0"/>
      <c r="AC11" s="8" t="s">
        <f>=-SUM(AC2:AC9)</f>
      </c>
      <c r="AD11" s="0" t="s">
        <v>659</v>
      </c>
      <c r="AE11" s="11" t="n">
        <v>45922</v>
      </c>
      <c r="AF11" s="6" t="n">
        <v>3086.86</v>
      </c>
      <c r="AG11" s="0" t="s">
        <v>656</v>
      </c>
      <c r="AH11" s="11" t="n">
        <v>44843</v>
      </c>
      <c r="AI11" s="6" t="n">
        <v>-274</v>
      </c>
      <c r="AJ11" s="0" t="s">
        <v>305</v>
      </c>
      <c r="AK11" s="0"/>
      <c r="AL11" s="0"/>
      <c r="AM11" s="0"/>
      <c r="AN11" s="11" t="n">
        <v>44441</v>
      </c>
      <c r="AO11" s="6" t="n">
        <v>-367.25</v>
      </c>
      <c r="AP11" s="0" t="s">
        <v>271</v>
      </c>
      <c r="AQ11" s="0"/>
      <c r="AR11" s="8" t="s">
        <f>=-SUM(AR2:AR9)</f>
      </c>
      <c r="AS11" s="0" t="s">
        <v>659</v>
      </c>
      <c r="AT11" s="11" t="n">
        <v>45639</v>
      </c>
      <c r="AU11" s="6" t="n">
        <v>-1132.75</v>
      </c>
      <c r="AV11" s="0" t="s">
        <v>416</v>
      </c>
      <c r="AW11" s="11" t="n">
        <v>44971</v>
      </c>
      <c r="AX11" s="6" t="n">
        <v>-27.66</v>
      </c>
      <c r="AY11" s="0" t="s">
        <v>319</v>
      </c>
      <c r="AZ11" s="0"/>
      <c r="BA11" s="0"/>
      <c r="BB11" s="0"/>
      <c r="BC11" s="0"/>
      <c r="BD11" s="10" t="s">
        <f>=XIRR(BD2:BD10,BC2:BC10)</f>
      </c>
      <c r="BE11" s="0"/>
      <c r="BF11" s="0"/>
      <c r="BG11" s="0"/>
      <c r="BH11" s="0"/>
      <c r="BI11" s="11" t="n">
        <v>45520</v>
      </c>
      <c r="BJ11" s="6" t="n">
        <v>1163</v>
      </c>
      <c r="BK11" s="0" t="s">
        <v>656</v>
      </c>
      <c r="BL11" s="11" t="n">
        <v>44482</v>
      </c>
      <c r="BM11" s="6" t="n">
        <v>-222.22</v>
      </c>
      <c r="BN11" s="0" t="s">
        <v>657</v>
      </c>
      <c r="BO11" s="11" t="n">
        <v>46202</v>
      </c>
      <c r="BP11" s="6" t="n">
        <v>174.91</v>
      </c>
      <c r="BQ11" s="0" t="s">
        <v>656</v>
      </c>
      <c r="BR11" s="11" t="n">
        <v>45547</v>
      </c>
      <c r="BS11" s="6" t="n">
        <v>125.15</v>
      </c>
      <c r="BT11" s="0" t="s">
        <v>656</v>
      </c>
      <c r="BU11" s="11" t="n">
        <v>45946</v>
      </c>
      <c r="BV11" s="6" t="n">
        <v>135.53</v>
      </c>
      <c r="BW11" s="0" t="s">
        <v>656</v>
      </c>
      <c r="BX11" s="0"/>
      <c r="BY11" s="0"/>
      <c r="BZ11" s="0"/>
      <c r="CA11" s="11" t="n">
        <v>45889</v>
      </c>
      <c r="CB11" s="6" t="s">
        <f>=-545.7</f>
      </c>
      <c r="CC11" s="0" t="s">
        <v>452</v>
      </c>
      <c r="CD11" s="11" t="n">
        <v>46020</v>
      </c>
      <c r="CE11" s="6" t="s">
        <f>=-7763.16</f>
      </c>
      <c r="CF11" s="0" t="s">
        <v>657</v>
      </c>
      <c r="CG11" s="11" t="n">
        <v>46246</v>
      </c>
      <c r="CH11" s="6" t="s">
        <f>=-113.98</f>
      </c>
      <c r="CI11" s="0" t="s">
        <v>635</v>
      </c>
      <c r="CJ11" s="0"/>
      <c r="CK11" s="10" t="s">
        <f>=XIRR(CK2:CK10,CJ2:CJ10)</f>
      </c>
      <c r="CL11" s="0"/>
      <c r="CM11" s="0"/>
      <c r="CN11" s="0"/>
      <c r="CO11" s="0"/>
      <c r="CP11" s="11" t="n">
        <v>46217</v>
      </c>
      <c r="CQ11" s="6" t="s">
        <f>=-84.68</f>
      </c>
      <c r="CR11" s="0" t="s">
        <v>525</v>
      </c>
      <c r="CS11" s="11" t="n">
        <v>46072</v>
      </c>
      <c r="CT11" s="6" t="s">
        <f>=-74.32</f>
      </c>
      <c r="CU11" s="0" t="s">
        <v>531</v>
      </c>
      <c r="CV11" s="0"/>
      <c r="CW11" s="0"/>
      <c r="CX11" s="0"/>
      <c r="CY11" s="11" t="n">
        <v>46230</v>
      </c>
      <c r="CZ11" s="6" t="s">
        <f>=-50.35</f>
      </c>
      <c r="DA11" s="0" t="s">
        <v>536</v>
      </c>
      <c r="DB11" s="0"/>
      <c r="DC11" s="0"/>
      <c r="DD11" s="0"/>
      <c r="DE11" s="0"/>
      <c r="DF11" s="0"/>
      <c r="DG11" s="0"/>
      <c r="DH11" s="11" t="n">
        <v>46206</v>
      </c>
      <c r="DI11" s="6" t="s">
        <f>=842.72</f>
      </c>
      <c r="DJ11" s="0" t="s">
        <v>656</v>
      </c>
    </row>
    <row collapsed="false" customFormat="false" customHeight="false" hidden="false" ht="12.1" outlineLevel="0" r="12">
      <c r="A12" s="11" t="n">
        <v>45251</v>
      </c>
      <c r="B12" s="6" t="n">
        <v>3000.01</v>
      </c>
      <c r="C12" s="0" t="s">
        <v>656</v>
      </c>
      <c r="D12" s="11" t="n">
        <v>45484</v>
      </c>
      <c r="E12" s="6" t="n">
        <v>-3766</v>
      </c>
      <c r="F12" s="0" t="s">
        <v>390</v>
      </c>
      <c r="G12" s="11" t="n">
        <v>44925</v>
      </c>
      <c r="H12" s="6" t="n">
        <v>4058.2</v>
      </c>
      <c r="I12" s="0" t="s">
        <v>656</v>
      </c>
      <c r="J12" s="11" t="n">
        <v>45001</v>
      </c>
      <c r="K12" s="6" t="n">
        <v>1317.76</v>
      </c>
      <c r="L12" s="0" t="s">
        <v>656</v>
      </c>
      <c r="M12" s="11" t="n">
        <v>44914</v>
      </c>
      <c r="N12" s="6" t="n">
        <v>665.74</v>
      </c>
      <c r="O12" s="0" t="s">
        <v>656</v>
      </c>
      <c r="P12" s="11" t="n">
        <v>46210</v>
      </c>
      <c r="Q12" s="6" t="n">
        <v>-3197</v>
      </c>
      <c r="R12" s="0" t="s">
        <v>613</v>
      </c>
      <c r="S12" s="11" t="n">
        <v>45966</v>
      </c>
      <c r="T12" s="6" t="n">
        <v>9866.74</v>
      </c>
      <c r="U12" s="0" t="s">
        <v>656</v>
      </c>
      <c r="V12" s="11" t="n">
        <v>45966</v>
      </c>
      <c r="W12" s="6" t="n">
        <v>17884.07</v>
      </c>
      <c r="X12" s="0" t="s">
        <v>656</v>
      </c>
      <c r="Y12" s="11" t="n">
        <v>44025</v>
      </c>
      <c r="Z12" s="6" t="n">
        <v>-139.5</v>
      </c>
      <c r="AA12" s="0" t="s">
        <v>220</v>
      </c>
      <c r="AB12" s="0"/>
      <c r="AC12" s="0"/>
      <c r="AD12" s="0"/>
      <c r="AE12" s="11" t="n">
        <v>45924</v>
      </c>
      <c r="AF12" s="6" t="n">
        <v>917.5</v>
      </c>
      <c r="AG12" s="0" t="s">
        <v>656</v>
      </c>
      <c r="AH12" s="11" t="n">
        <v>44860</v>
      </c>
      <c r="AI12" s="6" t="n">
        <v>1045.58</v>
      </c>
      <c r="AJ12" s="0" t="s">
        <v>656</v>
      </c>
      <c r="AK12" s="0"/>
      <c r="AL12" s="0"/>
      <c r="AM12" s="0"/>
      <c r="AN12" s="11" t="n">
        <v>44498</v>
      </c>
      <c r="AO12" s="6" t="n">
        <v>1615.32</v>
      </c>
      <c r="AP12" s="0" t="s">
        <v>656</v>
      </c>
      <c r="AQ12" s="0"/>
      <c r="AR12" s="0"/>
      <c r="AS12" s="0"/>
      <c r="AT12" s="11" t="n">
        <v>45772</v>
      </c>
      <c r="AU12" s="6" t="n">
        <v>-635</v>
      </c>
      <c r="AV12" s="0" t="s">
        <v>428</v>
      </c>
      <c r="AW12" s="11" t="n">
        <v>45030</v>
      </c>
      <c r="AX12" s="6" t="n">
        <v>-1144.08</v>
      </c>
      <c r="AY12" s="0" t="s">
        <v>657</v>
      </c>
      <c r="AZ12" s="0"/>
      <c r="BA12" s="0"/>
      <c r="BB12" s="0"/>
      <c r="BC12" s="0"/>
      <c r="BD12" s="8" t="s">
        <f>=-SUM(BD2:BD10)</f>
      </c>
      <c r="BE12" s="0" t="s">
        <v>659</v>
      </c>
      <c r="BF12" s="0"/>
      <c r="BG12" s="0"/>
      <c r="BH12" s="0"/>
      <c r="BI12" s="11" t="n">
        <v>45524</v>
      </c>
      <c r="BJ12" s="6" t="n">
        <v>1300</v>
      </c>
      <c r="BK12" s="0" t="s">
        <v>656</v>
      </c>
      <c r="BL12" s="11" t="n">
        <v>44482</v>
      </c>
      <c r="BM12" s="6" t="n">
        <v>-830.96</v>
      </c>
      <c r="BN12" s="0" t="s">
        <v>657</v>
      </c>
      <c r="BO12" s="11" t="n">
        <v>46209</v>
      </c>
      <c r="BP12" s="6" t="n">
        <v>1840.76</v>
      </c>
      <c r="BQ12" s="0" t="s">
        <v>656</v>
      </c>
      <c r="BR12" s="11" t="n">
        <v>45555</v>
      </c>
      <c r="BS12" s="6" t="n">
        <v>266.71</v>
      </c>
      <c r="BT12" s="0" t="s">
        <v>656</v>
      </c>
      <c r="BU12" s="11" t="n">
        <v>45950</v>
      </c>
      <c r="BV12" s="6" t="n">
        <v>322.46</v>
      </c>
      <c r="BW12" s="0" t="s">
        <v>656</v>
      </c>
      <c r="BX12" s="0"/>
      <c r="BY12" s="0"/>
      <c r="BZ12" s="0"/>
      <c r="CA12" s="11" t="n">
        <v>45980</v>
      </c>
      <c r="CB12" s="6" t="s">
        <f>=-550.25</f>
      </c>
      <c r="CC12" s="0" t="s">
        <v>470</v>
      </c>
      <c r="CD12" s="11" t="n">
        <v>46020</v>
      </c>
      <c r="CE12" s="6" t="s">
        <f>=15561.53</f>
      </c>
      <c r="CF12" s="0" t="s">
        <v>656</v>
      </c>
      <c r="CG12" s="11" t="n">
        <v>46427</v>
      </c>
      <c r="CH12" s="8" t="s">
        <f>=-Портфель!K32</f>
      </c>
      <c r="CI12" s="0" t="s">
        <v>658</v>
      </c>
      <c r="CJ12" s="0"/>
      <c r="CK12" s="8" t="s">
        <f>=-SUM(CK2:CK10)</f>
      </c>
      <c r="CL12" s="0" t="s">
        <v>659</v>
      </c>
      <c r="CM12" s="0"/>
      <c r="CN12" s="0"/>
      <c r="CO12" s="0"/>
      <c r="CP12" s="11" t="n">
        <v>46247</v>
      </c>
      <c r="CQ12" s="6" t="s">
        <f>=-84.68</f>
      </c>
      <c r="CR12" s="0" t="s">
        <v>525</v>
      </c>
      <c r="CS12" s="11" t="n">
        <v>46102</v>
      </c>
      <c r="CT12" s="6" t="s">
        <f>=-72.1</f>
      </c>
      <c r="CU12" s="0" t="s">
        <v>550</v>
      </c>
      <c r="CV12" s="0"/>
      <c r="CW12" s="0"/>
      <c r="CX12" s="0"/>
      <c r="CY12" s="11" t="n">
        <v>46260</v>
      </c>
      <c r="CZ12" s="6" t="s">
        <f>=-50.35</f>
      </c>
      <c r="DA12" s="0" t="s">
        <v>536</v>
      </c>
      <c r="DB12" s="0"/>
      <c r="DC12" s="0"/>
      <c r="DD12" s="0"/>
      <c r="DE12" s="0"/>
      <c r="DF12" s="0"/>
      <c r="DG12" s="0"/>
      <c r="DH12" s="11" t="n">
        <v>46269</v>
      </c>
      <c r="DI12" s="8" t="s">
        <f>=-Портфель!K41</f>
      </c>
      <c r="DJ12" s="0" t="s">
        <v>658</v>
      </c>
    </row>
    <row collapsed="false" customFormat="false" customHeight="false" hidden="false" ht="12.1" outlineLevel="0" r="13">
      <c r="A13" s="11" t="n">
        <v>45278</v>
      </c>
      <c r="B13" s="6" t="n">
        <v>2999.96</v>
      </c>
      <c r="C13" s="0" t="s">
        <v>656</v>
      </c>
      <c r="D13" s="11" t="n">
        <v>45499</v>
      </c>
      <c r="E13" s="6" t="n">
        <v>2941.4</v>
      </c>
      <c r="F13" s="0" t="s">
        <v>656</v>
      </c>
      <c r="G13" s="11" t="n">
        <v>45005</v>
      </c>
      <c r="H13" s="6" t="n">
        <v>4170.36</v>
      </c>
      <c r="I13" s="0" t="s">
        <v>656</v>
      </c>
      <c r="J13" s="11" t="n">
        <v>45005</v>
      </c>
      <c r="K13" s="6" t="n">
        <v>4592.7</v>
      </c>
      <c r="L13" s="0" t="s">
        <v>656</v>
      </c>
      <c r="M13" s="11" t="n">
        <v>44937</v>
      </c>
      <c r="N13" s="6" t="n">
        <v>348.18</v>
      </c>
      <c r="O13" s="0" t="s">
        <v>656</v>
      </c>
      <c r="P13" s="11" t="n">
        <v>46223</v>
      </c>
      <c r="Q13" s="6" t="n">
        <v>1901.96</v>
      </c>
      <c r="R13" s="0" t="s">
        <v>656</v>
      </c>
      <c r="S13" s="11" t="n">
        <v>46080</v>
      </c>
      <c r="T13" s="6" t="n">
        <v>1425.49</v>
      </c>
      <c r="U13" s="0" t="s">
        <v>656</v>
      </c>
      <c r="V13" s="11" t="n">
        <v>46030</v>
      </c>
      <c r="W13" s="6" t="n">
        <v>-313</v>
      </c>
      <c r="X13" s="0" t="s">
        <v>502</v>
      </c>
      <c r="Y13" s="11" t="n">
        <v>44116</v>
      </c>
      <c r="Z13" s="6" t="n">
        <v>-206.5</v>
      </c>
      <c r="AA13" s="0" t="s">
        <v>233</v>
      </c>
      <c r="AB13" s="0"/>
      <c r="AC13" s="0"/>
      <c r="AD13" s="0"/>
      <c r="AE13" s="11" t="n">
        <v>45924</v>
      </c>
      <c r="AF13" s="6" t="n">
        <v>306.13</v>
      </c>
      <c r="AG13" s="0" t="s">
        <v>656</v>
      </c>
      <c r="AH13" s="11" t="n">
        <v>44942</v>
      </c>
      <c r="AI13" s="6" t="n">
        <v>1054.04</v>
      </c>
      <c r="AJ13" s="0" t="s">
        <v>656</v>
      </c>
      <c r="AK13" s="0"/>
      <c r="AL13" s="0"/>
      <c r="AM13" s="0"/>
      <c r="AN13" s="11" t="n">
        <v>44544</v>
      </c>
      <c r="AO13" s="6" t="n">
        <v>-448.58</v>
      </c>
      <c r="AP13" s="0" t="s">
        <v>282</v>
      </c>
      <c r="AQ13" s="0"/>
      <c r="AR13" s="0"/>
      <c r="AS13" s="0"/>
      <c r="AT13" s="11" t="n">
        <v>45943</v>
      </c>
      <c r="AU13" s="6" t="n">
        <v>-616.5</v>
      </c>
      <c r="AV13" s="0" t="s">
        <v>461</v>
      </c>
      <c r="AW13" s="11" t="n">
        <v>45030</v>
      </c>
      <c r="AX13" s="6" t="n">
        <v>1145.35</v>
      </c>
      <c r="AY13" s="0" t="s">
        <v>656</v>
      </c>
      <c r="AZ13" s="0"/>
      <c r="BA13" s="0"/>
      <c r="BB13" s="0"/>
      <c r="BC13" s="0"/>
      <c r="BD13" s="0"/>
      <c r="BE13" s="0"/>
      <c r="BF13" s="0"/>
      <c r="BG13" s="0"/>
      <c r="BH13" s="0"/>
      <c r="BI13" s="11" t="n">
        <v>45527</v>
      </c>
      <c r="BJ13" s="6" t="n">
        <v>1169.6</v>
      </c>
      <c r="BK13" s="0" t="s">
        <v>656</v>
      </c>
      <c r="BL13" s="11" t="n">
        <v>45685</v>
      </c>
      <c r="BM13" s="6" t="n">
        <v>11.03</v>
      </c>
      <c r="BN13" s="0" t="s">
        <v>656</v>
      </c>
      <c r="BO13" s="11" t="n">
        <v>46210</v>
      </c>
      <c r="BP13" s="6" t="n">
        <v>9.05</v>
      </c>
      <c r="BQ13" s="0" t="s">
        <v>656</v>
      </c>
      <c r="BR13" s="11" t="n">
        <v>45593</v>
      </c>
      <c r="BS13" s="6" t="n">
        <v>365.23</v>
      </c>
      <c r="BT13" s="0" t="s">
        <v>656</v>
      </c>
      <c r="BU13" s="11" t="n">
        <v>45952</v>
      </c>
      <c r="BV13" s="6" t="n">
        <v>50.97</v>
      </c>
      <c r="BW13" s="0" t="s">
        <v>656</v>
      </c>
      <c r="BX13" s="0"/>
      <c r="BY13" s="0"/>
      <c r="BZ13" s="0"/>
      <c r="CA13" s="11" t="n">
        <v>46071</v>
      </c>
      <c r="CB13" s="6" t="s">
        <f>=-520.55</f>
      </c>
      <c r="CC13" s="0" t="s">
        <v>528</v>
      </c>
      <c r="CD13" s="11" t="n">
        <v>46047</v>
      </c>
      <c r="CE13" s="6" t="s">
        <f>=-67.36</f>
      </c>
      <c r="CF13" s="0" t="s">
        <v>515</v>
      </c>
      <c r="CG13" s="0"/>
      <c r="CH13" s="10" t="s">
        <f>=XIRR(CH2:CH12,CG2:CG12)</f>
      </c>
      <c r="CI13" s="0"/>
      <c r="CJ13" s="0"/>
      <c r="CK13" s="0"/>
      <c r="CL13" s="0"/>
      <c r="CM13" s="0"/>
      <c r="CN13" s="0"/>
      <c r="CO13" s="0"/>
      <c r="CP13" s="11" t="n">
        <v>46372</v>
      </c>
      <c r="CQ13" s="8" t="s">
        <f>=-Портфель!K35</f>
      </c>
      <c r="CR13" s="0" t="s">
        <v>658</v>
      </c>
      <c r="CS13" s="11" t="n">
        <v>46132</v>
      </c>
      <c r="CT13" s="6" t="s">
        <f>=-70.06</f>
      </c>
      <c r="CU13" s="0" t="s">
        <v>566</v>
      </c>
      <c r="CV13" s="0"/>
      <c r="CW13" s="0"/>
      <c r="CX13" s="0"/>
      <c r="CY13" s="11" t="n">
        <v>46396</v>
      </c>
      <c r="CZ13" s="8" t="s">
        <f>=-Портфель!K38</f>
      </c>
      <c r="DA13" s="0" t="s">
        <v>658</v>
      </c>
      <c r="DB13" s="0"/>
      <c r="DC13" s="0"/>
      <c r="DD13" s="0"/>
      <c r="DE13" s="0"/>
      <c r="DF13" s="0"/>
      <c r="DG13" s="0"/>
      <c r="DH13" s="0"/>
      <c r="DI13" s="10" t="s">
        <f>=XIRR(DI2:DI12,DH2:DH12)</f>
      </c>
      <c r="DJ13" s="0"/>
    </row>
    <row collapsed="false" customFormat="false" customHeight="false" hidden="false" ht="12.1" outlineLevel="0" r="14">
      <c r="A14" s="11" t="n">
        <v>45323</v>
      </c>
      <c r="B14" s="6" t="n">
        <v>3999.98</v>
      </c>
      <c r="C14" s="0" t="s">
        <v>656</v>
      </c>
      <c r="D14" s="11" t="n">
        <v>45534</v>
      </c>
      <c r="E14" s="6" t="n">
        <v>2561.1</v>
      </c>
      <c r="F14" s="0" t="s">
        <v>656</v>
      </c>
      <c r="G14" s="11" t="n">
        <v>45082</v>
      </c>
      <c r="H14" s="6" t="n">
        <v>-3048</v>
      </c>
      <c r="I14" s="0" t="s">
        <v>333</v>
      </c>
      <c r="J14" s="11" t="n">
        <v>45030</v>
      </c>
      <c r="K14" s="6" t="n">
        <v>1946.77</v>
      </c>
      <c r="L14" s="0" t="s">
        <v>656</v>
      </c>
      <c r="M14" s="11" t="n">
        <v>44938</v>
      </c>
      <c r="N14" s="6" t="n">
        <v>-514.31</v>
      </c>
      <c r="O14" s="0" t="s">
        <v>316</v>
      </c>
      <c r="P14" s="11" t="n">
        <v>46238</v>
      </c>
      <c r="Q14" s="6" t="n">
        <v>2087.6</v>
      </c>
      <c r="R14" s="0" t="s">
        <v>656</v>
      </c>
      <c r="S14" s="11" t="n">
        <v>46142</v>
      </c>
      <c r="T14" s="6" t="n">
        <v>2745.3</v>
      </c>
      <c r="U14" s="0" t="s">
        <v>656</v>
      </c>
      <c r="V14" s="11" t="n">
        <v>46167</v>
      </c>
      <c r="W14" s="6" t="n">
        <v>-391</v>
      </c>
      <c r="X14" s="0" t="s">
        <v>590</v>
      </c>
      <c r="Y14" s="11" t="n">
        <v>44194</v>
      </c>
      <c r="Z14" s="6" t="n">
        <v>-279.5</v>
      </c>
      <c r="AA14" s="0" t="s">
        <v>244</v>
      </c>
      <c r="AB14" s="0"/>
      <c r="AC14" s="0"/>
      <c r="AD14" s="0"/>
      <c r="AE14" s="11" t="n">
        <v>45930</v>
      </c>
      <c r="AF14" s="6" t="n">
        <v>301.23</v>
      </c>
      <c r="AG14" s="0" t="s">
        <v>656</v>
      </c>
      <c r="AH14" s="11" t="n">
        <v>44973</v>
      </c>
      <c r="AI14" s="6" t="n">
        <v>1035.43</v>
      </c>
      <c r="AJ14" s="0" t="s">
        <v>656</v>
      </c>
      <c r="AK14" s="0"/>
      <c r="AL14" s="0"/>
      <c r="AM14" s="0"/>
      <c r="AN14" s="11" t="n">
        <v>44666</v>
      </c>
      <c r="AO14" s="6" t="n">
        <v>970.35</v>
      </c>
      <c r="AP14" s="0" t="s">
        <v>656</v>
      </c>
      <c r="AQ14" s="0"/>
      <c r="AR14" s="0"/>
      <c r="AS14" s="0"/>
      <c r="AT14" s="11" t="n">
        <v>46013</v>
      </c>
      <c r="AU14" s="6" t="n">
        <v>-313</v>
      </c>
      <c r="AV14" s="0" t="s">
        <v>493</v>
      </c>
      <c r="AW14" s="11" t="n">
        <v>45068</v>
      </c>
      <c r="AX14" s="6" t="n">
        <v>-23.02</v>
      </c>
      <c r="AY14" s="0" t="s">
        <v>329</v>
      </c>
      <c r="AZ14" s="0"/>
      <c r="BA14" s="0"/>
      <c r="BB14" s="0"/>
      <c r="BC14" s="0"/>
      <c r="BD14" s="0"/>
      <c r="BE14" s="0"/>
      <c r="BF14" s="0"/>
      <c r="BG14" s="0"/>
      <c r="BH14" s="0"/>
      <c r="BI14" s="11" t="n">
        <v>45567</v>
      </c>
      <c r="BJ14" s="6" t="n">
        <v>-1154.4</v>
      </c>
      <c r="BK14" s="0" t="s">
        <v>657</v>
      </c>
      <c r="BL14" s="11" t="n">
        <v>45685</v>
      </c>
      <c r="BM14" s="6" t="n">
        <v>5161.63</v>
      </c>
      <c r="BN14" s="0" t="s">
        <v>656</v>
      </c>
      <c r="BO14" s="11" t="n">
        <v>46210</v>
      </c>
      <c r="BP14" s="6" t="n">
        <v>36.14</v>
      </c>
      <c r="BQ14" s="0" t="s">
        <v>656</v>
      </c>
      <c r="BR14" s="11" t="n">
        <v>45596</v>
      </c>
      <c r="BS14" s="6" t="n">
        <v>122.09</v>
      </c>
      <c r="BT14" s="0" t="s">
        <v>656</v>
      </c>
      <c r="BU14" s="11" t="n">
        <v>45958</v>
      </c>
      <c r="BV14" s="6" t="n">
        <v>85.16</v>
      </c>
      <c r="BW14" s="0" t="s">
        <v>656</v>
      </c>
      <c r="BX14" s="0"/>
      <c r="BY14" s="0"/>
      <c r="BZ14" s="0"/>
      <c r="CA14" s="11" t="n">
        <v>46139</v>
      </c>
      <c r="CB14" s="6" t="s">
        <f>=7409.62</f>
      </c>
      <c r="CC14" s="0" t="s">
        <v>656</v>
      </c>
      <c r="CD14" s="11" t="n">
        <v>46058</v>
      </c>
      <c r="CE14" s="6" t="s">
        <f>=7665.8</f>
      </c>
      <c r="CF14" s="0" t="s">
        <v>656</v>
      </c>
      <c r="CG14" s="0"/>
      <c r="CH14" s="8" t="s">
        <f>=-SUM(CH2:CH12)</f>
      </c>
      <c r="CI14" s="0" t="s">
        <v>659</v>
      </c>
      <c r="CJ14" s="0"/>
      <c r="CK14" s="0"/>
      <c r="CL14" s="0"/>
      <c r="CM14" s="0"/>
      <c r="CN14" s="0"/>
      <c r="CO14" s="0"/>
      <c r="CP14" s="0"/>
      <c r="CQ14" s="10" t="s">
        <f>=XIRR(CQ2:CQ13,CP2:CP13)</f>
      </c>
      <c r="CR14" s="0"/>
      <c r="CS14" s="11" t="n">
        <v>46162</v>
      </c>
      <c r="CT14" s="6" t="s">
        <f>=-68.96</f>
      </c>
      <c r="CU14" s="0" t="s">
        <v>587</v>
      </c>
      <c r="CV14" s="0"/>
      <c r="CW14" s="0"/>
      <c r="CX14" s="0"/>
      <c r="CY14" s="0"/>
      <c r="CZ14" s="10" t="s">
        <f>=XIRR(CZ2:CZ13,CY2:CY13)</f>
      </c>
      <c r="DA14" s="0"/>
      <c r="DB14" s="0"/>
      <c r="DC14" s="0"/>
      <c r="DD14" s="0"/>
      <c r="DE14" s="0"/>
      <c r="DF14" s="0"/>
      <c r="DG14" s="0"/>
      <c r="DH14" s="0"/>
      <c r="DI14" s="8" t="s">
        <f>=-SUM(DI2:DI12)</f>
      </c>
      <c r="DJ14" s="0" t="s">
        <v>659</v>
      </c>
    </row>
    <row collapsed="false" customFormat="false" customHeight="false" hidden="false" ht="12.1" outlineLevel="0" r="15">
      <c r="A15" s="11" t="n">
        <v>45341</v>
      </c>
      <c r="B15" s="6" t="n">
        <v>4000.01</v>
      </c>
      <c r="C15" s="0" t="s">
        <v>656</v>
      </c>
      <c r="D15" s="11" t="n">
        <v>45547</v>
      </c>
      <c r="E15" s="6" t="n">
        <v>2561.9</v>
      </c>
      <c r="F15" s="0" t="s">
        <v>656</v>
      </c>
      <c r="G15" s="11" t="n">
        <v>45128</v>
      </c>
      <c r="H15" s="6" t="n">
        <v>16344</v>
      </c>
      <c r="I15" s="0" t="s">
        <v>656</v>
      </c>
      <c r="J15" s="11" t="n">
        <v>45030</v>
      </c>
      <c r="K15" s="6" t="n">
        <v>486.64</v>
      </c>
      <c r="L15" s="0" t="s">
        <v>656</v>
      </c>
      <c r="M15" s="11" t="n">
        <v>45044</v>
      </c>
      <c r="N15" s="6" t="n">
        <v>398.1</v>
      </c>
      <c r="O15" s="0" t="s">
        <v>656</v>
      </c>
      <c r="P15" s="11" t="n">
        <v>46269</v>
      </c>
      <c r="Q15" s="8" t="s">
        <f>=-Портфель!K7</f>
      </c>
      <c r="R15" s="0" t="s">
        <v>658</v>
      </c>
      <c r="S15" s="11" t="n">
        <v>46223</v>
      </c>
      <c r="T15" s="6" t="n">
        <v>-4085.91</v>
      </c>
      <c r="U15" s="0" t="s">
        <v>622</v>
      </c>
      <c r="V15" s="11" t="n">
        <v>46244</v>
      </c>
      <c r="W15" s="6" t="n">
        <v>-400</v>
      </c>
      <c r="X15" s="0" t="s">
        <v>634</v>
      </c>
      <c r="Y15" s="11" t="n">
        <v>44327</v>
      </c>
      <c r="Z15" s="6" t="n">
        <v>-315.5</v>
      </c>
      <c r="AA15" s="0" t="s">
        <v>250</v>
      </c>
      <c r="AB15" s="0"/>
      <c r="AC15" s="0"/>
      <c r="AD15" s="0"/>
      <c r="AE15" s="11" t="n">
        <v>45945</v>
      </c>
      <c r="AF15" s="6" t="n">
        <v>555.02</v>
      </c>
      <c r="AG15" s="0" t="s">
        <v>656</v>
      </c>
      <c r="AH15" s="11" t="n">
        <v>45049</v>
      </c>
      <c r="AI15" s="6" t="n">
        <v>-526.8</v>
      </c>
      <c r="AJ15" s="0" t="s">
        <v>326</v>
      </c>
      <c r="AK15" s="0"/>
      <c r="AL15" s="0"/>
      <c r="AM15" s="0"/>
      <c r="AN15" s="11" t="n">
        <v>44728</v>
      </c>
      <c r="AO15" s="6" t="n">
        <v>736.02</v>
      </c>
      <c r="AP15" s="0" t="s">
        <v>656</v>
      </c>
      <c r="AQ15" s="0"/>
      <c r="AR15" s="0"/>
      <c r="AS15" s="0"/>
      <c r="AT15" s="11" t="n">
        <v>46160</v>
      </c>
      <c r="AU15" s="6" t="n">
        <v>-494</v>
      </c>
      <c r="AV15" s="0" t="s">
        <v>585</v>
      </c>
      <c r="AW15" s="11" t="n">
        <v>45194</v>
      </c>
      <c r="AX15" s="6" t="n">
        <v>-41.08</v>
      </c>
      <c r="AY15" s="0" t="s">
        <v>357</v>
      </c>
      <c r="AZ15" s="0"/>
      <c r="BA15" s="0"/>
      <c r="BB15" s="0"/>
      <c r="BC15" s="0"/>
      <c r="BD15" s="0"/>
      <c r="BE15" s="0"/>
      <c r="BF15" s="0"/>
      <c r="BG15" s="0"/>
      <c r="BH15" s="0"/>
      <c r="BI15" s="11" t="n">
        <v>45593</v>
      </c>
      <c r="BJ15" s="6" t="n">
        <v>-4505.8</v>
      </c>
      <c r="BK15" s="0" t="s">
        <v>657</v>
      </c>
      <c r="BL15" s="11" t="n">
        <v>45685</v>
      </c>
      <c r="BM15" s="6" t="n">
        <v>59.49</v>
      </c>
      <c r="BN15" s="0" t="s">
        <v>656</v>
      </c>
      <c r="BO15" s="11" t="n">
        <v>46212</v>
      </c>
      <c r="BP15" s="6" t="n">
        <v>3277.02</v>
      </c>
      <c r="BQ15" s="0" t="s">
        <v>656</v>
      </c>
      <c r="BR15" s="11" t="n">
        <v>45623</v>
      </c>
      <c r="BS15" s="6" t="n">
        <v>468.36</v>
      </c>
      <c r="BT15" s="0" t="s">
        <v>656</v>
      </c>
      <c r="BU15" s="11" t="n">
        <v>45973</v>
      </c>
      <c r="BV15" s="6" t="n">
        <v>274.31</v>
      </c>
      <c r="BW15" s="0" t="s">
        <v>656</v>
      </c>
      <c r="BX15" s="0"/>
      <c r="BY15" s="0"/>
      <c r="BZ15" s="0"/>
      <c r="CA15" s="11" t="n">
        <v>46139</v>
      </c>
      <c r="CB15" s="6" t="s">
        <f>=-36884.53</f>
      </c>
      <c r="CC15" s="0" t="s">
        <v>657</v>
      </c>
      <c r="CD15" s="11" t="n">
        <v>46077</v>
      </c>
      <c r="CE15" s="6" t="s">
        <f>=-102.6</f>
      </c>
      <c r="CF15" s="0" t="s">
        <v>533</v>
      </c>
      <c r="CG15" s="0"/>
      <c r="CH15" s="0"/>
      <c r="CI15" s="0"/>
      <c r="CJ15" s="0"/>
      <c r="CK15" s="0"/>
      <c r="CL15" s="0"/>
      <c r="CM15" s="0"/>
      <c r="CN15" s="0"/>
      <c r="CO15" s="0"/>
      <c r="CP15" s="0"/>
      <c r="CQ15" s="8" t="s">
        <f>=-SUM(CQ2:CQ13)</f>
      </c>
      <c r="CR15" s="0" t="s">
        <v>659</v>
      </c>
      <c r="CS15" s="11" t="n">
        <v>46192</v>
      </c>
      <c r="CT15" s="6" t="s">
        <f>=-67.94</f>
      </c>
      <c r="CU15" s="0" t="s">
        <v>603</v>
      </c>
      <c r="CV15" s="0"/>
      <c r="CW15" s="0"/>
      <c r="CX15" s="0"/>
      <c r="CY15" s="0"/>
      <c r="CZ15" s="8" t="s">
        <f>=-SUM(CZ2:CZ13)</f>
      </c>
      <c r="DA15" s="0" t="s">
        <v>659</v>
      </c>
    </row>
    <row collapsed="false" customFormat="false" customHeight="false" hidden="false" ht="12.1" outlineLevel="0" r="16">
      <c r="A16" s="11" t="n">
        <v>45369</v>
      </c>
      <c r="B16" s="6" t="n">
        <v>3999.98</v>
      </c>
      <c r="C16" s="0" t="s">
        <v>656</v>
      </c>
      <c r="D16" s="11" t="n">
        <v>45596</v>
      </c>
      <c r="E16" s="6" t="n">
        <v>2399.86</v>
      </c>
      <c r="F16" s="0" t="s">
        <v>656</v>
      </c>
      <c r="G16" s="11" t="n">
        <v>45257</v>
      </c>
      <c r="H16" s="6" t="n">
        <v>-14562.48</v>
      </c>
      <c r="I16" s="0" t="s">
        <v>657</v>
      </c>
      <c r="J16" s="11" t="n">
        <v>45044</v>
      </c>
      <c r="K16" s="6" t="n">
        <v>1512</v>
      </c>
      <c r="L16" s="0" t="s">
        <v>656</v>
      </c>
      <c r="M16" s="11" t="n">
        <v>45065</v>
      </c>
      <c r="N16" s="6" t="n">
        <v>413</v>
      </c>
      <c r="O16" s="0" t="s">
        <v>656</v>
      </c>
      <c r="P16" s="0"/>
      <c r="Q16" s="10" t="s">
        <f>=XIRR(Q2:Q15,P2:P15)</f>
      </c>
      <c r="R16" s="0"/>
      <c r="S16" s="11" t="n">
        <v>46223</v>
      </c>
      <c r="T16" s="6" t="n">
        <v>1062.41</v>
      </c>
      <c r="U16" s="0" t="s">
        <v>656</v>
      </c>
      <c r="V16" s="11" t="n">
        <v>46269</v>
      </c>
      <c r="W16" s="8" t="s">
        <f>=-Портфель!K9</f>
      </c>
      <c r="X16" s="0" t="s">
        <v>658</v>
      </c>
      <c r="Y16" s="11" t="n">
        <v>44370</v>
      </c>
      <c r="Z16" s="6" t="n">
        <v>-335.5</v>
      </c>
      <c r="AA16" s="0" t="s">
        <v>256</v>
      </c>
      <c r="AB16" s="0"/>
      <c r="AC16" s="0"/>
      <c r="AD16" s="0"/>
      <c r="AE16" s="11" t="n">
        <v>45951</v>
      </c>
      <c r="AF16" s="6" t="n">
        <v>281.66</v>
      </c>
      <c r="AG16" s="0" t="s">
        <v>656</v>
      </c>
      <c r="AH16" s="11" t="n">
        <v>45077</v>
      </c>
      <c r="AI16" s="6" t="n">
        <v>1302.8</v>
      </c>
      <c r="AJ16" s="0" t="s">
        <v>656</v>
      </c>
      <c r="AK16" s="0"/>
      <c r="AL16" s="0"/>
      <c r="AM16" s="0"/>
      <c r="AN16" s="11" t="n">
        <v>44771</v>
      </c>
      <c r="AO16" s="6" t="n">
        <v>722.6</v>
      </c>
      <c r="AP16" s="0" t="s">
        <v>656</v>
      </c>
      <c r="AQ16" s="0"/>
      <c r="AR16" s="0"/>
      <c r="AS16" s="0"/>
      <c r="AT16" s="11" t="n">
        <v>46216</v>
      </c>
      <c r="AU16" s="6" t="n">
        <v>-252.5</v>
      </c>
      <c r="AV16" s="0" t="s">
        <v>615</v>
      </c>
      <c r="AW16" s="11" t="n">
        <v>45253</v>
      </c>
      <c r="AX16" s="6" t="n">
        <v>-50</v>
      </c>
      <c r="AY16" s="0" t="s">
        <v>358</v>
      </c>
      <c r="AZ16" s="0"/>
      <c r="BA16" s="0"/>
      <c r="BB16" s="0"/>
      <c r="BC16" s="0"/>
      <c r="BD16" s="0"/>
      <c r="BE16" s="0"/>
      <c r="BF16" s="0"/>
      <c r="BG16" s="0"/>
      <c r="BH16" s="0"/>
      <c r="BI16" s="11" t="n">
        <v>45922</v>
      </c>
      <c r="BJ16" s="6" t="n">
        <v>7378</v>
      </c>
      <c r="BK16" s="0" t="s">
        <v>656</v>
      </c>
      <c r="BL16" s="11" t="n">
        <v>45707</v>
      </c>
      <c r="BM16" s="6" t="n">
        <v>709.31</v>
      </c>
      <c r="BN16" s="0" t="s">
        <v>656</v>
      </c>
      <c r="BO16" s="11" t="n">
        <v>46217</v>
      </c>
      <c r="BP16" s="6" t="n">
        <v>90.99</v>
      </c>
      <c r="BQ16" s="0" t="s">
        <v>656</v>
      </c>
      <c r="BR16" s="11" t="n">
        <v>45625</v>
      </c>
      <c r="BS16" s="6" t="n">
        <v>244.09</v>
      </c>
      <c r="BT16" s="0" t="s">
        <v>656</v>
      </c>
      <c r="BU16" s="11" t="n">
        <v>45973</v>
      </c>
      <c r="BV16" s="6" t="n">
        <v>51.45</v>
      </c>
      <c r="BW16" s="0" t="s">
        <v>656</v>
      </c>
      <c r="BX16" s="0"/>
      <c r="BY16" s="0"/>
      <c r="BZ16" s="0"/>
      <c r="CA16" s="11" t="n">
        <v>46140</v>
      </c>
      <c r="CB16" s="6" t="s">
        <f>=29671.01</f>
      </c>
      <c r="CC16" s="0" t="s">
        <v>656</v>
      </c>
      <c r="CD16" s="11" t="n">
        <v>46107</v>
      </c>
      <c r="CE16" s="6" t="s">
        <f>=-105.38</f>
      </c>
      <c r="CF16" s="0" t="s">
        <v>556</v>
      </c>
      <c r="CG16" s="0"/>
      <c r="CH16" s="0"/>
      <c r="CI16" s="0"/>
      <c r="CJ16" s="0"/>
      <c r="CK16" s="0"/>
      <c r="CL16" s="0"/>
      <c r="CM16" s="0"/>
      <c r="CN16" s="0"/>
      <c r="CO16" s="0"/>
      <c r="CP16" s="0"/>
      <c r="CQ16" s="0"/>
      <c r="CR16" s="0"/>
      <c r="CS16" s="11" t="n">
        <v>46222</v>
      </c>
      <c r="CT16" s="6" t="s">
        <f>=-67.04</f>
      </c>
      <c r="CU16" s="0" t="s">
        <v>620</v>
      </c>
    </row>
    <row collapsed="false" customFormat="false" customHeight="false" hidden="false" ht="12.1" outlineLevel="0" r="17">
      <c r="A17" s="11" t="n">
        <v>45399</v>
      </c>
      <c r="B17" s="6" t="n">
        <v>4000.04</v>
      </c>
      <c r="C17" s="0" t="s">
        <v>656</v>
      </c>
      <c r="D17" s="11" t="n">
        <v>45614</v>
      </c>
      <c r="E17" s="6" t="n">
        <v>2506.74</v>
      </c>
      <c r="F17" s="0" t="s">
        <v>656</v>
      </c>
      <c r="G17" s="11" t="n">
        <v>45257</v>
      </c>
      <c r="H17" s="6" t="n">
        <v>-36406.19</v>
      </c>
      <c r="I17" s="0" t="s">
        <v>657</v>
      </c>
      <c r="J17" s="11" t="n">
        <v>45072</v>
      </c>
      <c r="K17" s="6" t="n">
        <v>1025.9</v>
      </c>
      <c r="L17" s="0" t="s">
        <v>656</v>
      </c>
      <c r="M17" s="11" t="n">
        <v>45079</v>
      </c>
      <c r="N17" s="6" t="n">
        <v>454.7</v>
      </c>
      <c r="O17" s="0" t="s">
        <v>656</v>
      </c>
      <c r="P17" s="0"/>
      <c r="Q17" s="8" t="s">
        <f>=-SUM(Q2:Q15)</f>
      </c>
      <c r="R17" s="0" t="s">
        <v>659</v>
      </c>
      <c r="S17" s="11" t="n">
        <v>46238</v>
      </c>
      <c r="T17" s="6" t="n">
        <v>2195.68</v>
      </c>
      <c r="U17" s="0" t="s">
        <v>656</v>
      </c>
      <c r="V17" s="0"/>
      <c r="W17" s="10" t="s">
        <f>=XIRR(W2:W16,V2:V16)</f>
      </c>
      <c r="X17" s="0"/>
      <c r="Y17" s="11" t="n">
        <v>44446</v>
      </c>
      <c r="Z17" s="6" t="n">
        <v>-592</v>
      </c>
      <c r="AA17" s="0" t="s">
        <v>273</v>
      </c>
      <c r="AB17" s="0"/>
      <c r="AC17" s="0"/>
      <c r="AD17" s="0"/>
      <c r="AE17" s="11" t="n">
        <v>45957</v>
      </c>
      <c r="AF17" s="6" t="n">
        <v>809.72</v>
      </c>
      <c r="AG17" s="0" t="s">
        <v>656</v>
      </c>
      <c r="AH17" s="11" t="n">
        <v>45160</v>
      </c>
      <c r="AI17" s="6" t="n">
        <v>-18328.94</v>
      </c>
      <c r="AJ17" s="0" t="s">
        <v>657</v>
      </c>
      <c r="AK17" s="0"/>
      <c r="AL17" s="0"/>
      <c r="AM17" s="0"/>
      <c r="AN17" s="11" t="n">
        <v>44895</v>
      </c>
      <c r="AO17" s="6" t="n">
        <v>793.02</v>
      </c>
      <c r="AP17" s="0" t="s">
        <v>656</v>
      </c>
      <c r="AQ17" s="0"/>
      <c r="AR17" s="0"/>
      <c r="AS17" s="0"/>
      <c r="AT17" s="11" t="n">
        <v>46269</v>
      </c>
      <c r="AU17" s="8" t="s">
        <f>=-Портфель!K17</f>
      </c>
      <c r="AV17" s="0" t="s">
        <v>658</v>
      </c>
      <c r="AW17" s="11" t="n">
        <v>45268</v>
      </c>
      <c r="AX17" s="6" t="n">
        <v>-939.72</v>
      </c>
      <c r="AY17" s="0" t="s">
        <v>657</v>
      </c>
      <c r="AZ17" s="0"/>
      <c r="BA17" s="0"/>
      <c r="BB17" s="0"/>
      <c r="BC17" s="0"/>
      <c r="BD17" s="0"/>
      <c r="BE17" s="0"/>
      <c r="BF17" s="0"/>
      <c r="BG17" s="0"/>
      <c r="BH17" s="0"/>
      <c r="BI17" s="11" t="n">
        <v>45924</v>
      </c>
      <c r="BJ17" s="6" t="n">
        <v>2933.2</v>
      </c>
      <c r="BK17" s="0" t="s">
        <v>656</v>
      </c>
      <c r="BL17" s="11" t="n">
        <v>45776</v>
      </c>
      <c r="BM17" s="6" t="n">
        <v>77.01</v>
      </c>
      <c r="BN17" s="0" t="s">
        <v>656</v>
      </c>
      <c r="BO17" s="11" t="n">
        <v>46244</v>
      </c>
      <c r="BP17" s="6" t="n">
        <v>4970.42</v>
      </c>
      <c r="BQ17" s="0" t="s">
        <v>656</v>
      </c>
      <c r="BR17" s="11" t="n">
        <v>45628</v>
      </c>
      <c r="BS17" s="6" t="n">
        <v>122.8</v>
      </c>
      <c r="BT17" s="0" t="s">
        <v>656</v>
      </c>
      <c r="BU17" s="11" t="n">
        <v>45988</v>
      </c>
      <c r="BV17" s="6" t="n">
        <v>-172.57</v>
      </c>
      <c r="BW17" s="0" t="s">
        <v>657</v>
      </c>
      <c r="BX17" s="0"/>
      <c r="BY17" s="0"/>
      <c r="BZ17" s="0"/>
      <c r="CA17" s="11" t="n">
        <v>46162</v>
      </c>
      <c r="CB17" s="6" t="s">
        <f>=-484.1</f>
      </c>
      <c r="CC17" s="0" t="s">
        <v>586</v>
      </c>
      <c r="CD17" s="11" t="n">
        <v>46137</v>
      </c>
      <c r="CE17" s="6" t="s">
        <f>=-101.67</f>
      </c>
      <c r="CF17" s="0" t="s">
        <v>571</v>
      </c>
      <c r="CG17" s="0"/>
      <c r="CH17" s="0"/>
      <c r="CI17" s="0"/>
      <c r="CJ17" s="0"/>
      <c r="CK17" s="0"/>
      <c r="CL17" s="0"/>
      <c r="CM17" s="0"/>
      <c r="CN17" s="0"/>
      <c r="CO17" s="0"/>
      <c r="CP17" s="0"/>
      <c r="CQ17" s="0"/>
      <c r="CR17" s="0"/>
      <c r="CS17" s="11" t="n">
        <v>46252</v>
      </c>
      <c r="CT17" s="6" t="s">
        <f>=-66.02</f>
      </c>
      <c r="CU17" s="0" t="s">
        <v>639</v>
      </c>
    </row>
    <row collapsed="false" customFormat="false" customHeight="false" hidden="false" ht="12.1" outlineLevel="0" r="18">
      <c r="A18" s="11" t="n">
        <v>45429</v>
      </c>
      <c r="B18" s="6" t="n">
        <v>4000</v>
      </c>
      <c r="C18" s="0" t="s">
        <v>656</v>
      </c>
      <c r="D18" s="11" t="n">
        <v>45625</v>
      </c>
      <c r="E18" s="6" t="n">
        <v>2335.1</v>
      </c>
      <c r="F18" s="0" t="s">
        <v>656</v>
      </c>
      <c r="G18" s="11" t="n">
        <v>45257</v>
      </c>
      <c r="H18" s="6" t="n">
        <v>43762.58</v>
      </c>
      <c r="I18" s="0" t="s">
        <v>656</v>
      </c>
      <c r="J18" s="11" t="n">
        <v>45093</v>
      </c>
      <c r="K18" s="6" t="n">
        <v>1054.8</v>
      </c>
      <c r="L18" s="0" t="s">
        <v>656</v>
      </c>
      <c r="M18" s="11" t="n">
        <v>45079</v>
      </c>
      <c r="N18" s="6" t="n">
        <v>909.2</v>
      </c>
      <c r="O18" s="0" t="s">
        <v>656</v>
      </c>
      <c r="P18" s="0"/>
      <c r="Q18" s="0"/>
      <c r="R18" s="0"/>
      <c r="S18" s="11" t="n">
        <v>46269</v>
      </c>
      <c r="T18" s="8" t="s">
        <f>=-Портфель!K8</f>
      </c>
      <c r="U18" s="0" t="s">
        <v>658</v>
      </c>
      <c r="V18" s="0"/>
      <c r="W18" s="8" t="s">
        <f>=-SUM(W2:W16)</f>
      </c>
      <c r="X18" s="0" t="s">
        <v>659</v>
      </c>
      <c r="Y18" s="11" t="n">
        <v>44537</v>
      </c>
      <c r="Z18" s="6" t="n">
        <v>-579.5</v>
      </c>
      <c r="AA18" s="0" t="s">
        <v>280</v>
      </c>
      <c r="AB18" s="0"/>
      <c r="AC18" s="0"/>
      <c r="AD18" s="0"/>
      <c r="AE18" s="11" t="n">
        <v>45961</v>
      </c>
      <c r="AF18" s="6" t="n">
        <v>550.62</v>
      </c>
      <c r="AG18" s="0" t="s">
        <v>656</v>
      </c>
      <c r="AH18" s="11" t="n">
        <v>45425</v>
      </c>
      <c r="AI18" s="6" t="n">
        <v>1230.96</v>
      </c>
      <c r="AJ18" s="0" t="s">
        <v>656</v>
      </c>
      <c r="AK18" s="0"/>
      <c r="AL18" s="0"/>
      <c r="AM18" s="0"/>
      <c r="AN18" s="11" t="n">
        <v>45257</v>
      </c>
      <c r="AO18" s="6" t="n">
        <v>-1293.98</v>
      </c>
      <c r="AP18" s="0" t="s">
        <v>657</v>
      </c>
      <c r="AQ18" s="0"/>
      <c r="AR18" s="0"/>
      <c r="AS18" s="0"/>
      <c r="AT18" s="0"/>
      <c r="AU18" s="10" t="s">
        <f>=XIRR(AU2:AU17,AT2:AT17)</f>
      </c>
      <c r="AV18" s="0"/>
      <c r="AW18" s="11" t="n">
        <v>45268</v>
      </c>
      <c r="AX18" s="6" t="n">
        <v>942.28</v>
      </c>
      <c r="AY18" s="0" t="s">
        <v>656</v>
      </c>
      <c r="AZ18" s="0"/>
      <c r="BA18" s="0"/>
      <c r="BB18" s="0"/>
      <c r="BC18" s="0"/>
      <c r="BD18" s="0"/>
      <c r="BE18" s="0"/>
      <c r="BF18" s="0"/>
      <c r="BG18" s="0"/>
      <c r="BH18" s="0"/>
      <c r="BI18" s="11" t="n">
        <v>46139</v>
      </c>
      <c r="BJ18" s="6" t="n">
        <v>-1635.29</v>
      </c>
      <c r="BK18" s="0" t="s">
        <v>657</v>
      </c>
      <c r="BL18" s="11" t="n">
        <v>45796</v>
      </c>
      <c r="BM18" s="6" t="n">
        <v>78.85</v>
      </c>
      <c r="BN18" s="0" t="s">
        <v>656</v>
      </c>
      <c r="BO18" s="11" t="n">
        <v>46246</v>
      </c>
      <c r="BP18" s="6" t="n">
        <v>118.82</v>
      </c>
      <c r="BQ18" s="0" t="s">
        <v>656</v>
      </c>
      <c r="BR18" s="11" t="n">
        <v>45650</v>
      </c>
      <c r="BS18" s="6" t="n">
        <v>388.2</v>
      </c>
      <c r="BT18" s="0" t="s">
        <v>656</v>
      </c>
      <c r="BU18" s="11" t="n">
        <v>45988</v>
      </c>
      <c r="BV18" s="6" t="n">
        <v>-69.02</v>
      </c>
      <c r="BW18" s="0" t="s">
        <v>657</v>
      </c>
      <c r="BX18" s="0"/>
      <c r="BY18" s="0"/>
      <c r="BZ18" s="0"/>
      <c r="CA18" s="11" t="n">
        <v>46253</v>
      </c>
      <c r="CB18" s="6" t="s">
        <f>=-578.3</f>
      </c>
      <c r="CC18" s="0" t="s">
        <v>641</v>
      </c>
      <c r="CD18" s="11" t="n">
        <v>46167</v>
      </c>
      <c r="CE18" s="6" t="s">
        <f>=-94.45</f>
      </c>
      <c r="CF18" s="0" t="s">
        <v>591</v>
      </c>
      <c r="CG18" s="0"/>
      <c r="CH18" s="0"/>
      <c r="CI18" s="0"/>
      <c r="CJ18" s="0"/>
      <c r="CK18" s="0"/>
      <c r="CL18" s="0"/>
      <c r="CM18" s="0"/>
      <c r="CN18" s="0"/>
      <c r="CO18" s="0"/>
      <c r="CP18" s="0"/>
      <c r="CQ18" s="0"/>
      <c r="CR18" s="0"/>
      <c r="CS18" s="11" t="n">
        <v>46280</v>
      </c>
      <c r="CT18" s="8" t="s">
        <f>=-Портфель!K36</f>
      </c>
      <c r="CU18" s="0" t="s">
        <v>658</v>
      </c>
    </row>
    <row collapsed="false" customFormat="false" customHeight="false" hidden="false" ht="12.1" outlineLevel="0" r="19">
      <c r="A19" s="11" t="n">
        <v>45460</v>
      </c>
      <c r="B19" s="6" t="n">
        <v>5000</v>
      </c>
      <c r="C19" s="0" t="s">
        <v>656</v>
      </c>
      <c r="D19" s="11" t="n">
        <v>45688</v>
      </c>
      <c r="E19" s="6" t="n">
        <v>2836.39</v>
      </c>
      <c r="F19" s="0" t="s">
        <v>656</v>
      </c>
      <c r="G19" s="11" t="n">
        <v>45257</v>
      </c>
      <c r="H19" s="6" t="n">
        <v>7296.76</v>
      </c>
      <c r="I19" s="0" t="s">
        <v>656</v>
      </c>
      <c r="J19" s="11" t="n">
        <v>45117</v>
      </c>
      <c r="K19" s="6" t="n">
        <v>-444.72</v>
      </c>
      <c r="L19" s="0" t="s">
        <v>337</v>
      </c>
      <c r="M19" s="11" t="n">
        <v>45093</v>
      </c>
      <c r="N19" s="6" t="n">
        <v>961.5</v>
      </c>
      <c r="O19" s="0" t="s">
        <v>656</v>
      </c>
      <c r="P19" s="0"/>
      <c r="Q19" s="0"/>
      <c r="R19" s="0"/>
      <c r="S19" s="0"/>
      <c r="T19" s="10" t="s">
        <f>=XIRR(T2:T18,S2:S18)</f>
      </c>
      <c r="U19" s="0"/>
      <c r="V19" s="0"/>
      <c r="W19" s="0"/>
      <c r="X19" s="0"/>
      <c r="Y19" s="11" t="n">
        <v>44804</v>
      </c>
      <c r="Z19" s="6" t="n">
        <v>1190.27</v>
      </c>
      <c r="AA19" s="0" t="s">
        <v>656</v>
      </c>
      <c r="AB19" s="0"/>
      <c r="AC19" s="0"/>
      <c r="AD19" s="0"/>
      <c r="AE19" s="11" t="n">
        <v>45966</v>
      </c>
      <c r="AF19" s="6" t="n">
        <v>7463.1</v>
      </c>
      <c r="AG19" s="0" t="s">
        <v>656</v>
      </c>
      <c r="AH19" s="11" t="n">
        <v>45434</v>
      </c>
      <c r="AI19" s="6" t="n">
        <v>4726.89</v>
      </c>
      <c r="AJ19" s="0" t="s">
        <v>656</v>
      </c>
      <c r="AK19" s="0"/>
      <c r="AL19" s="0"/>
      <c r="AM19" s="0"/>
      <c r="AN19" s="11" t="n">
        <v>45257</v>
      </c>
      <c r="AO19" s="6" t="n">
        <v>-11645.79</v>
      </c>
      <c r="AP19" s="0" t="s">
        <v>657</v>
      </c>
      <c r="AQ19" s="0"/>
      <c r="AR19" s="0"/>
      <c r="AS19" s="0"/>
      <c r="AT19" s="0"/>
      <c r="AU19" s="8" t="s">
        <f>=-SUM(AU2:AU17)</f>
      </c>
      <c r="AV19" s="0" t="s">
        <v>659</v>
      </c>
      <c r="AW19" s="11" t="n">
        <v>45441</v>
      </c>
      <c r="AX19" s="6" t="n">
        <v>-29.46</v>
      </c>
      <c r="AY19" s="0" t="s">
        <v>375</v>
      </c>
      <c r="AZ19" s="0"/>
      <c r="BA19" s="0"/>
      <c r="BB19" s="0"/>
      <c r="BC19" s="0"/>
      <c r="BD19" s="0"/>
      <c r="BE19" s="0"/>
      <c r="BF19" s="0"/>
      <c r="BG19" s="0"/>
      <c r="BH19" s="0"/>
      <c r="BI19" s="11" t="n">
        <v>46139</v>
      </c>
      <c r="BJ19" s="6" t="n">
        <v>-11449.33</v>
      </c>
      <c r="BK19" s="0" t="s">
        <v>657</v>
      </c>
      <c r="BL19" s="11" t="n">
        <v>45796</v>
      </c>
      <c r="BM19" s="6" t="n">
        <v>525.54</v>
      </c>
      <c r="BN19" s="0" t="s">
        <v>656</v>
      </c>
      <c r="BO19" s="11" t="n">
        <v>46247</v>
      </c>
      <c r="BP19" s="6" t="n">
        <v>98.63</v>
      </c>
      <c r="BQ19" s="0" t="s">
        <v>656</v>
      </c>
      <c r="BR19" s="11" t="n">
        <v>45651</v>
      </c>
      <c r="BS19" s="6" t="n">
        <v>128.65</v>
      </c>
      <c r="BT19" s="0" t="s">
        <v>656</v>
      </c>
      <c r="BU19" s="11" t="n">
        <v>45993</v>
      </c>
      <c r="BV19" s="6" t="n">
        <v>-570.81</v>
      </c>
      <c r="BW19" s="0" t="s">
        <v>657</v>
      </c>
      <c r="BX19" s="0"/>
      <c r="BY19" s="0"/>
      <c r="BZ19" s="0"/>
      <c r="CA19" s="11" t="n">
        <v>46269</v>
      </c>
      <c r="CB19" s="8" t="s">
        <f>=-Портфель!K30</f>
      </c>
      <c r="CC19" s="0" t="s">
        <v>658</v>
      </c>
      <c r="CD19" s="11" t="n">
        <v>46197</v>
      </c>
      <c r="CE19" s="6" t="s">
        <f>=-99.18</f>
      </c>
      <c r="CF19" s="0" t="s">
        <v>604</v>
      </c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10" t="s">
        <f>=XIRR(CT2:CT18,CS2:CS18)</f>
      </c>
      <c r="CU19" s="0"/>
    </row>
    <row collapsed="false" customFormat="false" customHeight="false" hidden="false" ht="12.1" outlineLevel="0" r="20">
      <c r="A20" s="11" t="n">
        <v>45489</v>
      </c>
      <c r="B20" s="6" t="n">
        <v>5000</v>
      </c>
      <c r="C20" s="0" t="s">
        <v>656</v>
      </c>
      <c r="D20" s="11" t="n">
        <v>45856</v>
      </c>
      <c r="E20" s="6" t="n">
        <v>-6062</v>
      </c>
      <c r="F20" s="0" t="s">
        <v>446</v>
      </c>
      <c r="G20" s="11" t="n">
        <v>45275</v>
      </c>
      <c r="H20" s="6" t="n">
        <v>-6446.9</v>
      </c>
      <c r="I20" s="0" t="s">
        <v>657</v>
      </c>
      <c r="J20" s="11" t="n">
        <v>45120</v>
      </c>
      <c r="K20" s="6" t="n">
        <v>523.6</v>
      </c>
      <c r="L20" s="0" t="s">
        <v>656</v>
      </c>
      <c r="M20" s="11" t="n">
        <v>45107</v>
      </c>
      <c r="N20" s="6" t="n">
        <v>481.75</v>
      </c>
      <c r="O20" s="0" t="s">
        <v>656</v>
      </c>
      <c r="P20" s="0"/>
      <c r="Q20" s="0"/>
      <c r="R20" s="0"/>
      <c r="S20" s="0"/>
      <c r="T20" s="8" t="s">
        <f>=-SUM(T2:T18)</f>
      </c>
      <c r="U20" s="0" t="s">
        <v>659</v>
      </c>
      <c r="V20" s="0"/>
      <c r="W20" s="0"/>
      <c r="X20" s="0"/>
      <c r="Y20" s="11" t="n">
        <v>44820</v>
      </c>
      <c r="Z20" s="6" t="n">
        <v>1180.46</v>
      </c>
      <c r="AA20" s="0" t="s">
        <v>656</v>
      </c>
      <c r="AB20" s="0"/>
      <c r="AC20" s="0"/>
      <c r="AD20" s="0"/>
      <c r="AE20" s="11" t="n">
        <v>46015</v>
      </c>
      <c r="AF20" s="6" t="n">
        <v>307.18</v>
      </c>
      <c r="AG20" s="0" t="s">
        <v>656</v>
      </c>
      <c r="AH20" s="11" t="n">
        <v>45441</v>
      </c>
      <c r="AI20" s="6" t="n">
        <v>1116.68</v>
      </c>
      <c r="AJ20" s="0" t="s">
        <v>656</v>
      </c>
      <c r="AK20" s="0"/>
      <c r="AL20" s="0"/>
      <c r="AM20" s="0"/>
      <c r="AN20" s="11" t="n">
        <v>45257</v>
      </c>
      <c r="AO20" s="6" t="n">
        <v>12962.24</v>
      </c>
      <c r="AP20" s="0" t="s">
        <v>656</v>
      </c>
      <c r="AQ20" s="0"/>
      <c r="AR20" s="0"/>
      <c r="AS20" s="0"/>
      <c r="AT20" s="0"/>
      <c r="AU20" s="0"/>
      <c r="AV20" s="0"/>
      <c r="AW20" s="11" t="n">
        <v>45478</v>
      </c>
      <c r="AX20" s="6" t="n">
        <v>744</v>
      </c>
      <c r="AY20" s="0" t="s">
        <v>656</v>
      </c>
      <c r="AZ20" s="0"/>
      <c r="BA20" s="0"/>
      <c r="BB20" s="0"/>
      <c r="BC20" s="0"/>
      <c r="BD20" s="0"/>
      <c r="BE20" s="0"/>
      <c r="BF20" s="0"/>
      <c r="BG20" s="0"/>
      <c r="BH20" s="0"/>
      <c r="BI20" s="11" t="n">
        <v>46140</v>
      </c>
      <c r="BJ20" s="6" t="n">
        <v>16421.13</v>
      </c>
      <c r="BK20" s="0" t="s">
        <v>656</v>
      </c>
      <c r="BL20" s="11" t="n">
        <v>45798</v>
      </c>
      <c r="BM20" s="6" t="n">
        <v>620.05</v>
      </c>
      <c r="BN20" s="0" t="s">
        <v>656</v>
      </c>
      <c r="BO20" s="11" t="n">
        <v>46251</v>
      </c>
      <c r="BP20" s="6" t="n">
        <v>213.25</v>
      </c>
      <c r="BQ20" s="0" t="s">
        <v>656</v>
      </c>
      <c r="BR20" s="11" t="n">
        <v>45660</v>
      </c>
      <c r="BS20" s="6" t="n">
        <v>413.87</v>
      </c>
      <c r="BT20" s="0" t="s">
        <v>656</v>
      </c>
      <c r="BU20" s="11" t="n">
        <v>45993</v>
      </c>
      <c r="BV20" s="6" t="n">
        <v>34.62</v>
      </c>
      <c r="BW20" s="0" t="s">
        <v>656</v>
      </c>
      <c r="BX20" s="0"/>
      <c r="BY20" s="0"/>
      <c r="BZ20" s="0"/>
      <c r="CA20" s="0"/>
      <c r="CB20" s="10" t="s">
        <f>=XIRR(CB2:CB19,CA2:CA19)</f>
      </c>
      <c r="CC20" s="0"/>
      <c r="CD20" s="11" t="n">
        <v>46227</v>
      </c>
      <c r="CE20" s="6" t="s">
        <f>=-103.97</f>
      </c>
      <c r="CF20" s="0" t="s">
        <v>626</v>
      </c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8" t="s">
        <f>=-SUM(CT2:CT18)</f>
      </c>
      <c r="CU20" s="0" t="s">
        <v>659</v>
      </c>
    </row>
    <row collapsed="false" customFormat="false" customHeight="false" hidden="false" ht="12.1" outlineLevel="0" r="21">
      <c r="A21" s="11" t="n">
        <v>45523</v>
      </c>
      <c r="B21" s="6" t="n">
        <v>5000</v>
      </c>
      <c r="C21" s="0" t="s">
        <v>656</v>
      </c>
      <c r="D21" s="11" t="n">
        <v>46045</v>
      </c>
      <c r="E21" s="6" t="n">
        <v>3068.44</v>
      </c>
      <c r="F21" s="0" t="s">
        <v>656</v>
      </c>
      <c r="G21" s="11" t="n">
        <v>45275</v>
      </c>
      <c r="H21" s="6" t="n">
        <v>-64469</v>
      </c>
      <c r="I21" s="0" t="s">
        <v>657</v>
      </c>
      <c r="J21" s="11" t="n">
        <v>45128</v>
      </c>
      <c r="K21" s="6" t="n">
        <v>3697.75</v>
      </c>
      <c r="L21" s="0" t="s">
        <v>656</v>
      </c>
      <c r="M21" s="11" t="n">
        <v>45118</v>
      </c>
      <c r="N21" s="6" t="n">
        <v>-593.86</v>
      </c>
      <c r="O21" s="0" t="s">
        <v>340</v>
      </c>
      <c r="P21" s="0"/>
      <c r="Q21" s="0"/>
      <c r="R21" s="0"/>
      <c r="S21" s="0"/>
      <c r="T21" s="0"/>
      <c r="U21" s="0"/>
      <c r="V21" s="0"/>
      <c r="W21" s="0"/>
      <c r="X21" s="0"/>
      <c r="Y21" s="11" t="n">
        <v>44865</v>
      </c>
      <c r="Z21" s="6" t="n">
        <v>1035.57</v>
      </c>
      <c r="AA21" s="0" t="s">
        <v>656</v>
      </c>
      <c r="AB21" s="0"/>
      <c r="AC21" s="0"/>
      <c r="AD21" s="0"/>
      <c r="AE21" s="11" t="n">
        <v>46017</v>
      </c>
      <c r="AF21" s="6" t="n">
        <v>306.13</v>
      </c>
      <c r="AG21" s="0" t="s">
        <v>656</v>
      </c>
      <c r="AH21" s="11" t="n">
        <v>45443</v>
      </c>
      <c r="AI21" s="6" t="n">
        <v>1095.46</v>
      </c>
      <c r="AJ21" s="0" t="s">
        <v>656</v>
      </c>
      <c r="AK21" s="0"/>
      <c r="AL21" s="0"/>
      <c r="AM21" s="0"/>
      <c r="AN21" s="11" t="n">
        <v>45272</v>
      </c>
      <c r="AO21" s="6" t="n">
        <v>-1237.22</v>
      </c>
      <c r="AP21" s="0" t="s">
        <v>657</v>
      </c>
      <c r="AQ21" s="0"/>
      <c r="AR21" s="0"/>
      <c r="AS21" s="0"/>
      <c r="AT21" s="0"/>
      <c r="AU21" s="0"/>
      <c r="AV21" s="0"/>
      <c r="AW21" s="11" t="n">
        <v>45567</v>
      </c>
      <c r="AX21" s="6" t="n">
        <v>-60.4</v>
      </c>
      <c r="AY21" s="0" t="s">
        <v>403</v>
      </c>
      <c r="AZ21" s="0"/>
      <c r="BA21" s="0"/>
      <c r="BB21" s="0"/>
      <c r="BC21" s="0"/>
      <c r="BD21" s="0"/>
      <c r="BE21" s="0"/>
      <c r="BF21" s="0"/>
      <c r="BG21" s="0"/>
      <c r="BH21" s="0"/>
      <c r="BI21" s="11" t="n">
        <v>46269</v>
      </c>
      <c r="BJ21" s="8" t="s">
        <f>=-Портфель!K23</f>
      </c>
      <c r="BK21" s="0" t="s">
        <v>658</v>
      </c>
      <c r="BL21" s="11" t="n">
        <v>45803</v>
      </c>
      <c r="BM21" s="6" t="n">
        <v>34.26</v>
      </c>
      <c r="BN21" s="0" t="s">
        <v>656</v>
      </c>
      <c r="BO21" s="11" t="n">
        <v>46252</v>
      </c>
      <c r="BP21" s="6" t="n">
        <v>78</v>
      </c>
      <c r="BQ21" s="0" t="s">
        <v>656</v>
      </c>
      <c r="BR21" s="11" t="n">
        <v>45684</v>
      </c>
      <c r="BS21" s="6" t="n">
        <v>139.16</v>
      </c>
      <c r="BT21" s="0" t="s">
        <v>656</v>
      </c>
      <c r="BU21" s="11" t="n">
        <v>45994</v>
      </c>
      <c r="BV21" s="6" t="n">
        <v>34.64</v>
      </c>
      <c r="BW21" s="0" t="s">
        <v>656</v>
      </c>
      <c r="BX21" s="0"/>
      <c r="BY21" s="0"/>
      <c r="BZ21" s="0"/>
      <c r="CA21" s="0"/>
      <c r="CB21" s="8" t="s">
        <f>=-SUM(CB2:CB19)</f>
      </c>
      <c r="CC21" s="0" t="s">
        <v>659</v>
      </c>
      <c r="CD21" s="11" t="n">
        <v>46257</v>
      </c>
      <c r="CE21" s="6" t="s">
        <f>=-110.87</f>
      </c>
      <c r="CF21" s="0" t="s">
        <v>643</v>
      </c>
    </row>
    <row collapsed="false" customFormat="false" customHeight="false" hidden="false" ht="12.1" outlineLevel="0" r="22">
      <c r="A22" s="11" t="n">
        <v>45527</v>
      </c>
      <c r="B22" s="6" t="n">
        <v>14423.27</v>
      </c>
      <c r="C22" s="0" t="s">
        <v>656</v>
      </c>
      <c r="D22" s="11" t="n">
        <v>46080</v>
      </c>
      <c r="E22" s="6" t="n">
        <v>315.08</v>
      </c>
      <c r="F22" s="0" t="s">
        <v>656</v>
      </c>
      <c r="G22" s="11" t="n">
        <v>45275</v>
      </c>
      <c r="H22" s="6" t="n">
        <v>64576.01</v>
      </c>
      <c r="I22" s="0" t="s">
        <v>656</v>
      </c>
      <c r="J22" s="11" t="n">
        <v>45257</v>
      </c>
      <c r="K22" s="6" t="n">
        <v>-14833.52</v>
      </c>
      <c r="L22" s="0" t="s">
        <v>657</v>
      </c>
      <c r="M22" s="11" t="n">
        <v>45128</v>
      </c>
      <c r="N22" s="6" t="n">
        <v>962.4</v>
      </c>
      <c r="O22" s="0" t="s">
        <v>656</v>
      </c>
      <c r="P22" s="0"/>
      <c r="Q22" s="0"/>
      <c r="R22" s="0"/>
      <c r="S22" s="0"/>
      <c r="T22" s="0"/>
      <c r="U22" s="0"/>
      <c r="V22" s="0"/>
      <c r="W22" s="0"/>
      <c r="X22" s="0"/>
      <c r="Y22" s="11" t="n">
        <v>44922</v>
      </c>
      <c r="Z22" s="6" t="n">
        <v>1145.31</v>
      </c>
      <c r="AA22" s="0" t="s">
        <v>656</v>
      </c>
      <c r="AB22" s="0"/>
      <c r="AC22" s="0"/>
      <c r="AD22" s="0"/>
      <c r="AE22" s="11" t="n">
        <v>46041</v>
      </c>
      <c r="AF22" s="6" t="n">
        <v>338.06</v>
      </c>
      <c r="AG22" s="0" t="s">
        <v>656</v>
      </c>
      <c r="AH22" s="11" t="n">
        <v>45471</v>
      </c>
      <c r="AI22" s="6" t="n">
        <v>3216.72</v>
      </c>
      <c r="AJ22" s="0" t="s">
        <v>656</v>
      </c>
      <c r="AK22" s="0"/>
      <c r="AL22" s="0"/>
      <c r="AM22" s="0"/>
      <c r="AN22" s="11" t="n">
        <v>45272</v>
      </c>
      <c r="AO22" s="6" t="n">
        <v>-11134.99</v>
      </c>
      <c r="AP22" s="0" t="s">
        <v>657</v>
      </c>
      <c r="AQ22" s="0"/>
      <c r="AR22" s="0"/>
      <c r="AS22" s="0"/>
      <c r="AT22" s="0"/>
      <c r="AU22" s="0"/>
      <c r="AV22" s="0"/>
      <c r="AW22" s="11" t="n">
        <v>45628</v>
      </c>
      <c r="AX22" s="6" t="n">
        <v>-86.14</v>
      </c>
      <c r="AY22" s="0" t="s">
        <v>412</v>
      </c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10" t="s">
        <f>=XIRR(BJ2:BJ21,BI2:BI21)</f>
      </c>
      <c r="BK22" s="0"/>
      <c r="BL22" s="11" t="n">
        <v>45826</v>
      </c>
      <c r="BM22" s="6" t="n">
        <v>27.94</v>
      </c>
      <c r="BN22" s="0" t="s">
        <v>656</v>
      </c>
      <c r="BO22" s="11" t="n">
        <v>46253</v>
      </c>
      <c r="BP22" s="6" t="n">
        <v>662.18</v>
      </c>
      <c r="BQ22" s="0" t="s">
        <v>656</v>
      </c>
      <c r="BR22" s="11" t="n">
        <v>45776</v>
      </c>
      <c r="BS22" s="6" t="n">
        <v>567.03</v>
      </c>
      <c r="BT22" s="0" t="s">
        <v>656</v>
      </c>
      <c r="BU22" s="11" t="n">
        <v>46000</v>
      </c>
      <c r="BV22" s="6" t="n">
        <v>190.94</v>
      </c>
      <c r="BW22" s="0" t="s">
        <v>656</v>
      </c>
      <c r="BX22" s="0"/>
      <c r="BY22" s="0"/>
      <c r="BZ22" s="0"/>
      <c r="CA22" s="0"/>
      <c r="CB22" s="0"/>
      <c r="CC22" s="0"/>
      <c r="CD22" s="11" t="n">
        <v>46269</v>
      </c>
      <c r="CE22" s="8" t="s">
        <f>=-Портфель!K31</f>
      </c>
      <c r="CF22" s="0" t="s">
        <v>658</v>
      </c>
    </row>
    <row collapsed="false" customFormat="false" customHeight="false" hidden="false" ht="12.1" outlineLevel="0" r="23">
      <c r="A23" s="11" t="n">
        <v>45537</v>
      </c>
      <c r="B23" s="6" t="n">
        <v>13734.73</v>
      </c>
      <c r="C23" s="0" t="s">
        <v>656</v>
      </c>
      <c r="D23" s="11" t="n">
        <v>46112</v>
      </c>
      <c r="E23" s="6" t="n">
        <v>2830.68</v>
      </c>
      <c r="F23" s="0" t="s">
        <v>656</v>
      </c>
      <c r="G23" s="11" t="n">
        <v>45275</v>
      </c>
      <c r="H23" s="6" t="n">
        <v>6457.6</v>
      </c>
      <c r="I23" s="0" t="s">
        <v>656</v>
      </c>
      <c r="J23" s="11" t="n">
        <v>45257</v>
      </c>
      <c r="K23" s="6" t="n">
        <v>13983.85</v>
      </c>
      <c r="L23" s="0" t="s">
        <v>656</v>
      </c>
      <c r="M23" s="11" t="n">
        <v>45160</v>
      </c>
      <c r="N23" s="6" t="n">
        <v>-17395.69</v>
      </c>
      <c r="O23" s="0" t="s">
        <v>657</v>
      </c>
      <c r="P23" s="0"/>
      <c r="Q23" s="0"/>
      <c r="R23" s="0"/>
      <c r="S23" s="0"/>
      <c r="T23" s="0"/>
      <c r="U23" s="0"/>
      <c r="V23" s="0"/>
      <c r="W23" s="0"/>
      <c r="X23" s="0"/>
      <c r="Y23" s="11" t="n">
        <v>44957</v>
      </c>
      <c r="Z23" s="6" t="n">
        <v>1160.53</v>
      </c>
      <c r="AA23" s="0" t="s">
        <v>656</v>
      </c>
      <c r="AB23" s="0"/>
      <c r="AC23" s="0"/>
      <c r="AD23" s="0"/>
      <c r="AE23" s="11" t="n">
        <v>46045</v>
      </c>
      <c r="AF23" s="6" t="n">
        <v>352.72</v>
      </c>
      <c r="AG23" s="0" t="s">
        <v>656</v>
      </c>
      <c r="AH23" s="11" t="n">
        <v>45574</v>
      </c>
      <c r="AI23" s="6" t="n">
        <v>985.97</v>
      </c>
      <c r="AJ23" s="0" t="s">
        <v>656</v>
      </c>
      <c r="AK23" s="0"/>
      <c r="AL23" s="0"/>
      <c r="AM23" s="0"/>
      <c r="AN23" s="11" t="n">
        <v>45272</v>
      </c>
      <c r="AO23" s="6" t="n">
        <v>12397.79</v>
      </c>
      <c r="AP23" s="0" t="s">
        <v>656</v>
      </c>
      <c r="AQ23" s="0"/>
      <c r="AR23" s="0"/>
      <c r="AS23" s="0"/>
      <c r="AT23" s="0"/>
      <c r="AU23" s="0"/>
      <c r="AV23" s="0"/>
      <c r="AW23" s="11" t="n">
        <v>45684</v>
      </c>
      <c r="AX23" s="6" t="n">
        <v>1518</v>
      </c>
      <c r="AY23" s="0" t="s">
        <v>656</v>
      </c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8" t="s">
        <f>=-SUM(BJ2:BJ21)</f>
      </c>
      <c r="BK23" s="0" t="s">
        <v>659</v>
      </c>
      <c r="BL23" s="11" t="n">
        <v>45834</v>
      </c>
      <c r="BM23" s="6" t="n">
        <v>153.99</v>
      </c>
      <c r="BN23" s="0" t="s">
        <v>656</v>
      </c>
      <c r="BO23" s="11" t="n">
        <v>46259</v>
      </c>
      <c r="BP23" s="6" t="n">
        <v>117.71</v>
      </c>
      <c r="BQ23" s="0" t="s">
        <v>656</v>
      </c>
      <c r="BR23" s="11" t="n">
        <v>45922</v>
      </c>
      <c r="BS23" s="6" t="n">
        <v>139.26</v>
      </c>
      <c r="BT23" s="0" t="s">
        <v>656</v>
      </c>
      <c r="BU23" s="11" t="n">
        <v>46002</v>
      </c>
      <c r="BV23" s="6" t="n">
        <v>34.76</v>
      </c>
      <c r="BW23" s="0" t="s">
        <v>656</v>
      </c>
      <c r="BX23" s="0"/>
      <c r="BY23" s="0"/>
      <c r="BZ23" s="0"/>
      <c r="CA23" s="0"/>
      <c r="CB23" s="0"/>
      <c r="CC23" s="0"/>
      <c r="CD23" s="0"/>
      <c r="CE23" s="10" t="s">
        <f>=XIRR(CE2:CE22,CD2:CD22)</f>
      </c>
      <c r="CF23" s="0"/>
    </row>
    <row collapsed="false" customFormat="false" customHeight="false" hidden="false" ht="12.1" outlineLevel="0" r="24">
      <c r="A24" s="11" t="n">
        <v>45552</v>
      </c>
      <c r="B24" s="6" t="n">
        <v>6000</v>
      </c>
      <c r="C24" s="0" t="s">
        <v>656</v>
      </c>
      <c r="D24" s="11" t="n">
        <v>46223</v>
      </c>
      <c r="E24" s="6" t="n">
        <v>-7203.8</v>
      </c>
      <c r="F24" s="0" t="s">
        <v>621</v>
      </c>
      <c r="G24" s="11" t="n">
        <v>45277</v>
      </c>
      <c r="H24" s="6" t="n">
        <v>-4278</v>
      </c>
      <c r="I24" s="0" t="s">
        <v>361</v>
      </c>
      <c r="J24" s="11" t="n">
        <v>45257</v>
      </c>
      <c r="K24" s="6" t="n">
        <v>873.94</v>
      </c>
      <c r="L24" s="0" t="s">
        <v>656</v>
      </c>
      <c r="M24" s="11" t="n">
        <v>45160</v>
      </c>
      <c r="N24" s="6" t="n">
        <v>-4348.92</v>
      </c>
      <c r="O24" s="0" t="s">
        <v>657</v>
      </c>
      <c r="P24" s="0"/>
      <c r="Q24" s="0"/>
      <c r="R24" s="0"/>
      <c r="S24" s="0"/>
      <c r="T24" s="0"/>
      <c r="U24" s="0"/>
      <c r="V24" s="0"/>
      <c r="W24" s="0"/>
      <c r="X24" s="0"/>
      <c r="Y24" s="11" t="n">
        <v>45016</v>
      </c>
      <c r="Z24" s="6" t="n">
        <v>1297.24</v>
      </c>
      <c r="AA24" s="0" t="s">
        <v>656</v>
      </c>
      <c r="AB24" s="0"/>
      <c r="AC24" s="0"/>
      <c r="AD24" s="0"/>
      <c r="AE24" s="11" t="n">
        <v>46052</v>
      </c>
      <c r="AF24" s="6" t="n">
        <v>1057.41</v>
      </c>
      <c r="AG24" s="0" t="s">
        <v>656</v>
      </c>
      <c r="AH24" s="11" t="n">
        <v>45576</v>
      </c>
      <c r="AI24" s="6" t="n">
        <v>-339.5</v>
      </c>
      <c r="AJ24" s="0" t="s">
        <v>404</v>
      </c>
      <c r="AK24" s="0"/>
      <c r="AL24" s="0"/>
      <c r="AM24" s="0"/>
      <c r="AN24" s="11" t="n">
        <v>45461</v>
      </c>
      <c r="AO24" s="6" t="n">
        <v>-333</v>
      </c>
      <c r="AP24" s="0" t="s">
        <v>383</v>
      </c>
      <c r="AQ24" s="0"/>
      <c r="AR24" s="0"/>
      <c r="AS24" s="0"/>
      <c r="AT24" s="0"/>
      <c r="AU24" s="0"/>
      <c r="AV24" s="0"/>
      <c r="AW24" s="11" t="n">
        <v>45775</v>
      </c>
      <c r="AX24" s="6" t="n">
        <v>-99</v>
      </c>
      <c r="AY24" s="0" t="s">
        <v>429</v>
      </c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11" t="n">
        <v>45859</v>
      </c>
      <c r="BM24" s="6" t="n">
        <v>81.05</v>
      </c>
      <c r="BN24" s="0" t="s">
        <v>656</v>
      </c>
      <c r="BO24" s="11" t="n">
        <v>46260</v>
      </c>
      <c r="BP24" s="6" t="n">
        <v>59.02</v>
      </c>
      <c r="BQ24" s="0" t="s">
        <v>656</v>
      </c>
      <c r="BR24" s="11" t="n">
        <v>45924</v>
      </c>
      <c r="BS24" s="6" t="n">
        <v>138.11</v>
      </c>
      <c r="BT24" s="0" t="s">
        <v>656</v>
      </c>
      <c r="BU24" s="11" t="n">
        <v>46003</v>
      </c>
      <c r="BV24" s="6" t="n">
        <v>191.36</v>
      </c>
      <c r="BW24" s="0" t="s">
        <v>656</v>
      </c>
      <c r="BX24" s="0"/>
      <c r="BY24" s="0"/>
      <c r="BZ24" s="0"/>
      <c r="CA24" s="0"/>
      <c r="CB24" s="0"/>
      <c r="CC24" s="0"/>
      <c r="CD24" s="0"/>
      <c r="CE24" s="8" t="s">
        <f>=-SUM(CE2:CE22)</f>
      </c>
      <c r="CF24" s="0" t="s">
        <v>659</v>
      </c>
    </row>
    <row collapsed="false" customFormat="false" customHeight="false" hidden="false" ht="12.1" outlineLevel="0" r="25">
      <c r="A25" s="11" t="n">
        <v>45582</v>
      </c>
      <c r="B25" s="6" t="n">
        <v>6000</v>
      </c>
      <c r="C25" s="0" t="s">
        <v>656</v>
      </c>
      <c r="D25" s="11" t="n">
        <v>46238</v>
      </c>
      <c r="E25" s="6" t="n">
        <v>2848.67</v>
      </c>
      <c r="F25" s="0" t="s">
        <v>656</v>
      </c>
      <c r="G25" s="11" t="n">
        <v>45306</v>
      </c>
      <c r="H25" s="6" t="n">
        <v>6908.46</v>
      </c>
      <c r="I25" s="0" t="s">
        <v>656</v>
      </c>
      <c r="J25" s="11" t="n">
        <v>45287</v>
      </c>
      <c r="K25" s="6" t="n">
        <v>-3608</v>
      </c>
      <c r="L25" s="0" t="s">
        <v>363</v>
      </c>
      <c r="M25" s="11" t="n">
        <v>45302</v>
      </c>
      <c r="N25" s="6" t="n">
        <v>5729.02</v>
      </c>
      <c r="O25" s="0" t="s">
        <v>656</v>
      </c>
      <c r="P25" s="0"/>
      <c r="Q25" s="0"/>
      <c r="R25" s="0"/>
      <c r="S25" s="0"/>
      <c r="T25" s="0"/>
      <c r="U25" s="0"/>
      <c r="V25" s="0"/>
      <c r="W25" s="0"/>
      <c r="X25" s="0"/>
      <c r="Y25" s="11" t="n">
        <v>45072</v>
      </c>
      <c r="Z25" s="6" t="n">
        <v>1395.2</v>
      </c>
      <c r="AA25" s="0" t="s">
        <v>656</v>
      </c>
      <c r="AB25" s="0"/>
      <c r="AC25" s="0"/>
      <c r="AD25" s="0"/>
      <c r="AE25" s="11" t="n">
        <v>46080</v>
      </c>
      <c r="AF25" s="6" t="n">
        <v>988.36</v>
      </c>
      <c r="AG25" s="0" t="s">
        <v>656</v>
      </c>
      <c r="AH25" s="11" t="n">
        <v>45596</v>
      </c>
      <c r="AI25" s="6" t="n">
        <v>854.66</v>
      </c>
      <c r="AJ25" s="0" t="s">
        <v>656</v>
      </c>
      <c r="AK25" s="0"/>
      <c r="AL25" s="0"/>
      <c r="AM25" s="0"/>
      <c r="AN25" s="11" t="n">
        <v>45461</v>
      </c>
      <c r="AO25" s="6" t="n">
        <v>-1666.1</v>
      </c>
      <c r="AP25" s="0" t="s">
        <v>384</v>
      </c>
      <c r="AQ25" s="0"/>
      <c r="AR25" s="0"/>
      <c r="AS25" s="0"/>
      <c r="AT25" s="0"/>
      <c r="AU25" s="0"/>
      <c r="AV25" s="0"/>
      <c r="AW25" s="11" t="n">
        <v>45937</v>
      </c>
      <c r="AX25" s="6" t="n">
        <v>-86.16</v>
      </c>
      <c r="AY25" s="0" t="s">
        <v>459</v>
      </c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11" t="n">
        <v>45860</v>
      </c>
      <c r="BM25" s="6" t="n">
        <v>282.92</v>
      </c>
      <c r="BN25" s="0" t="s">
        <v>656</v>
      </c>
      <c r="BO25" s="11" t="n">
        <v>46265</v>
      </c>
      <c r="BP25" s="6" t="n">
        <v>157.34</v>
      </c>
      <c r="BQ25" s="0" t="s">
        <v>656</v>
      </c>
      <c r="BR25" s="11" t="n">
        <v>45930</v>
      </c>
      <c r="BS25" s="6" t="n">
        <v>-2987.51</v>
      </c>
      <c r="BT25" s="0" t="s">
        <v>657</v>
      </c>
      <c r="BU25" s="11" t="n">
        <v>46007</v>
      </c>
      <c r="BV25" s="6" t="n">
        <v>487.58</v>
      </c>
      <c r="BW25" s="0" t="s">
        <v>656</v>
      </c>
    </row>
    <row collapsed="false" customFormat="false" customHeight="false" hidden="false" ht="12.1" outlineLevel="0" r="26">
      <c r="A26" s="11" t="n">
        <v>45594</v>
      </c>
      <c r="B26" s="6" t="n">
        <v>-30576.33</v>
      </c>
      <c r="C26" s="0" t="s">
        <v>657</v>
      </c>
      <c r="D26" s="11" t="n">
        <v>46269</v>
      </c>
      <c r="E26" s="8" t="s">
        <f>=-Портфель!K3</f>
      </c>
      <c r="F26" s="0" t="s">
        <v>658</v>
      </c>
      <c r="G26" s="11" t="n">
        <v>45419</v>
      </c>
      <c r="H26" s="6" t="n">
        <v>-5199</v>
      </c>
      <c r="I26" s="0" t="s">
        <v>370</v>
      </c>
      <c r="J26" s="11" t="n">
        <v>45481</v>
      </c>
      <c r="K26" s="6" t="n">
        <v>-847.5</v>
      </c>
      <c r="L26" s="0" t="s">
        <v>387</v>
      </c>
      <c r="M26" s="11" t="n">
        <v>45306</v>
      </c>
      <c r="N26" s="6" t="n">
        <v>2912.3</v>
      </c>
      <c r="O26" s="0" t="s">
        <v>656</v>
      </c>
      <c r="P26" s="0"/>
      <c r="Q26" s="0"/>
      <c r="R26" s="0"/>
      <c r="S26" s="0"/>
      <c r="T26" s="0"/>
      <c r="U26" s="0"/>
      <c r="V26" s="0"/>
      <c r="W26" s="0"/>
      <c r="X26" s="0"/>
      <c r="Y26" s="11" t="n">
        <v>45257</v>
      </c>
      <c r="Z26" s="6" t="n">
        <v>-3551.19</v>
      </c>
      <c r="AA26" s="0" t="s">
        <v>657</v>
      </c>
      <c r="AB26" s="0"/>
      <c r="AC26" s="0"/>
      <c r="AD26" s="0"/>
      <c r="AE26" s="11" t="n">
        <v>46112</v>
      </c>
      <c r="AF26" s="6" t="n">
        <v>956.38</v>
      </c>
      <c r="AG26" s="0" t="s">
        <v>656</v>
      </c>
      <c r="AH26" s="11" t="n">
        <v>45684</v>
      </c>
      <c r="AI26" s="6" t="n">
        <v>1010.38</v>
      </c>
      <c r="AJ26" s="0" t="s">
        <v>656</v>
      </c>
      <c r="AK26" s="0"/>
      <c r="AL26" s="0"/>
      <c r="AM26" s="0"/>
      <c r="AN26" s="11" t="n">
        <v>45545</v>
      </c>
      <c r="AO26" s="6" t="n">
        <v>-270.6</v>
      </c>
      <c r="AP26" s="0" t="s">
        <v>401</v>
      </c>
      <c r="AQ26" s="0"/>
      <c r="AR26" s="0"/>
      <c r="AS26" s="0"/>
      <c r="AT26" s="0"/>
      <c r="AU26" s="0"/>
      <c r="AV26" s="0"/>
      <c r="AW26" s="11" t="n">
        <v>46014</v>
      </c>
      <c r="AX26" s="6" t="n">
        <v>-56.4</v>
      </c>
      <c r="AY26" s="0" t="s">
        <v>495</v>
      </c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11" t="n">
        <v>45870</v>
      </c>
      <c r="BM26" s="6" t="n">
        <v>371.61</v>
      </c>
      <c r="BN26" s="0" t="s">
        <v>656</v>
      </c>
      <c r="BO26" s="11" t="n">
        <v>46267</v>
      </c>
      <c r="BP26" s="6" t="n">
        <v>88.76</v>
      </c>
      <c r="BQ26" s="0" t="s">
        <v>656</v>
      </c>
      <c r="BR26" s="11" t="n">
        <v>45945</v>
      </c>
      <c r="BS26" s="6" t="n">
        <v>130.7</v>
      </c>
      <c r="BT26" s="0" t="s">
        <v>656</v>
      </c>
      <c r="BU26" s="11" t="n">
        <v>46010</v>
      </c>
      <c r="BV26" s="6" t="n">
        <v>34.92</v>
      </c>
      <c r="BW26" s="0" t="s">
        <v>656</v>
      </c>
    </row>
    <row collapsed="false" customFormat="false" customHeight="false" hidden="false" ht="12.1" outlineLevel="0" r="27">
      <c r="A27" s="11" t="n">
        <v>45594</v>
      </c>
      <c r="B27" s="6" t="n">
        <v>27621.35</v>
      </c>
      <c r="C27" s="0" t="s">
        <v>656</v>
      </c>
      <c r="D27" s="0"/>
      <c r="E27" s="10" t="s">
        <f>=XIRR(E2:E26,D2:D26)</f>
      </c>
      <c r="F27" s="0"/>
      <c r="G27" s="11" t="n">
        <v>45567</v>
      </c>
      <c r="H27" s="6" t="n">
        <v>69554.35</v>
      </c>
      <c r="I27" s="0" t="s">
        <v>656</v>
      </c>
      <c r="J27" s="11" t="n">
        <v>45579</v>
      </c>
      <c r="K27" s="6" t="n">
        <v>-2260</v>
      </c>
      <c r="L27" s="0" t="s">
        <v>405</v>
      </c>
      <c r="M27" s="11" t="n">
        <v>45309</v>
      </c>
      <c r="N27" s="6" t="n">
        <v>2866.76</v>
      </c>
      <c r="O27" s="0" t="s">
        <v>656</v>
      </c>
      <c r="P27" s="0"/>
      <c r="Q27" s="0"/>
      <c r="R27" s="0"/>
      <c r="S27" s="0"/>
      <c r="T27" s="0"/>
      <c r="U27" s="0"/>
      <c r="V27" s="0"/>
      <c r="W27" s="0"/>
      <c r="X27" s="0"/>
      <c r="Y27" s="11" t="n">
        <v>45257</v>
      </c>
      <c r="Z27" s="6" t="n">
        <v>-1775.6</v>
      </c>
      <c r="AA27" s="0" t="s">
        <v>657</v>
      </c>
      <c r="AB27" s="0"/>
      <c r="AC27" s="0"/>
      <c r="AD27" s="0"/>
      <c r="AE27" s="11" t="n">
        <v>46112</v>
      </c>
      <c r="AF27" s="6" t="n">
        <v>2231.56</v>
      </c>
      <c r="AG27" s="0" t="s">
        <v>656</v>
      </c>
      <c r="AH27" s="11" t="n">
        <v>45775</v>
      </c>
      <c r="AI27" s="6" t="n">
        <v>-527.45</v>
      </c>
      <c r="AJ27" s="0" t="s">
        <v>430</v>
      </c>
      <c r="AK27" s="0"/>
      <c r="AL27" s="0"/>
      <c r="AM27" s="0"/>
      <c r="AN27" s="11" t="n">
        <v>45625</v>
      </c>
      <c r="AO27" s="6" t="n">
        <v>1112.86</v>
      </c>
      <c r="AP27" s="0" t="s">
        <v>656</v>
      </c>
      <c r="AQ27" s="0"/>
      <c r="AR27" s="0"/>
      <c r="AS27" s="0"/>
      <c r="AT27" s="0"/>
      <c r="AU27" s="0"/>
      <c r="AV27" s="0"/>
      <c r="AW27" s="11" t="n">
        <v>46076</v>
      </c>
      <c r="AX27" s="6" t="n">
        <v>687.62</v>
      </c>
      <c r="AY27" s="0" t="s">
        <v>656</v>
      </c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11" t="n">
        <v>45874</v>
      </c>
      <c r="BM27" s="6" t="n">
        <v>312.55</v>
      </c>
      <c r="BN27" s="0" t="s">
        <v>656</v>
      </c>
      <c r="BO27" s="11" t="n">
        <v>46505</v>
      </c>
      <c r="BP27" s="8" t="s">
        <f>=-Портфель!K25</f>
      </c>
      <c r="BQ27" s="0" t="s">
        <v>658</v>
      </c>
      <c r="BR27" s="11" t="n">
        <v>45951</v>
      </c>
      <c r="BS27" s="6" t="n">
        <v>138.36</v>
      </c>
      <c r="BT27" s="0" t="s">
        <v>656</v>
      </c>
      <c r="BU27" s="11" t="n">
        <v>46013</v>
      </c>
      <c r="BV27" s="6" t="n">
        <v>52.39</v>
      </c>
      <c r="BW27" s="0" t="s">
        <v>656</v>
      </c>
    </row>
    <row collapsed="false" customFormat="false" customHeight="false" hidden="false" ht="12.1" outlineLevel="0" r="28">
      <c r="A28" s="11" t="n">
        <v>45614</v>
      </c>
      <c r="B28" s="6" t="n">
        <v>-14364.88</v>
      </c>
      <c r="C28" s="0" t="s">
        <v>657</v>
      </c>
      <c r="D28" s="0"/>
      <c r="E28" s="8" t="s">
        <f>=-SUM(E2:E26)</f>
      </c>
      <c r="F28" s="0" t="s">
        <v>659</v>
      </c>
      <c r="G28" s="11" t="n">
        <v>45643</v>
      </c>
      <c r="H28" s="6" t="n">
        <v>-9838</v>
      </c>
      <c r="I28" s="0" t="s">
        <v>418</v>
      </c>
      <c r="J28" s="11" t="n">
        <v>45593</v>
      </c>
      <c r="K28" s="6" t="n">
        <v>1705.77</v>
      </c>
      <c r="L28" s="0" t="s">
        <v>656</v>
      </c>
      <c r="M28" s="11" t="n">
        <v>45482</v>
      </c>
      <c r="N28" s="6" t="n">
        <v>-505.2</v>
      </c>
      <c r="O28" s="0" t="s">
        <v>389</v>
      </c>
      <c r="P28" s="0"/>
      <c r="Q28" s="0"/>
      <c r="R28" s="0"/>
      <c r="S28" s="0"/>
      <c r="T28" s="0"/>
      <c r="U28" s="0"/>
      <c r="V28" s="0"/>
      <c r="W28" s="0"/>
      <c r="X28" s="0"/>
      <c r="Y28" s="11" t="n">
        <v>45257</v>
      </c>
      <c r="Z28" s="6" t="n">
        <v>-1775.6</v>
      </c>
      <c r="AA28" s="0" t="s">
        <v>657</v>
      </c>
      <c r="AB28" s="0"/>
      <c r="AC28" s="0"/>
      <c r="AD28" s="0"/>
      <c r="AE28" s="11" t="n">
        <v>46142</v>
      </c>
      <c r="AF28" s="6" t="n">
        <v>3135.39</v>
      </c>
      <c r="AG28" s="0" t="s">
        <v>656</v>
      </c>
      <c r="AH28" s="11" t="n">
        <v>45936</v>
      </c>
      <c r="AI28" s="6" t="n">
        <v>-401.5</v>
      </c>
      <c r="AJ28" s="0" t="s">
        <v>457</v>
      </c>
      <c r="AK28" s="0"/>
      <c r="AL28" s="0"/>
      <c r="AM28" s="0"/>
      <c r="AN28" s="11" t="n">
        <v>45643</v>
      </c>
      <c r="AO28" s="6" t="n">
        <v>-469.66</v>
      </c>
      <c r="AP28" s="0" t="s">
        <v>417</v>
      </c>
      <c r="AQ28" s="0"/>
      <c r="AR28" s="0"/>
      <c r="AS28" s="0"/>
      <c r="AT28" s="0"/>
      <c r="AU28" s="0"/>
      <c r="AV28" s="0"/>
      <c r="AW28" s="11" t="n">
        <v>46076</v>
      </c>
      <c r="AX28" s="6" t="n">
        <v>687.62</v>
      </c>
      <c r="AY28" s="0" t="s">
        <v>656</v>
      </c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11" t="n">
        <v>45889</v>
      </c>
      <c r="BM28" s="6" t="n">
        <v>306.6</v>
      </c>
      <c r="BN28" s="0" t="s">
        <v>656</v>
      </c>
      <c r="BO28" s="0"/>
      <c r="BP28" s="10" t="s">
        <f>=XIRR(BP2:BP27,BO2:BO27)</f>
      </c>
      <c r="BQ28" s="0"/>
      <c r="BR28" s="11" t="n">
        <v>45957</v>
      </c>
      <c r="BS28" s="6" t="n">
        <v>126.9</v>
      </c>
      <c r="BT28" s="0" t="s">
        <v>656</v>
      </c>
      <c r="BU28" s="11" t="n">
        <v>46017</v>
      </c>
      <c r="BV28" s="6" t="n">
        <v>857.67</v>
      </c>
      <c r="BW28" s="0" t="s">
        <v>656</v>
      </c>
    </row>
    <row collapsed="false" customFormat="false" customHeight="false" hidden="false" ht="12.1" outlineLevel="0" r="29">
      <c r="A29" s="11" t="n">
        <v>45614</v>
      </c>
      <c r="B29" s="6" t="n">
        <v>-14362.88</v>
      </c>
      <c r="C29" s="0" t="s">
        <v>657</v>
      </c>
      <c r="D29" s="0"/>
      <c r="E29" s="0"/>
      <c r="F29" s="0"/>
      <c r="G29" s="11" t="n">
        <v>45650</v>
      </c>
      <c r="H29" s="6" t="n">
        <v>6869.31</v>
      </c>
      <c r="I29" s="0" t="s">
        <v>656</v>
      </c>
      <c r="J29" s="11" t="n">
        <v>45623</v>
      </c>
      <c r="K29" s="6" t="n">
        <v>529.61</v>
      </c>
      <c r="L29" s="0" t="s">
        <v>656</v>
      </c>
      <c r="M29" s="11" t="n">
        <v>45490</v>
      </c>
      <c r="N29" s="6" t="n">
        <v>2049</v>
      </c>
      <c r="O29" s="0" t="s">
        <v>656</v>
      </c>
      <c r="P29" s="0"/>
      <c r="Q29" s="0"/>
      <c r="R29" s="0"/>
      <c r="S29" s="0"/>
      <c r="T29" s="0"/>
      <c r="U29" s="0"/>
      <c r="V29" s="0"/>
      <c r="W29" s="0"/>
      <c r="X29" s="0"/>
      <c r="Y29" s="11" t="n">
        <v>45257</v>
      </c>
      <c r="Z29" s="6" t="n">
        <v>-5326.79</v>
      </c>
      <c r="AA29" s="0" t="s">
        <v>657</v>
      </c>
      <c r="AB29" s="0"/>
      <c r="AC29" s="0"/>
      <c r="AD29" s="0"/>
      <c r="AE29" s="11" t="n">
        <v>46182</v>
      </c>
      <c r="AF29" s="6" t="n">
        <v>-2237.4</v>
      </c>
      <c r="AG29" s="0" t="s">
        <v>597</v>
      </c>
      <c r="AH29" s="11" t="n">
        <v>46080</v>
      </c>
      <c r="AI29" s="6" t="n">
        <v>2394.23</v>
      </c>
      <c r="AJ29" s="0" t="s">
        <v>656</v>
      </c>
      <c r="AK29" s="0"/>
      <c r="AL29" s="0"/>
      <c r="AM29" s="0"/>
      <c r="AN29" s="11" t="n">
        <v>45650</v>
      </c>
      <c r="AO29" s="6" t="n">
        <v>1139.68</v>
      </c>
      <c r="AP29" s="0" t="s">
        <v>656</v>
      </c>
      <c r="AQ29" s="0"/>
      <c r="AR29" s="0"/>
      <c r="AS29" s="0"/>
      <c r="AT29" s="0"/>
      <c r="AU29" s="0"/>
      <c r="AV29" s="0"/>
      <c r="AW29" s="11" t="n">
        <v>46140</v>
      </c>
      <c r="AX29" s="6" t="n">
        <v>-116.86</v>
      </c>
      <c r="AY29" s="0" t="s">
        <v>573</v>
      </c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11" t="n">
        <v>45898</v>
      </c>
      <c r="BM29" s="6" t="n">
        <v>1697.37</v>
      </c>
      <c r="BN29" s="0" t="s">
        <v>656</v>
      </c>
      <c r="BO29" s="0"/>
      <c r="BP29" s="8" t="s">
        <f>=-SUM(BP2:BP27)</f>
      </c>
      <c r="BQ29" s="0" t="s">
        <v>659</v>
      </c>
      <c r="BR29" s="11" t="n">
        <v>45961</v>
      </c>
      <c r="BS29" s="6" t="n">
        <v>259.4</v>
      </c>
      <c r="BT29" s="0" t="s">
        <v>656</v>
      </c>
      <c r="BU29" s="11" t="n">
        <v>46017</v>
      </c>
      <c r="BV29" s="6" t="n">
        <v>-717.36</v>
      </c>
      <c r="BW29" s="0" t="s">
        <v>657</v>
      </c>
    </row>
    <row collapsed="false" customFormat="false" customHeight="false" hidden="false" ht="12.1" outlineLevel="0" r="30">
      <c r="A30" s="11" t="n">
        <v>45614</v>
      </c>
      <c r="B30" s="6" t="n">
        <v>6000</v>
      </c>
      <c r="C30" s="0" t="s">
        <v>656</v>
      </c>
      <c r="D30" s="0"/>
      <c r="E30" s="0"/>
      <c r="F30" s="0"/>
      <c r="G30" s="11" t="n">
        <v>45811</v>
      </c>
      <c r="H30" s="6" t="n">
        <v>-10825</v>
      </c>
      <c r="I30" s="0" t="s">
        <v>437</v>
      </c>
      <c r="J30" s="11" t="n">
        <v>45684</v>
      </c>
      <c r="K30" s="6" t="n">
        <v>604.17</v>
      </c>
      <c r="L30" s="0" t="s">
        <v>656</v>
      </c>
      <c r="M30" s="11" t="n">
        <v>45495</v>
      </c>
      <c r="N30" s="6" t="n">
        <v>533.56</v>
      </c>
      <c r="O30" s="0" t="s">
        <v>656</v>
      </c>
      <c r="P30" s="0"/>
      <c r="Q30" s="0"/>
      <c r="R30" s="0"/>
      <c r="S30" s="0"/>
      <c r="T30" s="0"/>
      <c r="U30" s="0"/>
      <c r="V30" s="0"/>
      <c r="W30" s="0"/>
      <c r="X30" s="0"/>
      <c r="Y30" s="11" t="n">
        <v>45257</v>
      </c>
      <c r="Z30" s="6" t="n">
        <v>-3551.19</v>
      </c>
      <c r="AA30" s="0" t="s">
        <v>657</v>
      </c>
      <c r="AB30" s="0"/>
      <c r="AC30" s="0"/>
      <c r="AD30" s="0"/>
      <c r="AE30" s="11" t="n">
        <v>46238</v>
      </c>
      <c r="AF30" s="6" t="n">
        <v>1331.02</v>
      </c>
      <c r="AG30" s="0" t="s">
        <v>656</v>
      </c>
      <c r="AH30" s="11" t="n">
        <v>46125</v>
      </c>
      <c r="AI30" s="6" t="n">
        <v>-616.45</v>
      </c>
      <c r="AJ30" s="0" t="s">
        <v>561</v>
      </c>
      <c r="AK30" s="0"/>
      <c r="AL30" s="0"/>
      <c r="AM30" s="0"/>
      <c r="AN30" s="11" t="n">
        <v>45826</v>
      </c>
      <c r="AO30" s="6" t="n">
        <v>1020.98</v>
      </c>
      <c r="AP30" s="0" t="s">
        <v>656</v>
      </c>
      <c r="AQ30" s="0"/>
      <c r="AR30" s="0"/>
      <c r="AS30" s="0"/>
      <c r="AT30" s="0"/>
      <c r="AU30" s="0"/>
      <c r="AV30" s="0"/>
      <c r="AW30" s="11" t="n">
        <v>46210</v>
      </c>
      <c r="AX30" s="6" t="n">
        <v>2105.89</v>
      </c>
      <c r="AY30" s="0" t="s">
        <v>656</v>
      </c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11" t="n">
        <v>45924</v>
      </c>
      <c r="BM30" s="6" t="n">
        <v>193.31</v>
      </c>
      <c r="BN30" s="0" t="s">
        <v>656</v>
      </c>
      <c r="BO30" s="0"/>
      <c r="BP30" s="0"/>
      <c r="BQ30" s="0"/>
      <c r="BR30" s="11" t="n">
        <v>45966</v>
      </c>
      <c r="BS30" s="6" t="n">
        <v>390.9</v>
      </c>
      <c r="BT30" s="0" t="s">
        <v>656</v>
      </c>
      <c r="BU30" s="11" t="n">
        <v>46031</v>
      </c>
      <c r="BV30" s="6" t="n">
        <v>88.05</v>
      </c>
      <c r="BW30" s="0" t="s">
        <v>656</v>
      </c>
    </row>
    <row collapsed="false" customFormat="false" customHeight="false" hidden="false" ht="12.1" outlineLevel="0" r="31">
      <c r="A31" s="11" t="n">
        <v>45643</v>
      </c>
      <c r="B31" s="6" t="n">
        <v>6000</v>
      </c>
      <c r="C31" s="0" t="s">
        <v>656</v>
      </c>
      <c r="D31" s="0"/>
      <c r="E31" s="0"/>
      <c r="F31" s="0"/>
      <c r="G31" s="11" t="n">
        <v>45826</v>
      </c>
      <c r="H31" s="6" t="n">
        <v>6399.4</v>
      </c>
      <c r="I31" s="0" t="s">
        <v>656</v>
      </c>
      <c r="J31" s="11" t="n">
        <v>45688</v>
      </c>
      <c r="K31" s="6" t="n">
        <v>629.44</v>
      </c>
      <c r="L31" s="0" t="s">
        <v>656</v>
      </c>
      <c r="M31" s="11" t="n">
        <v>45498</v>
      </c>
      <c r="N31" s="6" t="n">
        <v>531.76</v>
      </c>
      <c r="O31" s="0" t="s">
        <v>656</v>
      </c>
      <c r="P31" s="0"/>
      <c r="Q31" s="0"/>
      <c r="R31" s="0"/>
      <c r="S31" s="0"/>
      <c r="T31" s="0"/>
      <c r="U31" s="0"/>
      <c r="V31" s="0"/>
      <c r="W31" s="0"/>
      <c r="X31" s="0"/>
      <c r="Y31" s="11" t="n">
        <v>45257</v>
      </c>
      <c r="Z31" s="6" t="n">
        <v>-1775.6</v>
      </c>
      <c r="AA31" s="0" t="s">
        <v>657</v>
      </c>
      <c r="AB31" s="0"/>
      <c r="AC31" s="0"/>
      <c r="AD31" s="0"/>
      <c r="AE31" s="11" t="n">
        <v>46269</v>
      </c>
      <c r="AF31" s="8" t="s">
        <f>=-Портфель!K12</f>
      </c>
      <c r="AG31" s="0" t="s">
        <v>658</v>
      </c>
      <c r="AH31" s="11" t="n">
        <v>46205</v>
      </c>
      <c r="AI31" s="6" t="n">
        <v>930.71</v>
      </c>
      <c r="AJ31" s="0" t="s">
        <v>656</v>
      </c>
      <c r="AK31" s="0"/>
      <c r="AL31" s="0"/>
      <c r="AM31" s="0"/>
      <c r="AN31" s="11" t="n">
        <v>45898</v>
      </c>
      <c r="AO31" s="6" t="n">
        <v>1063.41</v>
      </c>
      <c r="AP31" s="0" t="s">
        <v>656</v>
      </c>
      <c r="AQ31" s="0"/>
      <c r="AR31" s="0"/>
      <c r="AS31" s="0"/>
      <c r="AT31" s="0"/>
      <c r="AU31" s="0"/>
      <c r="AV31" s="0"/>
      <c r="AW31" s="11" t="n">
        <v>46269</v>
      </c>
      <c r="AX31" s="8" t="s">
        <f>=-Портфель!K18</f>
      </c>
      <c r="AY31" s="0" t="s">
        <v>658</v>
      </c>
      <c r="AZ31" s="0"/>
      <c r="BA31" s="0"/>
      <c r="BB31" s="0"/>
      <c r="BC31" s="0"/>
      <c r="BD31" s="0"/>
      <c r="BE31" s="0"/>
      <c r="BF31" s="0"/>
      <c r="BG31" s="0"/>
      <c r="BH31" s="0"/>
      <c r="BI31" s="0"/>
      <c r="BJ31" s="0"/>
      <c r="BK31" s="0"/>
      <c r="BL31" s="11" t="n">
        <v>45924</v>
      </c>
      <c r="BM31" s="6" t="n">
        <v>-3135.73</v>
      </c>
      <c r="BN31" s="0" t="s">
        <v>657</v>
      </c>
      <c r="BO31" s="0"/>
      <c r="BP31" s="0"/>
      <c r="BQ31" s="0"/>
      <c r="BR31" s="11" t="n">
        <v>46080</v>
      </c>
      <c r="BS31" s="6" t="n">
        <v>435.33</v>
      </c>
      <c r="BT31" s="0" t="s">
        <v>656</v>
      </c>
      <c r="BU31" s="11" t="n">
        <v>46058</v>
      </c>
      <c r="BV31" s="6" t="n">
        <v>462.86</v>
      </c>
      <c r="BW31" s="0" t="s">
        <v>656</v>
      </c>
    </row>
    <row collapsed="false" customFormat="false" customHeight="false" hidden="false" ht="12.1" outlineLevel="0" r="32">
      <c r="A32" s="11" t="n">
        <v>45691</v>
      </c>
      <c r="B32" s="6" t="n">
        <v>6000</v>
      </c>
      <c r="C32" s="0" t="s">
        <v>656</v>
      </c>
      <c r="D32" s="0"/>
      <c r="E32" s="0"/>
      <c r="F32" s="0"/>
      <c r="G32" s="11" t="n">
        <v>45966</v>
      </c>
      <c r="H32" s="6" t="n">
        <v>-66249.28</v>
      </c>
      <c r="I32" s="0" t="s">
        <v>657</v>
      </c>
      <c r="J32" s="11" t="n">
        <v>45846</v>
      </c>
      <c r="K32" s="6" t="n">
        <v>-1325.76</v>
      </c>
      <c r="L32" s="0" t="s">
        <v>441</v>
      </c>
      <c r="M32" s="11" t="n">
        <v>45534</v>
      </c>
      <c r="N32" s="6" t="n">
        <v>954.55</v>
      </c>
      <c r="O32" s="0" t="s">
        <v>656</v>
      </c>
      <c r="P32" s="0"/>
      <c r="Q32" s="0"/>
      <c r="R32" s="0"/>
      <c r="S32" s="0"/>
      <c r="T32" s="0"/>
      <c r="U32" s="0"/>
      <c r="V32" s="0"/>
      <c r="W32" s="0"/>
      <c r="X32" s="0"/>
      <c r="Y32" s="11" t="n">
        <v>45257</v>
      </c>
      <c r="Z32" s="6" t="n">
        <v>16003.84</v>
      </c>
      <c r="AA32" s="0" t="s">
        <v>656</v>
      </c>
      <c r="AB32" s="0"/>
      <c r="AC32" s="0"/>
      <c r="AD32" s="0"/>
      <c r="AE32" s="0"/>
      <c r="AF32" s="10" t="s">
        <f>=XIRR(AF2:AF31,AE2:AE31)</f>
      </c>
      <c r="AG32" s="0"/>
      <c r="AH32" s="11" t="n">
        <v>46238</v>
      </c>
      <c r="AI32" s="6" t="n">
        <v>1023.68</v>
      </c>
      <c r="AJ32" s="0" t="s">
        <v>656</v>
      </c>
      <c r="AK32" s="0"/>
      <c r="AL32" s="0"/>
      <c r="AM32" s="0"/>
      <c r="AN32" s="11" t="n">
        <v>45922</v>
      </c>
      <c r="AO32" s="6" t="n">
        <v>985.55</v>
      </c>
      <c r="AP32" s="0" t="s">
        <v>656</v>
      </c>
      <c r="AQ32" s="0"/>
      <c r="AR32" s="0"/>
      <c r="AS32" s="0"/>
      <c r="AT32" s="0"/>
      <c r="AU32" s="0"/>
      <c r="AV32" s="0"/>
      <c r="AW32" s="0"/>
      <c r="AX32" s="10" t="s">
        <f>=XIRR(AX2:AX31,AW2:AW31)</f>
      </c>
      <c r="AY32" s="0"/>
      <c r="AZ32" s="0"/>
      <c r="BA32" s="0"/>
      <c r="BB32" s="0"/>
      <c r="BC32" s="0"/>
      <c r="BD32" s="0"/>
      <c r="BE32" s="0"/>
      <c r="BF32" s="0"/>
      <c r="BG32" s="0"/>
      <c r="BH32" s="0"/>
      <c r="BI32" s="0"/>
      <c r="BJ32" s="0"/>
      <c r="BK32" s="0"/>
      <c r="BL32" s="11" t="n">
        <v>45924</v>
      </c>
      <c r="BM32" s="6" t="n">
        <v>103.01</v>
      </c>
      <c r="BN32" s="0" t="s">
        <v>656</v>
      </c>
      <c r="BO32" s="0"/>
      <c r="BP32" s="0"/>
      <c r="BQ32" s="0"/>
      <c r="BR32" s="11" t="n">
        <v>46112</v>
      </c>
      <c r="BS32" s="6" t="n">
        <v>433.38</v>
      </c>
      <c r="BT32" s="0" t="s">
        <v>656</v>
      </c>
      <c r="BU32" s="11" t="n">
        <v>46062</v>
      </c>
      <c r="BV32" s="6" t="n">
        <v>303.14</v>
      </c>
      <c r="BW32" s="0" t="s">
        <v>656</v>
      </c>
    </row>
    <row collapsed="false" customFormat="false" customHeight="false" hidden="false" ht="12.1" outlineLevel="0" r="33">
      <c r="A33" s="11" t="n">
        <v>45706</v>
      </c>
      <c r="B33" s="6" t="n">
        <v>7000</v>
      </c>
      <c r="C33" s="0" t="s">
        <v>656</v>
      </c>
      <c r="D33" s="0"/>
      <c r="E33" s="0"/>
      <c r="F33" s="0"/>
      <c r="G33" s="11" t="n">
        <v>46034</v>
      </c>
      <c r="H33" s="6" t="n">
        <v>-4145</v>
      </c>
      <c r="I33" s="0" t="s">
        <v>503</v>
      </c>
      <c r="J33" s="11" t="n">
        <v>45860</v>
      </c>
      <c r="K33" s="6" t="n">
        <v>1043.59</v>
      </c>
      <c r="L33" s="0" t="s">
        <v>656</v>
      </c>
      <c r="M33" s="11" t="n">
        <v>45547</v>
      </c>
      <c r="N33" s="6" t="n">
        <v>953.55</v>
      </c>
      <c r="O33" s="0" t="s">
        <v>656</v>
      </c>
      <c r="P33" s="0"/>
      <c r="Q33" s="0"/>
      <c r="R33" s="0"/>
      <c r="S33" s="0"/>
      <c r="T33" s="0"/>
      <c r="U33" s="0"/>
      <c r="V33" s="0"/>
      <c r="W33" s="0"/>
      <c r="X33" s="0"/>
      <c r="Y33" s="11" t="n">
        <v>45257</v>
      </c>
      <c r="Z33" s="6" t="n">
        <v>1777.6</v>
      </c>
      <c r="AA33" s="0" t="s">
        <v>656</v>
      </c>
      <c r="AB33" s="0"/>
      <c r="AC33" s="0"/>
      <c r="AD33" s="0"/>
      <c r="AE33" s="0"/>
      <c r="AF33" s="8" t="s">
        <f>=-SUM(AF2:AF31)</f>
      </c>
      <c r="AG33" s="0" t="s">
        <v>659</v>
      </c>
      <c r="AH33" s="11" t="n">
        <v>46269</v>
      </c>
      <c r="AI33" s="8" t="s">
        <f>=-Портфель!K13</f>
      </c>
      <c r="AJ33" s="0" t="s">
        <v>658</v>
      </c>
      <c r="AK33" s="0"/>
      <c r="AL33" s="0"/>
      <c r="AM33" s="0"/>
      <c r="AN33" s="11" t="n">
        <v>45966</v>
      </c>
      <c r="AO33" s="6" t="n">
        <v>4275.27</v>
      </c>
      <c r="AP33" s="0" t="s">
        <v>656</v>
      </c>
      <c r="AQ33" s="0"/>
      <c r="AR33" s="0"/>
      <c r="AS33" s="0"/>
      <c r="AT33" s="0"/>
      <c r="AU33" s="0"/>
      <c r="AV33" s="0"/>
      <c r="AW33" s="0"/>
      <c r="AX33" s="8" t="s">
        <f>=-SUM(AX2:AX31)</f>
      </c>
      <c r="AY33" s="0" t="s">
        <v>659</v>
      </c>
      <c r="AZ33" s="0"/>
      <c r="BA33" s="0"/>
      <c r="BB33" s="0"/>
      <c r="BC33" s="0"/>
      <c r="BD33" s="0"/>
      <c r="BE33" s="0"/>
      <c r="BF33" s="0"/>
      <c r="BG33" s="0"/>
      <c r="BH33" s="0"/>
      <c r="BI33" s="0"/>
      <c r="BJ33" s="0"/>
      <c r="BK33" s="0"/>
      <c r="BL33" s="11" t="n">
        <v>45924</v>
      </c>
      <c r="BM33" s="6" t="n">
        <v>-313.51</v>
      </c>
      <c r="BN33" s="0" t="s">
        <v>657</v>
      </c>
      <c r="BO33" s="0"/>
      <c r="BP33" s="0"/>
      <c r="BQ33" s="0"/>
      <c r="BR33" s="11" t="n">
        <v>46141</v>
      </c>
      <c r="BS33" s="6" t="n">
        <v>688.53</v>
      </c>
      <c r="BT33" s="0" t="s">
        <v>656</v>
      </c>
      <c r="BU33" s="11" t="n">
        <v>46064</v>
      </c>
      <c r="BV33" s="6" t="n">
        <v>53.55</v>
      </c>
      <c r="BW33" s="0" t="s">
        <v>656</v>
      </c>
    </row>
    <row collapsed="false" customFormat="false" customHeight="false" hidden="false" ht="12.1" outlineLevel="0" r="34">
      <c r="A34" s="11" t="n">
        <v>45733</v>
      </c>
      <c r="B34" s="6" t="n">
        <v>7000</v>
      </c>
      <c r="C34" s="0" t="s">
        <v>656</v>
      </c>
      <c r="D34" s="0"/>
      <c r="E34" s="0"/>
      <c r="F34" s="0"/>
      <c r="G34" s="11" t="n">
        <v>46146</v>
      </c>
      <c r="H34" s="6" t="n">
        <v>-2902</v>
      </c>
      <c r="I34" s="0" t="s">
        <v>580</v>
      </c>
      <c r="J34" s="11" t="n">
        <v>45898</v>
      </c>
      <c r="K34" s="6" t="n">
        <v>1055.11</v>
      </c>
      <c r="L34" s="0" t="s">
        <v>656</v>
      </c>
      <c r="M34" s="11" t="n">
        <v>45589</v>
      </c>
      <c r="N34" s="6" t="n">
        <v>2351.57</v>
      </c>
      <c r="O34" s="0" t="s">
        <v>656</v>
      </c>
      <c r="P34" s="0"/>
      <c r="Q34" s="0"/>
      <c r="R34" s="0"/>
      <c r="S34" s="0"/>
      <c r="T34" s="0"/>
      <c r="U34" s="0"/>
      <c r="V34" s="0"/>
      <c r="W34" s="0"/>
      <c r="X34" s="0"/>
      <c r="Y34" s="11" t="n">
        <v>45272</v>
      </c>
      <c r="Z34" s="6" t="n">
        <v>-6585.19</v>
      </c>
      <c r="AA34" s="0" t="s">
        <v>657</v>
      </c>
      <c r="AB34" s="0"/>
      <c r="AC34" s="0"/>
      <c r="AD34" s="0"/>
      <c r="AE34" s="0"/>
      <c r="AF34" s="0"/>
      <c r="AG34" s="0"/>
      <c r="AH34" s="0"/>
      <c r="AI34" s="10" t="s">
        <f>=XIRR(AI2:AI33,AH2:AH33)</f>
      </c>
      <c r="AJ34" s="0"/>
      <c r="AK34" s="0"/>
      <c r="AL34" s="0"/>
      <c r="AM34" s="0"/>
      <c r="AN34" s="11" t="n">
        <v>46080</v>
      </c>
      <c r="AO34" s="6" t="n">
        <v>967.54</v>
      </c>
      <c r="AP34" s="0" t="s">
        <v>656</v>
      </c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0"/>
      <c r="BG34" s="0"/>
      <c r="BH34" s="0"/>
      <c r="BI34" s="0"/>
      <c r="BJ34" s="0"/>
      <c r="BK34" s="0"/>
      <c r="BL34" s="11" t="n">
        <v>45981</v>
      </c>
      <c r="BM34" s="6" t="n">
        <v>632.86</v>
      </c>
      <c r="BN34" s="0" t="s">
        <v>656</v>
      </c>
      <c r="BO34" s="0"/>
      <c r="BP34" s="0"/>
      <c r="BQ34" s="0"/>
      <c r="BR34" s="11" t="n">
        <v>46161</v>
      </c>
      <c r="BS34" s="6" t="n">
        <v>2660.14</v>
      </c>
      <c r="BT34" s="0" t="s">
        <v>656</v>
      </c>
      <c r="BU34" s="11" t="n">
        <v>46066</v>
      </c>
      <c r="BV34" s="6" t="n">
        <v>53.64</v>
      </c>
      <c r="BW34" s="0" t="s">
        <v>656</v>
      </c>
    </row>
    <row collapsed="false" customFormat="false" customHeight="false" hidden="false" ht="12.1" outlineLevel="0" r="35">
      <c r="A35" s="11" t="n">
        <v>45764</v>
      </c>
      <c r="B35" s="6" t="n">
        <v>7000</v>
      </c>
      <c r="C35" s="0" t="s">
        <v>656</v>
      </c>
      <c r="D35" s="0"/>
      <c r="E35" s="0"/>
      <c r="F35" s="0"/>
      <c r="G35" s="11" t="n">
        <v>46269</v>
      </c>
      <c r="H35" s="8" t="s">
        <f>=-Портфель!K4</f>
      </c>
      <c r="I35" s="0" t="s">
        <v>658</v>
      </c>
      <c r="J35" s="11" t="n">
        <v>45943</v>
      </c>
      <c r="K35" s="6" t="n">
        <v>-903</v>
      </c>
      <c r="L35" s="0" t="s">
        <v>460</v>
      </c>
      <c r="M35" s="11" t="n">
        <v>45594</v>
      </c>
      <c r="N35" s="6" t="n">
        <v>1757.36</v>
      </c>
      <c r="O35" s="0" t="s">
        <v>656</v>
      </c>
      <c r="P35" s="0"/>
      <c r="Q35" s="0"/>
      <c r="R35" s="0"/>
      <c r="S35" s="0"/>
      <c r="T35" s="0"/>
      <c r="U35" s="0"/>
      <c r="V35" s="0"/>
      <c r="W35" s="0"/>
      <c r="X35" s="0"/>
      <c r="Y35" s="11" t="n">
        <v>45272</v>
      </c>
      <c r="Z35" s="6" t="n">
        <v>-1646.3</v>
      </c>
      <c r="AA35" s="0" t="s">
        <v>657</v>
      </c>
      <c r="AB35" s="0"/>
      <c r="AC35" s="0"/>
      <c r="AD35" s="0"/>
      <c r="AE35" s="0"/>
      <c r="AF35" s="0"/>
      <c r="AG35" s="0"/>
      <c r="AH35" s="0"/>
      <c r="AI35" s="8" t="s">
        <f>=-SUM(AI2:AI33)</f>
      </c>
      <c r="AJ35" s="0" t="s">
        <v>659</v>
      </c>
      <c r="AK35" s="0"/>
      <c r="AL35" s="0"/>
      <c r="AM35" s="0"/>
      <c r="AN35" s="11" t="n">
        <v>46142</v>
      </c>
      <c r="AO35" s="6" t="n">
        <v>1511.96</v>
      </c>
      <c r="AP35" s="0" t="s">
        <v>656</v>
      </c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0"/>
      <c r="BG35" s="0"/>
      <c r="BH35" s="0"/>
      <c r="BI35" s="0"/>
      <c r="BJ35" s="0"/>
      <c r="BK35" s="0"/>
      <c r="BL35" s="11" t="n">
        <v>46139</v>
      </c>
      <c r="BM35" s="6" t="n">
        <v>28.57</v>
      </c>
      <c r="BN35" s="0" t="s">
        <v>656</v>
      </c>
      <c r="BO35" s="0"/>
      <c r="BP35" s="0"/>
      <c r="BQ35" s="0"/>
      <c r="BR35" s="11" t="n">
        <v>46161</v>
      </c>
      <c r="BS35" s="6" t="n">
        <v>280.01</v>
      </c>
      <c r="BT35" s="0" t="s">
        <v>656</v>
      </c>
      <c r="BU35" s="11" t="n">
        <v>46069</v>
      </c>
      <c r="BV35" s="6" t="n">
        <v>71.54</v>
      </c>
      <c r="BW35" s="0" t="s">
        <v>656</v>
      </c>
    </row>
    <row collapsed="false" customFormat="false" customHeight="false" hidden="false" ht="12.1" outlineLevel="0" r="36">
      <c r="A36" s="11" t="n">
        <v>45796</v>
      </c>
      <c r="B36" s="6" t="n">
        <v>7000</v>
      </c>
      <c r="C36" s="0" t="s">
        <v>656</v>
      </c>
      <c r="D36" s="0"/>
      <c r="E36" s="0"/>
      <c r="F36" s="0"/>
      <c r="G36" s="0"/>
      <c r="H36" s="10" t="s">
        <f>=XIRR(H2:H35,G2:G35)</f>
      </c>
      <c r="I36" s="0"/>
      <c r="J36" s="11" t="n">
        <v>46017</v>
      </c>
      <c r="K36" s="6" t="n">
        <v>487.52</v>
      </c>
      <c r="L36" s="0" t="s">
        <v>656</v>
      </c>
      <c r="M36" s="11" t="n">
        <v>45596</v>
      </c>
      <c r="N36" s="6" t="n">
        <v>433.63</v>
      </c>
      <c r="O36" s="0" t="s">
        <v>656</v>
      </c>
      <c r="P36" s="0"/>
      <c r="Q36" s="0"/>
      <c r="R36" s="0"/>
      <c r="S36" s="0"/>
      <c r="T36" s="0"/>
      <c r="U36" s="0"/>
      <c r="V36" s="0"/>
      <c r="W36" s="0"/>
      <c r="X36" s="0"/>
      <c r="Y36" s="11" t="n">
        <v>45272</v>
      </c>
      <c r="Z36" s="6" t="n">
        <v>-3292.6</v>
      </c>
      <c r="AA36" s="0" t="s">
        <v>657</v>
      </c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11" t="n">
        <v>46269</v>
      </c>
      <c r="AO36" s="8" t="s">
        <f>=-Портфель!K15</f>
      </c>
      <c r="AP36" s="0" t="s">
        <v>658</v>
      </c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0"/>
      <c r="BG36" s="0"/>
      <c r="BH36" s="0"/>
      <c r="BI36" s="0"/>
      <c r="BJ36" s="0"/>
      <c r="BK36" s="0"/>
      <c r="BL36" s="11" t="n">
        <v>46139</v>
      </c>
      <c r="BM36" s="6" t="n">
        <v>-10788.07</v>
      </c>
      <c r="BN36" s="0" t="s">
        <v>657</v>
      </c>
      <c r="BO36" s="0"/>
      <c r="BP36" s="0"/>
      <c r="BQ36" s="0"/>
      <c r="BR36" s="11" t="n">
        <v>46162</v>
      </c>
      <c r="BS36" s="6" t="n">
        <v>415.67</v>
      </c>
      <c r="BT36" s="0" t="s">
        <v>656</v>
      </c>
      <c r="BU36" s="11" t="n">
        <v>46069</v>
      </c>
      <c r="BV36" s="6" t="n">
        <v>71.54</v>
      </c>
      <c r="BW36" s="0" t="s">
        <v>656</v>
      </c>
    </row>
    <row collapsed="false" customFormat="false" customHeight="false" hidden="false" ht="12.1" outlineLevel="0" r="37">
      <c r="A37" s="11" t="n">
        <v>45825</v>
      </c>
      <c r="B37" s="6" t="n">
        <v>7000</v>
      </c>
      <c r="C37" s="0" t="s">
        <v>656</v>
      </c>
      <c r="D37" s="0"/>
      <c r="E37" s="0"/>
      <c r="F37" s="0"/>
      <c r="G37" s="0"/>
      <c r="H37" s="8" t="s">
        <f>=-SUM(H2:H35)</f>
      </c>
      <c r="I37" s="0" t="s">
        <v>659</v>
      </c>
      <c r="J37" s="11" t="n">
        <v>46049</v>
      </c>
      <c r="K37" s="6" t="n">
        <v>1022.08</v>
      </c>
      <c r="L37" s="0" t="s">
        <v>656</v>
      </c>
      <c r="M37" s="11" t="n">
        <v>45608</v>
      </c>
      <c r="N37" s="6" t="n">
        <v>29011.42</v>
      </c>
      <c r="O37" s="0" t="s">
        <v>656</v>
      </c>
      <c r="P37" s="0"/>
      <c r="Q37" s="0"/>
      <c r="R37" s="0"/>
      <c r="S37" s="0"/>
      <c r="T37" s="0"/>
      <c r="U37" s="0"/>
      <c r="V37" s="0"/>
      <c r="W37" s="0"/>
      <c r="X37" s="0"/>
      <c r="Y37" s="11" t="n">
        <v>45272</v>
      </c>
      <c r="Z37" s="6" t="n">
        <v>-1646.3</v>
      </c>
      <c r="AA37" s="0" t="s">
        <v>657</v>
      </c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10" t="s">
        <f>=XIRR(AO2:AO36,AN2:AN36)</f>
      </c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0"/>
      <c r="BG37" s="0"/>
      <c r="BH37" s="0"/>
      <c r="BI37" s="0"/>
      <c r="BJ37" s="0"/>
      <c r="BK37" s="0"/>
      <c r="BL37" s="11" t="n">
        <v>46140</v>
      </c>
      <c r="BM37" s="6" t="n">
        <v>10605.31</v>
      </c>
      <c r="BN37" s="0" t="s">
        <v>656</v>
      </c>
      <c r="BO37" s="0"/>
      <c r="BP37" s="0"/>
      <c r="BQ37" s="0"/>
      <c r="BR37" s="11" t="n">
        <v>46175</v>
      </c>
      <c r="BS37" s="6" t="n">
        <v>414.02</v>
      </c>
      <c r="BT37" s="0" t="s">
        <v>656</v>
      </c>
      <c r="BU37" s="11" t="n">
        <v>46072</v>
      </c>
      <c r="BV37" s="6" t="n">
        <v>107.44</v>
      </c>
      <c r="BW37" s="0" t="s">
        <v>656</v>
      </c>
    </row>
    <row collapsed="false" customFormat="false" customHeight="false" hidden="false" ht="12.1" outlineLevel="0" r="38">
      <c r="A38" s="11" t="n">
        <v>45853</v>
      </c>
      <c r="B38" s="6" t="n">
        <v>7000</v>
      </c>
      <c r="C38" s="0" t="s">
        <v>656</v>
      </c>
      <c r="D38" s="0"/>
      <c r="E38" s="0"/>
      <c r="F38" s="0"/>
      <c r="G38" s="0"/>
      <c r="H38" s="0"/>
      <c r="I38" s="0"/>
      <c r="J38" s="11" t="n">
        <v>46112</v>
      </c>
      <c r="K38" s="6" t="n">
        <v>1060.21</v>
      </c>
      <c r="L38" s="0" t="s">
        <v>656</v>
      </c>
      <c r="M38" s="11" t="n">
        <v>45636</v>
      </c>
      <c r="N38" s="6" t="n">
        <v>70212.73</v>
      </c>
      <c r="O38" s="0" t="s">
        <v>656</v>
      </c>
      <c r="P38" s="0"/>
      <c r="Q38" s="0"/>
      <c r="R38" s="0"/>
      <c r="S38" s="0"/>
      <c r="T38" s="0"/>
      <c r="U38" s="0"/>
      <c r="V38" s="0"/>
      <c r="W38" s="0"/>
      <c r="X38" s="0"/>
      <c r="Y38" s="11" t="n">
        <v>45272</v>
      </c>
      <c r="Z38" s="6" t="n">
        <v>-6585.19</v>
      </c>
      <c r="AA38" s="0" t="s">
        <v>657</v>
      </c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8" t="s">
        <f>=-SUM(AO2:AO36)</f>
      </c>
      <c r="AP38" s="0" t="s">
        <v>659</v>
      </c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0"/>
      <c r="BG38" s="0"/>
      <c r="BH38" s="0"/>
      <c r="BI38" s="0"/>
      <c r="BJ38" s="0"/>
      <c r="BK38" s="0"/>
      <c r="BL38" s="11" t="n">
        <v>46162</v>
      </c>
      <c r="BM38" s="6" t="n">
        <v>637.59</v>
      </c>
      <c r="BN38" s="0" t="s">
        <v>656</v>
      </c>
      <c r="BO38" s="0"/>
      <c r="BP38" s="0"/>
      <c r="BQ38" s="0"/>
      <c r="BR38" s="11" t="n">
        <v>46197</v>
      </c>
      <c r="BS38" s="6" t="n">
        <v>120.34</v>
      </c>
      <c r="BT38" s="0" t="s">
        <v>656</v>
      </c>
      <c r="BU38" s="11" t="n">
        <v>46080</v>
      </c>
      <c r="BV38" s="6" t="n">
        <v>71.93</v>
      </c>
      <c r="BW38" s="0" t="s">
        <v>656</v>
      </c>
    </row>
    <row collapsed="false" customFormat="false" customHeight="false" hidden="false" ht="12.1" outlineLevel="0" r="39">
      <c r="A39" s="11" t="n">
        <v>45888</v>
      </c>
      <c r="B39" s="6" t="n">
        <v>7000</v>
      </c>
      <c r="C39" s="0" t="s">
        <v>656</v>
      </c>
      <c r="D39" s="0"/>
      <c r="E39" s="0"/>
      <c r="F39" s="0"/>
      <c r="G39" s="0"/>
      <c r="H39" s="0"/>
      <c r="I39" s="0"/>
      <c r="J39" s="11" t="n">
        <v>46142</v>
      </c>
      <c r="K39" s="6" t="n">
        <v>511.44</v>
      </c>
      <c r="L39" s="0" t="s">
        <v>656</v>
      </c>
      <c r="M39" s="11" t="n">
        <v>45667</v>
      </c>
      <c r="N39" s="6" t="n">
        <v>-3173</v>
      </c>
      <c r="O39" s="0" t="s">
        <v>422</v>
      </c>
      <c r="P39" s="0"/>
      <c r="Q39" s="0"/>
      <c r="R39" s="0"/>
      <c r="S39" s="0"/>
      <c r="T39" s="0"/>
      <c r="U39" s="0"/>
      <c r="V39" s="0"/>
      <c r="W39" s="0"/>
      <c r="X39" s="0"/>
      <c r="Y39" s="11" t="n">
        <v>45272</v>
      </c>
      <c r="Z39" s="6" t="n">
        <v>19796.45</v>
      </c>
      <c r="AA39" s="0" t="s">
        <v>656</v>
      </c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0"/>
      <c r="BG39" s="0"/>
      <c r="BH39" s="0"/>
      <c r="BI39" s="0"/>
      <c r="BJ39" s="0"/>
      <c r="BK39" s="0"/>
      <c r="BL39" s="11" t="n">
        <v>46188</v>
      </c>
      <c r="BM39" s="6" t="n">
        <v>25.56</v>
      </c>
      <c r="BN39" s="0" t="s">
        <v>656</v>
      </c>
      <c r="BO39" s="0"/>
      <c r="BP39" s="0"/>
      <c r="BQ39" s="0"/>
      <c r="BR39" s="11" t="n">
        <v>46219</v>
      </c>
      <c r="BS39" s="6" t="n">
        <v>331.75</v>
      </c>
      <c r="BT39" s="0" t="s">
        <v>656</v>
      </c>
      <c r="BU39" s="11" t="n">
        <v>46085</v>
      </c>
      <c r="BV39" s="6" t="n">
        <v>90.02</v>
      </c>
      <c r="BW39" s="0" t="s">
        <v>656</v>
      </c>
    </row>
    <row collapsed="false" customFormat="false" customHeight="false" hidden="false" ht="12.1" outlineLevel="0" r="40">
      <c r="A40" s="11" t="n">
        <v>45917</v>
      </c>
      <c r="B40" s="6" t="n">
        <v>8000</v>
      </c>
      <c r="C40" s="0" t="s">
        <v>656</v>
      </c>
      <c r="D40" s="0"/>
      <c r="E40" s="0"/>
      <c r="F40" s="0"/>
      <c r="G40" s="0"/>
      <c r="H40" s="0"/>
      <c r="I40" s="0"/>
      <c r="J40" s="11" t="n">
        <v>46209</v>
      </c>
      <c r="K40" s="6" t="n">
        <v>-1614.26</v>
      </c>
      <c r="L40" s="0" t="s">
        <v>612</v>
      </c>
      <c r="M40" s="11" t="n">
        <v>45667</v>
      </c>
      <c r="N40" s="6" t="n">
        <v>-4568.68</v>
      </c>
      <c r="O40" s="0" t="s">
        <v>423</v>
      </c>
      <c r="P40" s="0"/>
      <c r="Q40" s="0"/>
      <c r="R40" s="0"/>
      <c r="S40" s="0"/>
      <c r="T40" s="0"/>
      <c r="U40" s="0"/>
      <c r="V40" s="0"/>
      <c r="W40" s="0"/>
      <c r="X40" s="0"/>
      <c r="Y40" s="11" t="n">
        <v>45439</v>
      </c>
      <c r="Z40" s="6" t="n">
        <v>-2654.6</v>
      </c>
      <c r="AA40" s="0" t="s">
        <v>372</v>
      </c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0"/>
      <c r="BG40" s="0"/>
      <c r="BH40" s="0"/>
      <c r="BI40" s="0"/>
      <c r="BJ40" s="0"/>
      <c r="BK40" s="0"/>
      <c r="BL40" s="11" t="n">
        <v>46188</v>
      </c>
      <c r="BM40" s="6" t="n">
        <v>306.54</v>
      </c>
      <c r="BN40" s="0" t="s">
        <v>656</v>
      </c>
      <c r="BO40" s="0"/>
      <c r="BP40" s="0"/>
      <c r="BQ40" s="0"/>
      <c r="BR40" s="11" t="n">
        <v>46223</v>
      </c>
      <c r="BS40" s="6" t="n">
        <v>225.57</v>
      </c>
      <c r="BT40" s="0" t="s">
        <v>656</v>
      </c>
      <c r="BU40" s="11" t="n">
        <v>46106</v>
      </c>
      <c r="BV40" s="6" t="n">
        <v>72.63</v>
      </c>
      <c r="BW40" s="0" t="s">
        <v>656</v>
      </c>
    </row>
    <row collapsed="false" customFormat="false" customHeight="false" hidden="false" ht="12.1" outlineLevel="0" r="41">
      <c r="A41" s="11" t="n">
        <v>45947</v>
      </c>
      <c r="B41" s="6" t="n">
        <v>8000</v>
      </c>
      <c r="C41" s="0" t="s">
        <v>656</v>
      </c>
      <c r="D41" s="0"/>
      <c r="E41" s="0"/>
      <c r="F41" s="0"/>
      <c r="G41" s="0"/>
      <c r="H41" s="0"/>
      <c r="I41" s="0"/>
      <c r="J41" s="11" t="n">
        <v>46223</v>
      </c>
      <c r="K41" s="6" t="n">
        <v>1577</v>
      </c>
      <c r="L41" s="0" t="s">
        <v>656</v>
      </c>
      <c r="M41" s="11" t="n">
        <v>45789</v>
      </c>
      <c r="N41" s="6" t="n">
        <v>-20088.2</v>
      </c>
      <c r="O41" s="0" t="s">
        <v>657</v>
      </c>
      <c r="P41" s="0"/>
      <c r="Q41" s="0"/>
      <c r="R41" s="0"/>
      <c r="S41" s="0"/>
      <c r="T41" s="0"/>
      <c r="U41" s="0"/>
      <c r="V41" s="0"/>
      <c r="W41" s="0"/>
      <c r="X41" s="0"/>
      <c r="Y41" s="11" t="n">
        <v>45525</v>
      </c>
      <c r="Z41" s="6" t="n">
        <v>1558.21</v>
      </c>
      <c r="AA41" s="0" t="s">
        <v>656</v>
      </c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0"/>
      <c r="BG41" s="0"/>
      <c r="BH41" s="0"/>
      <c r="BI41" s="0"/>
      <c r="BJ41" s="0"/>
      <c r="BK41" s="0"/>
      <c r="BL41" s="11" t="n">
        <v>46197</v>
      </c>
      <c r="BM41" s="6" t="n">
        <v>111.4</v>
      </c>
      <c r="BN41" s="0" t="s">
        <v>656</v>
      </c>
      <c r="BO41" s="0"/>
      <c r="BP41" s="0"/>
      <c r="BQ41" s="0"/>
      <c r="BR41" s="11" t="n">
        <v>46230</v>
      </c>
      <c r="BS41" s="6" t="n">
        <v>237.58</v>
      </c>
      <c r="BT41" s="0" t="s">
        <v>656</v>
      </c>
      <c r="BU41" s="11" t="n">
        <v>46111</v>
      </c>
      <c r="BV41" s="6" t="n">
        <v>72.74</v>
      </c>
      <c r="BW41" s="0" t="s">
        <v>656</v>
      </c>
    </row>
    <row collapsed="false" customFormat="false" customHeight="false" hidden="false" ht="12.1" outlineLevel="0" r="42">
      <c r="A42" s="11" t="n">
        <v>45978</v>
      </c>
      <c r="B42" s="6" t="n">
        <v>8000</v>
      </c>
      <c r="C42" s="0" t="s">
        <v>656</v>
      </c>
      <c r="D42" s="0"/>
      <c r="E42" s="0"/>
      <c r="F42" s="0"/>
      <c r="G42" s="0"/>
      <c r="H42" s="0"/>
      <c r="I42" s="0"/>
      <c r="J42" s="11" t="n">
        <v>46269</v>
      </c>
      <c r="K42" s="8" t="s">
        <f>=-Портфель!K5</f>
      </c>
      <c r="L42" s="0" t="s">
        <v>658</v>
      </c>
      <c r="M42" s="11" t="n">
        <v>45841</v>
      </c>
      <c r="N42" s="6" t="n">
        <v>-21702.5</v>
      </c>
      <c r="O42" s="0" t="s">
        <v>657</v>
      </c>
      <c r="P42" s="0"/>
      <c r="Q42" s="0"/>
      <c r="R42" s="0"/>
      <c r="S42" s="0"/>
      <c r="T42" s="0"/>
      <c r="U42" s="0"/>
      <c r="V42" s="0"/>
      <c r="W42" s="0"/>
      <c r="X42" s="0"/>
      <c r="Y42" s="11" t="n">
        <v>45534</v>
      </c>
      <c r="Z42" s="6" t="n">
        <v>1357.06</v>
      </c>
      <c r="AA42" s="0" t="s">
        <v>656</v>
      </c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0"/>
      <c r="BG42" s="0"/>
      <c r="BH42" s="0"/>
      <c r="BI42" s="0"/>
      <c r="BJ42" s="0"/>
      <c r="BK42" s="0"/>
      <c r="BL42" s="11" t="n">
        <v>46204</v>
      </c>
      <c r="BM42" s="6" t="n">
        <v>84.3</v>
      </c>
      <c r="BN42" s="0" t="s">
        <v>656</v>
      </c>
      <c r="BO42" s="0"/>
      <c r="BP42" s="0"/>
      <c r="BQ42" s="0"/>
      <c r="BR42" s="11" t="n">
        <v>46234</v>
      </c>
      <c r="BS42" s="6" t="n">
        <v>364.78</v>
      </c>
      <c r="BT42" s="0" t="s">
        <v>656</v>
      </c>
      <c r="BU42" s="11" t="n">
        <v>46127</v>
      </c>
      <c r="BV42" s="6" t="n">
        <v>18.32</v>
      </c>
      <c r="BW42" s="0" t="s">
        <v>656</v>
      </c>
    </row>
    <row collapsed="false" customFormat="false" customHeight="false" hidden="false" ht="12.1" outlineLevel="0" r="43">
      <c r="A43" s="11" t="n">
        <v>46008</v>
      </c>
      <c r="B43" s="6" t="n">
        <v>8000</v>
      </c>
      <c r="C43" s="0" t="s">
        <v>656</v>
      </c>
      <c r="D43" s="0"/>
      <c r="E43" s="0"/>
      <c r="F43" s="0"/>
      <c r="G43" s="0"/>
      <c r="H43" s="0"/>
      <c r="I43" s="0"/>
      <c r="J43" s="0"/>
      <c r="K43" s="10" t="s">
        <f>=XIRR(K2:K42,J2:J42)</f>
      </c>
      <c r="L43" s="0"/>
      <c r="M43" s="11" t="n">
        <v>45841</v>
      </c>
      <c r="N43" s="6" t="n">
        <v>-21665</v>
      </c>
      <c r="O43" s="0" t="s">
        <v>657</v>
      </c>
      <c r="P43" s="0"/>
      <c r="Q43" s="0"/>
      <c r="R43" s="0"/>
      <c r="S43" s="0"/>
      <c r="T43" s="0"/>
      <c r="U43" s="0"/>
      <c r="V43" s="0"/>
      <c r="W43" s="0"/>
      <c r="X43" s="0"/>
      <c r="Y43" s="11" t="n">
        <v>45547</v>
      </c>
      <c r="Z43" s="6" t="n">
        <v>1412.1</v>
      </c>
      <c r="AA43" s="0" t="s">
        <v>656</v>
      </c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0"/>
      <c r="BG43" s="0"/>
      <c r="BH43" s="0"/>
      <c r="BI43" s="0"/>
      <c r="BJ43" s="0"/>
      <c r="BK43" s="0"/>
      <c r="BL43" s="11" t="n">
        <v>46212</v>
      </c>
      <c r="BM43" s="6" t="n">
        <v>25.45</v>
      </c>
      <c r="BN43" s="0" t="s">
        <v>656</v>
      </c>
      <c r="BO43" s="0"/>
      <c r="BP43" s="0"/>
      <c r="BQ43" s="0"/>
      <c r="BR43" s="11" t="n">
        <v>46252</v>
      </c>
      <c r="BS43" s="6" t="n">
        <v>354.12</v>
      </c>
      <c r="BT43" s="0" t="s">
        <v>656</v>
      </c>
      <c r="BU43" s="11" t="n">
        <v>46136</v>
      </c>
      <c r="BV43" s="6" t="n">
        <v>-275.54</v>
      </c>
      <c r="BW43" s="0" t="s">
        <v>657</v>
      </c>
    </row>
    <row collapsed="false" customFormat="false" customHeight="false" hidden="false" ht="12.1" outlineLevel="0" r="44">
      <c r="A44" s="11" t="n">
        <v>46008</v>
      </c>
      <c r="B44" s="6" t="n">
        <v>1000</v>
      </c>
      <c r="C44" s="0" t="s">
        <v>656</v>
      </c>
      <c r="D44" s="0"/>
      <c r="E44" s="0"/>
      <c r="F44" s="0"/>
      <c r="G44" s="0"/>
      <c r="H44" s="0"/>
      <c r="I44" s="0"/>
      <c r="J44" s="0"/>
      <c r="K44" s="8" t="s">
        <f>=-SUM(K2:K42)</f>
      </c>
      <c r="L44" s="0" t="s">
        <v>659</v>
      </c>
      <c r="M44" s="11" t="n">
        <v>45858</v>
      </c>
      <c r="N44" s="6" t="n">
        <v>-1277</v>
      </c>
      <c r="O44" s="0" t="s">
        <v>447</v>
      </c>
      <c r="P44" s="0"/>
      <c r="Q44" s="0"/>
      <c r="R44" s="0"/>
      <c r="S44" s="0"/>
      <c r="T44" s="0"/>
      <c r="U44" s="0"/>
      <c r="V44" s="0"/>
      <c r="W44" s="0"/>
      <c r="X44" s="0"/>
      <c r="Y44" s="11" t="n">
        <v>45594</v>
      </c>
      <c r="Z44" s="6" t="n">
        <v>1172.31</v>
      </c>
      <c r="AA44" s="0" t="s">
        <v>656</v>
      </c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0"/>
      <c r="BG44" s="0"/>
      <c r="BH44" s="0"/>
      <c r="BI44" s="0"/>
      <c r="BJ44" s="0"/>
      <c r="BK44" s="0"/>
      <c r="BL44" s="11" t="n">
        <v>46216</v>
      </c>
      <c r="BM44" s="6" t="n">
        <v>118.34</v>
      </c>
      <c r="BN44" s="0" t="s">
        <v>656</v>
      </c>
      <c r="BO44" s="0"/>
      <c r="BP44" s="0"/>
      <c r="BQ44" s="0"/>
      <c r="BR44" s="11" t="n">
        <v>46269</v>
      </c>
      <c r="BS44" s="8" t="s">
        <f>=-Портфель!K26</f>
      </c>
      <c r="BT44" s="0" t="s">
        <v>658</v>
      </c>
      <c r="BU44" s="11" t="n">
        <v>46209</v>
      </c>
      <c r="BV44" s="6" t="n">
        <v>-1849.82</v>
      </c>
      <c r="BW44" s="0" t="s">
        <v>657</v>
      </c>
    </row>
    <row collapsed="false" customFormat="false" customHeight="false" hidden="false" ht="12.1" outlineLevel="0" r="45">
      <c r="A45" s="11" t="n">
        <v>46044</v>
      </c>
      <c r="B45" s="6" t="n">
        <v>9000</v>
      </c>
      <c r="C45" s="0" t="s">
        <v>656</v>
      </c>
      <c r="D45" s="0"/>
      <c r="E45" s="0"/>
      <c r="F45" s="0"/>
      <c r="G45" s="0"/>
      <c r="H45" s="0"/>
      <c r="I45" s="0"/>
      <c r="J45" s="0"/>
      <c r="K45" s="0"/>
      <c r="L45" s="0"/>
      <c r="M45" s="11" t="n">
        <v>46034</v>
      </c>
      <c r="N45" s="6" t="n">
        <v>-1006</v>
      </c>
      <c r="O45" s="0" t="s">
        <v>504</v>
      </c>
      <c r="P45" s="0"/>
      <c r="Q45" s="0"/>
      <c r="R45" s="0"/>
      <c r="S45" s="0"/>
      <c r="T45" s="0"/>
      <c r="U45" s="0"/>
      <c r="V45" s="0"/>
      <c r="W45" s="0"/>
      <c r="X45" s="0"/>
      <c r="Y45" s="11" t="n">
        <v>45596</v>
      </c>
      <c r="Z45" s="6" t="n">
        <v>1174.51</v>
      </c>
      <c r="AA45" s="0" t="s">
        <v>656</v>
      </c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0"/>
      <c r="BG45" s="0"/>
      <c r="BH45" s="0"/>
      <c r="BI45" s="0"/>
      <c r="BJ45" s="0"/>
      <c r="BK45" s="0"/>
      <c r="BL45" s="11" t="n">
        <v>46223</v>
      </c>
      <c r="BM45" s="6" t="n">
        <v>82.07</v>
      </c>
      <c r="BN45" s="0" t="s">
        <v>656</v>
      </c>
      <c r="BO45" s="0"/>
      <c r="BP45" s="0"/>
      <c r="BQ45" s="0"/>
      <c r="BR45" s="0"/>
      <c r="BS45" s="10" t="s">
        <f>=XIRR(BS2:BS44,BR2:BR44)</f>
      </c>
      <c r="BT45" s="0"/>
      <c r="BU45" s="11" t="n">
        <v>46210</v>
      </c>
      <c r="BV45" s="6" t="n">
        <v>113.35</v>
      </c>
      <c r="BW45" s="0" t="s">
        <v>656</v>
      </c>
    </row>
    <row collapsed="false" customFormat="false" customHeight="false" hidden="false" ht="12.1" outlineLevel="0" r="46">
      <c r="A46" s="11" t="n">
        <v>46070</v>
      </c>
      <c r="B46" s="6" t="n">
        <v>9000</v>
      </c>
      <c r="C46" s="0" t="s">
        <v>656</v>
      </c>
      <c r="D46" s="0"/>
      <c r="E46" s="0"/>
      <c r="F46" s="0"/>
      <c r="G46" s="0"/>
      <c r="H46" s="0"/>
      <c r="I46" s="0"/>
      <c r="J46" s="0"/>
      <c r="K46" s="0"/>
      <c r="L46" s="0"/>
      <c r="M46" s="11" t="n">
        <v>46212</v>
      </c>
      <c r="N46" s="6" t="n">
        <v>-197</v>
      </c>
      <c r="O46" s="0" t="s">
        <v>614</v>
      </c>
      <c r="P46" s="0"/>
      <c r="Q46" s="0"/>
      <c r="R46" s="0"/>
      <c r="S46" s="0"/>
      <c r="T46" s="0"/>
      <c r="U46" s="0"/>
      <c r="V46" s="0"/>
      <c r="W46" s="0"/>
      <c r="X46" s="0"/>
      <c r="Y46" s="11" t="n">
        <v>45625</v>
      </c>
      <c r="Z46" s="6" t="n">
        <v>1261.58</v>
      </c>
      <c r="AA46" s="0" t="s">
        <v>656</v>
      </c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0"/>
      <c r="BG46" s="0"/>
      <c r="BH46" s="0"/>
      <c r="BI46" s="0"/>
      <c r="BJ46" s="0"/>
      <c r="BK46" s="0"/>
      <c r="BL46" s="11" t="n">
        <v>46230</v>
      </c>
      <c r="BM46" s="6" t="n">
        <v>119.95</v>
      </c>
      <c r="BN46" s="0" t="s">
        <v>656</v>
      </c>
      <c r="BO46" s="0"/>
      <c r="BP46" s="0"/>
      <c r="BQ46" s="0"/>
      <c r="BR46" s="0"/>
      <c r="BS46" s="8" t="s">
        <f>=-SUM(BS2:BS44)</f>
      </c>
      <c r="BT46" s="0" t="s">
        <v>659</v>
      </c>
      <c r="BU46" s="11" t="n">
        <v>46269</v>
      </c>
      <c r="BV46" s="8" t="s">
        <f>=-Портфель!K27</f>
      </c>
      <c r="BW46" s="0" t="s">
        <v>658</v>
      </c>
    </row>
    <row collapsed="false" customFormat="false" customHeight="false" hidden="false" ht="12.1" outlineLevel="0" r="47">
      <c r="A47" s="11" t="n">
        <v>46098</v>
      </c>
      <c r="B47" s="6" t="n">
        <v>9000</v>
      </c>
      <c r="C47" s="0" t="s">
        <v>656</v>
      </c>
      <c r="D47" s="0"/>
      <c r="E47" s="0"/>
      <c r="F47" s="0"/>
      <c r="G47" s="0"/>
      <c r="H47" s="0"/>
      <c r="I47" s="0"/>
      <c r="J47" s="0"/>
      <c r="K47" s="0"/>
      <c r="L47" s="0"/>
      <c r="M47" s="11" t="n">
        <v>46269</v>
      </c>
      <c r="N47" s="8" t="s">
        <f>=-Портфель!K6</f>
      </c>
      <c r="O47" s="0" t="s">
        <v>658</v>
      </c>
      <c r="P47" s="0"/>
      <c r="Q47" s="0"/>
      <c r="R47" s="0"/>
      <c r="S47" s="0"/>
      <c r="T47" s="0"/>
      <c r="U47" s="0"/>
      <c r="V47" s="0"/>
      <c r="W47" s="0"/>
      <c r="X47" s="0"/>
      <c r="Y47" s="11" t="n">
        <v>45643</v>
      </c>
      <c r="Z47" s="6" t="n">
        <v>1145.49</v>
      </c>
      <c r="AA47" s="0" t="s">
        <v>656</v>
      </c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0"/>
      <c r="BG47" s="0"/>
      <c r="BH47" s="0"/>
      <c r="BI47" s="0"/>
      <c r="BJ47" s="0"/>
      <c r="BK47" s="0"/>
      <c r="BL47" s="11" t="n">
        <v>46230</v>
      </c>
      <c r="BM47" s="6" t="n">
        <v>57.33</v>
      </c>
      <c r="BN47" s="0" t="s">
        <v>656</v>
      </c>
      <c r="BO47" s="0"/>
      <c r="BP47" s="0"/>
      <c r="BQ47" s="0"/>
      <c r="BR47" s="0"/>
      <c r="BS47" s="0"/>
      <c r="BT47" s="0"/>
      <c r="BU47" s="0"/>
      <c r="BV47" s="10" t="s">
        <f>=XIRR(BV2:BV46,BU2:BU46)</f>
      </c>
      <c r="BW47" s="0"/>
    </row>
    <row collapsed="false" customFormat="false" customHeight="false" hidden="false" ht="12.1" outlineLevel="0" r="48">
      <c r="A48" s="11" t="n">
        <v>46129</v>
      </c>
      <c r="B48" s="6" t="n">
        <v>9000</v>
      </c>
      <c r="C48" s="0" t="s">
        <v>656</v>
      </c>
      <c r="D48" s="0"/>
      <c r="E48" s="0"/>
      <c r="F48" s="0"/>
      <c r="G48" s="0"/>
      <c r="H48" s="0"/>
      <c r="I48" s="0"/>
      <c r="J48" s="0"/>
      <c r="K48" s="0"/>
      <c r="L48" s="0"/>
      <c r="M48" s="0"/>
      <c r="N48" s="10" t="s">
        <f>=XIRR(N2:N47,M2:M47)</f>
      </c>
      <c r="O48" s="0"/>
      <c r="P48" s="0"/>
      <c r="Q48" s="0"/>
      <c r="R48" s="0"/>
      <c r="S48" s="0"/>
      <c r="T48" s="0"/>
      <c r="U48" s="0"/>
      <c r="V48" s="0"/>
      <c r="W48" s="0"/>
      <c r="X48" s="0"/>
      <c r="Y48" s="11" t="n">
        <v>45650</v>
      </c>
      <c r="Z48" s="6" t="n">
        <v>1334.83</v>
      </c>
      <c r="AA48" s="0" t="s">
        <v>656</v>
      </c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0"/>
      <c r="BG48" s="0"/>
      <c r="BH48" s="0"/>
      <c r="BI48" s="0"/>
      <c r="BJ48" s="0"/>
      <c r="BK48" s="0"/>
      <c r="BL48" s="11" t="n">
        <v>46233</v>
      </c>
      <c r="BM48" s="6" t="n">
        <v>131.91</v>
      </c>
      <c r="BN48" s="0" t="s">
        <v>656</v>
      </c>
      <c r="BO48" s="0"/>
      <c r="BP48" s="0"/>
      <c r="BQ48" s="0"/>
      <c r="BR48" s="0"/>
      <c r="BS48" s="0"/>
      <c r="BT48" s="0"/>
      <c r="BU48" s="0"/>
      <c r="BV48" s="8" t="s">
        <f>=-SUM(BV2:BV46)</f>
      </c>
      <c r="BW48" s="0" t="s">
        <v>659</v>
      </c>
    </row>
    <row collapsed="false" customFormat="false" customHeight="false" hidden="false" ht="12.1" outlineLevel="0" r="49">
      <c r="A49" s="11" t="n">
        <v>46160</v>
      </c>
      <c r="B49" s="6" t="n">
        <v>9000</v>
      </c>
      <c r="C49" s="0" t="s">
        <v>656</v>
      </c>
      <c r="D49" s="0"/>
      <c r="E49" s="0"/>
      <c r="F49" s="0"/>
      <c r="G49" s="0"/>
      <c r="H49" s="0"/>
      <c r="I49" s="0"/>
      <c r="J49" s="0"/>
      <c r="K49" s="0"/>
      <c r="L49" s="0"/>
      <c r="M49" s="0"/>
      <c r="N49" s="8" t="s">
        <f>=-SUM(N2:N47)</f>
      </c>
      <c r="O49" s="0" t="s">
        <v>659</v>
      </c>
      <c r="P49" s="0"/>
      <c r="Q49" s="0"/>
      <c r="R49" s="0"/>
      <c r="S49" s="0"/>
      <c r="T49" s="0"/>
      <c r="U49" s="0"/>
      <c r="V49" s="0"/>
      <c r="W49" s="0"/>
      <c r="X49" s="0"/>
      <c r="Y49" s="11" t="n">
        <v>45684</v>
      </c>
      <c r="Z49" s="6" t="n">
        <v>1418.09</v>
      </c>
      <c r="AA49" s="0" t="s">
        <v>656</v>
      </c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0"/>
      <c r="BG49" s="0"/>
      <c r="BH49" s="0"/>
      <c r="BI49" s="0"/>
      <c r="BJ49" s="0"/>
      <c r="BK49" s="0"/>
      <c r="BL49" s="11" t="n">
        <v>46244</v>
      </c>
      <c r="BM49" s="6" t="n">
        <v>29.26</v>
      </c>
      <c r="BN49" s="0" t="s">
        <v>656</v>
      </c>
    </row>
    <row collapsed="false" customFormat="false" customHeight="false" hidden="false" ht="12.1" outlineLevel="0" r="50">
      <c r="A50" s="11" t="n">
        <v>46190</v>
      </c>
      <c r="B50" s="6" t="n">
        <v>9000</v>
      </c>
      <c r="C50" s="0" t="s">
        <v>656</v>
      </c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11" t="n">
        <v>45688</v>
      </c>
      <c r="Z50" s="6" t="n">
        <v>1474.74</v>
      </c>
      <c r="AA50" s="0" t="s">
        <v>656</v>
      </c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0"/>
      <c r="BG50" s="0"/>
      <c r="BH50" s="0"/>
      <c r="BI50" s="0"/>
      <c r="BJ50" s="0"/>
      <c r="BK50" s="0"/>
      <c r="BL50" s="11" t="n">
        <v>46269</v>
      </c>
      <c r="BM50" s="8" t="s">
        <f>=-Портфель!K24</f>
      </c>
      <c r="BN50" s="0" t="s">
        <v>658</v>
      </c>
    </row>
    <row collapsed="false" customFormat="false" customHeight="false" hidden="false" ht="12.1" outlineLevel="0" r="51">
      <c r="A51" s="11" t="n">
        <v>46220</v>
      </c>
      <c r="B51" s="6" t="n">
        <v>9000</v>
      </c>
      <c r="C51" s="0" t="s">
        <v>656</v>
      </c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11" t="n">
        <v>45826</v>
      </c>
      <c r="Z51" s="6" t="n">
        <v>3379.98</v>
      </c>
      <c r="AA51" s="0" t="s">
        <v>656</v>
      </c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0"/>
      <c r="BG51" s="0"/>
      <c r="BH51" s="0"/>
      <c r="BI51" s="0"/>
      <c r="BJ51" s="0"/>
      <c r="BK51" s="0"/>
      <c r="BL51" s="0"/>
      <c r="BM51" s="10" t="s">
        <f>=XIRR(BM2:BM50,BL2:BL50)</f>
      </c>
      <c r="BN51" s="0"/>
    </row>
    <row collapsed="false" customFormat="false" customHeight="false" hidden="false" ht="12.1" outlineLevel="0" r="52">
      <c r="A52" s="11" t="n">
        <v>46251</v>
      </c>
      <c r="B52" s="6" t="n">
        <v>9000</v>
      </c>
      <c r="C52" s="0" t="s">
        <v>656</v>
      </c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11" t="n">
        <v>45874</v>
      </c>
      <c r="Z52" s="6" t="n">
        <v>1114.65</v>
      </c>
      <c r="AA52" s="0" t="s">
        <v>656</v>
      </c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0"/>
      <c r="BG52" s="0"/>
      <c r="BH52" s="0"/>
      <c r="BI52" s="0"/>
      <c r="BJ52" s="0"/>
      <c r="BK52" s="0"/>
      <c r="BL52" s="0"/>
      <c r="BM52" s="8" t="s">
        <f>=-SUM(BM2:BM50)</f>
      </c>
      <c r="BN52" s="0" t="s">
        <v>659</v>
      </c>
    </row>
    <row collapsed="false" customFormat="false" customHeight="false" hidden="false" ht="12.1" outlineLevel="0" r="53">
      <c r="A53" s="11" t="n">
        <v>46269</v>
      </c>
      <c r="B53" s="8" t="s">
        <f>=-Портфель!K2</f>
      </c>
      <c r="C53" s="0" t="s">
        <v>658</v>
      </c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11" t="n">
        <v>45898</v>
      </c>
      <c r="Z53" s="6" t="n">
        <v>1185.71</v>
      </c>
      <c r="AA53" s="0" t="s">
        <v>656</v>
      </c>
    </row>
    <row collapsed="false" customFormat="false" customHeight="false" hidden="false" ht="12.1" outlineLevel="0" r="54">
      <c r="A54" s="0"/>
      <c r="B54" s="10" t="s">
        <f>=XIRR(B2:B53,A2:A53)</f>
      </c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11" t="n">
        <v>45930</v>
      </c>
      <c r="Z54" s="6" t="n">
        <v>2102.81</v>
      </c>
      <c r="AA54" s="0" t="s">
        <v>656</v>
      </c>
    </row>
    <row collapsed="false" customFormat="false" customHeight="false" hidden="false" ht="12.1" outlineLevel="0" r="55">
      <c r="A55" s="0"/>
      <c r="B55" s="8" t="s">
        <f>=-SUM(B2:B53)</f>
      </c>
      <c r="C55" s="0" t="s">
        <v>659</v>
      </c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11" t="n">
        <v>46017</v>
      </c>
      <c r="Z55" s="6" t="n">
        <v>1056.81</v>
      </c>
      <c r="AA55" s="0" t="s">
        <v>656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11" t="n">
        <v>46052</v>
      </c>
      <c r="Z56" s="6" t="n">
        <v>1135.07</v>
      </c>
      <c r="AA56" s="0" t="s">
        <v>656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11" t="n">
        <v>46080</v>
      </c>
      <c r="Z57" s="6" t="n">
        <v>1126.26</v>
      </c>
      <c r="AA57" s="0" t="s">
        <v>656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11" t="n">
        <v>46205</v>
      </c>
      <c r="Z58" s="6" t="n">
        <v>599.46</v>
      </c>
      <c r="AA58" s="0" t="s">
        <v>656</v>
      </c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11" t="n">
        <v>46238</v>
      </c>
      <c r="Z59" s="6" t="n">
        <v>1476.33</v>
      </c>
      <c r="AA59" s="0" t="s">
        <v>656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11" t="n">
        <v>46269</v>
      </c>
      <c r="Z60" s="8" t="s">
        <f>=-Портфель!K10</f>
      </c>
      <c r="AA60" s="0" t="s">
        <v>658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10" t="s">
        <f>=XIRR(Z2:Z60,Y2:Y60)</f>
      </c>
      <c r="AA61" s="0"/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8" t="s">
        <f>=-SUM(Z2:Z60)</f>
      </c>
      <c r="AA62" s="0" t="s">
        <v>659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V10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660</v>
      </c>
      <c r="C1" s="0"/>
      <c r="D1" s="0"/>
      <c r="E1" s="4" t="s">
        <v>661</v>
      </c>
      <c r="F1" s="0"/>
      <c r="G1" s="0"/>
      <c r="H1" s="4" t="s">
        <v>662</v>
      </c>
      <c r="I1" s="0"/>
      <c r="J1" s="0"/>
      <c r="K1" s="4" t="s">
        <v>663</v>
      </c>
      <c r="L1" s="0"/>
      <c r="M1" s="0"/>
      <c r="N1" s="4" t="s">
        <v>664</v>
      </c>
      <c r="O1" s="0"/>
      <c r="P1" s="0"/>
      <c r="Q1" s="4" t="s">
        <v>665</v>
      </c>
      <c r="R1" s="0"/>
      <c r="S1" s="0"/>
      <c r="T1" s="4" t="s">
        <v>666</v>
      </c>
      <c r="U1" s="0"/>
      <c r="V1" s="0"/>
      <c r="W1" s="4" t="s">
        <v>667</v>
      </c>
      <c r="X1" s="0"/>
      <c r="Y1" s="0"/>
      <c r="Z1" s="4" t="s">
        <v>668</v>
      </c>
      <c r="AA1" s="0"/>
      <c r="AB1" s="0"/>
      <c r="AC1" s="4" t="s">
        <v>669</v>
      </c>
      <c r="AD1" s="0"/>
      <c r="AE1" s="0"/>
      <c r="AF1" s="4" t="s">
        <v>670</v>
      </c>
      <c r="AG1" s="0"/>
      <c r="AH1" s="0"/>
      <c r="AI1" s="4" t="s">
        <v>671</v>
      </c>
      <c r="AJ1" s="0"/>
      <c r="AK1" s="0"/>
      <c r="AL1" s="4" t="s">
        <v>672</v>
      </c>
      <c r="AM1" s="0"/>
      <c r="AN1" s="0"/>
      <c r="AO1" s="4" t="s">
        <v>673</v>
      </c>
      <c r="AP1" s="0"/>
      <c r="AQ1" s="0"/>
      <c r="AR1" s="4" t="s">
        <v>674</v>
      </c>
      <c r="AS1" s="0"/>
      <c r="AT1" s="0"/>
      <c r="AU1" s="4" t="s">
        <v>675</v>
      </c>
      <c r="AV1" s="0"/>
      <c r="AW1" s="0"/>
      <c r="AX1" s="4" t="s">
        <v>676</v>
      </c>
      <c r="AY1" s="0"/>
      <c r="AZ1" s="0"/>
      <c r="BA1" s="4" t="s">
        <v>677</v>
      </c>
      <c r="BB1" s="0"/>
      <c r="BC1" s="0"/>
      <c r="BD1" s="4" t="s">
        <v>678</v>
      </c>
      <c r="BE1" s="0"/>
      <c r="BF1" s="0"/>
      <c r="BG1" s="4" t="s">
        <v>679</v>
      </c>
      <c r="BH1" s="0"/>
      <c r="BI1" s="0"/>
      <c r="BJ1" s="4" t="s">
        <v>680</v>
      </c>
      <c r="BK1" s="0"/>
      <c r="BL1" s="0"/>
      <c r="BM1" s="4" t="s">
        <v>681</v>
      </c>
      <c r="BN1" s="0"/>
      <c r="BO1" s="0"/>
      <c r="BP1" s="4" t="s">
        <v>682</v>
      </c>
      <c r="BQ1" s="0"/>
      <c r="BR1" s="0"/>
      <c r="BS1" s="4" t="s">
        <v>683</v>
      </c>
      <c r="BT1" s="0"/>
      <c r="BU1" s="0"/>
      <c r="BV1" s="4" t="s">
        <v>684</v>
      </c>
      <c r="BW1" s="0"/>
      <c r="BX1" s="0"/>
      <c r="BY1" s="4" t="s">
        <v>685</v>
      </c>
      <c r="BZ1" s="0"/>
      <c r="CA1" s="0"/>
      <c r="CB1" s="4" t="s">
        <v>686</v>
      </c>
      <c r="CC1" s="0"/>
      <c r="CD1" s="0"/>
      <c r="CE1" s="4" t="s">
        <v>687</v>
      </c>
      <c r="CF1" s="0"/>
      <c r="CG1" s="0"/>
      <c r="CH1" s="4" t="s">
        <v>688</v>
      </c>
      <c r="CI1" s="0"/>
      <c r="CJ1" s="0"/>
      <c r="CK1" s="4" t="s">
        <v>689</v>
      </c>
      <c r="CL1" s="0"/>
      <c r="CM1" s="0"/>
      <c r="CN1" s="4" t="s">
        <v>690</v>
      </c>
      <c r="CO1" s="0"/>
      <c r="CP1" s="0"/>
      <c r="CQ1" s="4" t="s">
        <v>691</v>
      </c>
      <c r="CR1" s="0"/>
      <c r="CS1" s="0"/>
      <c r="CT1" s="4" t="s">
        <v>692</v>
      </c>
      <c r="CU1" s="0"/>
      <c r="CV1" s="0"/>
      <c r="CW1" s="4" t="s">
        <v>693</v>
      </c>
      <c r="CX1" s="0"/>
      <c r="CY1" s="0"/>
      <c r="CZ1" s="4" t="s">
        <v>694</v>
      </c>
      <c r="DA1" s="0"/>
      <c r="DB1" s="0"/>
      <c r="DC1" s="4" t="s">
        <v>695</v>
      </c>
      <c r="DD1" s="0"/>
      <c r="DE1" s="0"/>
      <c r="DF1" s="4" t="s">
        <v>696</v>
      </c>
      <c r="DG1" s="0"/>
      <c r="DH1" s="0"/>
      <c r="DI1" s="4" t="s">
        <v>697</v>
      </c>
      <c r="DJ1" s="0"/>
      <c r="DK1" s="0"/>
      <c r="DL1" s="4" t="s">
        <v>698</v>
      </c>
      <c r="DM1" s="0"/>
      <c r="DN1" s="0"/>
      <c r="DO1" s="4" t="s">
        <v>699</v>
      </c>
      <c r="DP1" s="0"/>
      <c r="DQ1" s="0"/>
      <c r="DR1" s="4" t="s">
        <v>700</v>
      </c>
      <c r="DS1" s="0"/>
      <c r="DT1" s="0"/>
      <c r="DU1" s="4" t="s">
        <v>701</v>
      </c>
      <c r="DV1" s="0"/>
      <c r="DW1" s="0"/>
      <c r="DX1" s="4" t="s">
        <v>702</v>
      </c>
      <c r="DY1" s="0"/>
      <c r="DZ1" s="0"/>
      <c r="EA1" s="4" t="s">
        <v>703</v>
      </c>
      <c r="EB1" s="0"/>
      <c r="EC1" s="0"/>
      <c r="ED1" s="4" t="s">
        <v>704</v>
      </c>
      <c r="EE1" s="0"/>
      <c r="EF1" s="0"/>
      <c r="EG1" s="4" t="s">
        <v>705</v>
      </c>
      <c r="EH1" s="0"/>
      <c r="EI1" s="0"/>
      <c r="EJ1" s="4" t="s">
        <v>706</v>
      </c>
      <c r="EK1" s="0"/>
      <c r="EL1" s="0"/>
      <c r="EM1" s="4" t="s">
        <v>707</v>
      </c>
      <c r="EN1" s="0"/>
      <c r="EO1" s="0"/>
      <c r="EP1" s="4" t="s">
        <v>708</v>
      </c>
      <c r="EQ1" s="0"/>
      <c r="ER1" s="0"/>
      <c r="ES1" s="4" t="s">
        <v>709</v>
      </c>
      <c r="ET1" s="0"/>
      <c r="EU1" s="0"/>
      <c r="EV1" s="4" t="s">
        <v>710</v>
      </c>
      <c r="EW1" s="0"/>
      <c r="EX1" s="0"/>
      <c r="EY1" s="4" t="s">
        <v>711</v>
      </c>
      <c r="EZ1" s="0"/>
      <c r="FA1" s="0"/>
      <c r="FB1" s="4" t="s">
        <v>712</v>
      </c>
      <c r="FC1" s="0"/>
      <c r="FD1" s="0"/>
      <c r="FE1" s="4" t="s">
        <v>713</v>
      </c>
      <c r="FF1" s="0"/>
      <c r="FG1" s="0"/>
      <c r="FH1" s="4" t="s">
        <v>714</v>
      </c>
      <c r="FI1" s="0"/>
      <c r="FJ1" s="0"/>
      <c r="FK1" s="4" t="s">
        <v>715</v>
      </c>
      <c r="FL1" s="0"/>
      <c r="FM1" s="0"/>
      <c r="FN1" s="4" t="s">
        <v>716</v>
      </c>
      <c r="FO1" s="0"/>
      <c r="FP1" s="0"/>
      <c r="FQ1" s="4" t="s">
        <v>717</v>
      </c>
      <c r="FR1" s="0"/>
      <c r="FS1" s="0"/>
      <c r="FT1" s="4" t="s">
        <v>718</v>
      </c>
      <c r="FU1" s="0"/>
      <c r="FV1" s="0"/>
      <c r="FW1" s="4" t="s">
        <v>719</v>
      </c>
      <c r="FX1" s="0"/>
      <c r="FY1" s="0"/>
      <c r="FZ1" s="4" t="s">
        <v>720</v>
      </c>
      <c r="GA1" s="0"/>
      <c r="GB1" s="0"/>
      <c r="GC1" s="4" t="s">
        <v>721</v>
      </c>
      <c r="GD1" s="0"/>
      <c r="GE1" s="0"/>
      <c r="GF1" s="4" t="s">
        <v>722</v>
      </c>
      <c r="GG1" s="0"/>
      <c r="GH1" s="0"/>
      <c r="GI1" s="4" t="s">
        <v>723</v>
      </c>
      <c r="GJ1" s="0"/>
      <c r="GK1" s="0"/>
      <c r="GL1" s="4" t="s">
        <v>724</v>
      </c>
      <c r="GM1" s="0"/>
      <c r="GN1" s="0"/>
      <c r="GO1" s="4" t="s">
        <v>725</v>
      </c>
      <c r="GP1" s="0"/>
      <c r="GQ1" s="0"/>
      <c r="GR1" s="4" t="s">
        <v>726</v>
      </c>
      <c r="GS1" s="0"/>
      <c r="GT1" s="0"/>
      <c r="GU1" s="4" t="s">
        <v>727</v>
      </c>
      <c r="GV1" s="0"/>
      <c r="GW1" s="0"/>
      <c r="GX1" s="4" t="s">
        <v>728</v>
      </c>
      <c r="GY1" s="0"/>
      <c r="GZ1" s="0"/>
      <c r="HA1" s="4" t="s">
        <v>729</v>
      </c>
      <c r="HB1" s="0"/>
      <c r="HC1" s="0"/>
      <c r="HD1" s="4" t="s">
        <v>730</v>
      </c>
      <c r="HE1" s="0"/>
      <c r="HF1" s="0"/>
      <c r="HG1" s="4" t="s">
        <v>731</v>
      </c>
      <c r="HH1" s="0"/>
      <c r="HI1" s="0"/>
      <c r="HJ1" s="4" t="s">
        <v>732</v>
      </c>
      <c r="HK1" s="0"/>
      <c r="HL1" s="0"/>
      <c r="HM1" s="4" t="s">
        <v>733</v>
      </c>
      <c r="HN1" s="0"/>
      <c r="HO1" s="0"/>
      <c r="HP1" s="4" t="s">
        <v>734</v>
      </c>
      <c r="HQ1" s="0"/>
      <c r="HR1" s="0"/>
      <c r="HS1" s="4" t="s">
        <v>735</v>
      </c>
      <c r="HT1" s="0"/>
      <c r="HU1" s="0"/>
      <c r="HV1" s="4" t="s">
        <v>736</v>
      </c>
      <c r="HW1" s="0"/>
      <c r="HX1" s="0"/>
      <c r="HY1" s="4" t="s">
        <v>737</v>
      </c>
      <c r="HZ1" s="0"/>
      <c r="IA1" s="0"/>
      <c r="IB1" s="4" t="s">
        <v>738</v>
      </c>
      <c r="IC1" s="0"/>
      <c r="ID1" s="0"/>
      <c r="IE1" s="4" t="s">
        <v>739</v>
      </c>
      <c r="IF1" s="0"/>
      <c r="IG1" s="0"/>
      <c r="IH1" s="4" t="s">
        <v>740</v>
      </c>
      <c r="II1" s="0"/>
      <c r="IJ1" s="0"/>
      <c r="IK1" s="4" t="s">
        <v>741</v>
      </c>
      <c r="IL1" s="0"/>
      <c r="IM1" s="0"/>
      <c r="IN1" s="4" t="s">
        <v>742</v>
      </c>
      <c r="IO1" s="0"/>
      <c r="IP1" s="0"/>
      <c r="IQ1" s="4" t="s">
        <v>743</v>
      </c>
      <c r="IR1" s="0"/>
      <c r="IS1" s="0"/>
      <c r="IT1" s="4" t="s">
        <v>744</v>
      </c>
      <c r="IU1" s="0"/>
      <c r="IV1" s="0"/>
      <c r="IW1" s="4" t="s">
        <v>745</v>
      </c>
      <c r="IX1" s="0"/>
      <c r="IY1" s="0"/>
      <c r="IZ1" s="4" t="s">
        <v>746</v>
      </c>
      <c r="JA1" s="0"/>
      <c r="JB1" s="0"/>
      <c r="JC1" s="4" t="s">
        <v>747</v>
      </c>
      <c r="JD1" s="0"/>
      <c r="JE1" s="0"/>
      <c r="JF1" s="4" t="s">
        <v>748</v>
      </c>
      <c r="JG1" s="0"/>
      <c r="JH1" s="0"/>
      <c r="JI1" s="4" t="s">
        <v>749</v>
      </c>
      <c r="JJ1" s="0"/>
      <c r="JK1" s="0"/>
      <c r="JL1" s="4" t="s">
        <v>750</v>
      </c>
      <c r="JM1" s="0"/>
      <c r="JN1" s="0"/>
      <c r="JO1" s="4" t="s">
        <v>751</v>
      </c>
      <c r="JP1" s="0"/>
      <c r="JQ1" s="0"/>
      <c r="JR1" s="4" t="s">
        <v>752</v>
      </c>
      <c r="JS1" s="0"/>
      <c r="JT1" s="0"/>
      <c r="JU1" s="4" t="s">
        <v>753</v>
      </c>
      <c r="JV1" s="0"/>
    </row>
    <row collapsed="false" customFormat="false" customHeight="false" hidden="false" ht="12.1" outlineLevel="0" r="2">
      <c r="A2" s="11" t="n">
        <v>43500</v>
      </c>
      <c r="B2" s="6" t="n">
        <v>1634.98</v>
      </c>
      <c r="C2" s="0" t="s">
        <v>656</v>
      </c>
      <c r="D2" s="11" t="n">
        <v>43500</v>
      </c>
      <c r="E2" s="6" t="n">
        <v>1008.95</v>
      </c>
      <c r="F2" s="0" t="s">
        <v>656</v>
      </c>
      <c r="G2" s="11" t="n">
        <v>43511</v>
      </c>
      <c r="H2" s="6" t="n">
        <v>1651.38</v>
      </c>
      <c r="I2" s="0" t="s">
        <v>656</v>
      </c>
      <c r="J2" s="11" t="n">
        <v>43511</v>
      </c>
      <c r="K2" s="6" t="n">
        <v>1027.13</v>
      </c>
      <c r="L2" s="0" t="s">
        <v>656</v>
      </c>
      <c r="M2" s="11" t="n">
        <v>43556</v>
      </c>
      <c r="N2" s="6" t="n">
        <v>1821.59</v>
      </c>
      <c r="O2" s="0" t="s">
        <v>656</v>
      </c>
      <c r="P2" s="11" t="n">
        <v>43556</v>
      </c>
      <c r="Q2" s="6" t="n">
        <v>931.16</v>
      </c>
      <c r="R2" s="0" t="s">
        <v>656</v>
      </c>
      <c r="S2" s="11" t="n">
        <v>43572</v>
      </c>
      <c r="T2" s="6" t="n">
        <v>1114.67</v>
      </c>
      <c r="U2" s="0" t="s">
        <v>656</v>
      </c>
      <c r="V2" s="11" t="n">
        <v>43591</v>
      </c>
      <c r="W2" s="6" t="n">
        <v>1056.93</v>
      </c>
      <c r="X2" s="0" t="s">
        <v>656</v>
      </c>
      <c r="Y2" s="11" t="n">
        <v>43838</v>
      </c>
      <c r="Z2" s="6" t="n">
        <v>741.94</v>
      </c>
      <c r="AA2" s="0" t="s">
        <v>656</v>
      </c>
      <c r="AB2" s="11" t="n">
        <v>43838</v>
      </c>
      <c r="AC2" s="6" t="n">
        <v>559.63</v>
      </c>
      <c r="AD2" s="0" t="s">
        <v>656</v>
      </c>
      <c r="AE2" s="11" t="n">
        <v>43860</v>
      </c>
      <c r="AF2" s="6" t="n">
        <v>7738.2</v>
      </c>
      <c r="AG2" s="0" t="s">
        <v>656</v>
      </c>
      <c r="AH2" s="11" t="n">
        <v>43917</v>
      </c>
      <c r="AI2" s="6" t="n">
        <v>1470.86</v>
      </c>
      <c r="AJ2" s="0" t="s">
        <v>656</v>
      </c>
      <c r="AK2" s="11" t="n">
        <v>43937</v>
      </c>
      <c r="AL2" s="6" t="n">
        <v>1260.74</v>
      </c>
      <c r="AM2" s="0" t="s">
        <v>656</v>
      </c>
      <c r="AN2" s="11" t="n">
        <v>43937</v>
      </c>
      <c r="AO2" s="6" t="n">
        <v>849.3</v>
      </c>
      <c r="AP2" s="0" t="s">
        <v>656</v>
      </c>
      <c r="AQ2" s="11" t="n">
        <v>43951</v>
      </c>
      <c r="AR2" s="6" t="n">
        <v>1780.55</v>
      </c>
      <c r="AS2" s="0" t="s">
        <v>656</v>
      </c>
      <c r="AT2" s="11" t="n">
        <v>44029</v>
      </c>
      <c r="AU2" s="6" t="n">
        <v>885.08</v>
      </c>
      <c r="AV2" s="0" t="s">
        <v>656</v>
      </c>
      <c r="AW2" s="11" t="n">
        <v>44043</v>
      </c>
      <c r="AX2" s="6" t="n">
        <v>192.97</v>
      </c>
      <c r="AY2" s="0" t="s">
        <v>656</v>
      </c>
      <c r="AZ2" s="11" t="n">
        <v>44050</v>
      </c>
      <c r="BA2" s="6" t="n">
        <v>3303.43</v>
      </c>
      <c r="BB2" s="0" t="s">
        <v>656</v>
      </c>
      <c r="BC2" s="11" t="n">
        <v>44166</v>
      </c>
      <c r="BD2" s="6" t="n">
        <v>969.77</v>
      </c>
      <c r="BE2" s="0" t="s">
        <v>656</v>
      </c>
      <c r="BF2" s="11" t="n">
        <v>44176</v>
      </c>
      <c r="BG2" s="6" t="n">
        <v>352.68</v>
      </c>
      <c r="BH2" s="0" t="s">
        <v>656</v>
      </c>
      <c r="BI2" s="11" t="n">
        <v>44179</v>
      </c>
      <c r="BJ2" s="6" t="n">
        <v>76.2</v>
      </c>
      <c r="BK2" s="0" t="s">
        <v>656</v>
      </c>
      <c r="BL2" s="11" t="n">
        <v>44179</v>
      </c>
      <c r="BM2" s="6" t="n">
        <v>59.02</v>
      </c>
      <c r="BN2" s="0" t="s">
        <v>656</v>
      </c>
      <c r="BO2" s="11" t="n">
        <v>44302</v>
      </c>
      <c r="BP2" s="6" t="n">
        <v>1718.59</v>
      </c>
      <c r="BQ2" s="0" t="s">
        <v>656</v>
      </c>
      <c r="BR2" s="11" t="n">
        <v>44308</v>
      </c>
      <c r="BS2" s="6" t="n">
        <v>104.06</v>
      </c>
      <c r="BT2" s="0" t="s">
        <v>656</v>
      </c>
      <c r="BU2" s="11" t="n">
        <v>44316</v>
      </c>
      <c r="BV2" s="6" t="n">
        <v>1065.64</v>
      </c>
      <c r="BW2" s="0" t="s">
        <v>656</v>
      </c>
      <c r="BX2" s="11" t="n">
        <v>44326</v>
      </c>
      <c r="BY2" s="6" t="n">
        <v>1039.97</v>
      </c>
      <c r="BZ2" s="0" t="s">
        <v>656</v>
      </c>
      <c r="CA2" s="11" t="n">
        <v>44326</v>
      </c>
      <c r="CB2" s="6" t="n">
        <v>195.72</v>
      </c>
      <c r="CC2" s="0" t="s">
        <v>656</v>
      </c>
      <c r="CD2" s="11" t="n">
        <v>44362</v>
      </c>
      <c r="CE2" s="6" t="n">
        <v>504.75</v>
      </c>
      <c r="CF2" s="0" t="s">
        <v>656</v>
      </c>
      <c r="CG2" s="11" t="n">
        <v>44370</v>
      </c>
      <c r="CH2" s="6" t="n">
        <v>106.45</v>
      </c>
      <c r="CI2" s="0" t="s">
        <v>656</v>
      </c>
      <c r="CJ2" s="11" t="n">
        <v>44379</v>
      </c>
      <c r="CK2" s="6" t="n">
        <v>537.37</v>
      </c>
      <c r="CL2" s="0" t="s">
        <v>656</v>
      </c>
      <c r="CM2" s="11" t="n">
        <v>44393</v>
      </c>
      <c r="CN2" s="6" t="n">
        <v>698.9</v>
      </c>
      <c r="CO2" s="0" t="s">
        <v>656</v>
      </c>
      <c r="CP2" s="11" t="n">
        <v>44396</v>
      </c>
      <c r="CQ2" s="6" t="n">
        <v>81.99</v>
      </c>
      <c r="CR2" s="0" t="s">
        <v>656</v>
      </c>
      <c r="CS2" s="11" t="n">
        <v>44467</v>
      </c>
      <c r="CT2" s="6" t="n">
        <v>10130.1</v>
      </c>
      <c r="CU2" s="0" t="s">
        <v>656</v>
      </c>
      <c r="CV2" s="11" t="n">
        <v>44475</v>
      </c>
      <c r="CW2" s="6" t="n">
        <v>7175.15</v>
      </c>
      <c r="CX2" s="0" t="s">
        <v>656</v>
      </c>
      <c r="CY2" s="11" t="n">
        <v>44481</v>
      </c>
      <c r="CZ2" s="6" t="n">
        <v>513.26</v>
      </c>
      <c r="DA2" s="0" t="s">
        <v>656</v>
      </c>
      <c r="DB2" s="11" t="n">
        <v>44481</v>
      </c>
      <c r="DC2" s="6" t="n">
        <v>576.25</v>
      </c>
      <c r="DD2" s="0" t="s">
        <v>656</v>
      </c>
      <c r="DE2" s="11" t="n">
        <v>44482</v>
      </c>
      <c r="DF2" s="6" t="n">
        <v>8572.05</v>
      </c>
      <c r="DG2" s="0" t="s">
        <v>656</v>
      </c>
      <c r="DH2" s="11" t="n">
        <v>44494</v>
      </c>
      <c r="DI2" s="6" t="n">
        <v>9158.85</v>
      </c>
      <c r="DJ2" s="0" t="s">
        <v>656</v>
      </c>
      <c r="DK2" s="11" t="n">
        <v>44494</v>
      </c>
      <c r="DL2" s="6" t="n">
        <v>806.3</v>
      </c>
      <c r="DM2" s="0" t="s">
        <v>656</v>
      </c>
      <c r="DN2" s="11" t="n">
        <v>44495</v>
      </c>
      <c r="DO2" s="6" t="n">
        <v>10226.31</v>
      </c>
      <c r="DP2" s="0" t="s">
        <v>656</v>
      </c>
      <c r="DQ2" s="11" t="n">
        <v>44557</v>
      </c>
      <c r="DR2" s="6" t="n">
        <v>1931.1</v>
      </c>
      <c r="DS2" s="0" t="s">
        <v>656</v>
      </c>
      <c r="DT2" s="11" t="n">
        <v>44559</v>
      </c>
      <c r="DU2" s="6" t="n">
        <v>5438.6</v>
      </c>
      <c r="DV2" s="0" t="s">
        <v>656</v>
      </c>
      <c r="DW2" s="11" t="n">
        <v>44592</v>
      </c>
      <c r="DX2" s="6" t="n">
        <v>952.53</v>
      </c>
      <c r="DY2" s="0" t="s">
        <v>656</v>
      </c>
      <c r="DZ2" s="11" t="n">
        <v>44592</v>
      </c>
      <c r="EA2" s="6" t="n">
        <v>44.31</v>
      </c>
      <c r="EB2" s="0" t="s">
        <v>656</v>
      </c>
      <c r="EC2" s="11" t="n">
        <v>44592</v>
      </c>
      <c r="ED2" s="6" t="n">
        <v>1230.39</v>
      </c>
      <c r="EE2" s="0" t="s">
        <v>656</v>
      </c>
      <c r="EF2" s="11" t="n">
        <v>44603</v>
      </c>
      <c r="EG2" s="6" t="n">
        <v>197.59</v>
      </c>
      <c r="EH2" s="0" t="s">
        <v>656</v>
      </c>
      <c r="EI2" s="11" t="n">
        <v>44603</v>
      </c>
      <c r="EJ2" s="6" t="n">
        <v>197.92</v>
      </c>
      <c r="EK2" s="0" t="s">
        <v>656</v>
      </c>
      <c r="EL2" s="11" t="n">
        <v>44606</v>
      </c>
      <c r="EM2" s="6" t="n">
        <v>200.16</v>
      </c>
      <c r="EN2" s="0" t="s">
        <v>656</v>
      </c>
      <c r="EO2" s="11" t="n">
        <v>44606</v>
      </c>
      <c r="EP2" s="6" t="n">
        <v>105.12</v>
      </c>
      <c r="EQ2" s="0" t="s">
        <v>656</v>
      </c>
      <c r="ER2" s="11" t="n">
        <v>44609</v>
      </c>
      <c r="ES2" s="6" t="n">
        <v>132.94</v>
      </c>
      <c r="ET2" s="0" t="s">
        <v>656</v>
      </c>
      <c r="EU2" s="11" t="n">
        <v>44651</v>
      </c>
      <c r="EV2" s="6" t="n">
        <v>211.4</v>
      </c>
      <c r="EW2" s="0" t="s">
        <v>656</v>
      </c>
      <c r="EX2" s="11" t="n">
        <v>44656</v>
      </c>
      <c r="EY2" s="6" t="n">
        <v>983.49</v>
      </c>
      <c r="EZ2" s="0" t="s">
        <v>656</v>
      </c>
      <c r="FA2" s="11" t="n">
        <v>44659</v>
      </c>
      <c r="FB2" s="6" t="n">
        <v>222.83</v>
      </c>
      <c r="FC2" s="0" t="s">
        <v>656</v>
      </c>
      <c r="FD2" s="11" t="n">
        <v>44705</v>
      </c>
      <c r="FE2" s="6" t="n">
        <v>500.79</v>
      </c>
      <c r="FF2" s="0" t="s">
        <v>656</v>
      </c>
      <c r="FG2" s="11" t="n">
        <v>44705</v>
      </c>
      <c r="FH2" s="6" t="n">
        <v>553.92</v>
      </c>
      <c r="FI2" s="0" t="s">
        <v>656</v>
      </c>
      <c r="FJ2" s="11" t="n">
        <v>44764</v>
      </c>
      <c r="FK2" s="6" t="n">
        <v>355.38</v>
      </c>
      <c r="FL2" s="0" t="s">
        <v>656</v>
      </c>
      <c r="FM2" s="11" t="n">
        <v>44771</v>
      </c>
      <c r="FN2" s="6" t="n">
        <v>1321.79</v>
      </c>
      <c r="FO2" s="0" t="s">
        <v>656</v>
      </c>
      <c r="FP2" s="11" t="n">
        <v>44789</v>
      </c>
      <c r="FQ2" s="6" t="n">
        <v>615.94</v>
      </c>
      <c r="FR2" s="0" t="s">
        <v>656</v>
      </c>
      <c r="FS2" s="11" t="n">
        <v>44813</v>
      </c>
      <c r="FT2" s="6" t="n">
        <v>220.05</v>
      </c>
      <c r="FU2" s="0" t="s">
        <v>656</v>
      </c>
      <c r="FV2" s="11" t="n">
        <v>44823</v>
      </c>
      <c r="FW2" s="6" t="n">
        <v>199.62</v>
      </c>
      <c r="FX2" s="0" t="s">
        <v>656</v>
      </c>
      <c r="FY2" s="11" t="n">
        <v>44851</v>
      </c>
      <c r="FZ2" s="6" t="n">
        <v>47.45</v>
      </c>
      <c r="GA2" s="0" t="s">
        <v>656</v>
      </c>
      <c r="GB2" s="11" t="n">
        <v>44851</v>
      </c>
      <c r="GC2" s="6" t="n">
        <v>56.85</v>
      </c>
      <c r="GD2" s="0" t="s">
        <v>656</v>
      </c>
      <c r="GE2" s="11" t="n">
        <v>44855</v>
      </c>
      <c r="GF2" s="6" t="n">
        <v>493.5</v>
      </c>
      <c r="GG2" s="0" t="s">
        <v>656</v>
      </c>
      <c r="GH2" s="11" t="n">
        <v>44882</v>
      </c>
      <c r="GI2" s="6" t="n">
        <v>323.29</v>
      </c>
      <c r="GJ2" s="0" t="s">
        <v>656</v>
      </c>
      <c r="GK2" s="11" t="n">
        <v>44942</v>
      </c>
      <c r="GL2" s="6" t="n">
        <v>690.56</v>
      </c>
      <c r="GM2" s="0" t="s">
        <v>656</v>
      </c>
      <c r="GN2" s="11" t="n">
        <v>44973</v>
      </c>
      <c r="GO2" s="6" t="n">
        <v>10934.43</v>
      </c>
      <c r="GP2" s="0" t="s">
        <v>656</v>
      </c>
      <c r="GQ2" s="11" t="n">
        <v>44973</v>
      </c>
      <c r="GR2" s="6" t="n">
        <v>10.92</v>
      </c>
      <c r="GS2" s="0" t="s">
        <v>656</v>
      </c>
      <c r="GT2" s="11" t="n">
        <v>44981</v>
      </c>
      <c r="GU2" s="6" t="n">
        <v>119.96</v>
      </c>
      <c r="GV2" s="0" t="s">
        <v>656</v>
      </c>
      <c r="GW2" s="11" t="n">
        <v>44981</v>
      </c>
      <c r="GX2" s="6" t="n">
        <v>112.13</v>
      </c>
      <c r="GY2" s="0" t="s">
        <v>656</v>
      </c>
      <c r="GZ2" s="11" t="n">
        <v>44981</v>
      </c>
      <c r="HA2" s="6" t="n">
        <v>111.93</v>
      </c>
      <c r="HB2" s="0" t="s">
        <v>656</v>
      </c>
      <c r="HC2" s="11" t="n">
        <v>44985</v>
      </c>
      <c r="HD2" s="6" t="n">
        <v>6743.43</v>
      </c>
      <c r="HE2" s="0" t="s">
        <v>656</v>
      </c>
      <c r="HF2" s="11" t="n">
        <v>45015</v>
      </c>
      <c r="HG2" s="6" t="n">
        <v>1008.02</v>
      </c>
      <c r="HH2" s="0" t="s">
        <v>656</v>
      </c>
      <c r="HI2" s="11" t="n">
        <v>45030</v>
      </c>
      <c r="HJ2" s="6" t="n">
        <v>252.28</v>
      </c>
      <c r="HK2" s="0" t="s">
        <v>656</v>
      </c>
      <c r="HL2" s="11" t="n">
        <v>45146</v>
      </c>
      <c r="HM2" s="6" t="n">
        <v>504.39</v>
      </c>
      <c r="HN2" s="0" t="s">
        <v>656</v>
      </c>
      <c r="HO2" s="11" t="n">
        <v>45148</v>
      </c>
      <c r="HP2" s="6" t="n">
        <v>5861.82</v>
      </c>
      <c r="HQ2" s="0" t="s">
        <v>656</v>
      </c>
      <c r="HR2" s="11" t="n">
        <v>45160</v>
      </c>
      <c r="HS2" s="6" t="n">
        <v>81247.44</v>
      </c>
      <c r="HT2" s="0" t="s">
        <v>656</v>
      </c>
      <c r="HU2" s="11" t="n">
        <v>45160</v>
      </c>
      <c r="HV2" s="6" t="n">
        <v>74557.31</v>
      </c>
      <c r="HW2" s="0" t="s">
        <v>656</v>
      </c>
      <c r="HX2" s="11" t="n">
        <v>45169</v>
      </c>
      <c r="HY2" s="6" t="n">
        <v>1870.58</v>
      </c>
      <c r="HZ2" s="0" t="s">
        <v>656</v>
      </c>
      <c r="IA2" s="11" t="n">
        <v>45215</v>
      </c>
      <c r="IB2" s="6" t="n">
        <v>3861.08</v>
      </c>
      <c r="IC2" s="0" t="s">
        <v>656</v>
      </c>
      <c r="ID2" s="11" t="n">
        <v>45271</v>
      </c>
      <c r="IE2" s="6" t="n">
        <v>19622.27</v>
      </c>
      <c r="IF2" s="0" t="s">
        <v>656</v>
      </c>
      <c r="IG2" s="11" t="n">
        <v>45271</v>
      </c>
      <c r="IH2" s="6" t="n">
        <v>10031.98</v>
      </c>
      <c r="II2" s="0" t="s">
        <v>656</v>
      </c>
      <c r="IJ2" s="11" t="n">
        <v>45271</v>
      </c>
      <c r="IK2" s="6" t="n">
        <v>88569.96</v>
      </c>
      <c r="IL2" s="0" t="s">
        <v>656</v>
      </c>
      <c r="IM2" s="11" t="n">
        <v>45313</v>
      </c>
      <c r="IN2" s="6" t="n">
        <v>9684.63</v>
      </c>
      <c r="IO2" s="0" t="s">
        <v>656</v>
      </c>
      <c r="IP2" s="11" t="n">
        <v>45313</v>
      </c>
      <c r="IQ2" s="6" t="n">
        <v>9423.23</v>
      </c>
      <c r="IR2" s="0" t="s">
        <v>656</v>
      </c>
      <c r="IS2" s="11" t="n">
        <v>45558</v>
      </c>
      <c r="IT2" s="6" t="n">
        <v>4307</v>
      </c>
      <c r="IU2" s="0" t="s">
        <v>656</v>
      </c>
      <c r="IV2" s="11" t="n">
        <v>45583</v>
      </c>
      <c r="IW2" s="6" t="n">
        <v>1356.5</v>
      </c>
      <c r="IX2" s="0" t="s">
        <v>656</v>
      </c>
      <c r="IY2" s="11" t="n">
        <v>45730</v>
      </c>
      <c r="IZ2" s="6" t="n">
        <v>399.78</v>
      </c>
      <c r="JA2" s="0" t="s">
        <v>656</v>
      </c>
      <c r="JB2" s="11" t="n">
        <v>45730</v>
      </c>
      <c r="JC2" s="6" t="n">
        <v>96.1</v>
      </c>
      <c r="JD2" s="0" t="s">
        <v>656</v>
      </c>
      <c r="JE2" s="11" t="n">
        <v>45734</v>
      </c>
      <c r="JF2" s="6" t="n">
        <v>105.78</v>
      </c>
      <c r="JG2" s="0" t="s">
        <v>656</v>
      </c>
      <c r="JH2" s="11" t="n">
        <v>45841</v>
      </c>
      <c r="JI2" s="6" t="n">
        <v>10402</v>
      </c>
      <c r="JJ2" s="0" t="s">
        <v>656</v>
      </c>
      <c r="JK2" s="11" t="n">
        <v>45973</v>
      </c>
      <c r="JL2" s="6" t="n">
        <v>957.42</v>
      </c>
      <c r="JM2" s="0" t="s">
        <v>656</v>
      </c>
      <c r="JN2" s="11" t="n">
        <v>45973</v>
      </c>
      <c r="JO2" s="6" t="n">
        <v>953.42</v>
      </c>
      <c r="JP2" s="0" t="s">
        <v>656</v>
      </c>
      <c r="JQ2" s="11" t="n">
        <v>45985</v>
      </c>
      <c r="JR2" s="6" t="n">
        <v>1002.5</v>
      </c>
      <c r="JS2" s="0" t="s">
        <v>656</v>
      </c>
      <c r="JT2" s="11" t="n">
        <v>45985</v>
      </c>
      <c r="JU2" s="6" t="n">
        <v>1004.79</v>
      </c>
      <c r="JV2" s="0" t="s">
        <v>656</v>
      </c>
    </row>
    <row collapsed="false" customFormat="false" customHeight="false" hidden="false" ht="12.1" outlineLevel="0" r="3">
      <c r="A3" s="11" t="n">
        <v>43524</v>
      </c>
      <c r="B3" s="6" t="n">
        <v>1568.94</v>
      </c>
      <c r="C3" s="0" t="s">
        <v>656</v>
      </c>
      <c r="D3" s="11" t="n">
        <v>43572</v>
      </c>
      <c r="E3" s="6" t="n">
        <v>1023.01</v>
      </c>
      <c r="F3" s="0" t="s">
        <v>656</v>
      </c>
      <c r="G3" s="11" t="n">
        <v>43662</v>
      </c>
      <c r="H3" s="6" t="n">
        <v>-139.43</v>
      </c>
      <c r="I3" s="0" t="s">
        <v>188</v>
      </c>
      <c r="J3" s="11" t="n">
        <v>43524</v>
      </c>
      <c r="K3" s="6" t="n">
        <v>1030.89</v>
      </c>
      <c r="L3" s="0" t="s">
        <v>656</v>
      </c>
      <c r="M3" s="11" t="n">
        <v>43616</v>
      </c>
      <c r="N3" s="6" t="n">
        <v>1711.53</v>
      </c>
      <c r="O3" s="0" t="s">
        <v>656</v>
      </c>
      <c r="P3" s="11" t="n">
        <v>43591</v>
      </c>
      <c r="Q3" s="6" t="n">
        <v>949.36</v>
      </c>
      <c r="R3" s="0" t="s">
        <v>656</v>
      </c>
      <c r="S3" s="11" t="n">
        <v>44987</v>
      </c>
      <c r="T3" s="6" t="n">
        <v>210.22</v>
      </c>
      <c r="U3" s="0" t="s">
        <v>656</v>
      </c>
      <c r="V3" s="11" t="n">
        <v>43623</v>
      </c>
      <c r="W3" s="6" t="n">
        <v>-29.17</v>
      </c>
      <c r="X3" s="0" t="s">
        <v>181</v>
      </c>
      <c r="Y3" s="11" t="n">
        <v>43861</v>
      </c>
      <c r="Z3" s="6" t="n">
        <v>721.32</v>
      </c>
      <c r="AA3" s="0" t="s">
        <v>656</v>
      </c>
      <c r="AB3" s="11" t="n">
        <v>43861</v>
      </c>
      <c r="AC3" s="6" t="n">
        <v>712.72</v>
      </c>
      <c r="AD3" s="0" t="s">
        <v>656</v>
      </c>
      <c r="AE3" s="11" t="n">
        <v>43866</v>
      </c>
      <c r="AF3" s="6" t="n">
        <v>-304.71</v>
      </c>
      <c r="AG3" s="0" t="s">
        <v>208</v>
      </c>
      <c r="AH3" s="11" t="n">
        <v>44008</v>
      </c>
      <c r="AI3" s="6" t="n">
        <v>-124</v>
      </c>
      <c r="AJ3" s="0" t="s">
        <v>216</v>
      </c>
      <c r="AK3" s="11" t="n">
        <v>44029</v>
      </c>
      <c r="AL3" s="6" t="n">
        <v>-60.6</v>
      </c>
      <c r="AM3" s="0" t="s">
        <v>224</v>
      </c>
      <c r="AN3" s="11" t="n">
        <v>43998</v>
      </c>
      <c r="AO3" s="6" t="n">
        <v>431.65</v>
      </c>
      <c r="AP3" s="0" t="s">
        <v>656</v>
      </c>
      <c r="AQ3" s="11" t="n">
        <v>43980</v>
      </c>
      <c r="AR3" s="6" t="n">
        <v>1826.07</v>
      </c>
      <c r="AS3" s="0" t="s">
        <v>656</v>
      </c>
      <c r="AT3" s="11" t="n">
        <v>45517</v>
      </c>
      <c r="AU3" s="6" t="n">
        <v>-1328.6</v>
      </c>
      <c r="AV3" s="0" t="s">
        <v>657</v>
      </c>
      <c r="AW3" s="11" t="n">
        <v>44043</v>
      </c>
      <c r="AX3" s="6" t="n">
        <v>6.17</v>
      </c>
      <c r="AY3" s="0" t="s">
        <v>656</v>
      </c>
      <c r="AZ3" s="11" t="n">
        <v>44116</v>
      </c>
      <c r="BA3" s="6" t="n">
        <v>-77.3</v>
      </c>
      <c r="BB3" s="0" t="s">
        <v>235</v>
      </c>
      <c r="BC3" s="11" t="n">
        <v>44166</v>
      </c>
      <c r="BD3" s="6" t="n">
        <v>-969.77</v>
      </c>
      <c r="BE3" s="0" t="s">
        <v>754</v>
      </c>
      <c r="BF3" s="11" t="n">
        <v>44181</v>
      </c>
      <c r="BG3" s="6" t="n">
        <v>219.2</v>
      </c>
      <c r="BH3" s="0" t="s">
        <v>656</v>
      </c>
      <c r="BI3" s="11" t="n">
        <v>44181</v>
      </c>
      <c r="BJ3" s="6" t="n">
        <v>466.84</v>
      </c>
      <c r="BK3" s="0" t="s">
        <v>656</v>
      </c>
      <c r="BL3" s="11" t="n">
        <v>44181</v>
      </c>
      <c r="BM3" s="6" t="n">
        <v>41.29</v>
      </c>
      <c r="BN3" s="0" t="s">
        <v>656</v>
      </c>
      <c r="BO3" s="11" t="n">
        <v>44327</v>
      </c>
      <c r="BP3" s="6" t="n">
        <v>-68</v>
      </c>
      <c r="BQ3" s="0" t="s">
        <v>251</v>
      </c>
      <c r="BR3" s="11" t="n">
        <v>44309</v>
      </c>
      <c r="BS3" s="6" t="n">
        <v>817.92</v>
      </c>
      <c r="BT3" s="0" t="s">
        <v>656</v>
      </c>
      <c r="BU3" s="11" t="n">
        <v>44547</v>
      </c>
      <c r="BV3" s="6" t="n">
        <v>76.48</v>
      </c>
      <c r="BW3" s="0" t="s">
        <v>656</v>
      </c>
      <c r="BX3" s="11" t="n">
        <v>44326</v>
      </c>
      <c r="BY3" s="6" t="n">
        <v>3120.22</v>
      </c>
      <c r="BZ3" s="0" t="s">
        <v>656</v>
      </c>
      <c r="CA3" s="11" t="n">
        <v>44328</v>
      </c>
      <c r="CB3" s="6" t="n">
        <v>95.42</v>
      </c>
      <c r="CC3" s="0" t="s">
        <v>656</v>
      </c>
      <c r="CD3" s="11" t="n">
        <v>45517</v>
      </c>
      <c r="CE3" s="6" t="n">
        <v>-328.35</v>
      </c>
      <c r="CF3" s="0" t="s">
        <v>657</v>
      </c>
      <c r="CG3" s="11" t="n">
        <v>44377</v>
      </c>
      <c r="CH3" s="6" t="n">
        <v>540.27</v>
      </c>
      <c r="CI3" s="0" t="s">
        <v>656</v>
      </c>
      <c r="CJ3" s="11" t="n">
        <v>45517</v>
      </c>
      <c r="CK3" s="6" t="n">
        <v>-646.52</v>
      </c>
      <c r="CL3" s="0" t="s">
        <v>657</v>
      </c>
      <c r="CM3" s="11" t="n">
        <v>44398</v>
      </c>
      <c r="CN3" s="6" t="n">
        <v>684.69</v>
      </c>
      <c r="CO3" s="0" t="s">
        <v>656</v>
      </c>
      <c r="CP3" s="11" t="n">
        <v>44411</v>
      </c>
      <c r="CQ3" s="6" t="n">
        <v>80.69</v>
      </c>
      <c r="CR3" s="0" t="s">
        <v>656</v>
      </c>
      <c r="CS3" s="11" t="n">
        <v>44494</v>
      </c>
      <c r="CT3" s="6" t="n">
        <v>-10077.95</v>
      </c>
      <c r="CU3" s="0" t="s">
        <v>657</v>
      </c>
      <c r="CV3" s="11" t="n">
        <v>44484</v>
      </c>
      <c r="CW3" s="6" t="n">
        <v>1027.37</v>
      </c>
      <c r="CX3" s="0" t="s">
        <v>656</v>
      </c>
      <c r="CY3" s="11" t="n">
        <v>44494</v>
      </c>
      <c r="CZ3" s="6" t="n">
        <v>417.64</v>
      </c>
      <c r="DA3" s="0" t="s">
        <v>656</v>
      </c>
      <c r="DB3" s="11" t="n">
        <v>44494</v>
      </c>
      <c r="DC3" s="6" t="n">
        <v>585.85</v>
      </c>
      <c r="DD3" s="0" t="s">
        <v>656</v>
      </c>
      <c r="DE3" s="11" t="n">
        <v>44561</v>
      </c>
      <c r="DF3" s="6" t="n">
        <v>-198.65</v>
      </c>
      <c r="DG3" s="0" t="s">
        <v>285</v>
      </c>
      <c r="DH3" s="11" t="n">
        <v>44494</v>
      </c>
      <c r="DI3" s="6" t="n">
        <v>8138</v>
      </c>
      <c r="DJ3" s="0" t="s">
        <v>656</v>
      </c>
      <c r="DK3" s="11" t="n">
        <v>44494</v>
      </c>
      <c r="DL3" s="6" t="n">
        <v>1813.63</v>
      </c>
      <c r="DM3" s="0" t="s">
        <v>656</v>
      </c>
      <c r="DN3" s="11" t="n">
        <v>44557</v>
      </c>
      <c r="DO3" s="6" t="n">
        <v>-1035.07</v>
      </c>
      <c r="DP3" s="0" t="s">
        <v>657</v>
      </c>
      <c r="DQ3" s="11" t="n">
        <v>44659</v>
      </c>
      <c r="DR3" s="6" t="n">
        <v>316.88</v>
      </c>
      <c r="DS3" s="0" t="s">
        <v>656</v>
      </c>
      <c r="DT3" s="11" t="n">
        <v>45160</v>
      </c>
      <c r="DU3" s="6" t="n">
        <v>-5946.25</v>
      </c>
      <c r="DV3" s="0" t="s">
        <v>657</v>
      </c>
      <c r="DW3" s="11" t="n">
        <v>45517</v>
      </c>
      <c r="DX3" s="6" t="n">
        <v>-1053.96</v>
      </c>
      <c r="DY3" s="0" t="s">
        <v>657</v>
      </c>
      <c r="DZ3" s="11" t="n">
        <v>44608</v>
      </c>
      <c r="EA3" s="6" t="n">
        <v>26.98</v>
      </c>
      <c r="EB3" s="0" t="s">
        <v>656</v>
      </c>
      <c r="EC3" s="11" t="n">
        <v>44593</v>
      </c>
      <c r="ED3" s="6" t="n">
        <v>1206.28</v>
      </c>
      <c r="EE3" s="0" t="s">
        <v>656</v>
      </c>
      <c r="EF3" s="11" t="n">
        <v>44764</v>
      </c>
      <c r="EG3" s="6" t="n">
        <v>-118.6</v>
      </c>
      <c r="EH3" s="0" t="s">
        <v>657</v>
      </c>
      <c r="EI3" s="11" t="n">
        <v>44764</v>
      </c>
      <c r="EJ3" s="6" t="n">
        <v>-116.51</v>
      </c>
      <c r="EK3" s="0" t="s">
        <v>657</v>
      </c>
      <c r="EL3" s="11" t="n">
        <v>44606</v>
      </c>
      <c r="EM3" s="6" t="n">
        <v>-200.16</v>
      </c>
      <c r="EN3" s="0" t="s">
        <v>754</v>
      </c>
      <c r="EO3" s="11" t="n">
        <v>45517</v>
      </c>
      <c r="EP3" s="6" t="n">
        <v>-141.36</v>
      </c>
      <c r="EQ3" s="0" t="s">
        <v>657</v>
      </c>
      <c r="ER3" s="11" t="n">
        <v>44609</v>
      </c>
      <c r="ES3" s="6" t="n">
        <v>62.97</v>
      </c>
      <c r="ET3" s="0" t="s">
        <v>656</v>
      </c>
      <c r="EU3" s="11" t="n">
        <v>44656</v>
      </c>
      <c r="EV3" s="6" t="n">
        <v>105.93</v>
      </c>
      <c r="EW3" s="0" t="s">
        <v>656</v>
      </c>
      <c r="EX3" s="11" t="n">
        <v>44666</v>
      </c>
      <c r="EY3" s="6" t="n">
        <v>996.89</v>
      </c>
      <c r="EZ3" s="0" t="s">
        <v>656</v>
      </c>
      <c r="FA3" s="11" t="n">
        <v>44701</v>
      </c>
      <c r="FB3" s="6" t="n">
        <v>193.21</v>
      </c>
      <c r="FC3" s="0" t="s">
        <v>656</v>
      </c>
      <c r="FD3" s="11" t="n">
        <v>44712</v>
      </c>
      <c r="FE3" s="6" t="n">
        <v>552.82</v>
      </c>
      <c r="FF3" s="0" t="s">
        <v>656</v>
      </c>
      <c r="FG3" s="11" t="n">
        <v>44712</v>
      </c>
      <c r="FH3" s="6" t="n">
        <v>229.15</v>
      </c>
      <c r="FI3" s="0" t="s">
        <v>656</v>
      </c>
      <c r="FJ3" s="11" t="n">
        <v>44789</v>
      </c>
      <c r="FK3" s="6" t="n">
        <v>366.27</v>
      </c>
      <c r="FL3" s="0" t="s">
        <v>656</v>
      </c>
      <c r="FM3" s="11" t="n">
        <v>44783</v>
      </c>
      <c r="FN3" s="6" t="n">
        <v>-15.04</v>
      </c>
      <c r="FO3" s="0" t="s">
        <v>302</v>
      </c>
      <c r="FP3" s="11" t="n">
        <v>44886</v>
      </c>
      <c r="FQ3" s="6" t="n">
        <v>-568.65</v>
      </c>
      <c r="FR3" s="0" t="s">
        <v>657</v>
      </c>
      <c r="FS3" s="11" t="n">
        <v>44823</v>
      </c>
      <c r="FT3" s="6" t="n">
        <v>-220.84</v>
      </c>
      <c r="FU3" s="0" t="s">
        <v>657</v>
      </c>
      <c r="FV3" s="11" t="n">
        <v>44865</v>
      </c>
      <c r="FW3" s="6" t="n">
        <v>1051.89</v>
      </c>
      <c r="FX3" s="0" t="s">
        <v>656</v>
      </c>
      <c r="FY3" s="11" t="n">
        <v>44855</v>
      </c>
      <c r="FZ3" s="6" t="n">
        <v>47.12</v>
      </c>
      <c r="GA3" s="0" t="s">
        <v>656</v>
      </c>
      <c r="GB3" s="11" t="n">
        <v>44855</v>
      </c>
      <c r="GC3" s="6" t="n">
        <v>56.52</v>
      </c>
      <c r="GD3" s="0" t="s">
        <v>656</v>
      </c>
      <c r="GE3" s="11" t="n">
        <v>44855</v>
      </c>
      <c r="GF3" s="6" t="n">
        <v>341.66</v>
      </c>
      <c r="GG3" s="0" t="s">
        <v>656</v>
      </c>
      <c r="GH3" s="11" t="n">
        <v>44882</v>
      </c>
      <c r="GI3" s="6" t="n">
        <v>17.9</v>
      </c>
      <c r="GJ3" s="0" t="s">
        <v>656</v>
      </c>
      <c r="GK3" s="11" t="n">
        <v>44957</v>
      </c>
      <c r="GL3" s="6" t="n">
        <v>664.34</v>
      </c>
      <c r="GM3" s="0" t="s">
        <v>656</v>
      </c>
      <c r="GN3" s="11" t="n">
        <v>44985</v>
      </c>
      <c r="GO3" s="6" t="n">
        <v>-177.52</v>
      </c>
      <c r="GP3" s="0" t="s">
        <v>321</v>
      </c>
      <c r="GQ3" s="11" t="n">
        <v>44973</v>
      </c>
      <c r="GR3" s="6" t="n">
        <v>87.25</v>
      </c>
      <c r="GS3" s="0" t="s">
        <v>656</v>
      </c>
      <c r="GT3" s="11" t="n">
        <v>45014</v>
      </c>
      <c r="GU3" s="6" t="n">
        <v>-120.19</v>
      </c>
      <c r="GV3" s="0" t="s">
        <v>657</v>
      </c>
      <c r="GW3" s="11" t="n">
        <v>45014</v>
      </c>
      <c r="GX3" s="6" t="n">
        <v>-113.2</v>
      </c>
      <c r="GY3" s="0" t="s">
        <v>657</v>
      </c>
      <c r="GZ3" s="11" t="n">
        <v>45009</v>
      </c>
      <c r="HA3" s="6" t="n">
        <v>-113.52</v>
      </c>
      <c r="HB3" s="0" t="s">
        <v>657</v>
      </c>
      <c r="HC3" s="11" t="n">
        <v>45020</v>
      </c>
      <c r="HD3" s="6" t="n">
        <v>-405</v>
      </c>
      <c r="HE3" s="0" t="s">
        <v>323</v>
      </c>
      <c r="HF3" s="11" t="n">
        <v>45083</v>
      </c>
      <c r="HG3" s="6" t="n">
        <v>-19.44</v>
      </c>
      <c r="HH3" s="0" t="s">
        <v>334</v>
      </c>
      <c r="HI3" s="11" t="n">
        <v>45160</v>
      </c>
      <c r="HJ3" s="6" t="n">
        <v>-259.54</v>
      </c>
      <c r="HK3" s="0" t="s">
        <v>657</v>
      </c>
      <c r="HL3" s="11" t="n">
        <v>45148</v>
      </c>
      <c r="HM3" s="6" t="n">
        <v>1067</v>
      </c>
      <c r="HN3" s="0" t="s">
        <v>656</v>
      </c>
      <c r="HO3" s="11" t="n">
        <v>45154</v>
      </c>
      <c r="HP3" s="6" t="n">
        <v>-5750.8</v>
      </c>
      <c r="HQ3" s="0" t="s">
        <v>657</v>
      </c>
      <c r="HR3" s="11" t="n">
        <v>45271</v>
      </c>
      <c r="HS3" s="6" t="n">
        <v>-89540.14</v>
      </c>
      <c r="HT3" s="0" t="s">
        <v>657</v>
      </c>
      <c r="HU3" s="11" t="n">
        <v>45185</v>
      </c>
      <c r="HV3" s="6" t="n">
        <v>-1093.24</v>
      </c>
      <c r="HW3" s="0" t="s">
        <v>355</v>
      </c>
      <c r="HX3" s="11" t="n">
        <v>45176</v>
      </c>
      <c r="HY3" s="6" t="n">
        <v>1831.33</v>
      </c>
      <c r="HZ3" s="0" t="s">
        <v>656</v>
      </c>
      <c r="IA3" s="11" t="n">
        <v>45267</v>
      </c>
      <c r="IB3" s="6" t="n">
        <v>-3935.8</v>
      </c>
      <c r="IC3" s="0" t="s">
        <v>657</v>
      </c>
      <c r="ID3" s="11" t="n">
        <v>45380</v>
      </c>
      <c r="IE3" s="6" t="n">
        <v>3760.48</v>
      </c>
      <c r="IF3" s="0" t="s">
        <v>656</v>
      </c>
      <c r="IG3" s="11" t="n">
        <v>45313</v>
      </c>
      <c r="IH3" s="6" t="n">
        <v>-10178.15</v>
      </c>
      <c r="II3" s="0" t="s">
        <v>657</v>
      </c>
      <c r="IJ3" s="11" t="n">
        <v>45289</v>
      </c>
      <c r="IK3" s="6" t="n">
        <v>-2020.29</v>
      </c>
      <c r="IL3" s="0" t="s">
        <v>364</v>
      </c>
      <c r="IM3" s="11" t="n">
        <v>45330</v>
      </c>
      <c r="IN3" s="6" t="n">
        <v>973.34</v>
      </c>
      <c r="IO3" s="0" t="s">
        <v>656</v>
      </c>
      <c r="IP3" s="11" t="n">
        <v>45330</v>
      </c>
      <c r="IQ3" s="6" t="n">
        <v>949.08</v>
      </c>
      <c r="IR3" s="0" t="s">
        <v>656</v>
      </c>
      <c r="IS3" s="11" t="n">
        <v>45593</v>
      </c>
      <c r="IT3" s="6" t="n">
        <v>-4140</v>
      </c>
      <c r="IU3" s="0" t="s">
        <v>657</v>
      </c>
      <c r="IV3" s="11" t="n">
        <v>45684</v>
      </c>
      <c r="IW3" s="6" t="n">
        <v>1487.5</v>
      </c>
      <c r="IX3" s="0" t="s">
        <v>656</v>
      </c>
      <c r="IY3" s="11" t="n">
        <v>45734</v>
      </c>
      <c r="IZ3" s="6" t="n">
        <v>-377.77</v>
      </c>
      <c r="JA3" s="0" t="s">
        <v>657</v>
      </c>
      <c r="JB3" s="11" t="n">
        <v>45734</v>
      </c>
      <c r="JC3" s="6" t="n">
        <v>-98.78</v>
      </c>
      <c r="JD3" s="0" t="s">
        <v>657</v>
      </c>
      <c r="JE3" s="11" t="n">
        <v>45734</v>
      </c>
      <c r="JF3" s="6" t="n">
        <v>318.19</v>
      </c>
      <c r="JG3" s="0" t="s">
        <v>656</v>
      </c>
      <c r="JH3" s="11" t="n">
        <v>46017</v>
      </c>
      <c r="JI3" s="6" t="n">
        <v>10782.61</v>
      </c>
      <c r="JJ3" s="0" t="s">
        <v>656</v>
      </c>
      <c r="JK3" s="11" t="n">
        <v>45988</v>
      </c>
      <c r="JL3" s="6" t="n">
        <v>970.68</v>
      </c>
      <c r="JM3" s="0" t="s">
        <v>656</v>
      </c>
      <c r="JN3" s="11" t="n">
        <v>45980</v>
      </c>
      <c r="JO3" s="6" t="n">
        <v>-10.18</v>
      </c>
      <c r="JP3" s="0" t="s">
        <v>471</v>
      </c>
      <c r="JQ3" s="11" t="n">
        <v>45989</v>
      </c>
      <c r="JR3" s="6" t="n">
        <v>-10.47</v>
      </c>
      <c r="JS3" s="0" t="s">
        <v>480</v>
      </c>
      <c r="JT3" s="11" t="n">
        <v>45988</v>
      </c>
      <c r="JU3" s="6" t="n">
        <v>1006.38</v>
      </c>
      <c r="JV3" s="0" t="s">
        <v>656</v>
      </c>
    </row>
    <row collapsed="false" customFormat="false" customHeight="false" hidden="false" ht="12.1" outlineLevel="0" r="4">
      <c r="A4" s="11" t="n">
        <v>43664</v>
      </c>
      <c r="B4" s="6" t="n">
        <v>-289.2</v>
      </c>
      <c r="C4" s="0" t="s">
        <v>189</v>
      </c>
      <c r="D4" s="11" t="n">
        <v>43623</v>
      </c>
      <c r="E4" s="6" t="n">
        <v>1035.38</v>
      </c>
      <c r="F4" s="0" t="s">
        <v>656</v>
      </c>
      <c r="G4" s="11" t="n">
        <v>43669</v>
      </c>
      <c r="H4" s="6" t="n">
        <v>1802.67</v>
      </c>
      <c r="I4" s="0" t="s">
        <v>656</v>
      </c>
      <c r="J4" s="11" t="n">
        <v>43542</v>
      </c>
      <c r="K4" s="6" t="n">
        <v>1036.39</v>
      </c>
      <c r="L4" s="0" t="s">
        <v>656</v>
      </c>
      <c r="M4" s="11" t="n">
        <v>43640</v>
      </c>
      <c r="N4" s="6" t="n">
        <v>-276.9</v>
      </c>
      <c r="O4" s="0" t="s">
        <v>184</v>
      </c>
      <c r="P4" s="11" t="n">
        <v>43634</v>
      </c>
      <c r="Q4" s="6" t="n">
        <v>883.23</v>
      </c>
      <c r="R4" s="0" t="s">
        <v>656</v>
      </c>
      <c r="S4" s="11" t="n">
        <v>45005</v>
      </c>
      <c r="T4" s="6" t="n">
        <v>-1168.79</v>
      </c>
      <c r="U4" s="0" t="s">
        <v>657</v>
      </c>
      <c r="V4" s="11" t="n">
        <v>43650</v>
      </c>
      <c r="W4" s="6" t="n">
        <v>1046.27</v>
      </c>
      <c r="X4" s="0" t="s">
        <v>656</v>
      </c>
      <c r="Y4" s="11" t="n">
        <v>43906</v>
      </c>
      <c r="Z4" s="6" t="n">
        <v>843.3</v>
      </c>
      <c r="AA4" s="0" t="s">
        <v>656</v>
      </c>
      <c r="AB4" s="11" t="n">
        <v>43906</v>
      </c>
      <c r="AC4" s="6" t="n">
        <v>978.78</v>
      </c>
      <c r="AD4" s="0" t="s">
        <v>656</v>
      </c>
      <c r="AE4" s="11" t="n">
        <v>43867</v>
      </c>
      <c r="AF4" s="6" t="n">
        <v>1063.44</v>
      </c>
      <c r="AG4" s="0" t="s">
        <v>656</v>
      </c>
      <c r="AH4" s="11" t="n">
        <v>44165</v>
      </c>
      <c r="AI4" s="6" t="n">
        <v>-222</v>
      </c>
      <c r="AJ4" s="0" t="s">
        <v>239</v>
      </c>
      <c r="AK4" s="11" t="n">
        <v>44050</v>
      </c>
      <c r="AL4" s="6" t="n">
        <v>-1621.05</v>
      </c>
      <c r="AM4" s="0" t="s">
        <v>657</v>
      </c>
      <c r="AN4" s="11" t="n">
        <v>44007</v>
      </c>
      <c r="AO4" s="6" t="n">
        <v>414.94</v>
      </c>
      <c r="AP4" s="0" t="s">
        <v>656</v>
      </c>
      <c r="AQ4" s="11" t="n">
        <v>44109</v>
      </c>
      <c r="AR4" s="6" t="n">
        <v>-325</v>
      </c>
      <c r="AS4" s="0" t="s">
        <v>230</v>
      </c>
      <c r="AT4" s="0"/>
      <c r="AU4" s="10" t="s">
        <f>=XIRR(AU2:AU3,AT2:AT3)</f>
      </c>
      <c r="AV4" s="0"/>
      <c r="AW4" s="11" t="n">
        <v>44043</v>
      </c>
      <c r="AX4" s="6" t="n">
        <v>3.1</v>
      </c>
      <c r="AY4" s="0" t="s">
        <v>656</v>
      </c>
      <c r="AZ4" s="11" t="n">
        <v>44385</v>
      </c>
      <c r="BA4" s="6" t="n">
        <v>-231.1</v>
      </c>
      <c r="BB4" s="0" t="s">
        <v>263</v>
      </c>
      <c r="BC4" s="0"/>
      <c r="BD4" s="10" t="s">
        <f>=XIRR(BD2:BD3,BC2:BC3)</f>
      </c>
      <c r="BE4" s="0"/>
      <c r="BF4" s="11" t="n">
        <v>44189</v>
      </c>
      <c r="BG4" s="6" t="n">
        <v>338.25</v>
      </c>
      <c r="BH4" s="0" t="s">
        <v>656</v>
      </c>
      <c r="BI4" s="11" t="n">
        <v>44189</v>
      </c>
      <c r="BJ4" s="6" t="n">
        <v>316.51</v>
      </c>
      <c r="BK4" s="0" t="s">
        <v>656</v>
      </c>
      <c r="BL4" s="11" t="n">
        <v>44189</v>
      </c>
      <c r="BM4" s="6" t="n">
        <v>41.35</v>
      </c>
      <c r="BN4" s="0" t="s">
        <v>656</v>
      </c>
      <c r="BO4" s="11" t="n">
        <v>44330</v>
      </c>
      <c r="BP4" s="6" t="n">
        <v>752.23</v>
      </c>
      <c r="BQ4" s="0" t="s">
        <v>656</v>
      </c>
      <c r="BR4" s="11" t="n">
        <v>44316</v>
      </c>
      <c r="BS4" s="6" t="n">
        <v>102.25</v>
      </c>
      <c r="BT4" s="0" t="s">
        <v>656</v>
      </c>
      <c r="BU4" s="11" t="n">
        <v>45517</v>
      </c>
      <c r="BV4" s="6" t="n">
        <v>-1607.85</v>
      </c>
      <c r="BW4" s="0" t="s">
        <v>657</v>
      </c>
      <c r="BX4" s="11" t="n">
        <v>44374</v>
      </c>
      <c r="BY4" s="6" t="n">
        <v>-69.28</v>
      </c>
      <c r="BZ4" s="0" t="s">
        <v>259</v>
      </c>
      <c r="CA4" s="11" t="n">
        <v>44337</v>
      </c>
      <c r="CB4" s="6" t="n">
        <v>190.55</v>
      </c>
      <c r="CC4" s="0" t="s">
        <v>656</v>
      </c>
      <c r="CD4" s="0"/>
      <c r="CE4" s="10" t="s">
        <f>=XIRR(CE2:CE3,CD2:CD3)</f>
      </c>
      <c r="CF4" s="0"/>
      <c r="CG4" s="11" t="n">
        <v>44390</v>
      </c>
      <c r="CH4" s="6" t="n">
        <v>111.98</v>
      </c>
      <c r="CI4" s="0" t="s">
        <v>656</v>
      </c>
      <c r="CJ4" s="0"/>
      <c r="CK4" s="10" t="s">
        <f>=XIRR(CK2:CK3,CJ2:CJ3)</f>
      </c>
      <c r="CL4" s="0"/>
      <c r="CM4" s="11" t="n">
        <v>44407</v>
      </c>
      <c r="CN4" s="6" t="n">
        <v>676.69</v>
      </c>
      <c r="CO4" s="0" t="s">
        <v>656</v>
      </c>
      <c r="CP4" s="11" t="n">
        <v>44411</v>
      </c>
      <c r="CQ4" s="6" t="n">
        <v>161.39</v>
      </c>
      <c r="CR4" s="0" t="s">
        <v>656</v>
      </c>
      <c r="CS4" s="0"/>
      <c r="CT4" s="10" t="s">
        <f>=XIRR(CT2:CT3,CS2:CS3)</f>
      </c>
      <c r="CU4" s="0"/>
      <c r="CV4" s="11" t="n">
        <v>44494</v>
      </c>
      <c r="CW4" s="6" t="n">
        <v>-7165.35</v>
      </c>
      <c r="CX4" s="0" t="s">
        <v>657</v>
      </c>
      <c r="CY4" s="11" t="n">
        <v>44547</v>
      </c>
      <c r="CZ4" s="6" t="n">
        <v>367.5</v>
      </c>
      <c r="DA4" s="0" t="s">
        <v>656</v>
      </c>
      <c r="DB4" s="11" t="n">
        <v>45517</v>
      </c>
      <c r="DC4" s="6" t="n">
        <v>-1752.8</v>
      </c>
      <c r="DD4" s="0" t="s">
        <v>657</v>
      </c>
      <c r="DE4" s="11" t="n">
        <v>44559</v>
      </c>
      <c r="DF4" s="6" t="n">
        <v>1711.99</v>
      </c>
      <c r="DG4" s="0" t="s">
        <v>656</v>
      </c>
      <c r="DH4" s="11" t="n">
        <v>44530</v>
      </c>
      <c r="DI4" s="6" t="n">
        <v>-1023.51</v>
      </c>
      <c r="DJ4" s="0" t="s">
        <v>657</v>
      </c>
      <c r="DK4" s="11" t="n">
        <v>44494</v>
      </c>
      <c r="DL4" s="6" t="n">
        <v>8262.92</v>
      </c>
      <c r="DM4" s="0" t="s">
        <v>656</v>
      </c>
      <c r="DN4" s="11" t="n">
        <v>44557</v>
      </c>
      <c r="DO4" s="6" t="n">
        <v>-9315.62</v>
      </c>
      <c r="DP4" s="0" t="s">
        <v>657</v>
      </c>
      <c r="DQ4" s="11" t="n">
        <v>44742</v>
      </c>
      <c r="DR4" s="6" t="n">
        <v>169</v>
      </c>
      <c r="DS4" s="0" t="s">
        <v>656</v>
      </c>
      <c r="DT4" s="0"/>
      <c r="DU4" s="10" t="s">
        <f>=XIRR(DU2:DU3,DT2:DT3)</f>
      </c>
      <c r="DV4" s="0"/>
      <c r="DW4" s="0"/>
      <c r="DX4" s="10" t="s">
        <f>=XIRR(DX2:DX3,DW2:DW3)</f>
      </c>
      <c r="DY4" s="0"/>
      <c r="DZ4" s="11" t="n">
        <v>44613</v>
      </c>
      <c r="EA4" s="6" t="n">
        <v>15.81</v>
      </c>
      <c r="EB4" s="0" t="s">
        <v>656</v>
      </c>
      <c r="EC4" s="11" t="n">
        <v>44644</v>
      </c>
      <c r="ED4" s="6" t="n">
        <v>954.46</v>
      </c>
      <c r="EE4" s="0" t="s">
        <v>656</v>
      </c>
      <c r="EF4" s="11" t="n">
        <v>44764</v>
      </c>
      <c r="EG4" s="6" t="n">
        <v>-4.4</v>
      </c>
      <c r="EH4" s="0" t="s">
        <v>657</v>
      </c>
      <c r="EI4" s="0"/>
      <c r="EJ4" s="10" t="s">
        <f>=XIRR(EJ2:EJ3,EI2:EI3)</f>
      </c>
      <c r="EK4" s="0"/>
      <c r="EL4" s="0"/>
      <c r="EM4" s="10" t="s">
        <f>=XIRR(EM2:EM3,EL2:EL3)</f>
      </c>
      <c r="EN4" s="0"/>
      <c r="EO4" s="0"/>
      <c r="EP4" s="10" t="s">
        <f>=XIRR(EP2:EP3,EO2:EO3)</f>
      </c>
      <c r="EQ4" s="0"/>
      <c r="ER4" s="11" t="n">
        <v>44764</v>
      </c>
      <c r="ES4" s="6" t="n">
        <v>-119.47</v>
      </c>
      <c r="ET4" s="0" t="s">
        <v>657</v>
      </c>
      <c r="EU4" s="11" t="n">
        <v>44659</v>
      </c>
      <c r="EV4" s="6" t="n">
        <v>106.14</v>
      </c>
      <c r="EW4" s="0" t="s">
        <v>656</v>
      </c>
      <c r="EX4" s="11" t="n">
        <v>44720</v>
      </c>
      <c r="EY4" s="6" t="n">
        <v>-63.8</v>
      </c>
      <c r="EZ4" s="0" t="s">
        <v>290</v>
      </c>
      <c r="FA4" s="11" t="n">
        <v>44749</v>
      </c>
      <c r="FB4" s="6" t="n">
        <v>185.71</v>
      </c>
      <c r="FC4" s="0" t="s">
        <v>656</v>
      </c>
      <c r="FD4" s="11" t="n">
        <v>44735</v>
      </c>
      <c r="FE4" s="6" t="n">
        <v>450.26</v>
      </c>
      <c r="FF4" s="0" t="s">
        <v>656</v>
      </c>
      <c r="FG4" s="11" t="n">
        <v>44712</v>
      </c>
      <c r="FH4" s="6" t="n">
        <v>152.49</v>
      </c>
      <c r="FI4" s="0" t="s">
        <v>656</v>
      </c>
      <c r="FJ4" s="11" t="n">
        <v>44789</v>
      </c>
      <c r="FK4" s="6" t="n">
        <v>114.42</v>
      </c>
      <c r="FL4" s="0" t="s">
        <v>656</v>
      </c>
      <c r="FM4" s="11" t="n">
        <v>44965</v>
      </c>
      <c r="FN4" s="6" t="n">
        <v>-14.89</v>
      </c>
      <c r="FO4" s="0" t="s">
        <v>318</v>
      </c>
      <c r="FP4" s="0"/>
      <c r="FQ4" s="10" t="s">
        <f>=XIRR(FQ2:FQ3,FP2:FP3)</f>
      </c>
      <c r="FR4" s="0"/>
      <c r="FS4" s="11" t="n">
        <v>44981</v>
      </c>
      <c r="FT4" s="6" t="n">
        <v>126.74</v>
      </c>
      <c r="FU4" s="0" t="s">
        <v>656</v>
      </c>
      <c r="FV4" s="11" t="n">
        <v>44865</v>
      </c>
      <c r="FW4" s="6" t="n">
        <v>30.07</v>
      </c>
      <c r="FX4" s="0" t="s">
        <v>656</v>
      </c>
      <c r="FY4" s="11" t="n">
        <v>44858</v>
      </c>
      <c r="FZ4" s="6" t="n">
        <v>47.52</v>
      </c>
      <c r="GA4" s="0" t="s">
        <v>656</v>
      </c>
      <c r="GB4" s="11" t="n">
        <v>44858</v>
      </c>
      <c r="GC4" s="6" t="n">
        <v>58</v>
      </c>
      <c r="GD4" s="0" t="s">
        <v>656</v>
      </c>
      <c r="GE4" s="11" t="n">
        <v>44855</v>
      </c>
      <c r="GF4" s="6" t="n">
        <v>246.49</v>
      </c>
      <c r="GG4" s="0" t="s">
        <v>656</v>
      </c>
      <c r="GH4" s="11" t="n">
        <v>44882</v>
      </c>
      <c r="GI4" s="6" t="n">
        <v>256.14</v>
      </c>
      <c r="GJ4" s="0" t="s">
        <v>656</v>
      </c>
      <c r="GK4" s="11" t="n">
        <v>44973</v>
      </c>
      <c r="GL4" s="6" t="n">
        <v>318.36</v>
      </c>
      <c r="GM4" s="0" t="s">
        <v>656</v>
      </c>
      <c r="GN4" s="11" t="n">
        <v>45148</v>
      </c>
      <c r="GO4" s="6" t="n">
        <v>13027.02</v>
      </c>
      <c r="GP4" s="0" t="s">
        <v>656</v>
      </c>
      <c r="GQ4" s="11" t="n">
        <v>44981</v>
      </c>
      <c r="GR4" s="6" t="n">
        <v>21.84</v>
      </c>
      <c r="GS4" s="0" t="s">
        <v>656</v>
      </c>
      <c r="GT4" s="0"/>
      <c r="GU4" s="10" t="s">
        <f>=XIRR(GU2:GU3,GT2:GT3)</f>
      </c>
      <c r="GV4" s="0"/>
      <c r="GW4" s="0"/>
      <c r="GX4" s="10" t="s">
        <f>=XIRR(GX2:GX3,GW2:GW3)</f>
      </c>
      <c r="GY4" s="0"/>
      <c r="GZ4" s="0"/>
      <c r="HA4" s="10" t="s">
        <f>=XIRR(HA2:HA3,GZ2:GZ3)</f>
      </c>
      <c r="HB4" s="0"/>
      <c r="HC4" s="11" t="n">
        <v>45118</v>
      </c>
      <c r="HD4" s="6" t="n">
        <v>-230</v>
      </c>
      <c r="HE4" s="0" t="s">
        <v>342</v>
      </c>
      <c r="HF4" s="11" t="n">
        <v>45154</v>
      </c>
      <c r="HG4" s="6" t="n">
        <v>7969.98</v>
      </c>
      <c r="HH4" s="0" t="s">
        <v>656</v>
      </c>
      <c r="HI4" s="0"/>
      <c r="HJ4" s="10" t="s">
        <f>=XIRR(HJ2:HJ3,HI2:HI3)</f>
      </c>
      <c r="HK4" s="0"/>
      <c r="HL4" s="11" t="n">
        <v>45148</v>
      </c>
      <c r="HM4" s="6" t="n">
        <v>32.04</v>
      </c>
      <c r="HN4" s="0" t="s">
        <v>656</v>
      </c>
      <c r="HO4" s="0"/>
      <c r="HP4" s="10" t="s">
        <f>=XIRR(HP2:HP3,HO2:HO3)</f>
      </c>
      <c r="HQ4" s="0"/>
      <c r="HR4" s="0"/>
      <c r="HS4" s="10" t="s">
        <f>=XIRR(HS2:HS3,HR2:HR3)</f>
      </c>
      <c r="HT4" s="0"/>
      <c r="HU4" s="11" t="n">
        <v>45271</v>
      </c>
      <c r="HV4" s="6" t="n">
        <v>-82007.9</v>
      </c>
      <c r="HW4" s="0" t="s">
        <v>657</v>
      </c>
      <c r="HX4" s="11" t="n">
        <v>45208</v>
      </c>
      <c r="HY4" s="6" t="n">
        <v>-896.83</v>
      </c>
      <c r="HZ4" s="0" t="s">
        <v>657</v>
      </c>
      <c r="IA4" s="0"/>
      <c r="IB4" s="10" t="s">
        <f>=XIRR(IB2:IB3,IA2:IA3)</f>
      </c>
      <c r="IC4" s="0"/>
      <c r="ID4" s="11" t="n">
        <v>45399</v>
      </c>
      <c r="IE4" s="6" t="n">
        <v>1861.22</v>
      </c>
      <c r="IF4" s="0" t="s">
        <v>656</v>
      </c>
      <c r="IG4" s="0"/>
      <c r="IH4" s="10" t="s">
        <f>=XIRR(IH2:IH3,IG2:IG3)</f>
      </c>
      <c r="II4" s="0"/>
      <c r="IJ4" s="11" t="n">
        <v>45380</v>
      </c>
      <c r="IK4" s="6" t="n">
        <v>-2083.19</v>
      </c>
      <c r="IL4" s="0" t="s">
        <v>369</v>
      </c>
      <c r="IM4" s="11" t="n">
        <v>45358</v>
      </c>
      <c r="IN4" s="6" t="n">
        <v>-290.62</v>
      </c>
      <c r="IO4" s="0" t="s">
        <v>367</v>
      </c>
      <c r="IP4" s="11" t="n">
        <v>45441</v>
      </c>
      <c r="IQ4" s="6" t="n">
        <v>-445.82</v>
      </c>
      <c r="IR4" s="0" t="s">
        <v>374</v>
      </c>
      <c r="IS4" s="0"/>
      <c r="IT4" s="10" t="s">
        <f>=XIRR(IT2:IT3,IS2:IS3)</f>
      </c>
      <c r="IU4" s="0"/>
      <c r="IV4" s="11" t="n">
        <v>45846</v>
      </c>
      <c r="IW4" s="6" t="n">
        <v>-61</v>
      </c>
      <c r="IX4" s="0" t="s">
        <v>442</v>
      </c>
      <c r="IY4" s="0"/>
      <c r="IZ4" s="10" t="s">
        <f>=XIRR(IZ2:IZ3,IY2:IY3)</f>
      </c>
      <c r="JA4" s="0"/>
      <c r="JB4" s="0"/>
      <c r="JC4" s="10" t="s">
        <f>=XIRR(JC2:JC3,JB2:JB3)</f>
      </c>
      <c r="JD4" s="0"/>
      <c r="JE4" s="11" t="n">
        <v>45734</v>
      </c>
      <c r="JF4" s="6" t="n">
        <v>106.06</v>
      </c>
      <c r="JG4" s="0" t="s">
        <v>656</v>
      </c>
      <c r="JH4" s="11" t="n">
        <v>46210</v>
      </c>
      <c r="JI4" s="6" t="n">
        <v>-18864.89</v>
      </c>
      <c r="JJ4" s="0" t="s">
        <v>657</v>
      </c>
      <c r="JK4" s="11" t="n">
        <v>46002</v>
      </c>
      <c r="JL4" s="6" t="n">
        <v>-23.94</v>
      </c>
      <c r="JM4" s="0" t="s">
        <v>484</v>
      </c>
      <c r="JN4" s="11" t="n">
        <v>45988</v>
      </c>
      <c r="JO4" s="6" t="n">
        <v>948.1</v>
      </c>
      <c r="JP4" s="0" t="s">
        <v>656</v>
      </c>
      <c r="JQ4" s="11" t="n">
        <v>45988</v>
      </c>
      <c r="JR4" s="6" t="n">
        <v>994.08</v>
      </c>
      <c r="JS4" s="0" t="s">
        <v>656</v>
      </c>
      <c r="JT4" s="11" t="n">
        <v>46003</v>
      </c>
      <c r="JU4" s="6" t="n">
        <v>-29.7</v>
      </c>
      <c r="JV4" s="0" t="s">
        <v>487</v>
      </c>
    </row>
    <row collapsed="false" customFormat="false" customHeight="false" hidden="false" ht="12.1" outlineLevel="0" r="5">
      <c r="A5" s="11" t="n">
        <v>44028</v>
      </c>
      <c r="B5" s="6" t="n">
        <v>-264.8</v>
      </c>
      <c r="C5" s="0" t="s">
        <v>223</v>
      </c>
      <c r="D5" s="11" t="n">
        <v>43650</v>
      </c>
      <c r="E5" s="6" t="n">
        <v>1042.61</v>
      </c>
      <c r="F5" s="0" t="s">
        <v>656</v>
      </c>
      <c r="G5" s="11" t="n">
        <v>43843</v>
      </c>
      <c r="H5" s="6" t="n">
        <v>-153.19</v>
      </c>
      <c r="I5" s="0" t="s">
        <v>204</v>
      </c>
      <c r="J5" s="11" t="n">
        <v>43550</v>
      </c>
      <c r="K5" s="6" t="n">
        <v>-68.37</v>
      </c>
      <c r="L5" s="0" t="s">
        <v>177</v>
      </c>
      <c r="M5" s="11" t="n">
        <v>43935</v>
      </c>
      <c r="N5" s="6" t="n">
        <v>1417.33</v>
      </c>
      <c r="O5" s="0" t="s">
        <v>656</v>
      </c>
      <c r="P5" s="11" t="n">
        <v>43650</v>
      </c>
      <c r="Q5" s="6" t="n">
        <v>859.42</v>
      </c>
      <c r="R5" s="0" t="s">
        <v>656</v>
      </c>
      <c r="S5" s="11" t="n">
        <v>45014</v>
      </c>
      <c r="T5" s="6" t="n">
        <v>-229.21</v>
      </c>
      <c r="U5" s="0" t="s">
        <v>657</v>
      </c>
      <c r="V5" s="11" t="n">
        <v>43714</v>
      </c>
      <c r="W5" s="6" t="n">
        <v>-58.34</v>
      </c>
      <c r="X5" s="0" t="s">
        <v>195</v>
      </c>
      <c r="Y5" s="11" t="n">
        <v>44012</v>
      </c>
      <c r="Z5" s="6" t="n">
        <v>-3</v>
      </c>
      <c r="AA5" s="0" t="s">
        <v>218</v>
      </c>
      <c r="AB5" s="11" t="n">
        <v>44043</v>
      </c>
      <c r="AC5" s="6" t="n">
        <v>762.94</v>
      </c>
      <c r="AD5" s="0" t="s">
        <v>656</v>
      </c>
      <c r="AE5" s="11" t="n">
        <v>44048</v>
      </c>
      <c r="AF5" s="6" t="n">
        <v>-309.12</v>
      </c>
      <c r="AG5" s="0" t="s">
        <v>226</v>
      </c>
      <c r="AH5" s="11" t="n">
        <v>44372</v>
      </c>
      <c r="AI5" s="6" t="n">
        <v>-170</v>
      </c>
      <c r="AJ5" s="0" t="s">
        <v>257</v>
      </c>
      <c r="AK5" s="0"/>
      <c r="AL5" s="10" t="s">
        <f>=XIRR(AL2:AL4,AK2:AK4)</f>
      </c>
      <c r="AM5" s="0"/>
      <c r="AN5" s="11" t="n">
        <v>44050</v>
      </c>
      <c r="AO5" s="6" t="n">
        <v>-1726.59</v>
      </c>
      <c r="AP5" s="0" t="s">
        <v>657</v>
      </c>
      <c r="AQ5" s="11" t="n">
        <v>44328</v>
      </c>
      <c r="AR5" s="6" t="n">
        <v>-325</v>
      </c>
      <c r="AS5" s="0" t="s">
        <v>230</v>
      </c>
      <c r="AT5" s="0"/>
      <c r="AU5" s="8" t="s">
        <f>=-SUM(AU2:AU3)</f>
      </c>
      <c r="AV5" s="0" t="s">
        <v>659</v>
      </c>
      <c r="AW5" s="11" t="n">
        <v>44316</v>
      </c>
      <c r="AX5" s="6" t="n">
        <v>3.16</v>
      </c>
      <c r="AY5" s="0" t="s">
        <v>656</v>
      </c>
      <c r="AZ5" s="11" t="n">
        <v>44481</v>
      </c>
      <c r="BA5" s="6" t="n">
        <v>-91.5</v>
      </c>
      <c r="BB5" s="0" t="s">
        <v>277</v>
      </c>
      <c r="BC5" s="0"/>
      <c r="BD5" s="8" t="s">
        <f>=-SUM(BD2:BD3)</f>
      </c>
      <c r="BE5" s="0" t="s">
        <v>659</v>
      </c>
      <c r="BF5" s="11" t="n">
        <v>44211</v>
      </c>
      <c r="BG5" s="6" t="n">
        <v>275.49</v>
      </c>
      <c r="BH5" s="0" t="s">
        <v>656</v>
      </c>
      <c r="BI5" s="11" t="n">
        <v>44326</v>
      </c>
      <c r="BJ5" s="6" t="n">
        <v>84.43</v>
      </c>
      <c r="BK5" s="0" t="s">
        <v>656</v>
      </c>
      <c r="BL5" s="11" t="n">
        <v>44316</v>
      </c>
      <c r="BM5" s="6" t="n">
        <v>-140.93</v>
      </c>
      <c r="BN5" s="0" t="s">
        <v>657</v>
      </c>
      <c r="BO5" s="11" t="n">
        <v>44363</v>
      </c>
      <c r="BP5" s="6" t="n">
        <v>765.84</v>
      </c>
      <c r="BQ5" s="0" t="s">
        <v>656</v>
      </c>
      <c r="BR5" s="11" t="n">
        <v>44362</v>
      </c>
      <c r="BS5" s="6" t="n">
        <v>99.92</v>
      </c>
      <c r="BT5" s="0" t="s">
        <v>656</v>
      </c>
      <c r="BU5" s="0"/>
      <c r="BV5" s="10" t="s">
        <f>=XIRR(BV2:BV4,BU2:BU4)</f>
      </c>
      <c r="BW5" s="0"/>
      <c r="BX5" s="11" t="n">
        <v>44455</v>
      </c>
      <c r="BY5" s="6" t="n">
        <v>1027.93</v>
      </c>
      <c r="BZ5" s="0" t="s">
        <v>656</v>
      </c>
      <c r="CA5" s="11" t="n">
        <v>44347</v>
      </c>
      <c r="CB5" s="6" t="n">
        <v>492.09</v>
      </c>
      <c r="CC5" s="0" t="s">
        <v>656</v>
      </c>
      <c r="CD5" s="0"/>
      <c r="CE5" s="8" t="s">
        <f>=-SUM(CE2:CE3)</f>
      </c>
      <c r="CF5" s="0" t="s">
        <v>659</v>
      </c>
      <c r="CG5" s="11" t="n">
        <v>44393</v>
      </c>
      <c r="CH5" s="6" t="n">
        <v>111.66</v>
      </c>
      <c r="CI5" s="0" t="s">
        <v>656</v>
      </c>
      <c r="CJ5" s="0"/>
      <c r="CK5" s="8" t="s">
        <f>=-SUM(CK2:CK3)</f>
      </c>
      <c r="CL5" s="0" t="s">
        <v>659</v>
      </c>
      <c r="CM5" s="11" t="n">
        <v>44439</v>
      </c>
      <c r="CN5" s="6" t="n">
        <v>712.61</v>
      </c>
      <c r="CO5" s="0" t="s">
        <v>656</v>
      </c>
      <c r="CP5" s="11" t="n">
        <v>44428</v>
      </c>
      <c r="CQ5" s="6" t="n">
        <v>491.33</v>
      </c>
      <c r="CR5" s="0" t="s">
        <v>656</v>
      </c>
      <c r="CS5" s="0"/>
      <c r="CT5" s="8" t="s">
        <f>=-SUM(CT2:CT3)</f>
      </c>
      <c r="CU5" s="0" t="s">
        <v>659</v>
      </c>
      <c r="CV5" s="11" t="n">
        <v>44494</v>
      </c>
      <c r="CW5" s="6" t="n">
        <v>-1023.72</v>
      </c>
      <c r="CX5" s="0" t="s">
        <v>657</v>
      </c>
      <c r="CY5" s="11" t="n">
        <v>44547</v>
      </c>
      <c r="CZ5" s="6" t="n">
        <v>40.85</v>
      </c>
      <c r="DA5" s="0" t="s">
        <v>656</v>
      </c>
      <c r="DB5" s="0"/>
      <c r="DC5" s="10" t="s">
        <f>=XIRR(DC2:DC4,DB2:DB4)</f>
      </c>
      <c r="DD5" s="0"/>
      <c r="DE5" s="11" t="n">
        <v>44595</v>
      </c>
      <c r="DF5" s="6" t="n">
        <v>1729.01</v>
      </c>
      <c r="DG5" s="0" t="s">
        <v>656</v>
      </c>
      <c r="DH5" s="11" t="n">
        <v>44557</v>
      </c>
      <c r="DI5" s="6" t="n">
        <v>-3090.69</v>
      </c>
      <c r="DJ5" s="0" t="s">
        <v>657</v>
      </c>
      <c r="DK5" s="11" t="n">
        <v>44495</v>
      </c>
      <c r="DL5" s="6" t="n">
        <v>201.64</v>
      </c>
      <c r="DM5" s="0" t="s">
        <v>656</v>
      </c>
      <c r="DN5" s="0"/>
      <c r="DO5" s="10" t="s">
        <f>=XIRR(DO2:DO4,DN2:DN4)</f>
      </c>
      <c r="DP5" s="0"/>
      <c r="DQ5" s="11" t="n">
        <v>44771</v>
      </c>
      <c r="DR5" s="6" t="n">
        <v>98.86</v>
      </c>
      <c r="DS5" s="0" t="s">
        <v>656</v>
      </c>
      <c r="DT5" s="0"/>
      <c r="DU5" s="8" t="s">
        <f>=-SUM(DU2:DU3)</f>
      </c>
      <c r="DV5" s="0" t="s">
        <v>659</v>
      </c>
      <c r="DW5" s="0"/>
      <c r="DX5" s="8" t="s">
        <f>=-SUM(DX2:DX3)</f>
      </c>
      <c r="DY5" s="0" t="s">
        <v>659</v>
      </c>
      <c r="DZ5" s="11" t="n">
        <v>44592</v>
      </c>
      <c r="EA5" s="6" t="n">
        <v>-44.31</v>
      </c>
      <c r="EB5" s="0" t="s">
        <v>754</v>
      </c>
      <c r="EC5" s="11" t="n">
        <v>44659</v>
      </c>
      <c r="ED5" s="6" t="n">
        <v>429.84</v>
      </c>
      <c r="EE5" s="0" t="s">
        <v>656</v>
      </c>
      <c r="EF5" s="0"/>
      <c r="EG5" s="10" t="s">
        <f>=XIRR(EG2:EG4,EF2:EF4)</f>
      </c>
      <c r="EH5" s="0"/>
      <c r="EI5" s="0"/>
      <c r="EJ5" s="8" t="s">
        <f>=-SUM(EJ2:EJ3)</f>
      </c>
      <c r="EK5" s="0" t="s">
        <v>659</v>
      </c>
      <c r="EL5" s="0"/>
      <c r="EM5" s="8" t="s">
        <f>=-SUM(EM2:EM3)</f>
      </c>
      <c r="EN5" s="0" t="s">
        <v>659</v>
      </c>
      <c r="EO5" s="0"/>
      <c r="EP5" s="8" t="s">
        <f>=-SUM(EP2:EP3)</f>
      </c>
      <c r="EQ5" s="0" t="s">
        <v>659</v>
      </c>
      <c r="ER5" s="0"/>
      <c r="ES5" s="10" t="s">
        <f>=XIRR(ES2:ES4,ER2:ER4)</f>
      </c>
      <c r="ET5" s="0"/>
      <c r="EU5" s="11" t="n">
        <v>44666</v>
      </c>
      <c r="EV5" s="6" t="n">
        <v>106.47</v>
      </c>
      <c r="EW5" s="0" t="s">
        <v>656</v>
      </c>
      <c r="EX5" s="11" t="n">
        <v>44830</v>
      </c>
      <c r="EY5" s="6" t="n">
        <v>-2040.45</v>
      </c>
      <c r="EZ5" s="0" t="s">
        <v>657</v>
      </c>
      <c r="FA5" s="11" t="n">
        <v>44771</v>
      </c>
      <c r="FB5" s="6" t="n">
        <v>183.96</v>
      </c>
      <c r="FC5" s="0" t="s">
        <v>656</v>
      </c>
      <c r="FD5" s="11" t="n">
        <v>44824</v>
      </c>
      <c r="FE5" s="6" t="n">
        <v>-485.22</v>
      </c>
      <c r="FF5" s="0" t="s">
        <v>657</v>
      </c>
      <c r="FG5" s="11" t="n">
        <v>44712</v>
      </c>
      <c r="FH5" s="6" t="n">
        <v>76.24</v>
      </c>
      <c r="FI5" s="0" t="s">
        <v>656</v>
      </c>
      <c r="FJ5" s="11" t="n">
        <v>44790</v>
      </c>
      <c r="FK5" s="6" t="n">
        <v>158.71</v>
      </c>
      <c r="FL5" s="0" t="s">
        <v>656</v>
      </c>
      <c r="FM5" s="11" t="n">
        <v>45030</v>
      </c>
      <c r="FN5" s="6" t="n">
        <v>-1365.39</v>
      </c>
      <c r="FO5" s="0" t="s">
        <v>657</v>
      </c>
      <c r="FP5" s="0"/>
      <c r="FQ5" s="8" t="s">
        <f>=-SUM(FQ2:FQ3)</f>
      </c>
      <c r="FR5" s="0" t="s">
        <v>659</v>
      </c>
      <c r="FS5" s="11" t="n">
        <v>45009</v>
      </c>
      <c r="FT5" s="6" t="n">
        <v>114.91</v>
      </c>
      <c r="FU5" s="0" t="s">
        <v>656</v>
      </c>
      <c r="FV5" s="11" t="n">
        <v>44902</v>
      </c>
      <c r="FW5" s="6" t="n">
        <v>87.82</v>
      </c>
      <c r="FX5" s="0" t="s">
        <v>656</v>
      </c>
      <c r="FY5" s="11" t="n">
        <v>44862</v>
      </c>
      <c r="FZ5" s="6" t="n">
        <v>23.94</v>
      </c>
      <c r="GA5" s="0" t="s">
        <v>656</v>
      </c>
      <c r="GB5" s="11" t="n">
        <v>44862</v>
      </c>
      <c r="GC5" s="6" t="n">
        <v>53.01</v>
      </c>
      <c r="GD5" s="0" t="s">
        <v>656</v>
      </c>
      <c r="GE5" s="11" t="n">
        <v>44880</v>
      </c>
      <c r="GF5" s="6" t="n">
        <v>226.67</v>
      </c>
      <c r="GG5" s="0" t="s">
        <v>656</v>
      </c>
      <c r="GH5" s="11" t="n">
        <v>44894</v>
      </c>
      <c r="GI5" s="6" t="n">
        <v>60.92</v>
      </c>
      <c r="GJ5" s="0" t="s">
        <v>656</v>
      </c>
      <c r="GK5" s="11" t="n">
        <v>45005</v>
      </c>
      <c r="GL5" s="6" t="n">
        <v>1399.93</v>
      </c>
      <c r="GM5" s="0" t="s">
        <v>656</v>
      </c>
      <c r="GN5" s="11" t="n">
        <v>45167</v>
      </c>
      <c r="GO5" s="6" t="n">
        <v>-430.78</v>
      </c>
      <c r="GP5" s="0" t="s">
        <v>350</v>
      </c>
      <c r="GQ5" s="11" t="n">
        <v>45014</v>
      </c>
      <c r="GR5" s="6" t="n">
        <v>-122.68</v>
      </c>
      <c r="GS5" s="0" t="s">
        <v>657</v>
      </c>
      <c r="GT5" s="0"/>
      <c r="GU5" s="8" t="s">
        <f>=-SUM(GU2:GU3)</f>
      </c>
      <c r="GV5" s="0" t="s">
        <v>659</v>
      </c>
      <c r="GW5" s="0"/>
      <c r="GX5" s="8" t="s">
        <f>=-SUM(GX2:GX3)</f>
      </c>
      <c r="GY5" s="0" t="s">
        <v>659</v>
      </c>
      <c r="GZ5" s="0"/>
      <c r="HA5" s="8" t="s">
        <f>=-SUM(HA2:HA3)</f>
      </c>
      <c r="HB5" s="0" t="s">
        <v>659</v>
      </c>
      <c r="HC5" s="11" t="n">
        <v>45160</v>
      </c>
      <c r="HD5" s="6" t="n">
        <v>-7645.89</v>
      </c>
      <c r="HE5" s="0" t="s">
        <v>657</v>
      </c>
      <c r="HF5" s="11" t="n">
        <v>45154</v>
      </c>
      <c r="HG5" s="6" t="n">
        <v>996.25</v>
      </c>
      <c r="HH5" s="0" t="s">
        <v>656</v>
      </c>
      <c r="HI5" s="0"/>
      <c r="HJ5" s="8" t="s">
        <f>=-SUM(HJ2:HJ3)</f>
      </c>
      <c r="HK5" s="0" t="s">
        <v>659</v>
      </c>
      <c r="HL5" s="11" t="n">
        <v>45148</v>
      </c>
      <c r="HM5" s="6" t="n">
        <v>106.8</v>
      </c>
      <c r="HN5" s="0" t="s">
        <v>656</v>
      </c>
      <c r="HO5" s="0"/>
      <c r="HP5" s="8" t="s">
        <f>=-SUM(HP2:HP3)</f>
      </c>
      <c r="HQ5" s="0" t="s">
        <v>659</v>
      </c>
      <c r="HR5" s="0"/>
      <c r="HS5" s="8" t="s">
        <f>=-SUM(HS2:HS3)</f>
      </c>
      <c r="HT5" s="0" t="s">
        <v>659</v>
      </c>
      <c r="HU5" s="0"/>
      <c r="HV5" s="10" t="s">
        <f>=XIRR(HV2:HV4,HU2:HU4)</f>
      </c>
      <c r="HW5" s="0"/>
      <c r="HX5" s="11" t="n">
        <v>45208</v>
      </c>
      <c r="HY5" s="6" t="n">
        <v>-897.87</v>
      </c>
      <c r="HZ5" s="0" t="s">
        <v>657</v>
      </c>
      <c r="IA5" s="0"/>
      <c r="IB5" s="8" t="s">
        <f>=-SUM(IB2:IB3)</f>
      </c>
      <c r="IC5" s="0" t="s">
        <v>659</v>
      </c>
      <c r="ID5" s="11" t="n">
        <v>45409</v>
      </c>
      <c r="IE5" s="6" t="n">
        <v>3729.26</v>
      </c>
      <c r="IF5" s="0" t="s">
        <v>656</v>
      </c>
      <c r="IG5" s="0"/>
      <c r="IH5" s="8" t="s">
        <f>=-SUM(IH2:IH3)</f>
      </c>
      <c r="II5" s="0" t="s">
        <v>659</v>
      </c>
      <c r="IJ5" s="11" t="n">
        <v>45471</v>
      </c>
      <c r="IK5" s="6" t="n">
        <v>-2188.86</v>
      </c>
      <c r="IL5" s="0" t="s">
        <v>385</v>
      </c>
      <c r="IM5" s="11" t="n">
        <v>45449</v>
      </c>
      <c r="IN5" s="6" t="n">
        <v>-290.62</v>
      </c>
      <c r="IO5" s="0" t="s">
        <v>367</v>
      </c>
      <c r="IP5" s="11" t="n">
        <v>45527</v>
      </c>
      <c r="IQ5" s="6" t="n">
        <v>-9913.34</v>
      </c>
      <c r="IR5" s="0" t="s">
        <v>657</v>
      </c>
      <c r="IS5" s="0"/>
      <c r="IT5" s="8" t="s">
        <f>=-SUM(IT2:IT3)</f>
      </c>
      <c r="IU5" s="0" t="s">
        <v>659</v>
      </c>
      <c r="IV5" s="11" t="n">
        <v>45922</v>
      </c>
      <c r="IW5" s="6" t="n">
        <v>-2618</v>
      </c>
      <c r="IX5" s="0" t="s">
        <v>657</v>
      </c>
      <c r="IY5" s="0"/>
      <c r="IZ5" s="8" t="s">
        <f>=-SUM(IZ2:IZ3)</f>
      </c>
      <c r="JA5" s="0" t="s">
        <v>659</v>
      </c>
      <c r="JB5" s="0"/>
      <c r="JC5" s="8" t="s">
        <f>=-SUM(JC2:JC3)</f>
      </c>
      <c r="JD5" s="0" t="s">
        <v>659</v>
      </c>
      <c r="JE5" s="11" t="n">
        <v>45734</v>
      </c>
      <c r="JF5" s="6" t="n">
        <v>106.07</v>
      </c>
      <c r="JG5" s="0" t="s">
        <v>656</v>
      </c>
      <c r="JH5" s="0"/>
      <c r="JI5" s="10" t="s">
        <f>=XIRR(JI2:JI4,JH2:JH4)</f>
      </c>
      <c r="JJ5" s="0"/>
      <c r="JK5" s="11" t="n">
        <v>46032</v>
      </c>
      <c r="JL5" s="6" t="n">
        <v>-23.94</v>
      </c>
      <c r="JM5" s="0" t="s">
        <v>484</v>
      </c>
      <c r="JN5" s="11" t="n">
        <v>46010</v>
      </c>
      <c r="JO5" s="6" t="n">
        <v>-19.36</v>
      </c>
      <c r="JP5" s="0" t="s">
        <v>490</v>
      </c>
      <c r="JQ5" s="11" t="n">
        <v>46019</v>
      </c>
      <c r="JR5" s="6" t="n">
        <v>-19.94</v>
      </c>
      <c r="JS5" s="0" t="s">
        <v>498</v>
      </c>
      <c r="JT5" s="11" t="n">
        <v>46033</v>
      </c>
      <c r="JU5" s="6" t="n">
        <v>-29.7</v>
      </c>
      <c r="JV5" s="0" t="s">
        <v>487</v>
      </c>
    </row>
    <row collapsed="false" customFormat="false" customHeight="false" hidden="false" ht="12.1" outlineLevel="0" r="6">
      <c r="A6" s="11" t="n">
        <v>44028</v>
      </c>
      <c r="B6" s="6" t="n">
        <v>1817.16</v>
      </c>
      <c r="C6" s="0" t="s">
        <v>656</v>
      </c>
      <c r="D6" s="11" t="n">
        <v>43677</v>
      </c>
      <c r="E6" s="6" t="n">
        <v>-164.36</v>
      </c>
      <c r="F6" s="0" t="s">
        <v>193</v>
      </c>
      <c r="G6" s="11" t="n">
        <v>43935</v>
      </c>
      <c r="H6" s="6" t="n">
        <v>1781.46</v>
      </c>
      <c r="I6" s="0" t="s">
        <v>656</v>
      </c>
      <c r="J6" s="11" t="n">
        <v>43634</v>
      </c>
      <c r="K6" s="6" t="n">
        <v>1051.45</v>
      </c>
      <c r="L6" s="0" t="s">
        <v>656</v>
      </c>
      <c r="M6" s="11" t="n">
        <v>43998</v>
      </c>
      <c r="N6" s="6" t="n">
        <v>1463.36</v>
      </c>
      <c r="O6" s="0" t="s">
        <v>656</v>
      </c>
      <c r="P6" s="11" t="n">
        <v>43661</v>
      </c>
      <c r="Q6" s="6" t="n">
        <v>-143.4</v>
      </c>
      <c r="R6" s="0" t="s">
        <v>187</v>
      </c>
      <c r="S6" s="11" t="n">
        <v>45072</v>
      </c>
      <c r="T6" s="6" t="n">
        <v>14.9</v>
      </c>
      <c r="U6" s="0" t="s">
        <v>656</v>
      </c>
      <c r="V6" s="11" t="n">
        <v>43714</v>
      </c>
      <c r="W6" s="6" t="n">
        <v>-600</v>
      </c>
      <c r="X6" s="0" t="s">
        <v>196</v>
      </c>
      <c r="Y6" s="11" t="n">
        <v>44033</v>
      </c>
      <c r="Z6" s="6" t="n">
        <v>543.21</v>
      </c>
      <c r="AA6" s="0" t="s">
        <v>656</v>
      </c>
      <c r="AB6" s="11" t="n">
        <v>44114</v>
      </c>
      <c r="AC6" s="6" t="n">
        <v>-155.5</v>
      </c>
      <c r="AD6" s="0" t="s">
        <v>232</v>
      </c>
      <c r="AE6" s="11" t="n">
        <v>44049</v>
      </c>
      <c r="AF6" s="6" t="n">
        <v>1040.12</v>
      </c>
      <c r="AG6" s="0" t="s">
        <v>656</v>
      </c>
      <c r="AH6" s="11" t="n">
        <v>44733</v>
      </c>
      <c r="AI6" s="6" t="n">
        <v>-391</v>
      </c>
      <c r="AJ6" s="0" t="s">
        <v>292</v>
      </c>
      <c r="AK6" s="0"/>
      <c r="AL6" s="8" t="s">
        <f>=-SUM(AL2:AL4)</f>
      </c>
      <c r="AM6" s="0" t="s">
        <v>659</v>
      </c>
      <c r="AN6" s="0"/>
      <c r="AO6" s="10" t="s">
        <f>=XIRR(AO2:AO5,AN2:AN5)</f>
      </c>
      <c r="AP6" s="0"/>
      <c r="AQ6" s="11" t="n">
        <v>44363</v>
      </c>
      <c r="AR6" s="6" t="n">
        <v>2918.88</v>
      </c>
      <c r="AS6" s="0" t="s">
        <v>656</v>
      </c>
      <c r="AT6" s="0"/>
      <c r="AU6" s="0"/>
      <c r="AV6" s="0"/>
      <c r="AW6" s="11" t="n">
        <v>44326</v>
      </c>
      <c r="AX6" s="6" t="n">
        <v>-210.98</v>
      </c>
      <c r="AY6" s="0" t="s">
        <v>657</v>
      </c>
      <c r="AZ6" s="11" t="n">
        <v>44754</v>
      </c>
      <c r="BA6" s="6" t="n">
        <v>-294.5</v>
      </c>
      <c r="BB6" s="0" t="s">
        <v>299</v>
      </c>
      <c r="BC6" s="0"/>
      <c r="BD6" s="0"/>
      <c r="BE6" s="0"/>
      <c r="BF6" s="11" t="n">
        <v>44232</v>
      </c>
      <c r="BG6" s="6" t="n">
        <v>331.62</v>
      </c>
      <c r="BH6" s="0" t="s">
        <v>656</v>
      </c>
      <c r="BI6" s="11" t="n">
        <v>45517</v>
      </c>
      <c r="BJ6" s="6" t="n">
        <v>-1789.32</v>
      </c>
      <c r="BK6" s="0" t="s">
        <v>657</v>
      </c>
      <c r="BL6" s="0"/>
      <c r="BM6" s="10" t="s">
        <f>=XIRR(BM2:BM5,BL2:BL5)</f>
      </c>
      <c r="BN6" s="0"/>
      <c r="BO6" s="11" t="n">
        <v>44439</v>
      </c>
      <c r="BP6" s="6" t="n">
        <v>777.44</v>
      </c>
      <c r="BQ6" s="0" t="s">
        <v>656</v>
      </c>
      <c r="BR6" s="11" t="n">
        <v>44482</v>
      </c>
      <c r="BS6" s="6" t="n">
        <v>-1099.57</v>
      </c>
      <c r="BT6" s="0" t="s">
        <v>657</v>
      </c>
      <c r="BU6" s="0"/>
      <c r="BV6" s="8" t="s">
        <f>=-SUM(BV2:BV4)</f>
      </c>
      <c r="BW6" s="0" t="s">
        <v>659</v>
      </c>
      <c r="BX6" s="11" t="n">
        <v>44465</v>
      </c>
      <c r="BY6" s="6" t="n">
        <v>-86.1</v>
      </c>
      <c r="BZ6" s="0" t="s">
        <v>274</v>
      </c>
      <c r="CA6" s="11" t="n">
        <v>44455</v>
      </c>
      <c r="CB6" s="6" t="n">
        <v>458.52</v>
      </c>
      <c r="CC6" s="0" t="s">
        <v>656</v>
      </c>
      <c r="CD6" s="0"/>
      <c r="CE6" s="0"/>
      <c r="CF6" s="0"/>
      <c r="CG6" s="11" t="n">
        <v>44396</v>
      </c>
      <c r="CH6" s="6" t="n">
        <v>110.16</v>
      </c>
      <c r="CI6" s="0" t="s">
        <v>656</v>
      </c>
      <c r="CJ6" s="0"/>
      <c r="CK6" s="0"/>
      <c r="CL6" s="0"/>
      <c r="CM6" s="11" t="n">
        <v>44608</v>
      </c>
      <c r="CN6" s="6" t="n">
        <v>574.82</v>
      </c>
      <c r="CO6" s="0" t="s">
        <v>656</v>
      </c>
      <c r="CP6" s="11" t="n">
        <v>44428</v>
      </c>
      <c r="CQ6" s="6" t="n">
        <v>81.89</v>
      </c>
      <c r="CR6" s="0" t="s">
        <v>656</v>
      </c>
      <c r="CS6" s="0"/>
      <c r="CT6" s="0"/>
      <c r="CU6" s="0"/>
      <c r="CV6" s="0"/>
      <c r="CW6" s="10" t="s">
        <f>=XIRR(CW2:CW5,CV2:CV5)</f>
      </c>
      <c r="CX6" s="0"/>
      <c r="CY6" s="11" t="n">
        <v>44481</v>
      </c>
      <c r="CZ6" s="6" t="n">
        <v>-513.26</v>
      </c>
      <c r="DA6" s="0" t="s">
        <v>754</v>
      </c>
      <c r="DB6" s="0"/>
      <c r="DC6" s="8" t="s">
        <f>=-SUM(DC2:DC4)</f>
      </c>
      <c r="DD6" s="0" t="s">
        <v>659</v>
      </c>
      <c r="DE6" s="11" t="n">
        <v>44651</v>
      </c>
      <c r="DF6" s="6" t="n">
        <v>-292.14</v>
      </c>
      <c r="DG6" s="0" t="s">
        <v>288</v>
      </c>
      <c r="DH6" s="11" t="n">
        <v>44559</v>
      </c>
      <c r="DI6" s="6" t="n">
        <v>-6183.3</v>
      </c>
      <c r="DJ6" s="0" t="s">
        <v>657</v>
      </c>
      <c r="DK6" s="11" t="n">
        <v>44495</v>
      </c>
      <c r="DL6" s="6" t="n">
        <v>-11075.64</v>
      </c>
      <c r="DM6" s="0" t="s">
        <v>657</v>
      </c>
      <c r="DN6" s="0"/>
      <c r="DO6" s="8" t="s">
        <f>=-SUM(DO2:DO4)</f>
      </c>
      <c r="DP6" s="0" t="s">
        <v>659</v>
      </c>
      <c r="DQ6" s="11" t="n">
        <v>44894</v>
      </c>
      <c r="DR6" s="6" t="n">
        <v>-585.04</v>
      </c>
      <c r="DS6" s="0" t="s">
        <v>657</v>
      </c>
      <c r="DT6" s="0"/>
      <c r="DU6" s="0"/>
      <c r="DV6" s="0"/>
      <c r="DW6" s="0"/>
      <c r="DX6" s="0"/>
      <c r="DY6" s="0"/>
      <c r="DZ6" s="11" t="n">
        <v>44608</v>
      </c>
      <c r="EA6" s="6" t="n">
        <v>-26.98</v>
      </c>
      <c r="EB6" s="0" t="s">
        <v>754</v>
      </c>
      <c r="EC6" s="11" t="n">
        <v>44680</v>
      </c>
      <c r="ED6" s="6" t="n">
        <v>441.6</v>
      </c>
      <c r="EE6" s="0" t="s">
        <v>656</v>
      </c>
      <c r="EF6" s="0"/>
      <c r="EG6" s="8" t="s">
        <f>=-SUM(EG2:EG4)</f>
      </c>
      <c r="EH6" s="0" t="s">
        <v>659</v>
      </c>
      <c r="EI6" s="0"/>
      <c r="EJ6" s="0"/>
      <c r="EK6" s="0"/>
      <c r="EL6" s="0"/>
      <c r="EM6" s="0"/>
      <c r="EN6" s="0"/>
      <c r="EO6" s="0"/>
      <c r="EP6" s="0"/>
      <c r="EQ6" s="0"/>
      <c r="ER6" s="0"/>
      <c r="ES6" s="8" t="s">
        <f>=-SUM(ES2:ES4)</f>
      </c>
      <c r="ET6" s="0" t="s">
        <v>659</v>
      </c>
      <c r="EU6" s="11" t="n">
        <v>44669</v>
      </c>
      <c r="EV6" s="6" t="n">
        <v>106.52</v>
      </c>
      <c r="EW6" s="0" t="s">
        <v>656</v>
      </c>
      <c r="EX6" s="0"/>
      <c r="EY6" s="10" t="s">
        <f>=XIRR(EY2:EY5,EX2:EX5)</f>
      </c>
      <c r="EZ6" s="0"/>
      <c r="FA6" s="11" t="n">
        <v>44855</v>
      </c>
      <c r="FB6" s="6" t="n">
        <v>-637.03</v>
      </c>
      <c r="FC6" s="0" t="s">
        <v>657</v>
      </c>
      <c r="FD6" s="11" t="n">
        <v>44824</v>
      </c>
      <c r="FE6" s="6" t="n">
        <v>-969.44</v>
      </c>
      <c r="FF6" s="0" t="s">
        <v>657</v>
      </c>
      <c r="FG6" s="11" t="n">
        <v>44733</v>
      </c>
      <c r="FH6" s="6" t="n">
        <v>268.15</v>
      </c>
      <c r="FI6" s="0" t="s">
        <v>656</v>
      </c>
      <c r="FJ6" s="11" t="n">
        <v>44804</v>
      </c>
      <c r="FK6" s="6" t="n">
        <v>87.69</v>
      </c>
      <c r="FL6" s="0" t="s">
        <v>656</v>
      </c>
      <c r="FM6" s="0"/>
      <c r="FN6" s="10" t="s">
        <f>=XIRR(FN2:FN5,FM2:FM5)</f>
      </c>
      <c r="FO6" s="0"/>
      <c r="FP6" s="0"/>
      <c r="FQ6" s="0"/>
      <c r="FR6" s="0"/>
      <c r="FS6" s="11" t="n">
        <v>45014</v>
      </c>
      <c r="FT6" s="6" t="n">
        <v>-190.92</v>
      </c>
      <c r="FU6" s="0" t="s">
        <v>657</v>
      </c>
      <c r="FV6" s="11" t="n">
        <v>44917</v>
      </c>
      <c r="FW6" s="6" t="n">
        <v>121.81</v>
      </c>
      <c r="FX6" s="0" t="s">
        <v>656</v>
      </c>
      <c r="FY6" s="11" t="n">
        <v>44862</v>
      </c>
      <c r="FZ6" s="6" t="n">
        <v>19.15</v>
      </c>
      <c r="GA6" s="0" t="s">
        <v>656</v>
      </c>
      <c r="GB6" s="11" t="n">
        <v>44862</v>
      </c>
      <c r="GC6" s="6" t="n">
        <v>5.91</v>
      </c>
      <c r="GD6" s="0" t="s">
        <v>656</v>
      </c>
      <c r="GE6" s="11" t="n">
        <v>44895</v>
      </c>
      <c r="GF6" s="6" t="n">
        <v>305.2</v>
      </c>
      <c r="GG6" s="0" t="s">
        <v>656</v>
      </c>
      <c r="GH6" s="11" t="n">
        <v>44897</v>
      </c>
      <c r="GI6" s="6" t="n">
        <v>124.22</v>
      </c>
      <c r="GJ6" s="0" t="s">
        <v>656</v>
      </c>
      <c r="GK6" s="11" t="n">
        <v>45005</v>
      </c>
      <c r="GL6" s="6" t="n">
        <v>350.18</v>
      </c>
      <c r="GM6" s="0" t="s">
        <v>656</v>
      </c>
      <c r="GN6" s="11" t="n">
        <v>45225</v>
      </c>
      <c r="GO6" s="6" t="n">
        <v>-11931.95</v>
      </c>
      <c r="GP6" s="0" t="s">
        <v>657</v>
      </c>
      <c r="GQ6" s="11" t="n">
        <v>45734</v>
      </c>
      <c r="GR6" s="6" t="n">
        <v>36.18</v>
      </c>
      <c r="GS6" s="0" t="s">
        <v>656</v>
      </c>
      <c r="GT6" s="0"/>
      <c r="GU6" s="0"/>
      <c r="GV6" s="0"/>
      <c r="GW6" s="0"/>
      <c r="GX6" s="0"/>
      <c r="GY6" s="0"/>
      <c r="GZ6" s="0"/>
      <c r="HA6" s="0"/>
      <c r="HB6" s="0"/>
      <c r="HC6" s="0"/>
      <c r="HD6" s="10" t="s">
        <f>=XIRR(HD2:HD5,HC2:HC5)</f>
      </c>
      <c r="HE6" s="0"/>
      <c r="HF6" s="11" t="n">
        <v>45174</v>
      </c>
      <c r="HG6" s="6" t="n">
        <v>-195.4</v>
      </c>
      <c r="HH6" s="0" t="s">
        <v>353</v>
      </c>
      <c r="HI6" s="0"/>
      <c r="HJ6" s="0"/>
      <c r="HK6" s="0"/>
      <c r="HL6" s="11" t="n">
        <v>45148</v>
      </c>
      <c r="HM6" s="6" t="n">
        <v>64.18</v>
      </c>
      <c r="HN6" s="0" t="s">
        <v>656</v>
      </c>
      <c r="HO6" s="0"/>
      <c r="HP6" s="0"/>
      <c r="HQ6" s="0"/>
      <c r="HR6" s="0"/>
      <c r="HS6" s="0"/>
      <c r="HT6" s="0"/>
      <c r="HU6" s="0"/>
      <c r="HV6" s="8" t="s">
        <f>=-SUM(HV2:HV4)</f>
      </c>
      <c r="HW6" s="0" t="s">
        <v>659</v>
      </c>
      <c r="HX6" s="11" t="n">
        <v>45208</v>
      </c>
      <c r="HY6" s="6" t="n">
        <v>-1795.78</v>
      </c>
      <c r="HZ6" s="0" t="s">
        <v>657</v>
      </c>
      <c r="IA6" s="0"/>
      <c r="IB6" s="0"/>
      <c r="IC6" s="0"/>
      <c r="ID6" s="11" t="n">
        <v>45443</v>
      </c>
      <c r="IE6" s="6" t="n">
        <v>2882.11</v>
      </c>
      <c r="IF6" s="0" t="s">
        <v>656</v>
      </c>
      <c r="IG6" s="0"/>
      <c r="IH6" s="0"/>
      <c r="II6" s="0"/>
      <c r="IJ6" s="11" t="n">
        <v>45565</v>
      </c>
      <c r="IK6" s="6" t="n">
        <v>-2396.72</v>
      </c>
      <c r="IL6" s="0" t="s">
        <v>402</v>
      </c>
      <c r="IM6" s="11" t="n">
        <v>45453</v>
      </c>
      <c r="IN6" s="6" t="n">
        <v>-5588.05</v>
      </c>
      <c r="IO6" s="0" t="s">
        <v>657</v>
      </c>
      <c r="IP6" s="11" t="n">
        <v>45973</v>
      </c>
      <c r="IQ6" s="6" t="n">
        <v>1013.39</v>
      </c>
      <c r="IR6" s="0" t="s">
        <v>656</v>
      </c>
      <c r="IS6" s="0"/>
      <c r="IT6" s="0"/>
      <c r="IU6" s="0"/>
      <c r="IV6" s="0"/>
      <c r="IW6" s="10" t="s">
        <f>=XIRR(IW2:IW5,IV2:IV5)</f>
      </c>
      <c r="IX6" s="0"/>
      <c r="IY6" s="0"/>
      <c r="IZ6" s="0"/>
      <c r="JA6" s="0"/>
      <c r="JB6" s="0"/>
      <c r="JC6" s="0"/>
      <c r="JD6" s="0"/>
      <c r="JE6" s="11" t="n">
        <v>45922</v>
      </c>
      <c r="JF6" s="6" t="n">
        <v>-118.07</v>
      </c>
      <c r="JG6" s="0" t="s">
        <v>657</v>
      </c>
      <c r="JH6" s="0"/>
      <c r="JI6" s="8" t="s">
        <f>=-SUM(JI2:JI4)</f>
      </c>
      <c r="JJ6" s="0" t="s">
        <v>659</v>
      </c>
      <c r="JK6" s="11" t="n">
        <v>46062</v>
      </c>
      <c r="JL6" s="6" t="n">
        <v>-23.94</v>
      </c>
      <c r="JM6" s="0" t="s">
        <v>484</v>
      </c>
      <c r="JN6" s="11" t="n">
        <v>46040</v>
      </c>
      <c r="JO6" s="6" t="n">
        <v>-19.36</v>
      </c>
      <c r="JP6" s="0" t="s">
        <v>490</v>
      </c>
      <c r="JQ6" s="11" t="n">
        <v>46049</v>
      </c>
      <c r="JR6" s="6" t="n">
        <v>-19.94</v>
      </c>
      <c r="JS6" s="0" t="s">
        <v>498</v>
      </c>
      <c r="JT6" s="11" t="n">
        <v>46063</v>
      </c>
      <c r="JU6" s="6" t="n">
        <v>-29.7</v>
      </c>
      <c r="JV6" s="0" t="s">
        <v>487</v>
      </c>
    </row>
    <row collapsed="false" customFormat="false" customHeight="false" hidden="false" ht="12.1" outlineLevel="0" r="7">
      <c r="A7" s="11" t="n">
        <v>44392</v>
      </c>
      <c r="B7" s="6" t="n">
        <v>-327.5</v>
      </c>
      <c r="C7" s="0" t="s">
        <v>267</v>
      </c>
      <c r="D7" s="11" t="n">
        <v>43684</v>
      </c>
      <c r="E7" s="6" t="n">
        <v>1010.9</v>
      </c>
      <c r="F7" s="0" t="s">
        <v>656</v>
      </c>
      <c r="G7" s="11" t="n">
        <v>43980</v>
      </c>
      <c r="H7" s="6" t="n">
        <v>-247.83</v>
      </c>
      <c r="I7" s="0" t="s">
        <v>211</v>
      </c>
      <c r="J7" s="11" t="n">
        <v>43641</v>
      </c>
      <c r="K7" s="6" t="n">
        <v>-91.16</v>
      </c>
      <c r="L7" s="0" t="s">
        <v>185</v>
      </c>
      <c r="M7" s="11" t="n">
        <v>44018</v>
      </c>
      <c r="N7" s="6" t="n">
        <v>-375.24</v>
      </c>
      <c r="O7" s="0" t="s">
        <v>219</v>
      </c>
      <c r="P7" s="11" t="n">
        <v>43684</v>
      </c>
      <c r="Q7" s="6" t="n">
        <v>778.96</v>
      </c>
      <c r="R7" s="0" t="s">
        <v>656</v>
      </c>
      <c r="S7" s="11" t="n">
        <v>45072</v>
      </c>
      <c r="T7" s="6" t="n">
        <v>59.61</v>
      </c>
      <c r="U7" s="0" t="s">
        <v>656</v>
      </c>
      <c r="V7" s="11" t="n">
        <v>43726</v>
      </c>
      <c r="W7" s="6" t="n">
        <v>739.38</v>
      </c>
      <c r="X7" s="0" t="s">
        <v>656</v>
      </c>
      <c r="Y7" s="11" t="n">
        <v>44043</v>
      </c>
      <c r="Z7" s="6" t="n">
        <v>1080.04</v>
      </c>
      <c r="AA7" s="0" t="s">
        <v>656</v>
      </c>
      <c r="AB7" s="11" t="n">
        <v>44181</v>
      </c>
      <c r="AC7" s="6" t="n">
        <v>781.95</v>
      </c>
      <c r="AD7" s="0" t="s">
        <v>656</v>
      </c>
      <c r="AE7" s="11" t="n">
        <v>44057</v>
      </c>
      <c r="AF7" s="6" t="n">
        <v>1040.24</v>
      </c>
      <c r="AG7" s="0" t="s">
        <v>656</v>
      </c>
      <c r="AH7" s="11" t="n">
        <v>45160</v>
      </c>
      <c r="AI7" s="6" t="n">
        <v>-8023.58</v>
      </c>
      <c r="AJ7" s="0" t="s">
        <v>657</v>
      </c>
      <c r="AK7" s="0"/>
      <c r="AL7" s="0"/>
      <c r="AM7" s="0"/>
      <c r="AN7" s="0"/>
      <c r="AO7" s="8" t="s">
        <f>=-SUM(AO2:AO5)</f>
      </c>
      <c r="AP7" s="0" t="s">
        <v>659</v>
      </c>
      <c r="AQ7" s="11" t="n">
        <v>44530</v>
      </c>
      <c r="AR7" s="6" t="n">
        <v>2925.67</v>
      </c>
      <c r="AS7" s="0" t="s">
        <v>656</v>
      </c>
      <c r="AT7" s="0"/>
      <c r="AU7" s="0"/>
      <c r="AV7" s="0"/>
      <c r="AW7" s="11" t="n">
        <v>45271</v>
      </c>
      <c r="AX7" s="6" t="n">
        <v>13111.36</v>
      </c>
      <c r="AY7" s="0" t="s">
        <v>656</v>
      </c>
      <c r="AZ7" s="11" t="n">
        <v>45030</v>
      </c>
      <c r="BA7" s="6" t="n">
        <v>2603.11</v>
      </c>
      <c r="BB7" s="0" t="s">
        <v>656</v>
      </c>
      <c r="BC7" s="0"/>
      <c r="BD7" s="0"/>
      <c r="BE7" s="0"/>
      <c r="BF7" s="11" t="n">
        <v>44300</v>
      </c>
      <c r="BG7" s="6" t="n">
        <v>91.21</v>
      </c>
      <c r="BH7" s="0" t="s">
        <v>656</v>
      </c>
      <c r="BI7" s="0"/>
      <c r="BJ7" s="10" t="s">
        <f>=XIRR(BJ2:BJ6,BI2:BI6)</f>
      </c>
      <c r="BK7" s="0"/>
      <c r="BL7" s="0"/>
      <c r="BM7" s="8" t="s">
        <f>=-SUM(BM2:BM5)</f>
      </c>
      <c r="BN7" s="0" t="s">
        <v>659</v>
      </c>
      <c r="BO7" s="11" t="n">
        <v>44491</v>
      </c>
      <c r="BP7" s="6" t="n">
        <v>-2269.71</v>
      </c>
      <c r="BQ7" s="0" t="s">
        <v>657</v>
      </c>
      <c r="BR7" s="11" t="n">
        <v>46028</v>
      </c>
      <c r="BS7" s="6" t="n">
        <v>123.28</v>
      </c>
      <c r="BT7" s="0" t="s">
        <v>656</v>
      </c>
      <c r="BU7" s="0"/>
      <c r="BV7" s="0"/>
      <c r="BW7" s="0"/>
      <c r="BX7" s="11" t="n">
        <v>44467</v>
      </c>
      <c r="BY7" s="6" t="n">
        <v>9062.31</v>
      </c>
      <c r="BZ7" s="0" t="s">
        <v>656</v>
      </c>
      <c r="CA7" s="11" t="n">
        <v>44469</v>
      </c>
      <c r="CB7" s="6" t="n">
        <v>271.79</v>
      </c>
      <c r="CC7" s="0" t="s">
        <v>656</v>
      </c>
      <c r="CD7" s="0"/>
      <c r="CE7" s="0"/>
      <c r="CF7" s="0"/>
      <c r="CG7" s="11" t="n">
        <v>44404</v>
      </c>
      <c r="CH7" s="6" t="n">
        <v>111.88</v>
      </c>
      <c r="CI7" s="0" t="s">
        <v>656</v>
      </c>
      <c r="CJ7" s="0"/>
      <c r="CK7" s="0"/>
      <c r="CL7" s="0"/>
      <c r="CM7" s="11" t="n">
        <v>44651</v>
      </c>
      <c r="CN7" s="6" t="n">
        <v>402.73</v>
      </c>
      <c r="CO7" s="0" t="s">
        <v>656</v>
      </c>
      <c r="CP7" s="11" t="n">
        <v>44482</v>
      </c>
      <c r="CQ7" s="6" t="n">
        <v>-871.79</v>
      </c>
      <c r="CR7" s="0" t="s">
        <v>657</v>
      </c>
      <c r="CS7" s="0"/>
      <c r="CT7" s="0"/>
      <c r="CU7" s="0"/>
      <c r="CV7" s="0"/>
      <c r="CW7" s="8" t="s">
        <f>=-SUM(CW2:CW5)</f>
      </c>
      <c r="CX7" s="0" t="s">
        <v>659</v>
      </c>
      <c r="CY7" s="11" t="n">
        <v>44494</v>
      </c>
      <c r="CZ7" s="6" t="n">
        <v>-417.64</v>
      </c>
      <c r="DA7" s="0" t="s">
        <v>754</v>
      </c>
      <c r="DB7" s="0"/>
      <c r="DC7" s="0"/>
      <c r="DD7" s="0"/>
      <c r="DE7" s="11" t="n">
        <v>44742</v>
      </c>
      <c r="DF7" s="6" t="n">
        <v>-317.91</v>
      </c>
      <c r="DG7" s="0" t="s">
        <v>293</v>
      </c>
      <c r="DH7" s="11" t="n">
        <v>44559</v>
      </c>
      <c r="DI7" s="6" t="n">
        <v>-7214.55</v>
      </c>
      <c r="DJ7" s="0" t="s">
        <v>657</v>
      </c>
      <c r="DK7" s="0"/>
      <c r="DL7" s="10" t="s">
        <f>=XIRR(DL2:DL6,DK2:DK6)</f>
      </c>
      <c r="DM7" s="0"/>
      <c r="DN7" s="0"/>
      <c r="DO7" s="0"/>
      <c r="DP7" s="0"/>
      <c r="DQ7" s="0"/>
      <c r="DR7" s="10" t="s">
        <f>=XIRR(DR2:DR6,DQ2:DQ6)</f>
      </c>
      <c r="DS7" s="0"/>
      <c r="DT7" s="0"/>
      <c r="DU7" s="0"/>
      <c r="DV7" s="0"/>
      <c r="DW7" s="0"/>
      <c r="DX7" s="0"/>
      <c r="DY7" s="0"/>
      <c r="DZ7" s="11" t="n">
        <v>44613</v>
      </c>
      <c r="EA7" s="6" t="n">
        <v>-15.81</v>
      </c>
      <c r="EB7" s="0" t="s">
        <v>754</v>
      </c>
      <c r="EC7" s="11" t="n">
        <v>44680</v>
      </c>
      <c r="ED7" s="6" t="n">
        <v>441.65</v>
      </c>
      <c r="EE7" s="0" t="s">
        <v>656</v>
      </c>
      <c r="EF7" s="0"/>
      <c r="EG7" s="0"/>
      <c r="EH7" s="0"/>
      <c r="EI7" s="0"/>
      <c r="EJ7" s="0"/>
      <c r="EK7" s="0"/>
      <c r="EL7" s="0"/>
      <c r="EM7" s="0"/>
      <c r="EN7" s="0"/>
      <c r="EO7" s="0"/>
      <c r="EP7" s="0"/>
      <c r="EQ7" s="0"/>
      <c r="ER7" s="0"/>
      <c r="ES7" s="0"/>
      <c r="ET7" s="0"/>
      <c r="EU7" s="11" t="n">
        <v>44670</v>
      </c>
      <c r="EV7" s="6" t="n">
        <v>319.85</v>
      </c>
      <c r="EW7" s="0" t="s">
        <v>656</v>
      </c>
      <c r="EX7" s="0"/>
      <c r="EY7" s="8" t="s">
        <f>=-SUM(EY2:EY5)</f>
      </c>
      <c r="EZ7" s="0" t="s">
        <v>659</v>
      </c>
      <c r="FA7" s="0"/>
      <c r="FB7" s="10" t="s">
        <f>=XIRR(FB2:FB6,FA2:FA6)</f>
      </c>
      <c r="FC7" s="0"/>
      <c r="FD7" s="0"/>
      <c r="FE7" s="10" t="s">
        <f>=XIRR(FE2:FE6,FD2:FD6)</f>
      </c>
      <c r="FF7" s="0"/>
      <c r="FG7" s="11" t="n">
        <v>44824</v>
      </c>
      <c r="FH7" s="6" t="n">
        <v>-71.76</v>
      </c>
      <c r="FI7" s="0" t="s">
        <v>657</v>
      </c>
      <c r="FJ7" s="11" t="n">
        <v>44819</v>
      </c>
      <c r="FK7" s="6" t="n">
        <v>127.87</v>
      </c>
      <c r="FL7" s="0" t="s">
        <v>656</v>
      </c>
      <c r="FM7" s="0"/>
      <c r="FN7" s="8" t="s">
        <f>=-SUM(FN2:FN5)</f>
      </c>
      <c r="FO7" s="0" t="s">
        <v>659</v>
      </c>
      <c r="FP7" s="0"/>
      <c r="FQ7" s="0"/>
      <c r="FR7" s="0"/>
      <c r="FS7" s="11" t="n">
        <v>45014</v>
      </c>
      <c r="FT7" s="6" t="n">
        <v>-50.92</v>
      </c>
      <c r="FU7" s="0" t="s">
        <v>657</v>
      </c>
      <c r="FV7" s="11" t="n">
        <v>44957</v>
      </c>
      <c r="FW7" s="6" t="n">
        <v>25.81</v>
      </c>
      <c r="FX7" s="0" t="s">
        <v>656</v>
      </c>
      <c r="FY7" s="11" t="n">
        <v>44862</v>
      </c>
      <c r="FZ7" s="6" t="n">
        <v>4.8</v>
      </c>
      <c r="GA7" s="0" t="s">
        <v>656</v>
      </c>
      <c r="GB7" s="11" t="n">
        <v>44865</v>
      </c>
      <c r="GC7" s="6" t="n">
        <v>53.14</v>
      </c>
      <c r="GD7" s="0" t="s">
        <v>656</v>
      </c>
      <c r="GE7" s="11" t="n">
        <v>44896</v>
      </c>
      <c r="GF7" s="6" t="n">
        <v>40.75</v>
      </c>
      <c r="GG7" s="0" t="s">
        <v>656</v>
      </c>
      <c r="GH7" s="11" t="n">
        <v>44897</v>
      </c>
      <c r="GI7" s="6" t="n">
        <v>123.91</v>
      </c>
      <c r="GJ7" s="0" t="s">
        <v>656</v>
      </c>
      <c r="GK7" s="11" t="n">
        <v>45007</v>
      </c>
      <c r="GL7" s="6" t="n">
        <v>1745.91</v>
      </c>
      <c r="GM7" s="0" t="s">
        <v>656</v>
      </c>
      <c r="GN7" s="11" t="n">
        <v>45225</v>
      </c>
      <c r="GO7" s="6" t="n">
        <v>-11931.97</v>
      </c>
      <c r="GP7" s="0" t="s">
        <v>657</v>
      </c>
      <c r="GQ7" s="11" t="n">
        <v>45915</v>
      </c>
      <c r="GR7" s="6" t="n">
        <v>461.85</v>
      </c>
      <c r="GS7" s="0" t="s">
        <v>656</v>
      </c>
      <c r="GT7" s="0"/>
      <c r="GU7" s="0"/>
      <c r="GV7" s="0"/>
      <c r="GW7" s="0"/>
      <c r="GX7" s="0"/>
      <c r="GY7" s="0"/>
      <c r="GZ7" s="0"/>
      <c r="HA7" s="0"/>
      <c r="HB7" s="0"/>
      <c r="HC7" s="0"/>
      <c r="HD7" s="8" t="s">
        <f>=-SUM(HD2:HD5)</f>
      </c>
      <c r="HE7" s="0" t="s">
        <v>659</v>
      </c>
      <c r="HF7" s="11" t="n">
        <v>45243</v>
      </c>
      <c r="HG7" s="6" t="n">
        <v>-9486.84</v>
      </c>
      <c r="HH7" s="0" t="s">
        <v>657</v>
      </c>
      <c r="HI7" s="0"/>
      <c r="HJ7" s="0"/>
      <c r="HK7" s="0"/>
      <c r="HL7" s="11" t="n">
        <v>45148</v>
      </c>
      <c r="HM7" s="6" t="n">
        <v>74.91</v>
      </c>
      <c r="HN7" s="0" t="s">
        <v>656</v>
      </c>
      <c r="HO7" s="0"/>
      <c r="HP7" s="0"/>
      <c r="HQ7" s="0"/>
      <c r="HR7" s="0"/>
      <c r="HS7" s="0"/>
      <c r="HT7" s="0"/>
      <c r="HU7" s="0"/>
      <c r="HV7" s="0"/>
      <c r="HW7" s="0"/>
      <c r="HX7" s="11" t="n">
        <v>45223</v>
      </c>
      <c r="HY7" s="6" t="n">
        <v>903.2</v>
      </c>
      <c r="HZ7" s="0" t="s">
        <v>656</v>
      </c>
      <c r="IA7" s="0"/>
      <c r="IB7" s="0"/>
      <c r="IC7" s="0"/>
      <c r="ID7" s="11" t="n">
        <v>45448</v>
      </c>
      <c r="IE7" s="6" t="n">
        <v>-1540</v>
      </c>
      <c r="IF7" s="0" t="s">
        <v>379</v>
      </c>
      <c r="IG7" s="0"/>
      <c r="IH7" s="0"/>
      <c r="II7" s="0"/>
      <c r="IJ7" s="11" t="n">
        <v>45567</v>
      </c>
      <c r="IK7" s="6" t="n">
        <v>-70544.79</v>
      </c>
      <c r="IL7" s="0" t="s">
        <v>657</v>
      </c>
      <c r="IM7" s="11" t="n">
        <v>45453</v>
      </c>
      <c r="IN7" s="6" t="n">
        <v>-4658.21</v>
      </c>
      <c r="IO7" s="0" t="s">
        <v>657</v>
      </c>
      <c r="IP7" s="11" t="n">
        <v>45987</v>
      </c>
      <c r="IQ7" s="6" t="n">
        <v>-40.62</v>
      </c>
      <c r="IR7" s="0" t="s">
        <v>476</v>
      </c>
      <c r="IS7" s="0"/>
      <c r="IT7" s="0"/>
      <c r="IU7" s="0"/>
      <c r="IV7" s="0"/>
      <c r="IW7" s="8" t="s">
        <f>=-SUM(IW2:IW5)</f>
      </c>
      <c r="IX7" s="0" t="s">
        <v>659</v>
      </c>
      <c r="IY7" s="0"/>
      <c r="IZ7" s="0"/>
      <c r="JA7" s="0"/>
      <c r="JB7" s="0"/>
      <c r="JC7" s="0"/>
      <c r="JD7" s="0"/>
      <c r="JE7" s="11" t="n">
        <v>45922</v>
      </c>
      <c r="JF7" s="6" t="n">
        <v>-589.18</v>
      </c>
      <c r="JG7" s="0" t="s">
        <v>657</v>
      </c>
      <c r="JH7" s="0"/>
      <c r="JI7" s="0"/>
      <c r="JJ7" s="0"/>
      <c r="JK7" s="11" t="n">
        <v>46092</v>
      </c>
      <c r="JL7" s="6" t="n">
        <v>-23.94</v>
      </c>
      <c r="JM7" s="0" t="s">
        <v>484</v>
      </c>
      <c r="JN7" s="11" t="n">
        <v>46070</v>
      </c>
      <c r="JO7" s="6" t="n">
        <v>-19.36</v>
      </c>
      <c r="JP7" s="0" t="s">
        <v>490</v>
      </c>
      <c r="JQ7" s="11" t="n">
        <v>46079</v>
      </c>
      <c r="JR7" s="6" t="n">
        <v>-19.94</v>
      </c>
      <c r="JS7" s="0" t="s">
        <v>498</v>
      </c>
      <c r="JT7" s="11" t="n">
        <v>46093</v>
      </c>
      <c r="JU7" s="6" t="n">
        <v>-29.7</v>
      </c>
      <c r="JV7" s="0" t="s">
        <v>487</v>
      </c>
    </row>
    <row collapsed="false" customFormat="false" customHeight="false" hidden="false" ht="12.1" outlineLevel="0" r="8">
      <c r="A8" s="11" t="n">
        <v>44845</v>
      </c>
      <c r="B8" s="6" t="n">
        <v>-1331.9</v>
      </c>
      <c r="C8" s="0" t="s">
        <v>306</v>
      </c>
      <c r="D8" s="11" t="n">
        <v>43713</v>
      </c>
      <c r="E8" s="6" t="n">
        <v>1016.34</v>
      </c>
      <c r="F8" s="0" t="s">
        <v>656</v>
      </c>
      <c r="G8" s="11" t="n">
        <v>44347</v>
      </c>
      <c r="H8" s="6" t="n">
        <v>2193.26</v>
      </c>
      <c r="I8" s="0" t="s">
        <v>656</v>
      </c>
      <c r="J8" s="11" t="n">
        <v>43684</v>
      </c>
      <c r="K8" s="6" t="n">
        <v>1048.28</v>
      </c>
      <c r="L8" s="0" t="s">
        <v>656</v>
      </c>
      <c r="M8" s="11" t="n">
        <v>44165</v>
      </c>
      <c r="N8" s="6" t="n">
        <v>1243.22</v>
      </c>
      <c r="O8" s="0" t="s">
        <v>656</v>
      </c>
      <c r="P8" s="11" t="n">
        <v>43752</v>
      </c>
      <c r="Q8" s="6" t="n">
        <v>-167</v>
      </c>
      <c r="R8" s="0" t="s">
        <v>200</v>
      </c>
      <c r="S8" s="11" t="n">
        <v>45154</v>
      </c>
      <c r="T8" s="6" t="n">
        <v>-86.71</v>
      </c>
      <c r="U8" s="0" t="s">
        <v>657</v>
      </c>
      <c r="V8" s="11" t="n">
        <v>43805</v>
      </c>
      <c r="W8" s="6" t="n">
        <v>-61.26</v>
      </c>
      <c r="X8" s="0" t="s">
        <v>201</v>
      </c>
      <c r="Y8" s="11" t="n">
        <v>44043</v>
      </c>
      <c r="Z8" s="6" t="n">
        <v>540.21</v>
      </c>
      <c r="AA8" s="0" t="s">
        <v>656</v>
      </c>
      <c r="AB8" s="11" t="n">
        <v>44357</v>
      </c>
      <c r="AC8" s="6" t="n">
        <v>834.48</v>
      </c>
      <c r="AD8" s="0" t="s">
        <v>656</v>
      </c>
      <c r="AE8" s="11" t="n">
        <v>44230</v>
      </c>
      <c r="AF8" s="6" t="n">
        <v>-284.6</v>
      </c>
      <c r="AG8" s="0" t="s">
        <v>245</v>
      </c>
      <c r="AH8" s="0"/>
      <c r="AI8" s="10" t="s">
        <f>=XIRR(AI2:AI7,AH2:AH7)</f>
      </c>
      <c r="AJ8" s="0"/>
      <c r="AK8" s="0"/>
      <c r="AL8" s="0"/>
      <c r="AM8" s="0"/>
      <c r="AN8" s="0"/>
      <c r="AO8" s="0"/>
      <c r="AP8" s="0"/>
      <c r="AQ8" s="11" t="n">
        <v>44592</v>
      </c>
      <c r="AR8" s="6" t="n">
        <v>2541.34</v>
      </c>
      <c r="AS8" s="0" t="s">
        <v>656</v>
      </c>
      <c r="AT8" s="0"/>
      <c r="AU8" s="0"/>
      <c r="AV8" s="0"/>
      <c r="AW8" s="11" t="n">
        <v>45274</v>
      </c>
      <c r="AX8" s="6" t="n">
        <v>2624.67</v>
      </c>
      <c r="AY8" s="0" t="s">
        <v>656</v>
      </c>
      <c r="AZ8" s="11" t="n">
        <v>45106</v>
      </c>
      <c r="BA8" s="6" t="n">
        <v>-596.8</v>
      </c>
      <c r="BB8" s="0" t="s">
        <v>336</v>
      </c>
      <c r="BC8" s="0"/>
      <c r="BD8" s="0"/>
      <c r="BE8" s="0"/>
      <c r="BF8" s="11" t="n">
        <v>44302</v>
      </c>
      <c r="BG8" s="6" t="n">
        <v>275.26</v>
      </c>
      <c r="BH8" s="0" t="s">
        <v>656</v>
      </c>
      <c r="BI8" s="0"/>
      <c r="BJ8" s="8" t="s">
        <f>=-SUM(BJ2:BJ6)</f>
      </c>
      <c r="BK8" s="0" t="s">
        <v>659</v>
      </c>
      <c r="BL8" s="0"/>
      <c r="BM8" s="0"/>
      <c r="BN8" s="0"/>
      <c r="BO8" s="11" t="n">
        <v>44593</v>
      </c>
      <c r="BP8" s="6" t="n">
        <v>-665.42</v>
      </c>
      <c r="BQ8" s="0" t="s">
        <v>657</v>
      </c>
      <c r="BR8" s="11" t="n">
        <v>46042</v>
      </c>
      <c r="BS8" s="6" t="n">
        <v>244.4</v>
      </c>
      <c r="BT8" s="0" t="s">
        <v>656</v>
      </c>
      <c r="BU8" s="0"/>
      <c r="BV8" s="0"/>
      <c r="BW8" s="0"/>
      <c r="BX8" s="11" t="n">
        <v>44467</v>
      </c>
      <c r="BY8" s="6" t="n">
        <v>1006.92</v>
      </c>
      <c r="BZ8" s="0" t="s">
        <v>656</v>
      </c>
      <c r="CA8" s="11" t="n">
        <v>44469</v>
      </c>
      <c r="CB8" s="6" t="n">
        <v>90.59</v>
      </c>
      <c r="CC8" s="0" t="s">
        <v>656</v>
      </c>
      <c r="CD8" s="0"/>
      <c r="CE8" s="0"/>
      <c r="CF8" s="0"/>
      <c r="CG8" s="11" t="n">
        <v>44439</v>
      </c>
      <c r="CH8" s="6" t="n">
        <v>344.3</v>
      </c>
      <c r="CI8" s="0" t="s">
        <v>656</v>
      </c>
      <c r="CJ8" s="0"/>
      <c r="CK8" s="0"/>
      <c r="CL8" s="0"/>
      <c r="CM8" s="11" t="n">
        <v>44753</v>
      </c>
      <c r="CN8" s="6" t="n">
        <v>-504.32</v>
      </c>
      <c r="CO8" s="0" t="s">
        <v>297</v>
      </c>
      <c r="CP8" s="0"/>
      <c r="CQ8" s="10" t="s">
        <f>=XIRR(CQ2:CQ7,CP2:CP7)</f>
      </c>
      <c r="CR8" s="0"/>
      <c r="CS8" s="0"/>
      <c r="CT8" s="0"/>
      <c r="CU8" s="0"/>
      <c r="CV8" s="0"/>
      <c r="CW8" s="0"/>
      <c r="CX8" s="0"/>
      <c r="CY8" s="11" t="n">
        <v>44547</v>
      </c>
      <c r="CZ8" s="6" t="n">
        <v>-367.5</v>
      </c>
      <c r="DA8" s="0" t="s">
        <v>754</v>
      </c>
      <c r="DB8" s="0"/>
      <c r="DC8" s="0"/>
      <c r="DD8" s="0"/>
      <c r="DE8" s="11" t="n">
        <v>44742</v>
      </c>
      <c r="DF8" s="6" t="n">
        <v>1729.6</v>
      </c>
      <c r="DG8" s="0" t="s">
        <v>656</v>
      </c>
      <c r="DH8" s="0"/>
      <c r="DI8" s="10" t="s">
        <f>=XIRR(DI2:DI7,DH2:DH7)</f>
      </c>
      <c r="DJ8" s="0"/>
      <c r="DK8" s="0"/>
      <c r="DL8" s="8" t="s">
        <f>=-SUM(DL2:DL6)</f>
      </c>
      <c r="DM8" s="0" t="s">
        <v>659</v>
      </c>
      <c r="DN8" s="0"/>
      <c r="DO8" s="0"/>
      <c r="DP8" s="0"/>
      <c r="DQ8" s="0"/>
      <c r="DR8" s="8" t="s">
        <f>=-SUM(DR2:DR6)</f>
      </c>
      <c r="DS8" s="0" t="s">
        <v>659</v>
      </c>
      <c r="DT8" s="0"/>
      <c r="DU8" s="0"/>
      <c r="DV8" s="0"/>
      <c r="DW8" s="0"/>
      <c r="DX8" s="0"/>
      <c r="DY8" s="0"/>
      <c r="DZ8" s="0"/>
      <c r="EA8" s="10" t="s">
        <f>=XIRR(EA2:EA7,DZ2:DZ7)</f>
      </c>
      <c r="EB8" s="0"/>
      <c r="EC8" s="11" t="n">
        <v>44697</v>
      </c>
      <c r="ED8" s="6" t="n">
        <v>430.24</v>
      </c>
      <c r="EE8" s="0" t="s">
        <v>656</v>
      </c>
      <c r="EF8" s="0"/>
      <c r="EG8" s="0"/>
      <c r="EH8" s="0"/>
      <c r="EI8" s="0"/>
      <c r="EJ8" s="0"/>
      <c r="EK8" s="0"/>
      <c r="EL8" s="0"/>
      <c r="EM8" s="0"/>
      <c r="EN8" s="0"/>
      <c r="EO8" s="0"/>
      <c r="EP8" s="0"/>
      <c r="EQ8" s="0"/>
      <c r="ER8" s="0"/>
      <c r="ES8" s="0"/>
      <c r="ET8" s="0"/>
      <c r="EU8" s="11" t="n">
        <v>44685</v>
      </c>
      <c r="EV8" s="6" t="n">
        <v>107.16</v>
      </c>
      <c r="EW8" s="0" t="s">
        <v>656</v>
      </c>
      <c r="EX8" s="0"/>
      <c r="EY8" s="0"/>
      <c r="EZ8" s="0"/>
      <c r="FA8" s="0"/>
      <c r="FB8" s="8" t="s">
        <f>=-SUM(FB2:FB6)</f>
      </c>
      <c r="FC8" s="0" t="s">
        <v>659</v>
      </c>
      <c r="FD8" s="0"/>
      <c r="FE8" s="8" t="s">
        <f>=-SUM(FE2:FE6)</f>
      </c>
      <c r="FF8" s="0" t="s">
        <v>659</v>
      </c>
      <c r="FG8" s="11" t="n">
        <v>44824</v>
      </c>
      <c r="FH8" s="6" t="n">
        <v>-71.76</v>
      </c>
      <c r="FI8" s="0" t="s">
        <v>657</v>
      </c>
      <c r="FJ8" s="11" t="n">
        <v>44823</v>
      </c>
      <c r="FK8" s="6" t="n">
        <v>263.77</v>
      </c>
      <c r="FL8" s="0" t="s">
        <v>656</v>
      </c>
      <c r="FM8" s="0"/>
      <c r="FN8" s="0"/>
      <c r="FO8" s="0"/>
      <c r="FP8" s="0"/>
      <c r="FQ8" s="0"/>
      <c r="FR8" s="0"/>
      <c r="FS8" s="11" t="n">
        <v>45558</v>
      </c>
      <c r="FT8" s="6" t="n">
        <v>688.7</v>
      </c>
      <c r="FU8" s="0" t="s">
        <v>656</v>
      </c>
      <c r="FV8" s="11" t="n">
        <v>44965</v>
      </c>
      <c r="FW8" s="6" t="n">
        <v>158.09</v>
      </c>
      <c r="FX8" s="0" t="s">
        <v>656</v>
      </c>
      <c r="FY8" s="11" t="n">
        <v>44865</v>
      </c>
      <c r="FZ8" s="6" t="n">
        <v>47.86</v>
      </c>
      <c r="GA8" s="0" t="s">
        <v>656</v>
      </c>
      <c r="GB8" s="11" t="n">
        <v>44865</v>
      </c>
      <c r="GC8" s="6" t="n">
        <v>5.92</v>
      </c>
      <c r="GD8" s="0" t="s">
        <v>656</v>
      </c>
      <c r="GE8" s="11" t="n">
        <v>44914</v>
      </c>
      <c r="GF8" s="6" t="n">
        <v>59.36</v>
      </c>
      <c r="GG8" s="0" t="s">
        <v>656</v>
      </c>
      <c r="GH8" s="11" t="n">
        <v>44902</v>
      </c>
      <c r="GI8" s="6" t="n">
        <v>188.45</v>
      </c>
      <c r="GJ8" s="0" t="s">
        <v>656</v>
      </c>
      <c r="GK8" s="11" t="n">
        <v>45007</v>
      </c>
      <c r="GL8" s="6" t="n">
        <v>1396.73</v>
      </c>
      <c r="GM8" s="0" t="s">
        <v>656</v>
      </c>
      <c r="GN8" s="0"/>
      <c r="GO8" s="10" t="s">
        <f>=XIRR(GO2:GO7,GN2:GN7)</f>
      </c>
      <c r="GP8" s="0"/>
      <c r="GQ8" s="11" t="n">
        <v>45922</v>
      </c>
      <c r="GR8" s="6" t="n">
        <v>-499.94</v>
      </c>
      <c r="GS8" s="0" t="s">
        <v>657</v>
      </c>
      <c r="GT8" s="0"/>
      <c r="GU8" s="0"/>
      <c r="GV8" s="0"/>
      <c r="GW8" s="0"/>
      <c r="GX8" s="0"/>
      <c r="GY8" s="0"/>
      <c r="GZ8" s="0"/>
      <c r="HA8" s="0"/>
      <c r="HB8" s="0"/>
      <c r="HC8" s="0"/>
      <c r="HD8" s="0"/>
      <c r="HE8" s="0"/>
      <c r="HF8" s="0"/>
      <c r="HG8" s="10" t="s">
        <f>=XIRR(HG2:HG7,HF2:HF7)</f>
      </c>
      <c r="HH8" s="0"/>
      <c r="HI8" s="0"/>
      <c r="HJ8" s="0"/>
      <c r="HK8" s="0"/>
      <c r="HL8" s="11" t="n">
        <v>45148</v>
      </c>
      <c r="HM8" s="6" t="n">
        <v>513.42</v>
      </c>
      <c r="HN8" s="0" t="s">
        <v>656</v>
      </c>
      <c r="HO8" s="0"/>
      <c r="HP8" s="0"/>
      <c r="HQ8" s="0"/>
      <c r="HR8" s="0"/>
      <c r="HS8" s="0"/>
      <c r="HT8" s="0"/>
      <c r="HU8" s="0"/>
      <c r="HV8" s="0"/>
      <c r="HW8" s="0"/>
      <c r="HX8" s="11" t="n">
        <v>45259</v>
      </c>
      <c r="HY8" s="6" t="n">
        <v>-41.37</v>
      </c>
      <c r="HZ8" s="0" t="s">
        <v>359</v>
      </c>
      <c r="IA8" s="0"/>
      <c r="IB8" s="0"/>
      <c r="IC8" s="0"/>
      <c r="ID8" s="11" t="n">
        <v>45453</v>
      </c>
      <c r="IE8" s="6" t="n">
        <v>551.59</v>
      </c>
      <c r="IF8" s="0" t="s">
        <v>656</v>
      </c>
      <c r="IG8" s="0"/>
      <c r="IH8" s="0"/>
      <c r="II8" s="0"/>
      <c r="IJ8" s="0"/>
      <c r="IK8" s="10" t="s">
        <f>=XIRR(IK2:IK7,IJ2:IJ7)</f>
      </c>
      <c r="IL8" s="0"/>
      <c r="IM8" s="0"/>
      <c r="IN8" s="10" t="s">
        <f>=XIRR(IN2:IN7,IM2:IM7)</f>
      </c>
      <c r="IO8" s="0"/>
      <c r="IP8" s="11" t="n">
        <v>45988</v>
      </c>
      <c r="IQ8" s="6" t="n">
        <v>971.68</v>
      </c>
      <c r="IR8" s="0" t="s">
        <v>656</v>
      </c>
      <c r="IS8" s="0"/>
      <c r="IT8" s="0"/>
      <c r="IU8" s="0"/>
      <c r="IV8" s="0"/>
      <c r="IW8" s="0"/>
      <c r="IX8" s="0"/>
      <c r="IY8" s="0"/>
      <c r="IZ8" s="0"/>
      <c r="JA8" s="0"/>
      <c r="JB8" s="0"/>
      <c r="JC8" s="0"/>
      <c r="JD8" s="0"/>
      <c r="JE8" s="0"/>
      <c r="JF8" s="10" t="s">
        <f>=XIRR(JF2:JF7,JE2:JE7)</f>
      </c>
      <c r="JG8" s="0"/>
      <c r="JH8" s="0"/>
      <c r="JI8" s="0"/>
      <c r="JJ8" s="0"/>
      <c r="JK8" s="11" t="n">
        <v>46122</v>
      </c>
      <c r="JL8" s="6" t="n">
        <v>-23.94</v>
      </c>
      <c r="JM8" s="0" t="s">
        <v>484</v>
      </c>
      <c r="JN8" s="11" t="n">
        <v>46100</v>
      </c>
      <c r="JO8" s="6" t="n">
        <v>-19.36</v>
      </c>
      <c r="JP8" s="0" t="s">
        <v>490</v>
      </c>
      <c r="JQ8" s="11" t="n">
        <v>46109</v>
      </c>
      <c r="JR8" s="6" t="n">
        <v>-19.94</v>
      </c>
      <c r="JS8" s="0" t="s">
        <v>498</v>
      </c>
      <c r="JT8" s="11" t="n">
        <v>46123</v>
      </c>
      <c r="JU8" s="6" t="n">
        <v>-29.7</v>
      </c>
      <c r="JV8" s="0" t="s">
        <v>487</v>
      </c>
    </row>
    <row collapsed="false" customFormat="false" customHeight="false" hidden="false" ht="12.1" outlineLevel="0" r="9">
      <c r="A9" s="11" t="n">
        <v>45107</v>
      </c>
      <c r="B9" s="6" t="n">
        <v>1670</v>
      </c>
      <c r="C9" s="0" t="s">
        <v>656</v>
      </c>
      <c r="D9" s="11" t="n">
        <v>43742</v>
      </c>
      <c r="E9" s="6" t="n">
        <v>1022.62</v>
      </c>
      <c r="F9" s="0" t="s">
        <v>656</v>
      </c>
      <c r="G9" s="11" t="n">
        <v>44393</v>
      </c>
      <c r="H9" s="6" t="n">
        <v>-560</v>
      </c>
      <c r="I9" s="0" t="s">
        <v>268</v>
      </c>
      <c r="J9" s="11" t="n">
        <v>43732</v>
      </c>
      <c r="K9" s="6" t="n">
        <v>-113.95</v>
      </c>
      <c r="L9" s="0" t="s">
        <v>198</v>
      </c>
      <c r="M9" s="11" t="n">
        <v>44309</v>
      </c>
      <c r="N9" s="6" t="n">
        <v>-5906.6</v>
      </c>
      <c r="O9" s="0" t="s">
        <v>657</v>
      </c>
      <c r="P9" s="11" t="n">
        <v>43889</v>
      </c>
      <c r="Q9" s="6" t="n">
        <v>706.92</v>
      </c>
      <c r="R9" s="0" t="s">
        <v>656</v>
      </c>
      <c r="S9" s="11" t="n">
        <v>45169</v>
      </c>
      <c r="T9" s="6" t="n">
        <v>-183.1</v>
      </c>
      <c r="U9" s="0" t="s">
        <v>657</v>
      </c>
      <c r="V9" s="11" t="n">
        <v>43896</v>
      </c>
      <c r="W9" s="6" t="n">
        <v>-61.26</v>
      </c>
      <c r="X9" s="0" t="s">
        <v>201</v>
      </c>
      <c r="Y9" s="11" t="n">
        <v>44049</v>
      </c>
      <c r="Z9" s="6" t="n">
        <v>540.61</v>
      </c>
      <c r="AA9" s="0" t="s">
        <v>656</v>
      </c>
      <c r="AB9" s="11" t="n">
        <v>44387</v>
      </c>
      <c r="AC9" s="6" t="n">
        <v>-323</v>
      </c>
      <c r="AD9" s="0" t="s">
        <v>265</v>
      </c>
      <c r="AE9" s="11" t="n">
        <v>44412</v>
      </c>
      <c r="AF9" s="6" t="n">
        <v>-232.8</v>
      </c>
      <c r="AG9" s="0" t="s">
        <v>270</v>
      </c>
      <c r="AH9" s="0"/>
      <c r="AI9" s="8" t="s">
        <f>=-SUM(AI2:AI7)</f>
      </c>
      <c r="AJ9" s="0" t="s">
        <v>659</v>
      </c>
      <c r="AK9" s="0"/>
      <c r="AL9" s="0"/>
      <c r="AM9" s="0"/>
      <c r="AN9" s="0"/>
      <c r="AO9" s="0"/>
      <c r="AP9" s="0"/>
      <c r="AQ9" s="11" t="n">
        <v>44697</v>
      </c>
      <c r="AR9" s="6" t="n">
        <v>1178.67</v>
      </c>
      <c r="AS9" s="0" t="s">
        <v>656</v>
      </c>
      <c r="AT9" s="0"/>
      <c r="AU9" s="0"/>
      <c r="AV9" s="0"/>
      <c r="AW9" s="11" t="n">
        <v>45302</v>
      </c>
      <c r="AX9" s="6" t="n">
        <v>-5831.55</v>
      </c>
      <c r="AY9" s="0" t="s">
        <v>657</v>
      </c>
      <c r="AZ9" s="11" t="n">
        <v>45160</v>
      </c>
      <c r="BA9" s="6" t="n">
        <v>-5804.36</v>
      </c>
      <c r="BB9" s="0" t="s">
        <v>657</v>
      </c>
      <c r="BC9" s="0"/>
      <c r="BD9" s="0"/>
      <c r="BE9" s="0"/>
      <c r="BF9" s="11" t="n">
        <v>44309</v>
      </c>
      <c r="BG9" s="6" t="n">
        <v>-65.83</v>
      </c>
      <c r="BH9" s="0" t="s">
        <v>657</v>
      </c>
      <c r="BI9" s="0"/>
      <c r="BJ9" s="0"/>
      <c r="BK9" s="0"/>
      <c r="BL9" s="0"/>
      <c r="BM9" s="0"/>
      <c r="BN9" s="0"/>
      <c r="BO9" s="11" t="n">
        <v>44593</v>
      </c>
      <c r="BP9" s="6" t="n">
        <v>-665.23</v>
      </c>
      <c r="BQ9" s="0" t="s">
        <v>657</v>
      </c>
      <c r="BR9" s="11" t="n">
        <v>46064</v>
      </c>
      <c r="BS9" s="6" t="n">
        <v>363.78</v>
      </c>
      <c r="BT9" s="0" t="s">
        <v>656</v>
      </c>
      <c r="BU9" s="0"/>
      <c r="BV9" s="0"/>
      <c r="BW9" s="0"/>
      <c r="BX9" s="11" t="n">
        <v>44491</v>
      </c>
      <c r="BY9" s="6" t="n">
        <v>-2009.5</v>
      </c>
      <c r="BZ9" s="0" t="s">
        <v>657</v>
      </c>
      <c r="CA9" s="11" t="n">
        <v>44482</v>
      </c>
      <c r="CB9" s="6" t="n">
        <v>-1076.61</v>
      </c>
      <c r="CC9" s="0" t="s">
        <v>657</v>
      </c>
      <c r="CD9" s="0"/>
      <c r="CE9" s="0"/>
      <c r="CF9" s="0"/>
      <c r="CG9" s="11" t="n">
        <v>44455</v>
      </c>
      <c r="CH9" s="6" t="n">
        <v>223.35</v>
      </c>
      <c r="CI9" s="0" t="s">
        <v>656</v>
      </c>
      <c r="CJ9" s="0"/>
      <c r="CK9" s="0"/>
      <c r="CL9" s="0"/>
      <c r="CM9" s="11" t="n">
        <v>44757</v>
      </c>
      <c r="CN9" s="6" t="n">
        <v>490.97</v>
      </c>
      <c r="CO9" s="0" t="s">
        <v>656</v>
      </c>
      <c r="CP9" s="0"/>
      <c r="CQ9" s="8" t="s">
        <f>=-SUM(CQ2:CQ7)</f>
      </c>
      <c r="CR9" s="0" t="s">
        <v>659</v>
      </c>
      <c r="CS9" s="0"/>
      <c r="CT9" s="0"/>
      <c r="CU9" s="0"/>
      <c r="CV9" s="0"/>
      <c r="CW9" s="0"/>
      <c r="CX9" s="0"/>
      <c r="CY9" s="11" t="n">
        <v>44547</v>
      </c>
      <c r="CZ9" s="6" t="n">
        <v>-40.85</v>
      </c>
      <c r="DA9" s="0" t="s">
        <v>754</v>
      </c>
      <c r="DB9" s="0"/>
      <c r="DC9" s="0"/>
      <c r="DD9" s="0"/>
      <c r="DE9" s="11" t="n">
        <v>44771</v>
      </c>
      <c r="DF9" s="6" t="n">
        <v>1746.2</v>
      </c>
      <c r="DG9" s="0" t="s">
        <v>656</v>
      </c>
      <c r="DH9" s="0"/>
      <c r="DI9" s="8" t="s">
        <f>=-SUM(DI2:DI7)</f>
      </c>
      <c r="DJ9" s="0" t="s">
        <v>659</v>
      </c>
      <c r="DK9" s="0"/>
      <c r="DL9" s="0"/>
      <c r="DM9" s="0"/>
      <c r="DN9" s="0"/>
      <c r="DO9" s="0"/>
      <c r="DP9" s="0"/>
      <c r="DQ9" s="0"/>
      <c r="DR9" s="0"/>
      <c r="DS9" s="0"/>
      <c r="DT9" s="0"/>
      <c r="DU9" s="0"/>
      <c r="DV9" s="0"/>
      <c r="DW9" s="0"/>
      <c r="DX9" s="0"/>
      <c r="DY9" s="0"/>
      <c r="DZ9" s="0"/>
      <c r="EA9" s="8" t="s">
        <f>=-SUM(EA2:EA7)</f>
      </c>
      <c r="EB9" s="0" t="s">
        <v>659</v>
      </c>
      <c r="EC9" s="11" t="n">
        <v>44739</v>
      </c>
      <c r="ED9" s="6" t="n">
        <v>333.09</v>
      </c>
      <c r="EE9" s="0" t="s">
        <v>656</v>
      </c>
      <c r="EF9" s="0"/>
      <c r="EG9" s="0"/>
      <c r="EH9" s="0"/>
      <c r="EI9" s="0"/>
      <c r="EJ9" s="0"/>
      <c r="EK9" s="0"/>
      <c r="EL9" s="0"/>
      <c r="EM9" s="0"/>
      <c r="EN9" s="0"/>
      <c r="EO9" s="0"/>
      <c r="EP9" s="0"/>
      <c r="EQ9" s="0"/>
      <c r="ER9" s="0"/>
      <c r="ES9" s="0"/>
      <c r="ET9" s="0"/>
      <c r="EU9" s="11" t="n">
        <v>44771</v>
      </c>
      <c r="EV9" s="6" t="n">
        <v>-877.77</v>
      </c>
      <c r="EW9" s="0" t="s">
        <v>657</v>
      </c>
      <c r="EX9" s="0"/>
      <c r="EY9" s="0"/>
      <c r="EZ9" s="0"/>
      <c r="FA9" s="0"/>
      <c r="FB9" s="0"/>
      <c r="FC9" s="0"/>
      <c r="FD9" s="0"/>
      <c r="FE9" s="0"/>
      <c r="FF9" s="0"/>
      <c r="FG9" s="11" t="n">
        <v>44824</v>
      </c>
      <c r="FH9" s="6" t="n">
        <v>-71.16</v>
      </c>
      <c r="FI9" s="0" t="s">
        <v>657</v>
      </c>
      <c r="FJ9" s="11" t="n">
        <v>44824</v>
      </c>
      <c r="FK9" s="6" t="n">
        <v>2713.89</v>
      </c>
      <c r="FL9" s="0" t="s">
        <v>656</v>
      </c>
      <c r="FM9" s="0"/>
      <c r="FN9" s="0"/>
      <c r="FO9" s="0"/>
      <c r="FP9" s="0"/>
      <c r="FQ9" s="0"/>
      <c r="FR9" s="0"/>
      <c r="FS9" s="11" t="n">
        <v>45582</v>
      </c>
      <c r="FT9" s="6" t="n">
        <v>13.39</v>
      </c>
      <c r="FU9" s="0" t="s">
        <v>656</v>
      </c>
      <c r="FV9" s="11" t="n">
        <v>44970</v>
      </c>
      <c r="FW9" s="6" t="n">
        <v>160.61</v>
      </c>
      <c r="FX9" s="0" t="s">
        <v>656</v>
      </c>
      <c r="FY9" s="11" t="n">
        <v>44867</v>
      </c>
      <c r="FZ9" s="6" t="n">
        <v>49.17</v>
      </c>
      <c r="GA9" s="0" t="s">
        <v>656</v>
      </c>
      <c r="GB9" s="11" t="n">
        <v>44867</v>
      </c>
      <c r="GC9" s="6" t="n">
        <v>59.77</v>
      </c>
      <c r="GD9" s="0" t="s">
        <v>656</v>
      </c>
      <c r="GE9" s="11" t="n">
        <v>44916</v>
      </c>
      <c r="GF9" s="6" t="n">
        <v>161.09</v>
      </c>
      <c r="GG9" s="0" t="s">
        <v>656</v>
      </c>
      <c r="GH9" s="11" t="n">
        <v>44907</v>
      </c>
      <c r="GI9" s="6" t="n">
        <v>63.97</v>
      </c>
      <c r="GJ9" s="0" t="s">
        <v>656</v>
      </c>
      <c r="GK9" s="11" t="n">
        <v>45007</v>
      </c>
      <c r="GL9" s="6" t="n">
        <v>3841</v>
      </c>
      <c r="GM9" s="0" t="s">
        <v>656</v>
      </c>
      <c r="GN9" s="0"/>
      <c r="GO9" s="8" t="s">
        <f>=-SUM(GO2:GO7)</f>
      </c>
      <c r="GP9" s="0" t="s">
        <v>659</v>
      </c>
      <c r="GQ9" s="0"/>
      <c r="GR9" s="10" t="s">
        <f>=XIRR(GR2:GR8,GQ2:GQ8)</f>
      </c>
      <c r="GS9" s="0"/>
      <c r="GT9" s="0"/>
      <c r="GU9" s="0"/>
      <c r="GV9" s="0"/>
      <c r="GW9" s="0"/>
      <c r="GX9" s="0"/>
      <c r="GY9" s="0"/>
      <c r="GZ9" s="0"/>
      <c r="HA9" s="0"/>
      <c r="HB9" s="0"/>
      <c r="HC9" s="0"/>
      <c r="HD9" s="0"/>
      <c r="HE9" s="0"/>
      <c r="HF9" s="0"/>
      <c r="HG9" s="8" t="s">
        <f>=-SUM(HG2:HG7)</f>
      </c>
      <c r="HH9" s="0" t="s">
        <v>659</v>
      </c>
      <c r="HI9" s="0"/>
      <c r="HJ9" s="0"/>
      <c r="HK9" s="0"/>
      <c r="HL9" s="11" t="n">
        <v>45148</v>
      </c>
      <c r="HM9" s="6" t="n">
        <v>32.1</v>
      </c>
      <c r="HN9" s="0" t="s">
        <v>656</v>
      </c>
      <c r="HO9" s="0"/>
      <c r="HP9" s="0"/>
      <c r="HQ9" s="0"/>
      <c r="HR9" s="0"/>
      <c r="HS9" s="0"/>
      <c r="HT9" s="0"/>
      <c r="HU9" s="0"/>
      <c r="HV9" s="0"/>
      <c r="HW9" s="0"/>
      <c r="HX9" s="11" t="n">
        <v>45267</v>
      </c>
      <c r="HY9" s="6" t="n">
        <v>-878.22</v>
      </c>
      <c r="HZ9" s="0" t="s">
        <v>657</v>
      </c>
      <c r="IA9" s="0"/>
      <c r="IB9" s="0"/>
      <c r="IC9" s="0"/>
      <c r="ID9" s="11" t="n">
        <v>45474</v>
      </c>
      <c r="IE9" s="6" t="n">
        <v>1628.01</v>
      </c>
      <c r="IF9" s="0" t="s">
        <v>656</v>
      </c>
      <c r="IG9" s="0"/>
      <c r="IH9" s="0"/>
      <c r="II9" s="0"/>
      <c r="IJ9" s="0"/>
      <c r="IK9" s="8" t="s">
        <f>=-SUM(IK2:IK7)</f>
      </c>
      <c r="IL9" s="0" t="s">
        <v>659</v>
      </c>
      <c r="IM9" s="0"/>
      <c r="IN9" s="8" t="s">
        <f>=-SUM(IN2:IN7)</f>
      </c>
      <c r="IO9" s="0" t="s">
        <v>659</v>
      </c>
      <c r="IP9" s="11" t="n">
        <v>46062</v>
      </c>
      <c r="IQ9" s="6" t="n">
        <v>-2003.57</v>
      </c>
      <c r="IR9" s="0" t="s">
        <v>657</v>
      </c>
      <c r="IS9" s="0"/>
      <c r="IT9" s="0"/>
      <c r="IU9" s="0"/>
      <c r="IV9" s="0"/>
      <c r="IW9" s="0"/>
      <c r="IX9" s="0"/>
      <c r="IY9" s="0"/>
      <c r="IZ9" s="0"/>
      <c r="JA9" s="0"/>
      <c r="JB9" s="0"/>
      <c r="JC9" s="0"/>
      <c r="JD9" s="0"/>
      <c r="JE9" s="0"/>
      <c r="JF9" s="8" t="s">
        <f>=-SUM(JF2:JF7)</f>
      </c>
      <c r="JG9" s="0" t="s">
        <v>659</v>
      </c>
      <c r="JH9" s="0"/>
      <c r="JI9" s="0"/>
      <c r="JJ9" s="0"/>
      <c r="JK9" s="11" t="n">
        <v>46136</v>
      </c>
      <c r="JL9" s="6" t="n">
        <v>-1986.29</v>
      </c>
      <c r="JM9" s="0" t="s">
        <v>657</v>
      </c>
      <c r="JN9" s="11" t="n">
        <v>46130</v>
      </c>
      <c r="JO9" s="6" t="n">
        <v>-19.36</v>
      </c>
      <c r="JP9" s="0" t="s">
        <v>490</v>
      </c>
      <c r="JQ9" s="11" t="n">
        <v>46136</v>
      </c>
      <c r="JR9" s="6" t="n">
        <v>-2009.82</v>
      </c>
      <c r="JS9" s="0" t="s">
        <v>657</v>
      </c>
      <c r="JT9" s="11" t="n">
        <v>46136</v>
      </c>
      <c r="JU9" s="6" t="n">
        <v>-1901.49</v>
      </c>
      <c r="JV9" s="0" t="s">
        <v>657</v>
      </c>
    </row>
    <row collapsed="false" customFormat="false" customHeight="false" hidden="false" ht="12.1" outlineLevel="0" r="10">
      <c r="A10" s="11" t="n">
        <v>45160</v>
      </c>
      <c r="B10" s="6" t="n">
        <v>-5265.59</v>
      </c>
      <c r="C10" s="0" t="s">
        <v>657</v>
      </c>
      <c r="D10" s="11" t="n">
        <v>43859</v>
      </c>
      <c r="E10" s="6" t="n">
        <v>-297.36</v>
      </c>
      <c r="F10" s="0" t="s">
        <v>206</v>
      </c>
      <c r="G10" s="11" t="n">
        <v>44516</v>
      </c>
      <c r="H10" s="6" t="n">
        <v>1820.83</v>
      </c>
      <c r="I10" s="0" t="s">
        <v>656</v>
      </c>
      <c r="J10" s="11" t="n">
        <v>43734</v>
      </c>
      <c r="K10" s="6" t="n">
        <v>1043.02</v>
      </c>
      <c r="L10" s="0" t="s">
        <v>656</v>
      </c>
      <c r="M10" s="0"/>
      <c r="N10" s="10" t="s">
        <f>=XIRR(N2:N9,M2:M9)</f>
      </c>
      <c r="O10" s="0"/>
      <c r="P10" s="11" t="n">
        <v>43935</v>
      </c>
      <c r="Q10" s="6" t="n">
        <v>1308.78</v>
      </c>
      <c r="R10" s="0" t="s">
        <v>656</v>
      </c>
      <c r="S10" s="11" t="n">
        <v>45516</v>
      </c>
      <c r="T10" s="6" t="n">
        <v>345.89</v>
      </c>
      <c r="U10" s="0" t="s">
        <v>656</v>
      </c>
      <c r="V10" s="11" t="n">
        <v>43987</v>
      </c>
      <c r="W10" s="6" t="n">
        <v>-61.26</v>
      </c>
      <c r="X10" s="0" t="s">
        <v>201</v>
      </c>
      <c r="Y10" s="11" t="n">
        <v>44116</v>
      </c>
      <c r="Z10" s="6" t="n">
        <v>-77.46</v>
      </c>
      <c r="AA10" s="0" t="s">
        <v>234</v>
      </c>
      <c r="AB10" s="11" t="n">
        <v>44414</v>
      </c>
      <c r="AC10" s="6" t="n">
        <v>824.17</v>
      </c>
      <c r="AD10" s="0" t="s">
        <v>656</v>
      </c>
      <c r="AE10" s="11" t="n">
        <v>44467</v>
      </c>
      <c r="AF10" s="6" t="n">
        <v>-10210.33</v>
      </c>
      <c r="AG10" s="0" t="s">
        <v>657</v>
      </c>
      <c r="AH10" s="0"/>
      <c r="AI10" s="0"/>
      <c r="AJ10" s="0"/>
      <c r="AK10" s="0"/>
      <c r="AL10" s="0"/>
      <c r="AM10" s="0"/>
      <c r="AN10" s="0"/>
      <c r="AO10" s="0"/>
      <c r="AP10" s="0"/>
      <c r="AQ10" s="11" t="n">
        <v>44712</v>
      </c>
      <c r="AR10" s="6" t="n">
        <v>1110.82</v>
      </c>
      <c r="AS10" s="0" t="s">
        <v>656</v>
      </c>
      <c r="AT10" s="0"/>
      <c r="AU10" s="0"/>
      <c r="AV10" s="0"/>
      <c r="AW10" s="11" t="n">
        <v>45313</v>
      </c>
      <c r="AX10" s="6" t="n">
        <v>-10120.52</v>
      </c>
      <c r="AY10" s="0" t="s">
        <v>657</v>
      </c>
      <c r="AZ10" s="0"/>
      <c r="BA10" s="10" t="s">
        <f>=XIRR(BA2:BA9,AZ2:AZ9)</f>
      </c>
      <c r="BB10" s="0"/>
      <c r="BC10" s="0"/>
      <c r="BD10" s="0"/>
      <c r="BE10" s="0"/>
      <c r="BF10" s="11" t="n">
        <v>44316</v>
      </c>
      <c r="BG10" s="6" t="n">
        <v>38.96</v>
      </c>
      <c r="BH10" s="0" t="s">
        <v>656</v>
      </c>
      <c r="BI10" s="0"/>
      <c r="BJ10" s="0"/>
      <c r="BK10" s="0"/>
      <c r="BL10" s="0"/>
      <c r="BM10" s="0"/>
      <c r="BN10" s="0"/>
      <c r="BO10" s="0"/>
      <c r="BP10" s="10" t="s">
        <f>=XIRR(BP2:BP9,BO2:BO9)</f>
      </c>
      <c r="BQ10" s="0"/>
      <c r="BR10" s="11" t="n">
        <v>46069</v>
      </c>
      <c r="BS10" s="6" t="n">
        <v>120.12</v>
      </c>
      <c r="BT10" s="0" t="s">
        <v>656</v>
      </c>
      <c r="BU10" s="0"/>
      <c r="BV10" s="0"/>
      <c r="BW10" s="0"/>
      <c r="BX10" s="11" t="n">
        <v>44491</v>
      </c>
      <c r="BY10" s="6" t="n">
        <v>-1004.85</v>
      </c>
      <c r="BZ10" s="0" t="s">
        <v>657</v>
      </c>
      <c r="CA10" s="11" t="n">
        <v>44482</v>
      </c>
      <c r="CB10" s="6" t="n">
        <v>-89.89</v>
      </c>
      <c r="CC10" s="0" t="s">
        <v>657</v>
      </c>
      <c r="CD10" s="0"/>
      <c r="CE10" s="0"/>
      <c r="CF10" s="0"/>
      <c r="CG10" s="11" t="n">
        <v>44469</v>
      </c>
      <c r="CH10" s="6" t="n">
        <v>110.06</v>
      </c>
      <c r="CI10" s="0" t="s">
        <v>656</v>
      </c>
      <c r="CJ10" s="0"/>
      <c r="CK10" s="0"/>
      <c r="CL10" s="0"/>
      <c r="CM10" s="11" t="n">
        <v>44771</v>
      </c>
      <c r="CN10" s="6" t="n">
        <v>562.61</v>
      </c>
      <c r="CO10" s="0" t="s">
        <v>656</v>
      </c>
      <c r="CP10" s="0"/>
      <c r="CQ10" s="0"/>
      <c r="CR10" s="0"/>
      <c r="CS10" s="0"/>
      <c r="CT10" s="0"/>
      <c r="CU10" s="0"/>
      <c r="CV10" s="0"/>
      <c r="CW10" s="0"/>
      <c r="CX10" s="0"/>
      <c r="CY10" s="0"/>
      <c r="CZ10" s="10" t="s">
        <f>=XIRR(CZ2:CZ9,CY2:CY9)</f>
      </c>
      <c r="DA10" s="0"/>
      <c r="DB10" s="0"/>
      <c r="DC10" s="0"/>
      <c r="DD10" s="0"/>
      <c r="DE10" s="11" t="n">
        <v>44830</v>
      </c>
      <c r="DF10" s="6" t="n">
        <v>1740.6</v>
      </c>
      <c r="DG10" s="0" t="s">
        <v>656</v>
      </c>
      <c r="DH10" s="0"/>
      <c r="DI10" s="0"/>
      <c r="DJ10" s="0"/>
      <c r="DK10" s="0"/>
      <c r="DL10" s="0"/>
      <c r="DM10" s="0"/>
      <c r="DN10" s="0"/>
      <c r="DO10" s="0"/>
      <c r="DP10" s="0"/>
      <c r="DQ10" s="0"/>
      <c r="DR10" s="0"/>
      <c r="DS10" s="0"/>
      <c r="DT10" s="0"/>
      <c r="DU10" s="0"/>
      <c r="DV10" s="0"/>
      <c r="DW10" s="0"/>
      <c r="DX10" s="0"/>
      <c r="DY10" s="0"/>
      <c r="DZ10" s="0"/>
      <c r="EA10" s="0"/>
      <c r="EB10" s="0"/>
      <c r="EC10" s="11" t="n">
        <v>44742</v>
      </c>
      <c r="ED10" s="6" t="n">
        <v>652.37</v>
      </c>
      <c r="EE10" s="0" t="s">
        <v>656</v>
      </c>
      <c r="EF10" s="0"/>
      <c r="EG10" s="0"/>
      <c r="EH10" s="0"/>
      <c r="EI10" s="0"/>
      <c r="EJ10" s="0"/>
      <c r="EK10" s="0"/>
      <c r="EL10" s="0"/>
      <c r="EM10" s="0"/>
      <c r="EN10" s="0"/>
      <c r="EO10" s="0"/>
      <c r="EP10" s="0"/>
      <c r="EQ10" s="0"/>
      <c r="ER10" s="0"/>
      <c r="ES10" s="0"/>
      <c r="ET10" s="0"/>
      <c r="EU10" s="11" t="n">
        <v>44855</v>
      </c>
      <c r="EV10" s="6" t="n">
        <v>-222.67</v>
      </c>
      <c r="EW10" s="0" t="s">
        <v>657</v>
      </c>
      <c r="EX10" s="0"/>
      <c r="EY10" s="0"/>
      <c r="EZ10" s="0"/>
      <c r="FA10" s="0"/>
      <c r="FB10" s="0"/>
      <c r="FC10" s="0"/>
      <c r="FD10" s="0"/>
      <c r="FE10" s="0"/>
      <c r="FF10" s="0"/>
      <c r="FG10" s="11" t="n">
        <v>44824</v>
      </c>
      <c r="FH10" s="6" t="n">
        <v>-1065.89</v>
      </c>
      <c r="FI10" s="0" t="s">
        <v>657</v>
      </c>
      <c r="FJ10" s="11" t="n">
        <v>44830</v>
      </c>
      <c r="FK10" s="6" t="n">
        <v>321.79</v>
      </c>
      <c r="FL10" s="0" t="s">
        <v>656</v>
      </c>
      <c r="FM10" s="0"/>
      <c r="FN10" s="0"/>
      <c r="FO10" s="0"/>
      <c r="FP10" s="0"/>
      <c r="FQ10" s="0"/>
      <c r="FR10" s="0"/>
      <c r="FS10" s="11" t="n">
        <v>45583</v>
      </c>
      <c r="FT10" s="6" t="n">
        <v>40.17</v>
      </c>
      <c r="FU10" s="0" t="s">
        <v>656</v>
      </c>
      <c r="FV10" s="11" t="n">
        <v>44972</v>
      </c>
      <c r="FW10" s="6" t="n">
        <v>-2294.65</v>
      </c>
      <c r="FX10" s="0" t="s">
        <v>657</v>
      </c>
      <c r="FY10" s="11" t="n">
        <v>44867</v>
      </c>
      <c r="FZ10" s="6" t="n">
        <v>49.19</v>
      </c>
      <c r="GA10" s="0" t="s">
        <v>656</v>
      </c>
      <c r="GB10" s="11" t="n">
        <v>44872</v>
      </c>
      <c r="GC10" s="6" t="n">
        <v>115.59</v>
      </c>
      <c r="GD10" s="0" t="s">
        <v>656</v>
      </c>
      <c r="GE10" s="11" t="n">
        <v>44937</v>
      </c>
      <c r="GF10" s="6" t="n">
        <v>222.36</v>
      </c>
      <c r="GG10" s="0" t="s">
        <v>656</v>
      </c>
      <c r="GH10" s="11" t="n">
        <v>44917</v>
      </c>
      <c r="GI10" s="6" t="n">
        <v>137.14</v>
      </c>
      <c r="GJ10" s="0" t="s">
        <v>656</v>
      </c>
      <c r="GK10" s="11" t="n">
        <v>45118</v>
      </c>
      <c r="GL10" s="6" t="n">
        <v>-723.3</v>
      </c>
      <c r="GM10" s="0" t="s">
        <v>341</v>
      </c>
      <c r="GN10" s="0"/>
      <c r="GO10" s="0"/>
      <c r="GP10" s="0"/>
      <c r="GQ10" s="0"/>
      <c r="GR10" s="8" t="s">
        <f>=-SUM(GR2:GR8)</f>
      </c>
      <c r="GS10" s="0" t="s">
        <v>659</v>
      </c>
      <c r="GT10" s="0"/>
      <c r="GU10" s="0"/>
      <c r="GV10" s="0"/>
      <c r="GW10" s="0"/>
      <c r="GX10" s="0"/>
      <c r="GY10" s="0"/>
      <c r="GZ10" s="0"/>
      <c r="HA10" s="0"/>
      <c r="HB10" s="0"/>
      <c r="HC10" s="0"/>
      <c r="HD10" s="0"/>
      <c r="HE10" s="0"/>
      <c r="HF10" s="0"/>
      <c r="HG10" s="0"/>
      <c r="HH10" s="0"/>
      <c r="HI10" s="0"/>
      <c r="HJ10" s="0"/>
      <c r="HK10" s="0"/>
      <c r="HL10" s="11" t="n">
        <v>45154</v>
      </c>
      <c r="HM10" s="6" t="n">
        <v>-1053.66</v>
      </c>
      <c r="HN10" s="0" t="s">
        <v>657</v>
      </c>
      <c r="HO10" s="0"/>
      <c r="HP10" s="0"/>
      <c r="HQ10" s="0"/>
      <c r="HR10" s="0"/>
      <c r="HS10" s="0"/>
      <c r="HT10" s="0"/>
      <c r="HU10" s="0"/>
      <c r="HV10" s="0"/>
      <c r="HW10" s="0"/>
      <c r="HX10" s="11" t="n">
        <v>45271</v>
      </c>
      <c r="HY10" s="6" t="n">
        <v>17546.41</v>
      </c>
      <c r="HZ10" s="0" t="s">
        <v>656</v>
      </c>
      <c r="IA10" s="0"/>
      <c r="IB10" s="0"/>
      <c r="IC10" s="0"/>
      <c r="ID10" s="11" t="n">
        <v>45499</v>
      </c>
      <c r="IE10" s="6" t="n">
        <v>523.72</v>
      </c>
      <c r="IF10" s="0" t="s">
        <v>656</v>
      </c>
      <c r="IG10" s="0"/>
      <c r="IH10" s="0"/>
      <c r="II10" s="0"/>
      <c r="IJ10" s="0"/>
      <c r="IK10" s="0"/>
      <c r="IL10" s="0"/>
      <c r="IM10" s="0"/>
      <c r="IN10" s="0"/>
      <c r="IO10" s="0"/>
      <c r="IP10" s="0"/>
      <c r="IQ10" s="10" t="s">
        <f>=XIRR(IQ2:IQ9,IP2:IP9)</f>
      </c>
      <c r="IR10" s="0"/>
      <c r="IS10" s="0"/>
      <c r="IT10" s="0"/>
      <c r="IU10" s="0"/>
      <c r="IV10" s="0"/>
      <c r="IW10" s="0"/>
      <c r="IX10" s="0"/>
      <c r="IY10" s="0"/>
      <c r="IZ10" s="0"/>
      <c r="JA10" s="0"/>
      <c r="JB10" s="0"/>
      <c r="JC10" s="0"/>
      <c r="JD10" s="0"/>
      <c r="JE10" s="0"/>
      <c r="JF10" s="0"/>
      <c r="JG10" s="0"/>
      <c r="JH10" s="0"/>
      <c r="JI10" s="0"/>
      <c r="JJ10" s="0"/>
      <c r="JK10" s="0"/>
      <c r="JL10" s="10" t="s">
        <f>=XIRR(JL2:JL9,JK2:JK9)</f>
      </c>
      <c r="JM10" s="0"/>
      <c r="JN10" s="11" t="n">
        <v>46136</v>
      </c>
      <c r="JO10" s="6" t="n">
        <v>-1385.95</v>
      </c>
      <c r="JP10" s="0" t="s">
        <v>657</v>
      </c>
      <c r="JQ10" s="0"/>
      <c r="JR10" s="10" t="s">
        <f>=XIRR(JR2:JR9,JQ2:JQ9)</f>
      </c>
      <c r="JS10" s="0"/>
      <c r="JT10" s="0"/>
      <c r="JU10" s="10" t="s">
        <f>=XIRR(JU2:JU9,JT2:JT9)</f>
      </c>
      <c r="JV10" s="0"/>
    </row>
    <row collapsed="false" customFormat="false" customHeight="false" hidden="false" ht="12.1" outlineLevel="0" r="11">
      <c r="A11" s="11" t="n">
        <v>45160</v>
      </c>
      <c r="B11" s="6" t="n">
        <v>-1755.2</v>
      </c>
      <c r="C11" s="0" t="s">
        <v>657</v>
      </c>
      <c r="D11" s="11" t="n">
        <v>43858</v>
      </c>
      <c r="E11" s="6" t="n">
        <v>-7000</v>
      </c>
      <c r="F11" s="0" t="s">
        <v>205</v>
      </c>
      <c r="G11" s="11" t="n">
        <v>44608</v>
      </c>
      <c r="H11" s="6" t="n">
        <v>1408.2</v>
      </c>
      <c r="I11" s="0" t="s">
        <v>656</v>
      </c>
      <c r="J11" s="11" t="n">
        <v>43791</v>
      </c>
      <c r="K11" s="6" t="n">
        <v>1061.19</v>
      </c>
      <c r="L11" s="0" t="s">
        <v>656</v>
      </c>
      <c r="M11" s="0"/>
      <c r="N11" s="8" t="s">
        <f>=-SUM(N2:N9)</f>
      </c>
      <c r="O11" s="0" t="s">
        <v>659</v>
      </c>
      <c r="P11" s="11" t="n">
        <v>44025</v>
      </c>
      <c r="Q11" s="6" t="n">
        <v>-183.4</v>
      </c>
      <c r="R11" s="0" t="s">
        <v>221</v>
      </c>
      <c r="S11" s="11" t="n">
        <v>45524</v>
      </c>
      <c r="T11" s="6" t="n">
        <v>5987.59</v>
      </c>
      <c r="U11" s="0" t="s">
        <v>656</v>
      </c>
      <c r="V11" s="11" t="n">
        <v>43991</v>
      </c>
      <c r="W11" s="6" t="n">
        <v>733.35</v>
      </c>
      <c r="X11" s="0" t="s">
        <v>656</v>
      </c>
      <c r="Y11" s="11" t="n">
        <v>44126</v>
      </c>
      <c r="Z11" s="6" t="n">
        <v>402.94</v>
      </c>
      <c r="AA11" s="0" t="s">
        <v>656</v>
      </c>
      <c r="AB11" s="11" t="n">
        <v>44424</v>
      </c>
      <c r="AC11" s="6" t="n">
        <v>830.07</v>
      </c>
      <c r="AD11" s="0" t="s">
        <v>656</v>
      </c>
      <c r="AE11" s="0"/>
      <c r="AF11" s="10" t="s">
        <f>=XIRR(AF2:AF10,AE2:AE10)</f>
      </c>
      <c r="AG11" s="0"/>
      <c r="AH11" s="0"/>
      <c r="AI11" s="0"/>
      <c r="AJ11" s="0"/>
      <c r="AK11" s="0"/>
      <c r="AL11" s="0"/>
      <c r="AM11" s="0"/>
      <c r="AN11" s="0"/>
      <c r="AO11" s="0"/>
      <c r="AP11" s="0"/>
      <c r="AQ11" s="11" t="n">
        <v>44728</v>
      </c>
      <c r="AR11" s="6" t="n">
        <v>1171.26</v>
      </c>
      <c r="AS11" s="0" t="s">
        <v>656</v>
      </c>
      <c r="AT11" s="0"/>
      <c r="AU11" s="0"/>
      <c r="AV11" s="0"/>
      <c r="AW11" s="11" t="n">
        <v>45567</v>
      </c>
      <c r="AX11" s="6" t="n">
        <v>986.69</v>
      </c>
      <c r="AY11" s="0" t="s">
        <v>656</v>
      </c>
      <c r="AZ11" s="0"/>
      <c r="BA11" s="8" t="s">
        <f>=-SUM(BA2:BA9)</f>
      </c>
      <c r="BB11" s="0" t="s">
        <v>659</v>
      </c>
      <c r="BC11" s="0"/>
      <c r="BD11" s="0"/>
      <c r="BE11" s="0"/>
      <c r="BF11" s="11" t="n">
        <v>44330</v>
      </c>
      <c r="BG11" s="6" t="n">
        <v>223.15</v>
      </c>
      <c r="BH11" s="0" t="s">
        <v>656</v>
      </c>
      <c r="BI11" s="0"/>
      <c r="BJ11" s="0"/>
      <c r="BK11" s="0"/>
      <c r="BL11" s="0"/>
      <c r="BM11" s="0"/>
      <c r="BN11" s="0"/>
      <c r="BO11" s="0"/>
      <c r="BP11" s="8" t="s">
        <f>=-SUM(BP2:BP9)</f>
      </c>
      <c r="BQ11" s="0" t="s">
        <v>659</v>
      </c>
      <c r="BR11" s="11" t="n">
        <v>46069</v>
      </c>
      <c r="BS11" s="6" t="n">
        <v>120.57</v>
      </c>
      <c r="BT11" s="0" t="s">
        <v>656</v>
      </c>
      <c r="BU11" s="0"/>
      <c r="BV11" s="0"/>
      <c r="BW11" s="0"/>
      <c r="BX11" s="11" t="n">
        <v>44491</v>
      </c>
      <c r="BY11" s="6" t="n">
        <v>-1005.15</v>
      </c>
      <c r="BZ11" s="0" t="s">
        <v>657</v>
      </c>
      <c r="CA11" s="11" t="n">
        <v>44482</v>
      </c>
      <c r="CB11" s="6" t="n">
        <v>-89.87</v>
      </c>
      <c r="CC11" s="0" t="s">
        <v>657</v>
      </c>
      <c r="CD11" s="0"/>
      <c r="CE11" s="0"/>
      <c r="CF11" s="0"/>
      <c r="CG11" s="11" t="n">
        <v>44482</v>
      </c>
      <c r="CH11" s="6" t="n">
        <v>-1726.5</v>
      </c>
      <c r="CI11" s="0" t="s">
        <v>657</v>
      </c>
      <c r="CJ11" s="0"/>
      <c r="CK11" s="0"/>
      <c r="CL11" s="0"/>
      <c r="CM11" s="11" t="n">
        <v>44804</v>
      </c>
      <c r="CN11" s="6" t="n">
        <v>521.79</v>
      </c>
      <c r="CO11" s="0" t="s">
        <v>656</v>
      </c>
      <c r="CP11" s="0"/>
      <c r="CQ11" s="0"/>
      <c r="CR11" s="0"/>
      <c r="CS11" s="0"/>
      <c r="CT11" s="0"/>
      <c r="CU11" s="0"/>
      <c r="CV11" s="0"/>
      <c r="CW11" s="0"/>
      <c r="CX11" s="0"/>
      <c r="CY11" s="0"/>
      <c r="CZ11" s="8" t="s">
        <f>=-SUM(CZ2:CZ9)</f>
      </c>
      <c r="DA11" s="0" t="s">
        <v>659</v>
      </c>
      <c r="DB11" s="0"/>
      <c r="DC11" s="0"/>
      <c r="DD11" s="0"/>
      <c r="DE11" s="11" t="n">
        <v>44834</v>
      </c>
      <c r="DF11" s="6" t="n">
        <v>-459.6</v>
      </c>
      <c r="DG11" s="0" t="s">
        <v>304</v>
      </c>
      <c r="DH11" s="0"/>
      <c r="DI11" s="0"/>
      <c r="DJ11" s="0"/>
      <c r="DK11" s="0"/>
      <c r="DL11" s="0"/>
      <c r="DM11" s="0"/>
      <c r="DN11" s="0"/>
      <c r="DO11" s="0"/>
      <c r="DP11" s="0"/>
      <c r="DQ11" s="0"/>
      <c r="DR11" s="0"/>
      <c r="DS11" s="0"/>
      <c r="DT11" s="0"/>
      <c r="DU11" s="0"/>
      <c r="DV11" s="0"/>
      <c r="DW11" s="0"/>
      <c r="DX11" s="0"/>
      <c r="DY11" s="0"/>
      <c r="DZ11" s="0"/>
      <c r="EA11" s="0"/>
      <c r="EB11" s="0"/>
      <c r="EC11" s="11" t="n">
        <v>44749</v>
      </c>
      <c r="ED11" s="6" t="n">
        <v>315.58</v>
      </c>
      <c r="EE11" s="0" t="s">
        <v>656</v>
      </c>
      <c r="EF11" s="0"/>
      <c r="EG11" s="0"/>
      <c r="EH11" s="0"/>
      <c r="EI11" s="0"/>
      <c r="EJ11" s="0"/>
      <c r="EK11" s="0"/>
      <c r="EL11" s="0"/>
      <c r="EM11" s="0"/>
      <c r="EN11" s="0"/>
      <c r="EO11" s="0"/>
      <c r="EP11" s="0"/>
      <c r="EQ11" s="0"/>
      <c r="ER11" s="0"/>
      <c r="ES11" s="0"/>
      <c r="ET11" s="0"/>
      <c r="EU11" s="11" t="n">
        <v>44984</v>
      </c>
      <c r="EV11" s="6" t="n">
        <v>99936.15</v>
      </c>
      <c r="EW11" s="0" t="s">
        <v>656</v>
      </c>
      <c r="EX11" s="0"/>
      <c r="EY11" s="0"/>
      <c r="EZ11" s="0"/>
      <c r="FA11" s="0"/>
      <c r="FB11" s="0"/>
      <c r="FC11" s="0"/>
      <c r="FD11" s="0"/>
      <c r="FE11" s="0"/>
      <c r="FF11" s="0"/>
      <c r="FG11" s="0"/>
      <c r="FH11" s="10" t="s">
        <f>=XIRR(FH2:FH10,FG2:FG10)</f>
      </c>
      <c r="FI11" s="0"/>
      <c r="FJ11" s="11" t="n">
        <v>44854</v>
      </c>
      <c r="FK11" s="6" t="n">
        <v>466.67</v>
      </c>
      <c r="FL11" s="0" t="s">
        <v>656</v>
      </c>
      <c r="FM11" s="0"/>
      <c r="FN11" s="0"/>
      <c r="FO11" s="0"/>
      <c r="FP11" s="0"/>
      <c r="FQ11" s="0"/>
      <c r="FR11" s="0"/>
      <c r="FS11" s="11" t="n">
        <v>45587</v>
      </c>
      <c r="FT11" s="6" t="n">
        <v>134</v>
      </c>
      <c r="FU11" s="0" t="s">
        <v>656</v>
      </c>
      <c r="FV11" s="11" t="n">
        <v>45160</v>
      </c>
      <c r="FW11" s="6" t="n">
        <v>17.49</v>
      </c>
      <c r="FX11" s="0" t="s">
        <v>656</v>
      </c>
      <c r="FY11" s="11" t="n">
        <v>44872</v>
      </c>
      <c r="FZ11" s="6" t="n">
        <v>96.15</v>
      </c>
      <c r="GA11" s="0" t="s">
        <v>656</v>
      </c>
      <c r="GB11" s="11" t="n">
        <v>44875</v>
      </c>
      <c r="GC11" s="6" t="n">
        <v>119.83</v>
      </c>
      <c r="GD11" s="0" t="s">
        <v>656</v>
      </c>
      <c r="GE11" s="11" t="n">
        <v>44942</v>
      </c>
      <c r="GF11" s="6" t="n">
        <v>255.57</v>
      </c>
      <c r="GG11" s="0" t="s">
        <v>656</v>
      </c>
      <c r="GH11" s="11" t="n">
        <v>44935</v>
      </c>
      <c r="GI11" s="6" t="n">
        <v>35.8</v>
      </c>
      <c r="GJ11" s="0" t="s">
        <v>656</v>
      </c>
      <c r="GK11" s="11" t="n">
        <v>45160</v>
      </c>
      <c r="GL11" s="6" t="n">
        <v>-582.63</v>
      </c>
      <c r="GM11" s="0" t="s">
        <v>657</v>
      </c>
      <c r="GN11" s="0"/>
      <c r="GO11" s="0"/>
      <c r="GP11" s="0"/>
      <c r="GQ11" s="0"/>
      <c r="GR11" s="0"/>
      <c r="GS11" s="0"/>
      <c r="GT11" s="0"/>
      <c r="GU11" s="0"/>
      <c r="GV11" s="0"/>
      <c r="GW11" s="0"/>
      <c r="GX11" s="0"/>
      <c r="GY11" s="0"/>
      <c r="GZ11" s="0"/>
      <c r="HA11" s="0"/>
      <c r="HB11" s="0"/>
      <c r="HC11" s="0"/>
      <c r="HD11" s="0"/>
      <c r="HE11" s="0"/>
      <c r="HF11" s="0"/>
      <c r="HG11" s="0"/>
      <c r="HH11" s="0"/>
      <c r="HI11" s="0"/>
      <c r="HJ11" s="0"/>
      <c r="HK11" s="0"/>
      <c r="HL11" s="11" t="n">
        <v>45154</v>
      </c>
      <c r="HM11" s="6" t="n">
        <v>-702.5</v>
      </c>
      <c r="HN11" s="0" t="s">
        <v>657</v>
      </c>
      <c r="HO11" s="0"/>
      <c r="HP11" s="0"/>
      <c r="HQ11" s="0"/>
      <c r="HR11" s="0"/>
      <c r="HS11" s="0"/>
      <c r="HT11" s="0"/>
      <c r="HU11" s="0"/>
      <c r="HV11" s="0"/>
      <c r="HW11" s="0"/>
      <c r="HX11" s="11" t="n">
        <v>45441</v>
      </c>
      <c r="HY11" s="6" t="n">
        <v>-824.4</v>
      </c>
      <c r="HZ11" s="0" t="s">
        <v>373</v>
      </c>
      <c r="IA11" s="0"/>
      <c r="IB11" s="0"/>
      <c r="IC11" s="0"/>
      <c r="ID11" s="11" t="n">
        <v>45593</v>
      </c>
      <c r="IE11" s="6" t="n">
        <v>517.92</v>
      </c>
      <c r="IF11" s="0" t="s">
        <v>656</v>
      </c>
      <c r="IG11" s="0"/>
      <c r="IH11" s="0"/>
      <c r="II11" s="0"/>
      <c r="IJ11" s="0"/>
      <c r="IK11" s="0"/>
      <c r="IL11" s="0"/>
      <c r="IM11" s="0"/>
      <c r="IN11" s="0"/>
      <c r="IO11" s="0"/>
      <c r="IP11" s="0"/>
      <c r="IQ11" s="8" t="s">
        <f>=-SUM(IQ2:IQ9)</f>
      </c>
      <c r="IR11" s="0" t="s">
        <v>659</v>
      </c>
      <c r="IS11" s="0"/>
      <c r="IT11" s="0"/>
      <c r="IU11" s="0"/>
      <c r="IV11" s="0"/>
      <c r="IW11" s="0"/>
      <c r="IX11" s="0"/>
      <c r="IY11" s="0"/>
      <c r="IZ11" s="0"/>
      <c r="JA11" s="0"/>
      <c r="JB11" s="0"/>
      <c r="JC11" s="0"/>
      <c r="JD11" s="0"/>
      <c r="JE11" s="0"/>
      <c r="JF11" s="0"/>
      <c r="JG11" s="0"/>
      <c r="JH11" s="0"/>
      <c r="JI11" s="0"/>
      <c r="JJ11" s="0"/>
      <c r="JK11" s="0"/>
      <c r="JL11" s="8" t="s">
        <f>=-SUM(JL2:JL9)</f>
      </c>
      <c r="JM11" s="0" t="s">
        <v>659</v>
      </c>
      <c r="JN11" s="0"/>
      <c r="JO11" s="10" t="s">
        <f>=XIRR(JO2:JO10,JN2:JN10)</f>
      </c>
      <c r="JP11" s="0"/>
      <c r="JQ11" s="0"/>
      <c r="JR11" s="8" t="s">
        <f>=-SUM(JR2:JR9)</f>
      </c>
      <c r="JS11" s="0" t="s">
        <v>659</v>
      </c>
      <c r="JT11" s="0"/>
      <c r="JU11" s="8" t="s">
        <f>=-SUM(JU2:JU9)</f>
      </c>
      <c r="JV11" s="0" t="s">
        <v>659</v>
      </c>
    </row>
    <row collapsed="false" customFormat="false" customHeight="false" hidden="false" ht="12.1" outlineLevel="0" r="12">
      <c r="A12" s="0"/>
      <c r="B12" s="10" t="s">
        <f>=XIRR(B2:B11,A2:A11)</f>
      </c>
      <c r="C12" s="0"/>
      <c r="D12" s="0"/>
      <c r="E12" s="10" t="s">
        <f>=XIRR(E2:E11,D2:D11)</f>
      </c>
      <c r="F12" s="0"/>
      <c r="G12" s="11" t="n">
        <v>44894</v>
      </c>
      <c r="H12" s="6" t="n">
        <v>-5195.49</v>
      </c>
      <c r="I12" s="0" t="s">
        <v>657</v>
      </c>
      <c r="J12" s="11" t="n">
        <v>43823</v>
      </c>
      <c r="K12" s="6" t="n">
        <v>-159.53</v>
      </c>
      <c r="L12" s="0" t="s">
        <v>202</v>
      </c>
      <c r="M12" s="0"/>
      <c r="N12" s="0"/>
      <c r="O12" s="0"/>
      <c r="P12" s="11" t="n">
        <v>44381</v>
      </c>
      <c r="Q12" s="6" t="n">
        <v>-664.2</v>
      </c>
      <c r="R12" s="0" t="s">
        <v>261</v>
      </c>
      <c r="S12" s="11" t="n">
        <v>45525</v>
      </c>
      <c r="T12" s="6" t="n">
        <v>84.85</v>
      </c>
      <c r="U12" s="0" t="s">
        <v>656</v>
      </c>
      <c r="V12" s="11" t="n">
        <v>44012</v>
      </c>
      <c r="W12" s="6" t="n">
        <v>735</v>
      </c>
      <c r="X12" s="0" t="s">
        <v>656</v>
      </c>
      <c r="Y12" s="11" t="n">
        <v>44130</v>
      </c>
      <c r="Z12" s="6" t="n">
        <v>410.64</v>
      </c>
      <c r="AA12" s="0" t="s">
        <v>656</v>
      </c>
      <c r="AB12" s="11" t="n">
        <v>44446</v>
      </c>
      <c r="AC12" s="6" t="n">
        <v>807.56</v>
      </c>
      <c r="AD12" s="0" t="s">
        <v>656</v>
      </c>
      <c r="AE12" s="0"/>
      <c r="AF12" s="8" t="s">
        <f>=-SUM(AF2:AF10)</f>
      </c>
      <c r="AG12" s="0" t="s">
        <v>659</v>
      </c>
      <c r="AH12" s="0"/>
      <c r="AI12" s="0"/>
      <c r="AJ12" s="0"/>
      <c r="AK12" s="0"/>
      <c r="AL12" s="0"/>
      <c r="AM12" s="0"/>
      <c r="AN12" s="0"/>
      <c r="AO12" s="0"/>
      <c r="AP12" s="0"/>
      <c r="AQ12" s="11" t="n">
        <v>44742</v>
      </c>
      <c r="AR12" s="6" t="n">
        <v>1238.59</v>
      </c>
      <c r="AS12" s="0" t="s">
        <v>656</v>
      </c>
      <c r="AT12" s="0"/>
      <c r="AU12" s="0"/>
      <c r="AV12" s="0"/>
      <c r="AW12" s="11" t="n">
        <v>45574</v>
      </c>
      <c r="AX12" s="6" t="n">
        <v>-988.46</v>
      </c>
      <c r="AY12" s="0" t="s">
        <v>657</v>
      </c>
      <c r="AZ12" s="0"/>
      <c r="BA12" s="0"/>
      <c r="BB12" s="0"/>
      <c r="BC12" s="0"/>
      <c r="BD12" s="0"/>
      <c r="BE12" s="0"/>
      <c r="BF12" s="11" t="n">
        <v>44333</v>
      </c>
      <c r="BG12" s="6" t="n">
        <v>65.58</v>
      </c>
      <c r="BH12" s="0" t="s">
        <v>656</v>
      </c>
      <c r="BI12" s="0"/>
      <c r="BJ12" s="0"/>
      <c r="BK12" s="0"/>
      <c r="BL12" s="0"/>
      <c r="BM12" s="0"/>
      <c r="BN12" s="0"/>
      <c r="BO12" s="0"/>
      <c r="BP12" s="0"/>
      <c r="BQ12" s="0"/>
      <c r="BR12" s="11" t="n">
        <v>46078</v>
      </c>
      <c r="BS12" s="6" t="n">
        <v>120.9</v>
      </c>
      <c r="BT12" s="0" t="s">
        <v>656</v>
      </c>
      <c r="BU12" s="0"/>
      <c r="BV12" s="0"/>
      <c r="BW12" s="0"/>
      <c r="BX12" s="11" t="n">
        <v>44491</v>
      </c>
      <c r="BY12" s="6" t="n">
        <v>-1005.05</v>
      </c>
      <c r="BZ12" s="0" t="s">
        <v>657</v>
      </c>
      <c r="CA12" s="11" t="n">
        <v>44482</v>
      </c>
      <c r="CB12" s="6" t="n">
        <v>-448.74</v>
      </c>
      <c r="CC12" s="0" t="s">
        <v>657</v>
      </c>
      <c r="CD12" s="0"/>
      <c r="CE12" s="0"/>
      <c r="CF12" s="0"/>
      <c r="CG12" s="0"/>
      <c r="CH12" s="10" t="s">
        <f>=XIRR(CH2:CH11,CG2:CG11)</f>
      </c>
      <c r="CI12" s="0"/>
      <c r="CJ12" s="0"/>
      <c r="CK12" s="0"/>
      <c r="CL12" s="0"/>
      <c r="CM12" s="11" t="n">
        <v>44973</v>
      </c>
      <c r="CN12" s="6" t="n">
        <v>580.97</v>
      </c>
      <c r="CO12" s="0" t="s">
        <v>656</v>
      </c>
      <c r="CP12" s="0"/>
      <c r="CQ12" s="0"/>
      <c r="CR12" s="0"/>
      <c r="CS12" s="0"/>
      <c r="CT12" s="0"/>
      <c r="CU12" s="0"/>
      <c r="CV12" s="0"/>
      <c r="CW12" s="0"/>
      <c r="CX12" s="0"/>
      <c r="CY12" s="0"/>
      <c r="CZ12" s="0"/>
      <c r="DA12" s="0"/>
      <c r="DB12" s="0"/>
      <c r="DC12" s="0"/>
      <c r="DD12" s="0"/>
      <c r="DE12" s="11" t="n">
        <v>44865</v>
      </c>
      <c r="DF12" s="6" t="n">
        <v>-169.4</v>
      </c>
      <c r="DG12" s="0" t="s">
        <v>308</v>
      </c>
      <c r="DH12" s="0"/>
      <c r="DI12" s="0"/>
      <c r="DJ12" s="0"/>
      <c r="DK12" s="0"/>
      <c r="DL12" s="0"/>
      <c r="DM12" s="0"/>
      <c r="DN12" s="0"/>
      <c r="DO12" s="0"/>
      <c r="DP12" s="0"/>
      <c r="DQ12" s="0"/>
      <c r="DR12" s="0"/>
      <c r="DS12" s="0"/>
      <c r="DT12" s="0"/>
      <c r="DU12" s="0"/>
      <c r="DV12" s="0"/>
      <c r="DW12" s="0"/>
      <c r="DX12" s="0"/>
      <c r="DY12" s="0"/>
      <c r="DZ12" s="0"/>
      <c r="EA12" s="0"/>
      <c r="EB12" s="0"/>
      <c r="EC12" s="11" t="n">
        <v>44757</v>
      </c>
      <c r="ED12" s="6" t="n">
        <v>272.55</v>
      </c>
      <c r="EE12" s="0" t="s">
        <v>656</v>
      </c>
      <c r="EF12" s="0"/>
      <c r="EG12" s="0"/>
      <c r="EH12" s="0"/>
      <c r="EI12" s="0"/>
      <c r="EJ12" s="0"/>
      <c r="EK12" s="0"/>
      <c r="EL12" s="0"/>
      <c r="EM12" s="0"/>
      <c r="EN12" s="0"/>
      <c r="EO12" s="0"/>
      <c r="EP12" s="0"/>
      <c r="EQ12" s="0"/>
      <c r="ER12" s="0"/>
      <c r="ES12" s="0"/>
      <c r="ET12" s="0"/>
      <c r="EU12" s="11" t="n">
        <v>44998</v>
      </c>
      <c r="EV12" s="6" t="n">
        <v>-100024.59</v>
      </c>
      <c r="EW12" s="0" t="s">
        <v>657</v>
      </c>
      <c r="EX12" s="0"/>
      <c r="EY12" s="0"/>
      <c r="EZ12" s="0"/>
      <c r="FA12" s="0"/>
      <c r="FB12" s="0"/>
      <c r="FC12" s="0"/>
      <c r="FD12" s="0"/>
      <c r="FE12" s="0"/>
      <c r="FF12" s="0"/>
      <c r="FG12" s="0"/>
      <c r="FH12" s="8" t="s">
        <f>=-SUM(FH2:FH10)</f>
      </c>
      <c r="FI12" s="0" t="s">
        <v>659</v>
      </c>
      <c r="FJ12" s="11" t="n">
        <v>44865</v>
      </c>
      <c r="FK12" s="6" t="n">
        <v>86.21</v>
      </c>
      <c r="FL12" s="0" t="s">
        <v>656</v>
      </c>
      <c r="FM12" s="0"/>
      <c r="FN12" s="0"/>
      <c r="FO12" s="0"/>
      <c r="FP12" s="0"/>
      <c r="FQ12" s="0"/>
      <c r="FR12" s="0"/>
      <c r="FS12" s="11" t="n">
        <v>45589</v>
      </c>
      <c r="FT12" s="6" t="n">
        <v>160.54</v>
      </c>
      <c r="FU12" s="0" t="s">
        <v>656</v>
      </c>
      <c r="FV12" s="11" t="n">
        <v>45160</v>
      </c>
      <c r="FW12" s="6" t="n">
        <v>261.98</v>
      </c>
      <c r="FX12" s="0" t="s">
        <v>656</v>
      </c>
      <c r="FY12" s="11" t="n">
        <v>44875</v>
      </c>
      <c r="FZ12" s="6" t="n">
        <v>99.45</v>
      </c>
      <c r="GA12" s="0" t="s">
        <v>656</v>
      </c>
      <c r="GB12" s="11" t="n">
        <v>44881</v>
      </c>
      <c r="GC12" s="6" t="n">
        <v>121.4</v>
      </c>
      <c r="GD12" s="0" t="s">
        <v>656</v>
      </c>
      <c r="GE12" s="11" t="n">
        <v>44951</v>
      </c>
      <c r="GF12" s="6" t="n">
        <v>154.41</v>
      </c>
      <c r="GG12" s="0" t="s">
        <v>656</v>
      </c>
      <c r="GH12" s="11" t="n">
        <v>44935</v>
      </c>
      <c r="GI12" s="6" t="n">
        <v>178.8</v>
      </c>
      <c r="GJ12" s="0" t="s">
        <v>656</v>
      </c>
      <c r="GK12" s="11" t="n">
        <v>45160</v>
      </c>
      <c r="GL12" s="6" t="n">
        <v>-16896.39</v>
      </c>
      <c r="GM12" s="0" t="s">
        <v>657</v>
      </c>
      <c r="GN12" s="0"/>
      <c r="GO12" s="0"/>
      <c r="GP12" s="0"/>
      <c r="GQ12" s="0"/>
      <c r="GR12" s="0"/>
      <c r="GS12" s="0"/>
      <c r="GT12" s="0"/>
      <c r="GU12" s="0"/>
      <c r="GV12" s="0"/>
      <c r="GW12" s="0"/>
      <c r="GX12" s="0"/>
      <c r="GY12" s="0"/>
      <c r="GZ12" s="0"/>
      <c r="HA12" s="0"/>
      <c r="HB12" s="0"/>
      <c r="HC12" s="0"/>
      <c r="HD12" s="0"/>
      <c r="HE12" s="0"/>
      <c r="HF12" s="0"/>
      <c r="HG12" s="0"/>
      <c r="HH12" s="0"/>
      <c r="HI12" s="0"/>
      <c r="HJ12" s="0"/>
      <c r="HK12" s="0"/>
      <c r="HL12" s="11" t="n">
        <v>45154</v>
      </c>
      <c r="HM12" s="6" t="n">
        <v>-568.59</v>
      </c>
      <c r="HN12" s="0" t="s">
        <v>657</v>
      </c>
      <c r="HO12" s="0"/>
      <c r="HP12" s="0"/>
      <c r="HQ12" s="0"/>
      <c r="HR12" s="0"/>
      <c r="HS12" s="0"/>
      <c r="HT12" s="0"/>
      <c r="HU12" s="0"/>
      <c r="HV12" s="0"/>
      <c r="HW12" s="0"/>
      <c r="HX12" s="11" t="n">
        <v>45623</v>
      </c>
      <c r="HY12" s="6" t="n">
        <v>-824.4</v>
      </c>
      <c r="HZ12" s="0" t="s">
        <v>373</v>
      </c>
      <c r="IA12" s="0"/>
      <c r="IB12" s="0"/>
      <c r="IC12" s="0"/>
      <c r="ID12" s="11" t="n">
        <v>45630</v>
      </c>
      <c r="IE12" s="6" t="n">
        <v>-1724.4</v>
      </c>
      <c r="IF12" s="0" t="s">
        <v>414</v>
      </c>
      <c r="IG12" s="0"/>
      <c r="IH12" s="0"/>
      <c r="II12" s="0"/>
      <c r="IJ12" s="0"/>
      <c r="IK12" s="0"/>
      <c r="IL12" s="0"/>
      <c r="IM12" s="0"/>
      <c r="IN12" s="0"/>
      <c r="IO12" s="0"/>
      <c r="IP12" s="0"/>
      <c r="IQ12" s="0"/>
      <c r="IR12" s="0"/>
      <c r="IS12" s="0"/>
      <c r="IT12" s="0"/>
      <c r="IU12" s="0"/>
      <c r="IV12" s="0"/>
      <c r="IW12" s="0"/>
      <c r="IX12" s="0"/>
      <c r="IY12" s="0"/>
      <c r="IZ12" s="0"/>
      <c r="JA12" s="0"/>
      <c r="JB12" s="0"/>
      <c r="JC12" s="0"/>
      <c r="JD12" s="0"/>
      <c r="JE12" s="0"/>
      <c r="JF12" s="0"/>
      <c r="JG12" s="0"/>
      <c r="JH12" s="0"/>
      <c r="JI12" s="0"/>
      <c r="JJ12" s="0"/>
      <c r="JK12" s="0"/>
      <c r="JL12" s="0"/>
      <c r="JM12" s="0"/>
      <c r="JN12" s="0"/>
      <c r="JO12" s="8" t="s">
        <f>=-SUM(JO2:JO10)</f>
      </c>
      <c r="JP12" s="0" t="s">
        <v>659</v>
      </c>
    </row>
    <row collapsed="false" customFormat="false" customHeight="false" hidden="false" ht="12.1" outlineLevel="0" r="13">
      <c r="A13" s="0"/>
      <c r="B13" s="8" t="s">
        <f>=-SUM(B2:B11)</f>
      </c>
      <c r="C13" s="0" t="s">
        <v>659</v>
      </c>
      <c r="D13" s="0"/>
      <c r="E13" s="8" t="s">
        <f>=-SUM(E2:E11)</f>
      </c>
      <c r="F13" s="0" t="s">
        <v>659</v>
      </c>
      <c r="G13" s="0"/>
      <c r="H13" s="10" t="s">
        <f>=XIRR(H2:H12,G2:G12)</f>
      </c>
      <c r="I13" s="0"/>
      <c r="J13" s="11" t="n">
        <v>43914</v>
      </c>
      <c r="K13" s="6" t="n">
        <v>-159.53</v>
      </c>
      <c r="L13" s="0" t="s">
        <v>202</v>
      </c>
      <c r="M13" s="0"/>
      <c r="N13" s="0"/>
      <c r="O13" s="0"/>
      <c r="P13" s="11" t="n">
        <v>44488</v>
      </c>
      <c r="Q13" s="6" t="n">
        <v>-612.2</v>
      </c>
      <c r="R13" s="0" t="s">
        <v>278</v>
      </c>
      <c r="S13" s="11" t="n">
        <v>45525</v>
      </c>
      <c r="T13" s="6" t="n">
        <v>271.39</v>
      </c>
      <c r="U13" s="0" t="s">
        <v>656</v>
      </c>
      <c r="V13" s="11" t="n">
        <v>44078</v>
      </c>
      <c r="W13" s="6" t="n">
        <v>-102.1</v>
      </c>
      <c r="X13" s="0" t="s">
        <v>228</v>
      </c>
      <c r="Y13" s="11" t="n">
        <v>44211</v>
      </c>
      <c r="Z13" s="6" t="n">
        <v>506.39</v>
      </c>
      <c r="AA13" s="0" t="s">
        <v>656</v>
      </c>
      <c r="AB13" s="11" t="n">
        <v>44752</v>
      </c>
      <c r="AC13" s="6" t="n">
        <v>-461.49</v>
      </c>
      <c r="AD13" s="0" t="s">
        <v>296</v>
      </c>
      <c r="AE13" s="0"/>
      <c r="AF13" s="0"/>
      <c r="AG13" s="0"/>
      <c r="AH13" s="0"/>
      <c r="AI13" s="0"/>
      <c r="AJ13" s="0"/>
      <c r="AK13" s="0"/>
      <c r="AL13" s="0"/>
      <c r="AM13" s="0"/>
      <c r="AN13" s="0"/>
      <c r="AO13" s="0"/>
      <c r="AP13" s="0"/>
      <c r="AQ13" s="11" t="n">
        <v>44757</v>
      </c>
      <c r="AR13" s="6" t="n">
        <v>1205.68</v>
      </c>
      <c r="AS13" s="0" t="s">
        <v>656</v>
      </c>
      <c r="AT13" s="0"/>
      <c r="AU13" s="0"/>
      <c r="AV13" s="0"/>
      <c r="AW13" s="0"/>
      <c r="AX13" s="10" t="s">
        <f>=XIRR(AX2:AX12,AW2:AW12)</f>
      </c>
      <c r="AY13" s="0"/>
      <c r="AZ13" s="0"/>
      <c r="BA13" s="0"/>
      <c r="BB13" s="0"/>
      <c r="BC13" s="0"/>
      <c r="BD13" s="0"/>
      <c r="BE13" s="0"/>
      <c r="BF13" s="11" t="n">
        <v>44337</v>
      </c>
      <c r="BG13" s="6" t="n">
        <v>315.56</v>
      </c>
      <c r="BH13" s="0" t="s">
        <v>656</v>
      </c>
      <c r="BI13" s="0"/>
      <c r="BJ13" s="0"/>
      <c r="BK13" s="0"/>
      <c r="BL13" s="0"/>
      <c r="BM13" s="0"/>
      <c r="BN13" s="0"/>
      <c r="BO13" s="0"/>
      <c r="BP13" s="0"/>
      <c r="BQ13" s="0"/>
      <c r="BR13" s="11" t="n">
        <v>46094</v>
      </c>
      <c r="BS13" s="6" t="n">
        <v>248.8</v>
      </c>
      <c r="BT13" s="0" t="s">
        <v>656</v>
      </c>
      <c r="BU13" s="0"/>
      <c r="BV13" s="0"/>
      <c r="BW13" s="0"/>
      <c r="BX13" s="11" t="n">
        <v>44494</v>
      </c>
      <c r="BY13" s="6" t="n">
        <v>-10049.62</v>
      </c>
      <c r="BZ13" s="0" t="s">
        <v>657</v>
      </c>
      <c r="CA13" s="11" t="n">
        <v>44608</v>
      </c>
      <c r="CB13" s="6" t="n">
        <v>373.35</v>
      </c>
      <c r="CC13" s="0" t="s">
        <v>656</v>
      </c>
      <c r="CD13" s="0"/>
      <c r="CE13" s="0"/>
      <c r="CF13" s="0"/>
      <c r="CG13" s="0"/>
      <c r="CH13" s="8" t="s">
        <f>=-SUM(CH2:CH11)</f>
      </c>
      <c r="CI13" s="0" t="s">
        <v>659</v>
      </c>
      <c r="CJ13" s="0"/>
      <c r="CK13" s="0"/>
      <c r="CL13" s="0"/>
      <c r="CM13" s="11" t="n">
        <v>45117</v>
      </c>
      <c r="CN13" s="6" t="n">
        <v>-505.76</v>
      </c>
      <c r="CO13" s="0" t="s">
        <v>338</v>
      </c>
      <c r="CP13" s="0"/>
      <c r="CQ13" s="0"/>
      <c r="CR13" s="0"/>
      <c r="CS13" s="0"/>
      <c r="CT13" s="0"/>
      <c r="CU13" s="0"/>
      <c r="CV13" s="0"/>
      <c r="CW13" s="0"/>
      <c r="CX13" s="0"/>
      <c r="CY13" s="0"/>
      <c r="CZ13" s="0"/>
      <c r="DA13" s="0"/>
      <c r="DB13" s="0"/>
      <c r="DC13" s="0"/>
      <c r="DD13" s="0"/>
      <c r="DE13" s="11" t="n">
        <v>44895</v>
      </c>
      <c r="DF13" s="6" t="n">
        <v>-157.5</v>
      </c>
      <c r="DG13" s="0" t="s">
        <v>310</v>
      </c>
      <c r="DH13" s="0"/>
      <c r="DI13" s="0"/>
      <c r="DJ13" s="0"/>
      <c r="DK13" s="0"/>
      <c r="DL13" s="0"/>
      <c r="DM13" s="0"/>
      <c r="DN13" s="0"/>
      <c r="DO13" s="0"/>
      <c r="DP13" s="0"/>
      <c r="DQ13" s="0"/>
      <c r="DR13" s="0"/>
      <c r="DS13" s="0"/>
      <c r="DT13" s="0"/>
      <c r="DU13" s="0"/>
      <c r="DV13" s="0"/>
      <c r="DW13" s="0"/>
      <c r="DX13" s="0"/>
      <c r="DY13" s="0"/>
      <c r="DZ13" s="0"/>
      <c r="EA13" s="0"/>
      <c r="EB13" s="0"/>
      <c r="EC13" s="11" t="n">
        <v>44789</v>
      </c>
      <c r="ED13" s="6" t="n">
        <v>272.7</v>
      </c>
      <c r="EE13" s="0" t="s">
        <v>656</v>
      </c>
      <c r="EF13" s="0"/>
      <c r="EG13" s="0"/>
      <c r="EH13" s="0"/>
      <c r="EI13" s="0"/>
      <c r="EJ13" s="0"/>
      <c r="EK13" s="0"/>
      <c r="EL13" s="0"/>
      <c r="EM13" s="0"/>
      <c r="EN13" s="0"/>
      <c r="EO13" s="0"/>
      <c r="EP13" s="0"/>
      <c r="EQ13" s="0"/>
      <c r="ER13" s="0"/>
      <c r="ES13" s="0"/>
      <c r="ET13" s="0"/>
      <c r="EU13" s="0"/>
      <c r="EV13" s="10" t="s">
        <f>=XIRR(EV2:EV12,EU2:EU12)</f>
      </c>
      <c r="EW13" s="0"/>
      <c r="EX13" s="0"/>
      <c r="EY13" s="0"/>
      <c r="EZ13" s="0"/>
      <c r="FA13" s="0"/>
      <c r="FB13" s="0"/>
      <c r="FC13" s="0"/>
      <c r="FD13" s="0"/>
      <c r="FE13" s="0"/>
      <c r="FF13" s="0"/>
      <c r="FG13" s="0"/>
      <c r="FH13" s="0"/>
      <c r="FI13" s="0"/>
      <c r="FJ13" s="11" t="n">
        <v>44865</v>
      </c>
      <c r="FK13" s="6" t="n">
        <v>-846.57</v>
      </c>
      <c r="FL13" s="0" t="s">
        <v>657</v>
      </c>
      <c r="FM13" s="0"/>
      <c r="FN13" s="0"/>
      <c r="FO13" s="0"/>
      <c r="FP13" s="0"/>
      <c r="FQ13" s="0"/>
      <c r="FR13" s="0"/>
      <c r="FS13" s="11" t="n">
        <v>45593</v>
      </c>
      <c r="FT13" s="6" t="n">
        <v>93.45</v>
      </c>
      <c r="FU13" s="0" t="s">
        <v>656</v>
      </c>
      <c r="FV13" s="11" t="n">
        <v>45169</v>
      </c>
      <c r="FW13" s="6" t="n">
        <v>511.28</v>
      </c>
      <c r="FX13" s="0" t="s">
        <v>656</v>
      </c>
      <c r="FY13" s="11" t="n">
        <v>44881</v>
      </c>
      <c r="FZ13" s="6" t="n">
        <v>10.29</v>
      </c>
      <c r="GA13" s="0" t="s">
        <v>656</v>
      </c>
      <c r="GB13" s="11" t="n">
        <v>44882</v>
      </c>
      <c r="GC13" s="6" t="n">
        <v>59.54</v>
      </c>
      <c r="GD13" s="0" t="s">
        <v>656</v>
      </c>
      <c r="GE13" s="11" t="n">
        <v>44953</v>
      </c>
      <c r="GF13" s="6" t="n">
        <v>163.15</v>
      </c>
      <c r="GG13" s="0" t="s">
        <v>656</v>
      </c>
      <c r="GH13" s="11" t="n">
        <v>44942</v>
      </c>
      <c r="GI13" s="6" t="n">
        <v>213.37</v>
      </c>
      <c r="GJ13" s="0" t="s">
        <v>656</v>
      </c>
      <c r="GK13" s="0"/>
      <c r="GL13" s="10" t="s">
        <f>=XIRR(GL2:GL12,GK2:GK12)</f>
      </c>
      <c r="GM13" s="0"/>
      <c r="GN13" s="0"/>
      <c r="GO13" s="0"/>
      <c r="GP13" s="0"/>
      <c r="GQ13" s="0"/>
      <c r="GR13" s="0"/>
      <c r="GS13" s="0"/>
      <c r="GT13" s="0"/>
      <c r="GU13" s="0"/>
      <c r="GV13" s="0"/>
      <c r="GW13" s="0"/>
      <c r="GX13" s="0"/>
      <c r="GY13" s="0"/>
      <c r="GZ13" s="0"/>
      <c r="HA13" s="0"/>
      <c r="HB13" s="0"/>
      <c r="HC13" s="0"/>
      <c r="HD13" s="0"/>
      <c r="HE13" s="0"/>
      <c r="HF13" s="0"/>
      <c r="HG13" s="0"/>
      <c r="HH13" s="0"/>
      <c r="HI13" s="0"/>
      <c r="HJ13" s="0"/>
      <c r="HK13" s="0"/>
      <c r="HL13" s="0"/>
      <c r="HM13" s="10" t="s">
        <f>=XIRR(HM2:HM12,HL2:HL12)</f>
      </c>
      <c r="HN13" s="0"/>
      <c r="HO13" s="0"/>
      <c r="HP13" s="0"/>
      <c r="HQ13" s="0"/>
      <c r="HR13" s="0"/>
      <c r="HS13" s="0"/>
      <c r="HT13" s="0"/>
      <c r="HU13" s="0"/>
      <c r="HV13" s="0"/>
      <c r="HW13" s="0"/>
      <c r="HX13" s="11" t="n">
        <v>45635</v>
      </c>
      <c r="HY13" s="6" t="n">
        <v>-6830.64</v>
      </c>
      <c r="HZ13" s="0" t="s">
        <v>657</v>
      </c>
      <c r="IA13" s="0"/>
      <c r="IB13" s="0"/>
      <c r="IC13" s="0"/>
      <c r="ID13" s="11" t="n">
        <v>45630</v>
      </c>
      <c r="IE13" s="6" t="n">
        <v>1539.98</v>
      </c>
      <c r="IF13" s="0" t="s">
        <v>656</v>
      </c>
    </row>
    <row collapsed="false" customFormat="false" customHeight="false" hidden="false" ht="12.1" outlineLevel="0" r="14">
      <c r="A14" s="0"/>
      <c r="B14" s="0"/>
      <c r="C14" s="0"/>
      <c r="D14" s="0"/>
      <c r="E14" s="0"/>
      <c r="F14" s="0"/>
      <c r="G14" s="0"/>
      <c r="H14" s="8" t="s">
        <f>=-SUM(H2:H12)</f>
      </c>
      <c r="I14" s="0" t="s">
        <v>659</v>
      </c>
      <c r="J14" s="11" t="n">
        <v>44005</v>
      </c>
      <c r="K14" s="6" t="n">
        <v>-159.53</v>
      </c>
      <c r="L14" s="0" t="s">
        <v>202</v>
      </c>
      <c r="M14" s="0"/>
      <c r="N14" s="0"/>
      <c r="O14" s="0"/>
      <c r="P14" s="11" t="n">
        <v>44771</v>
      </c>
      <c r="Q14" s="6" t="n">
        <v>643.66</v>
      </c>
      <c r="R14" s="0" t="s">
        <v>656</v>
      </c>
      <c r="S14" s="11" t="n">
        <v>45525</v>
      </c>
      <c r="T14" s="6" t="n">
        <v>151.45</v>
      </c>
      <c r="U14" s="0" t="s">
        <v>656</v>
      </c>
      <c r="V14" s="11" t="n">
        <v>44077</v>
      </c>
      <c r="W14" s="6" t="n">
        <v>-1500</v>
      </c>
      <c r="X14" s="0" t="s">
        <v>227</v>
      </c>
      <c r="Y14" s="11" t="n">
        <v>44316</v>
      </c>
      <c r="Z14" s="6" t="n">
        <v>926.53</v>
      </c>
      <c r="AA14" s="0" t="s">
        <v>656</v>
      </c>
      <c r="AB14" s="11" t="n">
        <v>45118</v>
      </c>
      <c r="AC14" s="6" t="n">
        <v>-437.55</v>
      </c>
      <c r="AD14" s="0" t="s">
        <v>339</v>
      </c>
      <c r="AE14" s="0"/>
      <c r="AF14" s="0"/>
      <c r="AG14" s="0"/>
      <c r="AH14" s="0"/>
      <c r="AI14" s="0"/>
      <c r="AJ14" s="0"/>
      <c r="AK14" s="0"/>
      <c r="AL14" s="0"/>
      <c r="AM14" s="0"/>
      <c r="AN14" s="0"/>
      <c r="AO14" s="0"/>
      <c r="AP14" s="0"/>
      <c r="AQ14" s="11" t="n">
        <v>45057</v>
      </c>
      <c r="AR14" s="6" t="n">
        <v>-2175</v>
      </c>
      <c r="AS14" s="0" t="s">
        <v>327</v>
      </c>
      <c r="AT14" s="0"/>
      <c r="AU14" s="0"/>
      <c r="AV14" s="0"/>
      <c r="AW14" s="0"/>
      <c r="AX14" s="8" t="s">
        <f>=-SUM(AX2:AX12)</f>
      </c>
      <c r="AY14" s="0" t="s">
        <v>659</v>
      </c>
      <c r="AZ14" s="0"/>
      <c r="BA14" s="0"/>
      <c r="BB14" s="0"/>
      <c r="BC14" s="0"/>
      <c r="BD14" s="0"/>
      <c r="BE14" s="0"/>
      <c r="BF14" s="11" t="n">
        <v>44347</v>
      </c>
      <c r="BG14" s="6" t="n">
        <v>131.66</v>
      </c>
      <c r="BH14" s="0" t="s">
        <v>656</v>
      </c>
      <c r="BI14" s="0"/>
      <c r="BJ14" s="0"/>
      <c r="BK14" s="0"/>
      <c r="BL14" s="0"/>
      <c r="BM14" s="0"/>
      <c r="BN14" s="0"/>
      <c r="BO14" s="0"/>
      <c r="BP14" s="0"/>
      <c r="BQ14" s="0"/>
      <c r="BR14" s="11" t="n">
        <v>46097</v>
      </c>
      <c r="BS14" s="6" t="n">
        <v>125.85</v>
      </c>
      <c r="BT14" s="0" t="s">
        <v>656</v>
      </c>
      <c r="BU14" s="0"/>
      <c r="BV14" s="0"/>
      <c r="BW14" s="0"/>
      <c r="BX14" s="0"/>
      <c r="BY14" s="10" t="s">
        <f>=XIRR(BY2:BY13,BX2:BX13)</f>
      </c>
      <c r="BZ14" s="0"/>
      <c r="CA14" s="11" t="n">
        <v>44613</v>
      </c>
      <c r="CB14" s="6" t="n">
        <v>188.56</v>
      </c>
      <c r="CC14" s="0" t="s">
        <v>656</v>
      </c>
      <c r="CD14" s="0"/>
      <c r="CE14" s="0"/>
      <c r="CF14" s="0"/>
      <c r="CG14" s="0"/>
      <c r="CH14" s="0"/>
      <c r="CI14" s="0"/>
      <c r="CJ14" s="0"/>
      <c r="CK14" s="0"/>
      <c r="CL14" s="0"/>
      <c r="CM14" s="11" t="n">
        <v>45134</v>
      </c>
      <c r="CN14" s="6" t="n">
        <v>1366.2</v>
      </c>
      <c r="CO14" s="0" t="s">
        <v>656</v>
      </c>
      <c r="CP14" s="0"/>
      <c r="CQ14" s="0"/>
      <c r="CR14" s="0"/>
      <c r="CS14" s="0"/>
      <c r="CT14" s="0"/>
      <c r="CU14" s="0"/>
      <c r="CV14" s="0"/>
      <c r="CW14" s="0"/>
      <c r="CX14" s="0"/>
      <c r="CY14" s="0"/>
      <c r="CZ14" s="0"/>
      <c r="DA14" s="0"/>
      <c r="DB14" s="0"/>
      <c r="DC14" s="0"/>
      <c r="DD14" s="0"/>
      <c r="DE14" s="11" t="n">
        <v>44926</v>
      </c>
      <c r="DF14" s="6" t="n">
        <v>-156.2</v>
      </c>
      <c r="DG14" s="0" t="s">
        <v>314</v>
      </c>
      <c r="DH14" s="0"/>
      <c r="DI14" s="0"/>
      <c r="DJ14" s="0"/>
      <c r="DK14" s="0"/>
      <c r="DL14" s="0"/>
      <c r="DM14" s="0"/>
      <c r="DN14" s="0"/>
      <c r="DO14" s="0"/>
      <c r="DP14" s="0"/>
      <c r="DQ14" s="0"/>
      <c r="DR14" s="0"/>
      <c r="DS14" s="0"/>
      <c r="DT14" s="0"/>
      <c r="DU14" s="0"/>
      <c r="DV14" s="0"/>
      <c r="DW14" s="0"/>
      <c r="DX14" s="0"/>
      <c r="DY14" s="0"/>
      <c r="DZ14" s="0"/>
      <c r="EA14" s="0"/>
      <c r="EB14" s="0"/>
      <c r="EC14" s="11" t="n">
        <v>44820</v>
      </c>
      <c r="ED14" s="6" t="n">
        <v>602.94</v>
      </c>
      <c r="EE14" s="0" t="s">
        <v>656</v>
      </c>
      <c r="EF14" s="0"/>
      <c r="EG14" s="0"/>
      <c r="EH14" s="0"/>
      <c r="EI14" s="0"/>
      <c r="EJ14" s="0"/>
      <c r="EK14" s="0"/>
      <c r="EL14" s="0"/>
      <c r="EM14" s="0"/>
      <c r="EN14" s="0"/>
      <c r="EO14" s="0"/>
      <c r="EP14" s="0"/>
      <c r="EQ14" s="0"/>
      <c r="ER14" s="0"/>
      <c r="ES14" s="0"/>
      <c r="ET14" s="0"/>
      <c r="EU14" s="0"/>
      <c r="EV14" s="8" t="s">
        <f>=-SUM(EV2:EV12)</f>
      </c>
      <c r="EW14" s="0" t="s">
        <v>659</v>
      </c>
      <c r="EX14" s="0"/>
      <c r="EY14" s="0"/>
      <c r="EZ14" s="0"/>
      <c r="FA14" s="0"/>
      <c r="FB14" s="0"/>
      <c r="FC14" s="0"/>
      <c r="FD14" s="0"/>
      <c r="FE14" s="0"/>
      <c r="FF14" s="0"/>
      <c r="FG14" s="0"/>
      <c r="FH14" s="0"/>
      <c r="FI14" s="0"/>
      <c r="FJ14" s="11" t="n">
        <v>44865</v>
      </c>
      <c r="FK14" s="6" t="n">
        <v>-239.55</v>
      </c>
      <c r="FL14" s="0" t="s">
        <v>657</v>
      </c>
      <c r="FM14" s="0"/>
      <c r="FN14" s="0"/>
      <c r="FO14" s="0"/>
      <c r="FP14" s="0"/>
      <c r="FQ14" s="0"/>
      <c r="FR14" s="0"/>
      <c r="FS14" s="11" t="n">
        <v>45593</v>
      </c>
      <c r="FT14" s="6" t="n">
        <v>226.39</v>
      </c>
      <c r="FU14" s="0" t="s">
        <v>656</v>
      </c>
      <c r="FV14" s="11" t="n">
        <v>45169</v>
      </c>
      <c r="FW14" s="6" t="n">
        <v>128.07</v>
      </c>
      <c r="FX14" s="0" t="s">
        <v>656</v>
      </c>
      <c r="FY14" s="11" t="n">
        <v>44881</v>
      </c>
      <c r="FZ14" s="6" t="n">
        <v>92.44</v>
      </c>
      <c r="GA14" s="0" t="s">
        <v>656</v>
      </c>
      <c r="GB14" s="11" t="n">
        <v>44894</v>
      </c>
      <c r="GC14" s="6" t="n">
        <v>121.76</v>
      </c>
      <c r="GD14" s="0" t="s">
        <v>656</v>
      </c>
      <c r="GE14" s="11" t="n">
        <v>44957</v>
      </c>
      <c r="GF14" s="6" t="n">
        <v>169.1</v>
      </c>
      <c r="GG14" s="0" t="s">
        <v>656</v>
      </c>
      <c r="GH14" s="11" t="n">
        <v>44957</v>
      </c>
      <c r="GI14" s="6" t="n">
        <v>144.24</v>
      </c>
      <c r="GJ14" s="0" t="s">
        <v>656</v>
      </c>
      <c r="GK14" s="0"/>
      <c r="GL14" s="8" t="s">
        <f>=-SUM(GL2:GL12)</f>
      </c>
      <c r="GM14" s="0" t="s">
        <v>659</v>
      </c>
      <c r="GN14" s="0"/>
      <c r="GO14" s="0"/>
      <c r="GP14" s="0"/>
      <c r="GQ14" s="0"/>
      <c r="GR14" s="0"/>
      <c r="GS14" s="0"/>
      <c r="GT14" s="0"/>
      <c r="GU14" s="0"/>
      <c r="GV14" s="0"/>
      <c r="GW14" s="0"/>
      <c r="GX14" s="0"/>
      <c r="GY14" s="0"/>
      <c r="GZ14" s="0"/>
      <c r="HA14" s="0"/>
      <c r="HB14" s="0"/>
      <c r="HC14" s="0"/>
      <c r="HD14" s="0"/>
      <c r="HE14" s="0"/>
      <c r="HF14" s="0"/>
      <c r="HG14" s="0"/>
      <c r="HH14" s="0"/>
      <c r="HI14" s="0"/>
      <c r="HJ14" s="0"/>
      <c r="HK14" s="0"/>
      <c r="HL14" s="0"/>
      <c r="HM14" s="8" t="s">
        <f>=-SUM(HM2:HM12)</f>
      </c>
      <c r="HN14" s="0" t="s">
        <v>659</v>
      </c>
      <c r="HO14" s="0"/>
      <c r="HP14" s="0"/>
      <c r="HQ14" s="0"/>
      <c r="HR14" s="0"/>
      <c r="HS14" s="0"/>
      <c r="HT14" s="0"/>
      <c r="HU14" s="0"/>
      <c r="HV14" s="0"/>
      <c r="HW14" s="0"/>
      <c r="HX14" s="11" t="n">
        <v>45635</v>
      </c>
      <c r="HY14" s="6" t="n">
        <v>-6830.54</v>
      </c>
      <c r="HZ14" s="0" t="s">
        <v>657</v>
      </c>
      <c r="IA14" s="0"/>
      <c r="IB14" s="0"/>
      <c r="IC14" s="0"/>
      <c r="ID14" s="11" t="n">
        <v>45630</v>
      </c>
      <c r="IE14" s="6" t="n">
        <v>514.59</v>
      </c>
      <c r="IF14" s="0" t="s">
        <v>656</v>
      </c>
    </row>
    <row collapsed="false" customFormat="false" customHeight="false" hidden="false" ht="12.1" outlineLevel="0" r="15">
      <c r="A15" s="0"/>
      <c r="B15" s="0"/>
      <c r="C15" s="0"/>
      <c r="D15" s="0"/>
      <c r="E15" s="0"/>
      <c r="F15" s="0"/>
      <c r="G15" s="0"/>
      <c r="H15" s="0"/>
      <c r="I15" s="0"/>
      <c r="J15" s="11" t="n">
        <v>44096</v>
      </c>
      <c r="K15" s="6" t="n">
        <v>-159.53</v>
      </c>
      <c r="L15" s="0" t="s">
        <v>202</v>
      </c>
      <c r="M15" s="0"/>
      <c r="N15" s="0"/>
      <c r="O15" s="0"/>
      <c r="P15" s="11" t="n">
        <v>45016</v>
      </c>
      <c r="Q15" s="6" t="n">
        <v>652.83</v>
      </c>
      <c r="R15" s="0" t="s">
        <v>656</v>
      </c>
      <c r="S15" s="11" t="n">
        <v>45527</v>
      </c>
      <c r="T15" s="6" t="n">
        <v>491.27</v>
      </c>
      <c r="U15" s="0" t="s">
        <v>656</v>
      </c>
      <c r="V15" s="11" t="n">
        <v>44082</v>
      </c>
      <c r="W15" s="6" t="n">
        <v>1692.71</v>
      </c>
      <c r="X15" s="0" t="s">
        <v>656</v>
      </c>
      <c r="Y15" s="11" t="n">
        <v>44386</v>
      </c>
      <c r="Z15" s="6" t="n">
        <v>-150.2</v>
      </c>
      <c r="AA15" s="0" t="s">
        <v>264</v>
      </c>
      <c r="AB15" s="11" t="n">
        <v>45134</v>
      </c>
      <c r="AC15" s="6" t="n">
        <v>842.7</v>
      </c>
      <c r="AD15" s="0" t="s">
        <v>656</v>
      </c>
      <c r="AE15" s="0"/>
      <c r="AF15" s="0"/>
      <c r="AG15" s="0"/>
      <c r="AH15" s="0"/>
      <c r="AI15" s="0"/>
      <c r="AJ15" s="0"/>
      <c r="AK15" s="0"/>
      <c r="AL15" s="0"/>
      <c r="AM15" s="0"/>
      <c r="AN15" s="0"/>
      <c r="AO15" s="0"/>
      <c r="AP15" s="0"/>
      <c r="AQ15" s="11" t="n">
        <v>45160</v>
      </c>
      <c r="AR15" s="6" t="n">
        <v>-2600.62</v>
      </c>
      <c r="AS15" s="0" t="s">
        <v>657</v>
      </c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11" t="n">
        <v>44357</v>
      </c>
      <c r="BG15" s="6" t="n">
        <v>-475.07</v>
      </c>
      <c r="BH15" s="0" t="s">
        <v>657</v>
      </c>
      <c r="BI15" s="0"/>
      <c r="BJ15" s="0"/>
      <c r="BK15" s="0"/>
      <c r="BL15" s="0"/>
      <c r="BM15" s="0"/>
      <c r="BN15" s="0"/>
      <c r="BO15" s="0"/>
      <c r="BP15" s="0"/>
      <c r="BQ15" s="0"/>
      <c r="BR15" s="11" t="n">
        <v>46106</v>
      </c>
      <c r="BS15" s="6" t="n">
        <v>125.34</v>
      </c>
      <c r="BT15" s="0" t="s">
        <v>656</v>
      </c>
      <c r="BU15" s="0"/>
      <c r="BV15" s="0"/>
      <c r="BW15" s="0"/>
      <c r="BX15" s="0"/>
      <c r="BY15" s="8" t="s">
        <f>=-SUM(BY2:BY13)</f>
      </c>
      <c r="BZ15" s="0" t="s">
        <v>659</v>
      </c>
      <c r="CA15" s="11" t="n">
        <v>44608</v>
      </c>
      <c r="CB15" s="6" t="n">
        <v>-373.35</v>
      </c>
      <c r="CC15" s="0" t="s">
        <v>754</v>
      </c>
      <c r="CD15" s="0"/>
      <c r="CE15" s="0"/>
      <c r="CF15" s="0"/>
      <c r="CG15" s="0"/>
      <c r="CH15" s="0"/>
      <c r="CI15" s="0"/>
      <c r="CJ15" s="0"/>
      <c r="CK15" s="0"/>
      <c r="CL15" s="0"/>
      <c r="CM15" s="11" t="n">
        <v>45138</v>
      </c>
      <c r="CN15" s="6" t="n">
        <v>688.4</v>
      </c>
      <c r="CO15" s="0" t="s">
        <v>656</v>
      </c>
      <c r="CP15" s="0"/>
      <c r="CQ15" s="0"/>
      <c r="CR15" s="0"/>
      <c r="CS15" s="0"/>
      <c r="CT15" s="0"/>
      <c r="CU15" s="0"/>
      <c r="CV15" s="0"/>
      <c r="CW15" s="0"/>
      <c r="CX15" s="0"/>
      <c r="CY15" s="0"/>
      <c r="CZ15" s="0"/>
      <c r="DA15" s="0"/>
      <c r="DB15" s="0"/>
      <c r="DC15" s="0"/>
      <c r="DD15" s="0"/>
      <c r="DE15" s="11" t="n">
        <v>44957</v>
      </c>
      <c r="DF15" s="6" t="n">
        <v>-158</v>
      </c>
      <c r="DG15" s="0" t="s">
        <v>317</v>
      </c>
      <c r="DH15" s="0"/>
      <c r="DI15" s="0"/>
      <c r="DJ15" s="0"/>
      <c r="DK15" s="0"/>
      <c r="DL15" s="0"/>
      <c r="DM15" s="0"/>
      <c r="DN15" s="0"/>
      <c r="DO15" s="0"/>
      <c r="DP15" s="0"/>
      <c r="DQ15" s="0"/>
      <c r="DR15" s="0"/>
      <c r="DS15" s="0"/>
      <c r="DT15" s="0"/>
      <c r="DU15" s="0"/>
      <c r="DV15" s="0"/>
      <c r="DW15" s="0"/>
      <c r="DX15" s="0"/>
      <c r="DY15" s="0"/>
      <c r="DZ15" s="0"/>
      <c r="EA15" s="0"/>
      <c r="EB15" s="0"/>
      <c r="EC15" s="11" t="n">
        <v>44855</v>
      </c>
      <c r="ED15" s="6" t="n">
        <v>-841.77</v>
      </c>
      <c r="EE15" s="0" t="s">
        <v>657</v>
      </c>
      <c r="EF15" s="0"/>
      <c r="EG15" s="0"/>
      <c r="EH15" s="0"/>
      <c r="EI15" s="0"/>
      <c r="EJ15" s="0"/>
      <c r="EK15" s="0"/>
      <c r="EL15" s="0"/>
      <c r="EM15" s="0"/>
      <c r="EN15" s="0"/>
      <c r="EO15" s="0"/>
      <c r="EP15" s="0"/>
      <c r="EQ15" s="0"/>
      <c r="ER15" s="0"/>
      <c r="ES15" s="0"/>
      <c r="ET15" s="0"/>
      <c r="EU15" s="0"/>
      <c r="EV15" s="0"/>
      <c r="EW15" s="0"/>
      <c r="EX15" s="0"/>
      <c r="EY15" s="0"/>
      <c r="EZ15" s="0"/>
      <c r="FA15" s="0"/>
      <c r="FB15" s="0"/>
      <c r="FC15" s="0"/>
      <c r="FD15" s="0"/>
      <c r="FE15" s="0"/>
      <c r="FF15" s="0"/>
      <c r="FG15" s="0"/>
      <c r="FH15" s="0"/>
      <c r="FI15" s="0"/>
      <c r="FJ15" s="11" t="n">
        <v>44883</v>
      </c>
      <c r="FK15" s="6" t="n">
        <v>155.25</v>
      </c>
      <c r="FL15" s="0" t="s">
        <v>656</v>
      </c>
      <c r="FM15" s="0"/>
      <c r="FN15" s="0"/>
      <c r="FO15" s="0"/>
      <c r="FP15" s="0"/>
      <c r="FQ15" s="0"/>
      <c r="FR15" s="0"/>
      <c r="FS15" s="11" t="n">
        <v>45608</v>
      </c>
      <c r="FT15" s="6" t="n">
        <v>79.49</v>
      </c>
      <c r="FU15" s="0" t="s">
        <v>656</v>
      </c>
      <c r="FV15" s="11" t="n">
        <v>45176</v>
      </c>
      <c r="FW15" s="6" t="n">
        <v>200.92</v>
      </c>
      <c r="FX15" s="0" t="s">
        <v>656</v>
      </c>
      <c r="FY15" s="11" t="n">
        <v>44881</v>
      </c>
      <c r="FZ15" s="6" t="n">
        <v>51.38</v>
      </c>
      <c r="GA15" s="0" t="s">
        <v>656</v>
      </c>
      <c r="GB15" s="11" t="n">
        <v>44897</v>
      </c>
      <c r="GC15" s="6" t="n">
        <v>125.28</v>
      </c>
      <c r="GD15" s="0" t="s">
        <v>656</v>
      </c>
      <c r="GE15" s="11" t="n">
        <v>44963</v>
      </c>
      <c r="GF15" s="6" t="n">
        <v>103.71</v>
      </c>
      <c r="GG15" s="0" t="s">
        <v>656</v>
      </c>
      <c r="GH15" s="11" t="n">
        <v>44965</v>
      </c>
      <c r="GI15" s="6" t="n">
        <v>148.85</v>
      </c>
      <c r="GJ15" s="0" t="s">
        <v>656</v>
      </c>
      <c r="GK15" s="0"/>
      <c r="GL15" s="0"/>
      <c r="GM15" s="0"/>
      <c r="GN15" s="0"/>
      <c r="GO15" s="0"/>
      <c r="GP15" s="0"/>
      <c r="GQ15" s="0"/>
      <c r="GR15" s="0"/>
      <c r="GS15" s="0"/>
      <c r="GT15" s="0"/>
      <c r="GU15" s="0"/>
      <c r="GV15" s="0"/>
      <c r="GW15" s="0"/>
      <c r="GX15" s="0"/>
      <c r="GY15" s="0"/>
      <c r="GZ15" s="0"/>
      <c r="HA15" s="0"/>
      <c r="HB15" s="0"/>
      <c r="HC15" s="0"/>
      <c r="HD15" s="0"/>
      <c r="HE15" s="0"/>
      <c r="HF15" s="0"/>
      <c r="HG15" s="0"/>
      <c r="HH15" s="0"/>
      <c r="HI15" s="0"/>
      <c r="HJ15" s="0"/>
      <c r="HK15" s="0"/>
      <c r="HL15" s="0"/>
      <c r="HM15" s="0"/>
      <c r="HN15" s="0"/>
      <c r="HO15" s="0"/>
      <c r="HP15" s="0"/>
      <c r="HQ15" s="0"/>
      <c r="HR15" s="0"/>
      <c r="HS15" s="0"/>
      <c r="HT15" s="0"/>
      <c r="HU15" s="0"/>
      <c r="HV15" s="0"/>
      <c r="HW15" s="0"/>
      <c r="HX15" s="0"/>
      <c r="HY15" s="10" t="s">
        <f>=XIRR(HY2:HY14,HX2:HX14)</f>
      </c>
      <c r="HZ15" s="0"/>
      <c r="IA15" s="0"/>
      <c r="IB15" s="0"/>
      <c r="IC15" s="0"/>
      <c r="ID15" s="11" t="n">
        <v>45635</v>
      </c>
      <c r="IE15" s="6" t="n">
        <v>-22800.09</v>
      </c>
      <c r="IF15" s="0" t="s">
        <v>657</v>
      </c>
    </row>
    <row collapsed="false" customFormat="false" customHeight="false" hidden="false" ht="12.1" outlineLevel="0" r="16">
      <c r="A16" s="0"/>
      <c r="B16" s="0"/>
      <c r="C16" s="0"/>
      <c r="D16" s="0"/>
      <c r="E16" s="0"/>
      <c r="F16" s="0"/>
      <c r="G16" s="0"/>
      <c r="H16" s="0"/>
      <c r="I16" s="0"/>
      <c r="J16" s="11" t="n">
        <v>44172</v>
      </c>
      <c r="K16" s="6" t="n">
        <v>1061.79</v>
      </c>
      <c r="L16" s="0" t="s">
        <v>656</v>
      </c>
      <c r="M16" s="0"/>
      <c r="N16" s="0"/>
      <c r="O16" s="0"/>
      <c r="P16" s="11" t="n">
        <v>45077</v>
      </c>
      <c r="Q16" s="6" t="n">
        <v>655.2</v>
      </c>
      <c r="R16" s="0" t="s">
        <v>656</v>
      </c>
      <c r="S16" s="11" t="n">
        <v>45527</v>
      </c>
      <c r="T16" s="6" t="n">
        <v>546.25</v>
      </c>
      <c r="U16" s="0" t="s">
        <v>656</v>
      </c>
      <c r="V16" s="11" t="n">
        <v>44098</v>
      </c>
      <c r="W16" s="6" t="n">
        <v>424.82</v>
      </c>
      <c r="X16" s="0" t="s">
        <v>656</v>
      </c>
      <c r="Y16" s="11" t="n">
        <v>44439</v>
      </c>
      <c r="Z16" s="6" t="n">
        <v>459.86</v>
      </c>
      <c r="AA16" s="0" t="s">
        <v>656</v>
      </c>
      <c r="AB16" s="11" t="n">
        <v>45160</v>
      </c>
      <c r="AC16" s="6" t="n">
        <v>-9843.73</v>
      </c>
      <c r="AD16" s="0" t="s">
        <v>657</v>
      </c>
      <c r="AE16" s="0"/>
      <c r="AF16" s="0"/>
      <c r="AG16" s="0"/>
      <c r="AH16" s="0"/>
      <c r="AI16" s="0"/>
      <c r="AJ16" s="0"/>
      <c r="AK16" s="0"/>
      <c r="AL16" s="0"/>
      <c r="AM16" s="0"/>
      <c r="AN16" s="0"/>
      <c r="AO16" s="0"/>
      <c r="AP16" s="0"/>
      <c r="AQ16" s="11" t="n">
        <v>45160</v>
      </c>
      <c r="AR16" s="6" t="n">
        <v>-5201.24</v>
      </c>
      <c r="AS16" s="0" t="s">
        <v>657</v>
      </c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11" t="n">
        <v>44363</v>
      </c>
      <c r="BG16" s="6" t="n">
        <v>313.67</v>
      </c>
      <c r="BH16" s="0" t="s">
        <v>656</v>
      </c>
      <c r="BI16" s="0"/>
      <c r="BJ16" s="0"/>
      <c r="BK16" s="0"/>
      <c r="BL16" s="0"/>
      <c r="BM16" s="0"/>
      <c r="BN16" s="0"/>
      <c r="BO16" s="0"/>
      <c r="BP16" s="0"/>
      <c r="BQ16" s="0"/>
      <c r="BR16" s="11" t="n">
        <v>46106</v>
      </c>
      <c r="BS16" s="6" t="n">
        <v>125.35</v>
      </c>
      <c r="BT16" s="0" t="s">
        <v>656</v>
      </c>
      <c r="BU16" s="0"/>
      <c r="BV16" s="0"/>
      <c r="BW16" s="0"/>
      <c r="BX16" s="0"/>
      <c r="BY16" s="0"/>
      <c r="BZ16" s="0"/>
      <c r="CA16" s="11" t="n">
        <v>44613</v>
      </c>
      <c r="CB16" s="6" t="n">
        <v>-188.56</v>
      </c>
      <c r="CC16" s="0" t="s">
        <v>754</v>
      </c>
      <c r="CD16" s="0"/>
      <c r="CE16" s="0"/>
      <c r="CF16" s="0"/>
      <c r="CG16" s="0"/>
      <c r="CH16" s="0"/>
      <c r="CI16" s="0"/>
      <c r="CJ16" s="0"/>
      <c r="CK16" s="0"/>
      <c r="CL16" s="0"/>
      <c r="CM16" s="11" t="n">
        <v>45160</v>
      </c>
      <c r="CN16" s="6" t="n">
        <v>-8765.39</v>
      </c>
      <c r="CO16" s="0" t="s">
        <v>657</v>
      </c>
      <c r="CP16" s="0"/>
      <c r="CQ16" s="0"/>
      <c r="CR16" s="0"/>
      <c r="CS16" s="0"/>
      <c r="CT16" s="0"/>
      <c r="CU16" s="0"/>
      <c r="CV16" s="0"/>
      <c r="CW16" s="0"/>
      <c r="CX16" s="0"/>
      <c r="CY16" s="0"/>
      <c r="CZ16" s="0"/>
      <c r="DA16" s="0"/>
      <c r="DB16" s="0"/>
      <c r="DC16" s="0"/>
      <c r="DD16" s="0"/>
      <c r="DE16" s="11" t="n">
        <v>44981</v>
      </c>
      <c r="DF16" s="6" t="n">
        <v>-156.9</v>
      </c>
      <c r="DG16" s="0" t="s">
        <v>320</v>
      </c>
      <c r="DH16" s="0"/>
      <c r="DI16" s="0"/>
      <c r="DJ16" s="0"/>
      <c r="DK16" s="0"/>
      <c r="DL16" s="0"/>
      <c r="DM16" s="0"/>
      <c r="DN16" s="0"/>
      <c r="DO16" s="0"/>
      <c r="DP16" s="0"/>
      <c r="DQ16" s="0"/>
      <c r="DR16" s="0"/>
      <c r="DS16" s="0"/>
      <c r="DT16" s="0"/>
      <c r="DU16" s="0"/>
      <c r="DV16" s="0"/>
      <c r="DW16" s="0"/>
      <c r="DX16" s="0"/>
      <c r="DY16" s="0"/>
      <c r="DZ16" s="0"/>
      <c r="EA16" s="0"/>
      <c r="EB16" s="0"/>
      <c r="EC16" s="11" t="n">
        <v>44881</v>
      </c>
      <c r="ED16" s="6" t="n">
        <v>303.09</v>
      </c>
      <c r="EE16" s="0" t="s">
        <v>656</v>
      </c>
      <c r="EF16" s="0"/>
      <c r="EG16" s="0"/>
      <c r="EH16" s="0"/>
      <c r="EI16" s="0"/>
      <c r="EJ16" s="0"/>
      <c r="EK16" s="0"/>
      <c r="EL16" s="0"/>
      <c r="EM16" s="0"/>
      <c r="EN16" s="0"/>
      <c r="EO16" s="0"/>
      <c r="EP16" s="0"/>
      <c r="EQ16" s="0"/>
      <c r="ER16" s="0"/>
      <c r="ES16" s="0"/>
      <c r="ET16" s="0"/>
      <c r="EU16" s="0"/>
      <c r="EV16" s="0"/>
      <c r="EW16" s="0"/>
      <c r="EX16" s="0"/>
      <c r="EY16" s="0"/>
      <c r="EZ16" s="0"/>
      <c r="FA16" s="0"/>
      <c r="FB16" s="0"/>
      <c r="FC16" s="0"/>
      <c r="FD16" s="0"/>
      <c r="FE16" s="0"/>
      <c r="FF16" s="0"/>
      <c r="FG16" s="0"/>
      <c r="FH16" s="0"/>
      <c r="FI16" s="0"/>
      <c r="FJ16" s="11" t="n">
        <v>44896</v>
      </c>
      <c r="FK16" s="6" t="n">
        <v>6946.88</v>
      </c>
      <c r="FL16" s="0" t="s">
        <v>656</v>
      </c>
      <c r="FM16" s="0"/>
      <c r="FN16" s="0"/>
      <c r="FO16" s="0"/>
      <c r="FP16" s="0"/>
      <c r="FQ16" s="0"/>
      <c r="FR16" s="0"/>
      <c r="FS16" s="11" t="n">
        <v>45608</v>
      </c>
      <c r="FT16" s="6" t="n">
        <v>145.93</v>
      </c>
      <c r="FU16" s="0" t="s">
        <v>656</v>
      </c>
      <c r="FV16" s="11" t="n">
        <v>45176</v>
      </c>
      <c r="FW16" s="6" t="n">
        <v>200.92</v>
      </c>
      <c r="FX16" s="0" t="s">
        <v>656</v>
      </c>
      <c r="FY16" s="11" t="n">
        <v>44882</v>
      </c>
      <c r="FZ16" s="6" t="n">
        <v>50.64</v>
      </c>
      <c r="GA16" s="0" t="s">
        <v>656</v>
      </c>
      <c r="GB16" s="11" t="n">
        <v>44902</v>
      </c>
      <c r="GC16" s="6" t="n">
        <v>124.04</v>
      </c>
      <c r="GD16" s="0" t="s">
        <v>656</v>
      </c>
      <c r="GE16" s="11" t="n">
        <v>44966</v>
      </c>
      <c r="GF16" s="6" t="n">
        <v>34.78</v>
      </c>
      <c r="GG16" s="0" t="s">
        <v>656</v>
      </c>
      <c r="GH16" s="11" t="n">
        <v>44970</v>
      </c>
      <c r="GI16" s="6" t="n">
        <v>150.25</v>
      </c>
      <c r="GJ16" s="0" t="s">
        <v>656</v>
      </c>
      <c r="GK16" s="0"/>
      <c r="GL16" s="0"/>
      <c r="GM16" s="0"/>
      <c r="GN16" s="0"/>
      <c r="GO16" s="0"/>
      <c r="GP16" s="0"/>
      <c r="GQ16" s="0"/>
      <c r="GR16" s="0"/>
      <c r="GS16" s="0"/>
      <c r="GT16" s="0"/>
      <c r="GU16" s="0"/>
      <c r="GV16" s="0"/>
      <c r="GW16" s="0"/>
      <c r="GX16" s="0"/>
      <c r="GY16" s="0"/>
      <c r="GZ16" s="0"/>
      <c r="HA16" s="0"/>
      <c r="HB16" s="0"/>
      <c r="HC16" s="0"/>
      <c r="HD16" s="0"/>
      <c r="HE16" s="0"/>
      <c r="HF16" s="0"/>
      <c r="HG16" s="0"/>
      <c r="HH16" s="0"/>
      <c r="HI16" s="0"/>
      <c r="HJ16" s="0"/>
      <c r="HK16" s="0"/>
      <c r="HL16" s="0"/>
      <c r="HM16" s="0"/>
      <c r="HN16" s="0"/>
      <c r="HO16" s="0"/>
      <c r="HP16" s="0"/>
      <c r="HQ16" s="0"/>
      <c r="HR16" s="0"/>
      <c r="HS16" s="0"/>
      <c r="HT16" s="0"/>
      <c r="HU16" s="0"/>
      <c r="HV16" s="0"/>
      <c r="HW16" s="0"/>
      <c r="HX16" s="0"/>
      <c r="HY16" s="8" t="s">
        <f>=-SUM(HY2:HY14)</f>
      </c>
      <c r="HZ16" s="0" t="s">
        <v>659</v>
      </c>
      <c r="IA16" s="0"/>
      <c r="IB16" s="0"/>
      <c r="IC16" s="0"/>
      <c r="ID16" s="11" t="n">
        <v>45635</v>
      </c>
      <c r="IE16" s="6" t="n">
        <v>-7600.03</v>
      </c>
      <c r="IF16" s="0" t="s">
        <v>657</v>
      </c>
    </row>
    <row collapsed="false" customFormat="false" customHeight="false" hidden="false" ht="12.1" outlineLevel="0" r="17">
      <c r="A17" s="0"/>
      <c r="B17" s="0"/>
      <c r="C17" s="0"/>
      <c r="D17" s="0"/>
      <c r="E17" s="0"/>
      <c r="F17" s="0"/>
      <c r="G17" s="0"/>
      <c r="H17" s="0"/>
      <c r="I17" s="0"/>
      <c r="J17" s="11" t="n">
        <v>44187</v>
      </c>
      <c r="K17" s="6" t="n">
        <v>-182.32</v>
      </c>
      <c r="L17" s="0" t="s">
        <v>243</v>
      </c>
      <c r="M17" s="0"/>
      <c r="N17" s="0"/>
      <c r="O17" s="0"/>
      <c r="P17" s="11" t="n">
        <v>45160</v>
      </c>
      <c r="Q17" s="6" t="n">
        <v>-9335.93</v>
      </c>
      <c r="R17" s="0" t="s">
        <v>657</v>
      </c>
      <c r="S17" s="11" t="n">
        <v>45534</v>
      </c>
      <c r="T17" s="6" t="n">
        <v>130.09</v>
      </c>
      <c r="U17" s="0" t="s">
        <v>656</v>
      </c>
      <c r="V17" s="11" t="n">
        <v>44169</v>
      </c>
      <c r="W17" s="6" t="n">
        <v>-116.7</v>
      </c>
      <c r="X17" s="0" t="s">
        <v>241</v>
      </c>
      <c r="Y17" s="11" t="n">
        <v>44474</v>
      </c>
      <c r="Z17" s="6" t="n">
        <v>-7720.6</v>
      </c>
      <c r="AA17" s="0" t="s">
        <v>657</v>
      </c>
      <c r="AB17" s="0"/>
      <c r="AC17" s="10" t="s">
        <f>=XIRR(AC2:AC16,AB2:AB16)</f>
      </c>
      <c r="AD17" s="0"/>
      <c r="AE17" s="0"/>
      <c r="AF17" s="0"/>
      <c r="AG17" s="0"/>
      <c r="AH17" s="0"/>
      <c r="AI17" s="0"/>
      <c r="AJ17" s="0"/>
      <c r="AK17" s="0"/>
      <c r="AL17" s="0"/>
      <c r="AM17" s="0"/>
      <c r="AN17" s="0"/>
      <c r="AO17" s="0"/>
      <c r="AP17" s="0"/>
      <c r="AQ17" s="11" t="n">
        <v>45160</v>
      </c>
      <c r="AR17" s="6" t="n">
        <v>-18203.64</v>
      </c>
      <c r="AS17" s="0" t="s">
        <v>657</v>
      </c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11" t="n">
        <v>44371</v>
      </c>
      <c r="BG17" s="6" t="n">
        <v>134.07</v>
      </c>
      <c r="BH17" s="0" t="s">
        <v>656</v>
      </c>
      <c r="BI17" s="0"/>
      <c r="BJ17" s="0"/>
      <c r="BK17" s="0"/>
      <c r="BL17" s="0"/>
      <c r="BM17" s="0"/>
      <c r="BN17" s="0"/>
      <c r="BO17" s="0"/>
      <c r="BP17" s="0"/>
      <c r="BQ17" s="0"/>
      <c r="BR17" s="11" t="n">
        <v>46111</v>
      </c>
      <c r="BS17" s="6" t="n">
        <v>125.2</v>
      </c>
      <c r="BT17" s="0" t="s">
        <v>656</v>
      </c>
      <c r="BU17" s="0"/>
      <c r="BV17" s="0"/>
      <c r="BW17" s="0"/>
      <c r="BX17" s="0"/>
      <c r="BY17" s="0"/>
      <c r="BZ17" s="0"/>
      <c r="CA17" s="0"/>
      <c r="CB17" s="10" t="s">
        <f>=XIRR(CB2:CB16,CA2:CA16)</f>
      </c>
      <c r="CC17" s="0"/>
      <c r="CD17" s="0"/>
      <c r="CE17" s="0"/>
      <c r="CF17" s="0"/>
      <c r="CG17" s="0"/>
      <c r="CH17" s="0"/>
      <c r="CI17" s="0"/>
      <c r="CJ17" s="0"/>
      <c r="CK17" s="0"/>
      <c r="CL17" s="0"/>
      <c r="CM17" s="0"/>
      <c r="CN17" s="10" t="s">
        <f>=XIRR(CN2:CN16,CM2:CM16)</f>
      </c>
      <c r="CO17" s="0"/>
      <c r="CP17" s="0"/>
      <c r="CQ17" s="0"/>
      <c r="CR17" s="0"/>
      <c r="CS17" s="0"/>
      <c r="CT17" s="0"/>
      <c r="CU17" s="0"/>
      <c r="CV17" s="0"/>
      <c r="CW17" s="0"/>
      <c r="CX17" s="0"/>
      <c r="CY17" s="0"/>
      <c r="CZ17" s="0"/>
      <c r="DA17" s="0"/>
      <c r="DB17" s="0"/>
      <c r="DC17" s="0"/>
      <c r="DD17" s="0"/>
      <c r="DE17" s="11" t="n">
        <v>45016</v>
      </c>
      <c r="DF17" s="6" t="n">
        <v>-139.9</v>
      </c>
      <c r="DG17" s="0" t="s">
        <v>322</v>
      </c>
      <c r="DH17" s="0"/>
      <c r="DI17" s="0"/>
      <c r="DJ17" s="0"/>
      <c r="DK17" s="0"/>
      <c r="DL17" s="0"/>
      <c r="DM17" s="0"/>
      <c r="DN17" s="0"/>
      <c r="DO17" s="0"/>
      <c r="DP17" s="0"/>
      <c r="DQ17" s="0"/>
      <c r="DR17" s="0"/>
      <c r="DS17" s="0"/>
      <c r="DT17" s="0"/>
      <c r="DU17" s="0"/>
      <c r="DV17" s="0"/>
      <c r="DW17" s="0"/>
      <c r="DX17" s="0"/>
      <c r="DY17" s="0"/>
      <c r="DZ17" s="0"/>
      <c r="EA17" s="0"/>
      <c r="EB17" s="0"/>
      <c r="EC17" s="11" t="n">
        <v>44911</v>
      </c>
      <c r="ED17" s="6" t="n">
        <v>947.55</v>
      </c>
      <c r="EE17" s="0" t="s">
        <v>656</v>
      </c>
      <c r="EF17" s="0"/>
      <c r="EG17" s="0"/>
      <c r="EH17" s="0"/>
      <c r="EI17" s="0"/>
      <c r="EJ17" s="0"/>
      <c r="EK17" s="0"/>
      <c r="EL17" s="0"/>
      <c r="EM17" s="0"/>
      <c r="EN17" s="0"/>
      <c r="EO17" s="0"/>
      <c r="EP17" s="0"/>
      <c r="EQ17" s="0"/>
      <c r="ER17" s="0"/>
      <c r="ES17" s="0"/>
      <c r="ET17" s="0"/>
      <c r="EU17" s="0"/>
      <c r="EV17" s="0"/>
      <c r="EW17" s="0"/>
      <c r="EX17" s="0"/>
      <c r="EY17" s="0"/>
      <c r="EZ17" s="0"/>
      <c r="FA17" s="0"/>
      <c r="FB17" s="0"/>
      <c r="FC17" s="0"/>
      <c r="FD17" s="0"/>
      <c r="FE17" s="0"/>
      <c r="FF17" s="0"/>
      <c r="FG17" s="0"/>
      <c r="FH17" s="0"/>
      <c r="FI17" s="0"/>
      <c r="FJ17" s="11" t="n">
        <v>45160</v>
      </c>
      <c r="FK17" s="6" t="n">
        <v>-7381.87</v>
      </c>
      <c r="FL17" s="0" t="s">
        <v>657</v>
      </c>
      <c r="FM17" s="0"/>
      <c r="FN17" s="0"/>
      <c r="FO17" s="0"/>
      <c r="FP17" s="0"/>
      <c r="FQ17" s="0"/>
      <c r="FR17" s="0"/>
      <c r="FS17" s="11" t="n">
        <v>45609</v>
      </c>
      <c r="FT17" s="6" t="n">
        <v>13.16</v>
      </c>
      <c r="FU17" s="0" t="s">
        <v>656</v>
      </c>
      <c r="FV17" s="11" t="n">
        <v>45196</v>
      </c>
      <c r="FW17" s="6" t="n">
        <v>35.35</v>
      </c>
      <c r="FX17" s="0" t="s">
        <v>656</v>
      </c>
      <c r="FY17" s="11" t="n">
        <v>44894</v>
      </c>
      <c r="FZ17" s="6" t="n">
        <v>99.63</v>
      </c>
      <c r="GA17" s="0" t="s">
        <v>656</v>
      </c>
      <c r="GB17" s="11" t="n">
        <v>44907</v>
      </c>
      <c r="GC17" s="6" t="n">
        <v>125.36</v>
      </c>
      <c r="GD17" s="0" t="s">
        <v>656</v>
      </c>
      <c r="GE17" s="11" t="n">
        <v>44973</v>
      </c>
      <c r="GF17" s="6" t="n">
        <v>67.19</v>
      </c>
      <c r="GG17" s="0" t="s">
        <v>656</v>
      </c>
      <c r="GH17" s="11" t="n">
        <v>44972</v>
      </c>
      <c r="GI17" s="6" t="n">
        <v>-1605.48</v>
      </c>
      <c r="GJ17" s="0" t="s">
        <v>657</v>
      </c>
      <c r="GK17" s="0"/>
      <c r="GL17" s="0"/>
      <c r="GM17" s="0"/>
      <c r="GN17" s="0"/>
      <c r="GO17" s="0"/>
      <c r="GP17" s="0"/>
      <c r="GQ17" s="0"/>
      <c r="GR17" s="0"/>
      <c r="GS17" s="0"/>
      <c r="GT17" s="0"/>
      <c r="GU17" s="0"/>
      <c r="GV17" s="0"/>
      <c r="GW17" s="0"/>
      <c r="GX17" s="0"/>
      <c r="GY17" s="0"/>
      <c r="GZ17" s="0"/>
      <c r="HA17" s="0"/>
      <c r="HB17" s="0"/>
      <c r="HC17" s="0"/>
      <c r="HD17" s="0"/>
      <c r="HE17" s="0"/>
      <c r="HF17" s="0"/>
      <c r="HG17" s="0"/>
      <c r="HH17" s="0"/>
      <c r="HI17" s="0"/>
      <c r="HJ17" s="0"/>
      <c r="HK17" s="0"/>
      <c r="HL17" s="0"/>
      <c r="HM17" s="0"/>
      <c r="HN17" s="0"/>
      <c r="HO17" s="0"/>
      <c r="HP17" s="0"/>
      <c r="HQ17" s="0"/>
      <c r="HR17" s="0"/>
      <c r="HS17" s="0"/>
      <c r="HT17" s="0"/>
      <c r="HU17" s="0"/>
      <c r="HV17" s="0"/>
      <c r="HW17" s="0"/>
      <c r="HX17" s="0"/>
      <c r="HY17" s="0"/>
      <c r="HZ17" s="0"/>
      <c r="IA17" s="0"/>
      <c r="IB17" s="0"/>
      <c r="IC17" s="0"/>
      <c r="ID17" s="11" t="n">
        <v>45985</v>
      </c>
      <c r="IE17" s="6" t="n">
        <v>625.76</v>
      </c>
      <c r="IF17" s="0" t="s">
        <v>656</v>
      </c>
    </row>
    <row collapsed="false" customFormat="false" customHeight="false" hidden="false" ht="12.1" outlineLevel="0" r="18">
      <c r="A18" s="0"/>
      <c r="B18" s="0"/>
      <c r="C18" s="0"/>
      <c r="D18" s="0"/>
      <c r="E18" s="0"/>
      <c r="F18" s="0"/>
      <c r="G18" s="0"/>
      <c r="H18" s="0"/>
      <c r="I18" s="0"/>
      <c r="J18" s="11" t="n">
        <v>44278</v>
      </c>
      <c r="K18" s="6" t="n">
        <v>-158.32</v>
      </c>
      <c r="L18" s="0" t="s">
        <v>247</v>
      </c>
      <c r="M18" s="0"/>
      <c r="N18" s="0"/>
      <c r="O18" s="0"/>
      <c r="P18" s="0"/>
      <c r="Q18" s="10" t="s">
        <f>=XIRR(Q2:Q17,P2:P17)</f>
      </c>
      <c r="R18" s="0"/>
      <c r="S18" s="11" t="n">
        <v>45558</v>
      </c>
      <c r="T18" s="6" t="n">
        <v>34.57</v>
      </c>
      <c r="U18" s="0" t="s">
        <v>656</v>
      </c>
      <c r="V18" s="11" t="n">
        <v>44260</v>
      </c>
      <c r="W18" s="6" t="n">
        <v>-101.7</v>
      </c>
      <c r="X18" s="0" t="s">
        <v>246</v>
      </c>
      <c r="Y18" s="11" t="n">
        <v>44475</v>
      </c>
      <c r="Z18" s="6" t="n">
        <v>517.39</v>
      </c>
      <c r="AA18" s="0" t="s">
        <v>656</v>
      </c>
      <c r="AB18" s="0"/>
      <c r="AC18" s="8" t="s">
        <f>=-SUM(AC2:AC16)</f>
      </c>
      <c r="AD18" s="0" t="s">
        <v>659</v>
      </c>
      <c r="AE18" s="0"/>
      <c r="AF18" s="0"/>
      <c r="AG18" s="0"/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10" t="s">
        <f>=XIRR(AR2:AR17,AQ2:AQ17)</f>
      </c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11" t="n">
        <v>44371</v>
      </c>
      <c r="BG18" s="6" t="n">
        <v>93.85</v>
      </c>
      <c r="BH18" s="0" t="s">
        <v>656</v>
      </c>
      <c r="BI18" s="0"/>
      <c r="BJ18" s="0"/>
      <c r="BK18" s="0"/>
      <c r="BL18" s="0"/>
      <c r="BM18" s="0"/>
      <c r="BN18" s="0"/>
      <c r="BO18" s="0"/>
      <c r="BP18" s="0"/>
      <c r="BQ18" s="0"/>
      <c r="BR18" s="11" t="n">
        <v>46127</v>
      </c>
      <c r="BS18" s="6" t="n">
        <v>118.44</v>
      </c>
      <c r="BT18" s="0" t="s">
        <v>656</v>
      </c>
      <c r="BU18" s="0"/>
      <c r="BV18" s="0"/>
      <c r="BW18" s="0"/>
      <c r="BX18" s="0"/>
      <c r="BY18" s="0"/>
      <c r="BZ18" s="0"/>
      <c r="CA18" s="0"/>
      <c r="CB18" s="8" t="s">
        <f>=-SUM(CB2:CB16)</f>
      </c>
      <c r="CC18" s="0" t="s">
        <v>659</v>
      </c>
      <c r="CD18" s="0"/>
      <c r="CE18" s="0"/>
      <c r="CF18" s="0"/>
      <c r="CG18" s="0"/>
      <c r="CH18" s="0"/>
      <c r="CI18" s="0"/>
      <c r="CJ18" s="0"/>
      <c r="CK18" s="0"/>
      <c r="CL18" s="0"/>
      <c r="CM18" s="0"/>
      <c r="CN18" s="8" t="s">
        <f>=-SUM(CN2:CN16)</f>
      </c>
      <c r="CO18" s="0" t="s">
        <v>659</v>
      </c>
      <c r="CP18" s="0"/>
      <c r="CQ18" s="0"/>
      <c r="CR18" s="0"/>
      <c r="CS18" s="0"/>
      <c r="CT18" s="0"/>
      <c r="CU18" s="0"/>
      <c r="CV18" s="0"/>
      <c r="CW18" s="0"/>
      <c r="CX18" s="0"/>
      <c r="CY18" s="0"/>
      <c r="CZ18" s="0"/>
      <c r="DA18" s="0"/>
      <c r="DB18" s="0"/>
      <c r="DC18" s="0"/>
      <c r="DD18" s="0"/>
      <c r="DE18" s="11" t="n">
        <v>45044</v>
      </c>
      <c r="DF18" s="6" t="n">
        <v>-123.5</v>
      </c>
      <c r="DG18" s="0" t="s">
        <v>325</v>
      </c>
      <c r="DH18" s="0"/>
      <c r="DI18" s="0"/>
      <c r="DJ18" s="0"/>
      <c r="DK18" s="0"/>
      <c r="DL18" s="0"/>
      <c r="DM18" s="0"/>
      <c r="DN18" s="0"/>
      <c r="DO18" s="0"/>
      <c r="DP18" s="0"/>
      <c r="DQ18" s="0"/>
      <c r="DR18" s="0"/>
      <c r="DS18" s="0"/>
      <c r="DT18" s="0"/>
      <c r="DU18" s="0"/>
      <c r="DV18" s="0"/>
      <c r="DW18" s="0"/>
      <c r="DX18" s="0"/>
      <c r="DY18" s="0"/>
      <c r="DZ18" s="0"/>
      <c r="EA18" s="0"/>
      <c r="EB18" s="0"/>
      <c r="EC18" s="11" t="n">
        <v>44946</v>
      </c>
      <c r="ED18" s="6" t="n">
        <v>335.82</v>
      </c>
      <c r="EE18" s="0" t="s">
        <v>656</v>
      </c>
      <c r="EF18" s="0"/>
      <c r="EG18" s="0"/>
      <c r="EH18" s="0"/>
      <c r="EI18" s="0"/>
      <c r="EJ18" s="0"/>
      <c r="EK18" s="0"/>
      <c r="EL18" s="0"/>
      <c r="EM18" s="0"/>
      <c r="EN18" s="0"/>
      <c r="EO18" s="0"/>
      <c r="EP18" s="0"/>
      <c r="EQ18" s="0"/>
      <c r="ER18" s="0"/>
      <c r="ES18" s="0"/>
      <c r="ET18" s="0"/>
      <c r="EU18" s="0"/>
      <c r="EV18" s="0"/>
      <c r="EW18" s="0"/>
      <c r="EX18" s="0"/>
      <c r="EY18" s="0"/>
      <c r="EZ18" s="0"/>
      <c r="FA18" s="0"/>
      <c r="FB18" s="0"/>
      <c r="FC18" s="0"/>
      <c r="FD18" s="0"/>
      <c r="FE18" s="0"/>
      <c r="FF18" s="0"/>
      <c r="FG18" s="0"/>
      <c r="FH18" s="0"/>
      <c r="FI18" s="0"/>
      <c r="FJ18" s="11" t="n">
        <v>45160</v>
      </c>
      <c r="FK18" s="6" t="n">
        <v>-1999.1</v>
      </c>
      <c r="FL18" s="0" t="s">
        <v>657</v>
      </c>
      <c r="FM18" s="0"/>
      <c r="FN18" s="0"/>
      <c r="FO18" s="0"/>
      <c r="FP18" s="0"/>
      <c r="FQ18" s="0"/>
      <c r="FR18" s="0"/>
      <c r="FS18" s="11" t="n">
        <v>45628</v>
      </c>
      <c r="FT18" s="6" t="n">
        <v>13.18</v>
      </c>
      <c r="FU18" s="0" t="s">
        <v>656</v>
      </c>
      <c r="FV18" s="11" t="n">
        <v>45215</v>
      </c>
      <c r="FW18" s="6" t="n">
        <v>125.45</v>
      </c>
      <c r="FX18" s="0" t="s">
        <v>656</v>
      </c>
      <c r="FY18" s="11" t="n">
        <v>44897</v>
      </c>
      <c r="FZ18" s="6" t="n">
        <v>105.21</v>
      </c>
      <c r="GA18" s="0" t="s">
        <v>656</v>
      </c>
      <c r="GB18" s="11" t="n">
        <v>44917</v>
      </c>
      <c r="GC18" s="6" t="n">
        <v>134.64</v>
      </c>
      <c r="GD18" s="0" t="s">
        <v>656</v>
      </c>
      <c r="GE18" s="11" t="n">
        <v>44973</v>
      </c>
      <c r="GF18" s="6" t="n">
        <v>155.31</v>
      </c>
      <c r="GG18" s="0" t="s">
        <v>656</v>
      </c>
      <c r="GH18" s="11" t="n">
        <v>44972</v>
      </c>
      <c r="GI18" s="6" t="n">
        <v>-743.78</v>
      </c>
      <c r="GJ18" s="0" t="s">
        <v>657</v>
      </c>
      <c r="GK18" s="0"/>
      <c r="GL18" s="0"/>
      <c r="GM18" s="0"/>
      <c r="GN18" s="0"/>
      <c r="GO18" s="0"/>
      <c r="GP18" s="0"/>
      <c r="GQ18" s="0"/>
      <c r="GR18" s="0"/>
      <c r="GS18" s="0"/>
      <c r="GT18" s="0"/>
      <c r="GU18" s="0"/>
      <c r="GV18" s="0"/>
      <c r="GW18" s="0"/>
      <c r="GX18" s="0"/>
      <c r="GY18" s="0"/>
      <c r="GZ18" s="0"/>
      <c r="HA18" s="0"/>
      <c r="HB18" s="0"/>
      <c r="HC18" s="0"/>
      <c r="HD18" s="0"/>
      <c r="HE18" s="0"/>
      <c r="HF18" s="0"/>
      <c r="HG18" s="0"/>
      <c r="HH18" s="0"/>
      <c r="HI18" s="0"/>
      <c r="HJ18" s="0"/>
      <c r="HK18" s="0"/>
      <c r="HL18" s="0"/>
      <c r="HM18" s="0"/>
      <c r="HN18" s="0"/>
      <c r="HO18" s="0"/>
      <c r="HP18" s="0"/>
      <c r="HQ18" s="0"/>
      <c r="HR18" s="0"/>
      <c r="HS18" s="0"/>
      <c r="HT18" s="0"/>
      <c r="HU18" s="0"/>
      <c r="HV18" s="0"/>
      <c r="HW18" s="0"/>
      <c r="HX18" s="0"/>
      <c r="HY18" s="0"/>
      <c r="HZ18" s="0"/>
      <c r="IA18" s="0"/>
      <c r="IB18" s="0"/>
      <c r="IC18" s="0"/>
      <c r="ID18" s="11" t="n">
        <v>45994</v>
      </c>
      <c r="IE18" s="6" t="n">
        <v>-30.4</v>
      </c>
      <c r="IF18" s="0" t="s">
        <v>482</v>
      </c>
    </row>
    <row collapsed="false" customFormat="false" customHeight="false" hidden="false" ht="12.1" outlineLevel="0" r="19">
      <c r="A19" s="0"/>
      <c r="B19" s="0"/>
      <c r="C19" s="0"/>
      <c r="D19" s="0"/>
      <c r="E19" s="0"/>
      <c r="F19" s="0"/>
      <c r="G19" s="0"/>
      <c r="H19" s="0"/>
      <c r="I19" s="0"/>
      <c r="J19" s="11" t="n">
        <v>44316</v>
      </c>
      <c r="K19" s="6" t="n">
        <v>1032.61</v>
      </c>
      <c r="L19" s="0" t="s">
        <v>656</v>
      </c>
      <c r="M19" s="0"/>
      <c r="N19" s="0"/>
      <c r="O19" s="0"/>
      <c r="P19" s="0"/>
      <c r="Q19" s="8" t="s">
        <f>=-SUM(Q2:Q17)</f>
      </c>
      <c r="R19" s="0" t="s">
        <v>659</v>
      </c>
      <c r="S19" s="11" t="n">
        <v>45567</v>
      </c>
      <c r="T19" s="6" t="n">
        <v>-1400.33</v>
      </c>
      <c r="U19" s="0" t="s">
        <v>657</v>
      </c>
      <c r="V19" s="11" t="n">
        <v>44326</v>
      </c>
      <c r="W19" s="6" t="n">
        <v>-414.68</v>
      </c>
      <c r="X19" s="0" t="s">
        <v>657</v>
      </c>
      <c r="Y19" s="11" t="n">
        <v>44481</v>
      </c>
      <c r="Z19" s="6" t="n">
        <v>-14.52</v>
      </c>
      <c r="AA19" s="0" t="s">
        <v>276</v>
      </c>
      <c r="AB19" s="0"/>
      <c r="AC19" s="0"/>
      <c r="AD19" s="0"/>
      <c r="AE19" s="0"/>
      <c r="AF19" s="0"/>
      <c r="AG19" s="0"/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8" t="s">
        <f>=-SUM(AR2:AR17)</f>
      </c>
      <c r="AS19" s="0" t="s">
        <v>659</v>
      </c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11" t="n">
        <v>44378</v>
      </c>
      <c r="BG19" s="6" t="n">
        <v>255.7</v>
      </c>
      <c r="BH19" s="0" t="s">
        <v>656</v>
      </c>
      <c r="BI19" s="0"/>
      <c r="BJ19" s="0"/>
      <c r="BK19" s="0"/>
      <c r="BL19" s="0"/>
      <c r="BM19" s="0"/>
      <c r="BN19" s="0"/>
      <c r="BO19" s="0"/>
      <c r="BP19" s="0"/>
      <c r="BQ19" s="0"/>
      <c r="BR19" s="11" t="n">
        <v>46127</v>
      </c>
      <c r="BS19" s="6" t="n">
        <v>118.46</v>
      </c>
      <c r="BT19" s="0" t="s">
        <v>656</v>
      </c>
      <c r="BU19" s="0"/>
      <c r="BV19" s="0"/>
      <c r="BW19" s="0"/>
      <c r="BX19" s="0"/>
      <c r="BY19" s="0"/>
      <c r="BZ19" s="0"/>
      <c r="CA19" s="0"/>
      <c r="CB19" s="0"/>
      <c r="CC19" s="0"/>
      <c r="CD19" s="0"/>
      <c r="CE19" s="0"/>
      <c r="CF19" s="0"/>
      <c r="CG19" s="0"/>
      <c r="CH19" s="0"/>
      <c r="CI19" s="0"/>
      <c r="CJ19" s="0"/>
      <c r="CK19" s="0"/>
      <c r="CL19" s="0"/>
      <c r="CM19" s="0"/>
      <c r="CN19" s="0"/>
      <c r="CO19" s="0"/>
      <c r="CP19" s="0"/>
      <c r="CQ19" s="0"/>
      <c r="CR19" s="0"/>
      <c r="CS19" s="0"/>
      <c r="CT19" s="0"/>
      <c r="CU19" s="0"/>
      <c r="CV19" s="0"/>
      <c r="CW19" s="0"/>
      <c r="CX19" s="0"/>
      <c r="CY19" s="0"/>
      <c r="CZ19" s="0"/>
      <c r="DA19" s="0"/>
      <c r="DB19" s="0"/>
      <c r="DC19" s="0"/>
      <c r="DD19" s="0"/>
      <c r="DE19" s="11" t="n">
        <v>45078</v>
      </c>
      <c r="DF19" s="6" t="n">
        <v>-20656.48</v>
      </c>
      <c r="DG19" s="0" t="s">
        <v>657</v>
      </c>
      <c r="DH19" s="0"/>
      <c r="DI19" s="0"/>
      <c r="DJ19" s="0"/>
      <c r="DK19" s="0"/>
      <c r="DL19" s="0"/>
      <c r="DM19" s="0"/>
      <c r="DN19" s="0"/>
      <c r="DO19" s="0"/>
      <c r="DP19" s="0"/>
      <c r="DQ19" s="0"/>
      <c r="DR19" s="0"/>
      <c r="DS19" s="0"/>
      <c r="DT19" s="0"/>
      <c r="DU19" s="0"/>
      <c r="DV19" s="0"/>
      <c r="DW19" s="0"/>
      <c r="DX19" s="0"/>
      <c r="DY19" s="0"/>
      <c r="DZ19" s="0"/>
      <c r="EA19" s="0"/>
      <c r="EB19" s="0"/>
      <c r="EC19" s="11" t="n">
        <v>45072</v>
      </c>
      <c r="ED19" s="6" t="n">
        <v>398.6</v>
      </c>
      <c r="EE19" s="0" t="s">
        <v>656</v>
      </c>
      <c r="EF19" s="0"/>
      <c r="EG19" s="0"/>
      <c r="EH19" s="0"/>
      <c r="EI19" s="0"/>
      <c r="EJ19" s="0"/>
      <c r="EK19" s="0"/>
      <c r="EL19" s="0"/>
      <c r="EM19" s="0"/>
      <c r="EN19" s="0"/>
      <c r="EO19" s="0"/>
      <c r="EP19" s="0"/>
      <c r="EQ19" s="0"/>
      <c r="ER19" s="0"/>
      <c r="ES19" s="0"/>
      <c r="ET19" s="0"/>
      <c r="EU19" s="0"/>
      <c r="EV19" s="0"/>
      <c r="EW19" s="0"/>
      <c r="EX19" s="0"/>
      <c r="EY19" s="0"/>
      <c r="EZ19" s="0"/>
      <c r="FA19" s="0"/>
      <c r="FB19" s="0"/>
      <c r="FC19" s="0"/>
      <c r="FD19" s="0"/>
      <c r="FE19" s="0"/>
      <c r="FF19" s="0"/>
      <c r="FG19" s="0"/>
      <c r="FH19" s="0"/>
      <c r="FI19" s="0"/>
      <c r="FJ19" s="11" t="n">
        <v>45160</v>
      </c>
      <c r="FK19" s="6" t="n">
        <v>-9166.25</v>
      </c>
      <c r="FL19" s="0" t="s">
        <v>657</v>
      </c>
      <c r="FM19" s="0"/>
      <c r="FN19" s="0"/>
      <c r="FO19" s="0"/>
      <c r="FP19" s="0"/>
      <c r="FQ19" s="0"/>
      <c r="FR19" s="0"/>
      <c r="FS19" s="11" t="n">
        <v>45922</v>
      </c>
      <c r="FT19" s="6" t="n">
        <v>716.9</v>
      </c>
      <c r="FU19" s="0" t="s">
        <v>656</v>
      </c>
      <c r="FV19" s="11" t="n">
        <v>45223</v>
      </c>
      <c r="FW19" s="6" t="n">
        <v>200.1</v>
      </c>
      <c r="FX19" s="0" t="s">
        <v>656</v>
      </c>
      <c r="FY19" s="11" t="n">
        <v>44897</v>
      </c>
      <c r="FZ19" s="6" t="n">
        <v>52.45</v>
      </c>
      <c r="GA19" s="0" t="s">
        <v>656</v>
      </c>
      <c r="GB19" s="11" t="n">
        <v>44935</v>
      </c>
      <c r="GC19" s="6" t="n">
        <v>207.73</v>
      </c>
      <c r="GD19" s="0" t="s">
        <v>656</v>
      </c>
      <c r="GE19" s="11" t="n">
        <v>44979</v>
      </c>
      <c r="GF19" s="6" t="n">
        <v>262.47</v>
      </c>
      <c r="GG19" s="0" t="s">
        <v>656</v>
      </c>
      <c r="GH19" s="11" t="n">
        <v>44972</v>
      </c>
      <c r="GI19" s="6" t="n">
        <v>-104.69</v>
      </c>
      <c r="GJ19" s="0" t="s">
        <v>657</v>
      </c>
      <c r="GK19" s="0"/>
      <c r="GL19" s="0"/>
      <c r="GM19" s="0"/>
      <c r="GN19" s="0"/>
      <c r="GO19" s="0"/>
      <c r="GP19" s="0"/>
      <c r="GQ19" s="0"/>
      <c r="GR19" s="0"/>
      <c r="GS19" s="0"/>
      <c r="GT19" s="0"/>
      <c r="GU19" s="0"/>
      <c r="GV19" s="0"/>
      <c r="GW19" s="0"/>
      <c r="GX19" s="0"/>
      <c r="GY19" s="0"/>
      <c r="GZ19" s="0"/>
      <c r="HA19" s="0"/>
      <c r="HB19" s="0"/>
      <c r="HC19" s="0"/>
      <c r="HD19" s="0"/>
      <c r="HE19" s="0"/>
      <c r="HF19" s="0"/>
      <c r="HG19" s="0"/>
      <c r="HH19" s="0"/>
      <c r="HI19" s="0"/>
      <c r="HJ19" s="0"/>
      <c r="HK19" s="0"/>
      <c r="HL19" s="0"/>
      <c r="HM19" s="0"/>
      <c r="HN19" s="0"/>
      <c r="HO19" s="0"/>
      <c r="HP19" s="0"/>
      <c r="HQ19" s="0"/>
      <c r="HR19" s="0"/>
      <c r="HS19" s="0"/>
      <c r="HT19" s="0"/>
      <c r="HU19" s="0"/>
      <c r="HV19" s="0"/>
      <c r="HW19" s="0"/>
      <c r="HX19" s="0"/>
      <c r="HY19" s="0"/>
      <c r="HZ19" s="0"/>
      <c r="IA19" s="0"/>
      <c r="IB19" s="0"/>
      <c r="IC19" s="0"/>
      <c r="ID19" s="11" t="n">
        <v>45993</v>
      </c>
      <c r="IE19" s="6" t="n">
        <v>592.16</v>
      </c>
      <c r="IF19" s="0" t="s">
        <v>656</v>
      </c>
    </row>
    <row collapsed="false" customFormat="false" customHeight="false" hidden="false" ht="12.1" outlineLevel="0" r="20">
      <c r="A20" s="0"/>
      <c r="B20" s="0"/>
      <c r="C20" s="0"/>
      <c r="D20" s="0"/>
      <c r="E20" s="0"/>
      <c r="F20" s="0"/>
      <c r="G20" s="0"/>
      <c r="H20" s="0"/>
      <c r="I20" s="0"/>
      <c r="J20" s="11" t="n">
        <v>44330</v>
      </c>
      <c r="K20" s="6" t="n">
        <v>1036.16</v>
      </c>
      <c r="L20" s="0" t="s">
        <v>656</v>
      </c>
      <c r="M20" s="0"/>
      <c r="N20" s="0"/>
      <c r="O20" s="0"/>
      <c r="P20" s="0"/>
      <c r="Q20" s="0"/>
      <c r="R20" s="0"/>
      <c r="S20" s="11" t="n">
        <v>45567</v>
      </c>
      <c r="T20" s="6" t="n">
        <v>-5704.71</v>
      </c>
      <c r="U20" s="0" t="s">
        <v>657</v>
      </c>
      <c r="V20" s="11" t="n">
        <v>44326</v>
      </c>
      <c r="W20" s="6" t="n">
        <v>-1658.86</v>
      </c>
      <c r="X20" s="0" t="s">
        <v>657</v>
      </c>
      <c r="Y20" s="11" t="n">
        <v>44484</v>
      </c>
      <c r="Z20" s="6" t="n">
        <v>520.9</v>
      </c>
      <c r="AA20" s="0" t="s">
        <v>656</v>
      </c>
      <c r="AB20" s="0"/>
      <c r="AC20" s="0"/>
      <c r="AD20" s="0"/>
      <c r="AE20" s="0"/>
      <c r="AF20" s="0"/>
      <c r="AG20" s="0"/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11" t="n">
        <v>44393</v>
      </c>
      <c r="BG20" s="6" t="n">
        <v>148.26</v>
      </c>
      <c r="BH20" s="0" t="s">
        <v>656</v>
      </c>
      <c r="BI20" s="0"/>
      <c r="BJ20" s="0"/>
      <c r="BK20" s="0"/>
      <c r="BL20" s="0"/>
      <c r="BM20" s="0"/>
      <c r="BN20" s="0"/>
      <c r="BO20" s="0"/>
      <c r="BP20" s="0"/>
      <c r="BQ20" s="0"/>
      <c r="BR20" s="11" t="n">
        <v>46134</v>
      </c>
      <c r="BS20" s="6" t="n">
        <v>118.76</v>
      </c>
      <c r="BT20" s="0" t="s">
        <v>656</v>
      </c>
      <c r="BU20" s="0"/>
      <c r="BV20" s="0"/>
      <c r="BW20" s="0"/>
      <c r="BX20" s="0"/>
      <c r="BY20" s="0"/>
      <c r="BZ20" s="0"/>
      <c r="CA20" s="0"/>
      <c r="CB20" s="0"/>
      <c r="CC20" s="0"/>
      <c r="CD20" s="0"/>
      <c r="CE20" s="0"/>
      <c r="CF20" s="0"/>
      <c r="CG20" s="0"/>
      <c r="CH20" s="0"/>
      <c r="CI20" s="0"/>
      <c r="CJ20" s="0"/>
      <c r="CK20" s="0"/>
      <c r="CL20" s="0"/>
      <c r="CM20" s="0"/>
      <c r="CN20" s="0"/>
      <c r="CO20" s="0"/>
      <c r="CP20" s="0"/>
      <c r="CQ20" s="0"/>
      <c r="CR20" s="0"/>
      <c r="CS20" s="0"/>
      <c r="CT20" s="0"/>
      <c r="CU20" s="0"/>
      <c r="CV20" s="0"/>
      <c r="CW20" s="0"/>
      <c r="CX20" s="0"/>
      <c r="CY20" s="0"/>
      <c r="CZ20" s="0"/>
      <c r="DA20" s="0"/>
      <c r="DB20" s="0"/>
      <c r="DC20" s="0"/>
      <c r="DD20" s="0"/>
      <c r="DE20" s="0"/>
      <c r="DF20" s="10" t="s">
        <f>=XIRR(DF2:DF19,DE2:DE19)</f>
      </c>
      <c r="DG20" s="0"/>
      <c r="DH20" s="0"/>
      <c r="DI20" s="0"/>
      <c r="DJ20" s="0"/>
      <c r="DK20" s="0"/>
      <c r="DL20" s="0"/>
      <c r="DM20" s="0"/>
      <c r="DN20" s="0"/>
      <c r="DO20" s="0"/>
      <c r="DP20" s="0"/>
      <c r="DQ20" s="0"/>
      <c r="DR20" s="0"/>
      <c r="DS20" s="0"/>
      <c r="DT20" s="0"/>
      <c r="DU20" s="0"/>
      <c r="DV20" s="0"/>
      <c r="DW20" s="0"/>
      <c r="DX20" s="0"/>
      <c r="DY20" s="0"/>
      <c r="DZ20" s="0"/>
      <c r="EA20" s="0"/>
      <c r="EB20" s="0"/>
      <c r="EC20" s="11" t="n">
        <v>45093</v>
      </c>
      <c r="ED20" s="6" t="n">
        <v>873.3</v>
      </c>
      <c r="EE20" s="0" t="s">
        <v>656</v>
      </c>
      <c r="EF20" s="0"/>
      <c r="EG20" s="0"/>
      <c r="EH20" s="0"/>
      <c r="EI20" s="0"/>
      <c r="EJ20" s="0"/>
      <c r="EK20" s="0"/>
      <c r="EL20" s="0"/>
      <c r="EM20" s="0"/>
      <c r="EN20" s="0"/>
      <c r="EO20" s="0"/>
      <c r="EP20" s="0"/>
      <c r="EQ20" s="0"/>
      <c r="ER20" s="0"/>
      <c r="ES20" s="0"/>
      <c r="ET20" s="0"/>
      <c r="EU20" s="0"/>
      <c r="EV20" s="0"/>
      <c r="EW20" s="0"/>
      <c r="EX20" s="0"/>
      <c r="EY20" s="0"/>
      <c r="EZ20" s="0"/>
      <c r="FA20" s="0"/>
      <c r="FB20" s="0"/>
      <c r="FC20" s="0"/>
      <c r="FD20" s="0"/>
      <c r="FE20" s="0"/>
      <c r="FF20" s="0"/>
      <c r="FG20" s="0"/>
      <c r="FH20" s="0"/>
      <c r="FI20" s="0"/>
      <c r="FJ20" s="11" t="n">
        <v>45313</v>
      </c>
      <c r="FK20" s="6" t="n">
        <v>513.51</v>
      </c>
      <c r="FL20" s="0" t="s">
        <v>656</v>
      </c>
      <c r="FM20" s="0"/>
      <c r="FN20" s="0"/>
      <c r="FO20" s="0"/>
      <c r="FP20" s="0"/>
      <c r="FQ20" s="0"/>
      <c r="FR20" s="0"/>
      <c r="FS20" s="11" t="n">
        <v>45943</v>
      </c>
      <c r="FT20" s="6" t="n">
        <v>83.56</v>
      </c>
      <c r="FU20" s="0" t="s">
        <v>656</v>
      </c>
      <c r="FV20" s="11" t="n">
        <v>45259</v>
      </c>
      <c r="FW20" s="6" t="n">
        <v>51.7</v>
      </c>
      <c r="FX20" s="0" t="s">
        <v>656</v>
      </c>
      <c r="FY20" s="11" t="n">
        <v>44902</v>
      </c>
      <c r="FZ20" s="6" t="n">
        <v>105.67</v>
      </c>
      <c r="GA20" s="0" t="s">
        <v>656</v>
      </c>
      <c r="GB20" s="11" t="n">
        <v>44942</v>
      </c>
      <c r="GC20" s="6" t="n">
        <v>207.19</v>
      </c>
      <c r="GD20" s="0" t="s">
        <v>656</v>
      </c>
      <c r="GE20" s="11" t="n">
        <v>44985</v>
      </c>
      <c r="GF20" s="6" t="n">
        <v>266.82</v>
      </c>
      <c r="GG20" s="0" t="s">
        <v>656</v>
      </c>
      <c r="GH20" s="0"/>
      <c r="GI20" s="10" t="s">
        <f>=XIRR(GI2:GI19,GH2:GH19)</f>
      </c>
      <c r="GJ20" s="0"/>
      <c r="GK20" s="0"/>
      <c r="GL20" s="0"/>
      <c r="GM20" s="0"/>
      <c r="GN20" s="0"/>
      <c r="GO20" s="0"/>
      <c r="GP20" s="0"/>
      <c r="GQ20" s="0"/>
      <c r="GR20" s="0"/>
      <c r="GS20" s="0"/>
      <c r="GT20" s="0"/>
      <c r="GU20" s="0"/>
      <c r="GV20" s="0"/>
      <c r="GW20" s="0"/>
      <c r="GX20" s="0"/>
      <c r="GY20" s="0"/>
      <c r="GZ20" s="0"/>
      <c r="HA20" s="0"/>
      <c r="HB20" s="0"/>
      <c r="HC20" s="0"/>
      <c r="HD20" s="0"/>
      <c r="HE20" s="0"/>
      <c r="HF20" s="0"/>
      <c r="HG20" s="0"/>
      <c r="HH20" s="0"/>
      <c r="HI20" s="0"/>
      <c r="HJ20" s="0"/>
      <c r="HK20" s="0"/>
      <c r="HL20" s="0"/>
      <c r="HM20" s="0"/>
      <c r="HN20" s="0"/>
      <c r="HO20" s="0"/>
      <c r="HP20" s="0"/>
      <c r="HQ20" s="0"/>
      <c r="HR20" s="0"/>
      <c r="HS20" s="0"/>
      <c r="HT20" s="0"/>
      <c r="HU20" s="0"/>
      <c r="HV20" s="0"/>
      <c r="HW20" s="0"/>
      <c r="HX20" s="0"/>
      <c r="HY20" s="0"/>
      <c r="HZ20" s="0"/>
      <c r="IA20" s="0"/>
      <c r="IB20" s="0"/>
      <c r="IC20" s="0"/>
      <c r="ID20" s="11" t="n">
        <v>46062</v>
      </c>
      <c r="IE20" s="6" t="n">
        <v>-1187.35</v>
      </c>
      <c r="IF20" s="0" t="s">
        <v>657</v>
      </c>
    </row>
    <row collapsed="false" customFormat="false" customHeight="false" hidden="false" ht="12.1" outlineLevel="0" r="21">
      <c r="A21" s="0"/>
      <c r="B21" s="0"/>
      <c r="C21" s="0"/>
      <c r="D21" s="0"/>
      <c r="E21" s="0"/>
      <c r="F21" s="0"/>
      <c r="G21" s="0"/>
      <c r="H21" s="0"/>
      <c r="I21" s="0"/>
      <c r="J21" s="11" t="n">
        <v>44369</v>
      </c>
      <c r="K21" s="6" t="n">
        <v>-197.9</v>
      </c>
      <c r="L21" s="0" t="s">
        <v>255</v>
      </c>
      <c r="M21" s="0"/>
      <c r="N21" s="0"/>
      <c r="O21" s="0"/>
      <c r="P21" s="0"/>
      <c r="Q21" s="0"/>
      <c r="R21" s="0"/>
      <c r="S21" s="11" t="n">
        <v>45589</v>
      </c>
      <c r="T21" s="6" t="n">
        <v>49.99</v>
      </c>
      <c r="U21" s="0" t="s">
        <v>656</v>
      </c>
      <c r="V21" s="11" t="n">
        <v>44326</v>
      </c>
      <c r="W21" s="6" t="n">
        <v>-2071.98</v>
      </c>
      <c r="X21" s="0" t="s">
        <v>657</v>
      </c>
      <c r="Y21" s="11" t="n">
        <v>44571</v>
      </c>
      <c r="Z21" s="6" t="n">
        <v>-16.96</v>
      </c>
      <c r="AA21" s="0" t="s">
        <v>286</v>
      </c>
      <c r="AB21" s="0"/>
      <c r="AC21" s="0"/>
      <c r="AD21" s="0"/>
      <c r="AE21" s="0"/>
      <c r="AF21" s="0"/>
      <c r="AG21" s="0"/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11" t="n">
        <v>44398</v>
      </c>
      <c r="BG21" s="6" t="n">
        <v>172.03</v>
      </c>
      <c r="BH21" s="0" t="s">
        <v>656</v>
      </c>
      <c r="BI21" s="0"/>
      <c r="BJ21" s="0"/>
      <c r="BK21" s="0"/>
      <c r="BL21" s="0"/>
      <c r="BM21" s="0"/>
      <c r="BN21" s="0"/>
      <c r="BO21" s="0"/>
      <c r="BP21" s="0"/>
      <c r="BQ21" s="0"/>
      <c r="BR21" s="11" t="n">
        <v>46134</v>
      </c>
      <c r="BS21" s="6" t="n">
        <v>356.19</v>
      </c>
      <c r="BT21" s="0" t="s">
        <v>656</v>
      </c>
      <c r="BU21" s="0"/>
      <c r="BV21" s="0"/>
      <c r="BW21" s="0"/>
      <c r="BX21" s="0"/>
      <c r="BY21" s="0"/>
      <c r="BZ21" s="0"/>
      <c r="CA21" s="0"/>
      <c r="CB21" s="0"/>
      <c r="CC21" s="0"/>
      <c r="CD21" s="0"/>
      <c r="CE21" s="0"/>
      <c r="CF21" s="0"/>
      <c r="CG21" s="0"/>
      <c r="CH21" s="0"/>
      <c r="CI21" s="0"/>
      <c r="CJ21" s="0"/>
      <c r="CK21" s="0"/>
      <c r="CL21" s="0"/>
      <c r="CM21" s="0"/>
      <c r="CN21" s="0"/>
      <c r="CO21" s="0"/>
      <c r="CP21" s="0"/>
      <c r="CQ21" s="0"/>
      <c r="CR21" s="0"/>
      <c r="CS21" s="0"/>
      <c r="CT21" s="0"/>
      <c r="CU21" s="0"/>
      <c r="CV21" s="0"/>
      <c r="CW21" s="0"/>
      <c r="CX21" s="0"/>
      <c r="CY21" s="0"/>
      <c r="CZ21" s="0"/>
      <c r="DA21" s="0"/>
      <c r="DB21" s="0"/>
      <c r="DC21" s="0"/>
      <c r="DD21" s="0"/>
      <c r="DE21" s="0"/>
      <c r="DF21" s="8" t="s">
        <f>=-SUM(DF2:DF19)</f>
      </c>
      <c r="DG21" s="0" t="s">
        <v>659</v>
      </c>
      <c r="DH21" s="0"/>
      <c r="DI21" s="0"/>
      <c r="DJ21" s="0"/>
      <c r="DK21" s="0"/>
      <c r="DL21" s="0"/>
      <c r="DM21" s="0"/>
      <c r="DN21" s="0"/>
      <c r="DO21" s="0"/>
      <c r="DP21" s="0"/>
      <c r="DQ21" s="0"/>
      <c r="DR21" s="0"/>
      <c r="DS21" s="0"/>
      <c r="DT21" s="0"/>
      <c r="DU21" s="0"/>
      <c r="DV21" s="0"/>
      <c r="DW21" s="0"/>
      <c r="DX21" s="0"/>
      <c r="DY21" s="0"/>
      <c r="DZ21" s="0"/>
      <c r="EA21" s="0"/>
      <c r="EB21" s="0"/>
      <c r="EC21" s="11" t="n">
        <v>45160</v>
      </c>
      <c r="ED21" s="6" t="n">
        <v>-12156.13</v>
      </c>
      <c r="EE21" s="0" t="s">
        <v>657</v>
      </c>
      <c r="EF21" s="0"/>
      <c r="EG21" s="0"/>
      <c r="EH21" s="0"/>
      <c r="EI21" s="0"/>
      <c r="EJ21" s="0"/>
      <c r="EK21" s="0"/>
      <c r="EL21" s="0"/>
      <c r="EM21" s="0"/>
      <c r="EN21" s="0"/>
      <c r="EO21" s="0"/>
      <c r="EP21" s="0"/>
      <c r="EQ21" s="0"/>
      <c r="ER21" s="0"/>
      <c r="ES21" s="0"/>
      <c r="ET21" s="0"/>
      <c r="EU21" s="0"/>
      <c r="EV21" s="0"/>
      <c r="EW21" s="0"/>
      <c r="EX21" s="0"/>
      <c r="EY21" s="0"/>
      <c r="EZ21" s="0"/>
      <c r="FA21" s="0"/>
      <c r="FB21" s="0"/>
      <c r="FC21" s="0"/>
      <c r="FD21" s="0"/>
      <c r="FE21" s="0"/>
      <c r="FF21" s="0"/>
      <c r="FG21" s="0"/>
      <c r="FH21" s="0"/>
      <c r="FI21" s="0"/>
      <c r="FJ21" s="11" t="n">
        <v>45313</v>
      </c>
      <c r="FK21" s="6" t="n">
        <v>696.9</v>
      </c>
      <c r="FL21" s="0" t="s">
        <v>656</v>
      </c>
      <c r="FM21" s="0"/>
      <c r="FN21" s="0"/>
      <c r="FO21" s="0"/>
      <c r="FP21" s="0"/>
      <c r="FQ21" s="0"/>
      <c r="FR21" s="0"/>
      <c r="FS21" s="11" t="n">
        <v>46021</v>
      </c>
      <c r="FT21" s="6" t="n">
        <v>52.54</v>
      </c>
      <c r="FU21" s="0" t="s">
        <v>656</v>
      </c>
      <c r="FV21" s="11" t="n">
        <v>45267</v>
      </c>
      <c r="FW21" s="6" t="n">
        <v>-357.49</v>
      </c>
      <c r="FX21" s="0" t="s">
        <v>657</v>
      </c>
      <c r="FY21" s="11" t="n">
        <v>44907</v>
      </c>
      <c r="FZ21" s="6" t="n">
        <v>104.95</v>
      </c>
      <c r="GA21" s="0" t="s">
        <v>656</v>
      </c>
      <c r="GB21" s="11" t="n">
        <v>44957</v>
      </c>
      <c r="GC21" s="6" t="n">
        <v>213.07</v>
      </c>
      <c r="GD21" s="0" t="s">
        <v>656</v>
      </c>
      <c r="GE21" s="11" t="n">
        <v>44994</v>
      </c>
      <c r="GF21" s="6" t="n">
        <v>109.59</v>
      </c>
      <c r="GG21" s="0" t="s">
        <v>656</v>
      </c>
      <c r="GH21" s="0"/>
      <c r="GI21" s="8" t="s">
        <f>=-SUM(GI2:GI19)</f>
      </c>
      <c r="GJ21" s="0" t="s">
        <v>659</v>
      </c>
      <c r="GK21" s="0"/>
      <c r="GL21" s="0"/>
      <c r="GM21" s="0"/>
      <c r="GN21" s="0"/>
      <c r="GO21" s="0"/>
      <c r="GP21" s="0"/>
      <c r="GQ21" s="0"/>
      <c r="GR21" s="0"/>
      <c r="GS21" s="0"/>
      <c r="GT21" s="0"/>
      <c r="GU21" s="0"/>
      <c r="GV21" s="0"/>
      <c r="GW21" s="0"/>
      <c r="GX21" s="0"/>
      <c r="GY21" s="0"/>
      <c r="GZ21" s="0"/>
      <c r="HA21" s="0"/>
      <c r="HB21" s="0"/>
      <c r="HC21" s="0"/>
      <c r="HD21" s="0"/>
      <c r="HE21" s="0"/>
      <c r="HF21" s="0"/>
      <c r="HG21" s="0"/>
      <c r="HH21" s="0"/>
      <c r="HI21" s="0"/>
      <c r="HJ21" s="0"/>
      <c r="HK21" s="0"/>
      <c r="HL21" s="0"/>
      <c r="HM21" s="0"/>
      <c r="HN21" s="0"/>
      <c r="HO21" s="0"/>
      <c r="HP21" s="0"/>
      <c r="HQ21" s="0"/>
      <c r="HR21" s="0"/>
      <c r="HS21" s="0"/>
      <c r="HT21" s="0"/>
      <c r="HU21" s="0"/>
      <c r="HV21" s="0"/>
      <c r="HW21" s="0"/>
      <c r="HX21" s="0"/>
      <c r="HY21" s="0"/>
      <c r="HZ21" s="0"/>
      <c r="IA21" s="0"/>
      <c r="IB21" s="0"/>
      <c r="IC21" s="0"/>
      <c r="ID21" s="0"/>
      <c r="IE21" s="10" t="s">
        <f>=XIRR(IE2:IE20,ID2:ID20)</f>
      </c>
      <c r="IF21" s="0"/>
    </row>
    <row collapsed="false" customFormat="false" customHeight="false" hidden="false" ht="12.1" outlineLevel="0" r="22">
      <c r="A22" s="0"/>
      <c r="B22" s="0"/>
      <c r="C22" s="0"/>
      <c r="D22" s="0"/>
      <c r="E22" s="0"/>
      <c r="F22" s="0"/>
      <c r="G22" s="0"/>
      <c r="H22" s="0"/>
      <c r="I22" s="0"/>
      <c r="J22" s="11" t="n">
        <v>44460</v>
      </c>
      <c r="K22" s="6" t="n">
        <v>-197.9</v>
      </c>
      <c r="L22" s="0" t="s">
        <v>255</v>
      </c>
      <c r="M22" s="0"/>
      <c r="N22" s="0"/>
      <c r="O22" s="0"/>
      <c r="P22" s="0"/>
      <c r="Q22" s="0"/>
      <c r="R22" s="0"/>
      <c r="S22" s="11" t="n">
        <v>45594</v>
      </c>
      <c r="T22" s="6" t="n">
        <v>31.89</v>
      </c>
      <c r="U22" s="0" t="s">
        <v>656</v>
      </c>
      <c r="V22" s="0"/>
      <c r="W22" s="10" t="s">
        <f>=XIRR(W2:W21,V2:V21)</f>
      </c>
      <c r="X22" s="0"/>
      <c r="Y22" s="11" t="n">
        <v>44651</v>
      </c>
      <c r="Z22" s="6" t="n">
        <v>358.9</v>
      </c>
      <c r="AA22" s="0" t="s">
        <v>656</v>
      </c>
      <c r="AB22" s="0"/>
      <c r="AC22" s="0"/>
      <c r="AD22" s="0"/>
      <c r="AE22" s="0"/>
      <c r="AF22" s="0"/>
      <c r="AG22" s="0"/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11" t="n">
        <v>44407</v>
      </c>
      <c r="BG22" s="6" t="n">
        <v>391.92</v>
      </c>
      <c r="BH22" s="0" t="s">
        <v>656</v>
      </c>
      <c r="BI22" s="0"/>
      <c r="BJ22" s="0"/>
      <c r="BK22" s="0"/>
      <c r="BL22" s="0"/>
      <c r="BM22" s="0"/>
      <c r="BN22" s="0"/>
      <c r="BO22" s="0"/>
      <c r="BP22" s="0"/>
      <c r="BQ22" s="0"/>
      <c r="BR22" s="11" t="n">
        <v>46212</v>
      </c>
      <c r="BS22" s="6" t="n">
        <v>-121.46</v>
      </c>
      <c r="BT22" s="0" t="s">
        <v>657</v>
      </c>
      <c r="BU22" s="0"/>
      <c r="BV22" s="0"/>
      <c r="BW22" s="0"/>
      <c r="BX22" s="0"/>
      <c r="BY22" s="0"/>
      <c r="BZ22" s="0"/>
      <c r="CA22" s="0"/>
      <c r="CB22" s="0"/>
      <c r="CC22" s="0"/>
      <c r="CD22" s="0"/>
      <c r="CE22" s="0"/>
      <c r="CF22" s="0"/>
      <c r="CG22" s="0"/>
      <c r="CH22" s="0"/>
      <c r="CI22" s="0"/>
      <c r="CJ22" s="0"/>
      <c r="CK22" s="0"/>
      <c r="CL22" s="0"/>
      <c r="CM22" s="0"/>
      <c r="CN22" s="0"/>
      <c r="CO22" s="0"/>
      <c r="CP22" s="0"/>
      <c r="CQ22" s="0"/>
      <c r="CR22" s="0"/>
      <c r="CS22" s="0"/>
      <c r="CT22" s="0"/>
      <c r="CU22" s="0"/>
      <c r="CV22" s="0"/>
      <c r="CW22" s="0"/>
      <c r="CX22" s="0"/>
      <c r="CY22" s="0"/>
      <c r="CZ22" s="0"/>
      <c r="DA22" s="0"/>
      <c r="DB22" s="0"/>
      <c r="DC22" s="0"/>
      <c r="DD22" s="0"/>
      <c r="DE22" s="0"/>
      <c r="DF22" s="0"/>
      <c r="DG22" s="0"/>
      <c r="DH22" s="0"/>
      <c r="DI22" s="0"/>
      <c r="DJ22" s="0"/>
      <c r="DK22" s="0"/>
      <c r="DL22" s="0"/>
      <c r="DM22" s="0"/>
      <c r="DN22" s="0"/>
      <c r="DO22" s="0"/>
      <c r="DP22" s="0"/>
      <c r="DQ22" s="0"/>
      <c r="DR22" s="0"/>
      <c r="DS22" s="0"/>
      <c r="DT22" s="0"/>
      <c r="DU22" s="0"/>
      <c r="DV22" s="0"/>
      <c r="DW22" s="0"/>
      <c r="DX22" s="0"/>
      <c r="DY22" s="0"/>
      <c r="DZ22" s="0"/>
      <c r="EA22" s="0"/>
      <c r="EB22" s="0"/>
      <c r="EC22" s="0"/>
      <c r="ED22" s="10" t="s">
        <f>=XIRR(ED2:ED21,EC2:EC21)</f>
      </c>
      <c r="EE22" s="0"/>
      <c r="EF22" s="0"/>
      <c r="EG22" s="0"/>
      <c r="EH22" s="0"/>
      <c r="EI22" s="0"/>
      <c r="EJ22" s="0"/>
      <c r="EK22" s="0"/>
      <c r="EL22" s="0"/>
      <c r="EM22" s="0"/>
      <c r="EN22" s="0"/>
      <c r="EO22" s="0"/>
      <c r="EP22" s="0"/>
      <c r="EQ22" s="0"/>
      <c r="ER22" s="0"/>
      <c r="ES22" s="0"/>
      <c r="ET22" s="0"/>
      <c r="EU22" s="0"/>
      <c r="EV22" s="0"/>
      <c r="EW22" s="0"/>
      <c r="EX22" s="0"/>
      <c r="EY22" s="0"/>
      <c r="EZ22" s="0"/>
      <c r="FA22" s="0"/>
      <c r="FB22" s="0"/>
      <c r="FC22" s="0"/>
      <c r="FD22" s="0"/>
      <c r="FE22" s="0"/>
      <c r="FF22" s="0"/>
      <c r="FG22" s="0"/>
      <c r="FH22" s="0"/>
      <c r="FI22" s="0"/>
      <c r="FJ22" s="11" t="n">
        <v>45351</v>
      </c>
      <c r="FK22" s="6" t="n">
        <v>1906.5</v>
      </c>
      <c r="FL22" s="0" t="s">
        <v>656</v>
      </c>
      <c r="FM22" s="0"/>
      <c r="FN22" s="0"/>
      <c r="FO22" s="0"/>
      <c r="FP22" s="0"/>
      <c r="FQ22" s="0"/>
      <c r="FR22" s="0"/>
      <c r="FS22" s="11" t="n">
        <v>46071</v>
      </c>
      <c r="FT22" s="6" t="n">
        <v>591.65</v>
      </c>
      <c r="FU22" s="0" t="s">
        <v>656</v>
      </c>
      <c r="FV22" s="11" t="n">
        <v>45301</v>
      </c>
      <c r="FW22" s="6" t="n">
        <v>88.76</v>
      </c>
      <c r="FX22" s="0" t="s">
        <v>656</v>
      </c>
      <c r="FY22" s="11" t="n">
        <v>44917</v>
      </c>
      <c r="FZ22" s="6" t="n">
        <v>112.59</v>
      </c>
      <c r="GA22" s="0" t="s">
        <v>656</v>
      </c>
      <c r="GB22" s="11" t="n">
        <v>44965</v>
      </c>
      <c r="GC22" s="6" t="n">
        <v>151.41</v>
      </c>
      <c r="GD22" s="0" t="s">
        <v>656</v>
      </c>
      <c r="GE22" s="11" t="n">
        <v>45001</v>
      </c>
      <c r="GF22" s="6" t="n">
        <v>43.44</v>
      </c>
      <c r="GG22" s="0" t="s">
        <v>656</v>
      </c>
      <c r="GH22" s="0"/>
      <c r="GI22" s="0"/>
      <c r="GJ22" s="0"/>
      <c r="GK22" s="0"/>
      <c r="GL22" s="0"/>
      <c r="GM22" s="0"/>
      <c r="GN22" s="0"/>
      <c r="GO22" s="0"/>
      <c r="GP22" s="0"/>
      <c r="GQ22" s="0"/>
      <c r="GR22" s="0"/>
      <c r="GS22" s="0"/>
      <c r="GT22" s="0"/>
      <c r="GU22" s="0"/>
      <c r="GV22" s="0"/>
      <c r="GW22" s="0"/>
      <c r="GX22" s="0"/>
      <c r="GY22" s="0"/>
      <c r="GZ22" s="0"/>
      <c r="HA22" s="0"/>
      <c r="HB22" s="0"/>
      <c r="HC22" s="0"/>
      <c r="HD22" s="0"/>
      <c r="HE22" s="0"/>
      <c r="HF22" s="0"/>
      <c r="HG22" s="0"/>
      <c r="HH22" s="0"/>
      <c r="HI22" s="0"/>
      <c r="HJ22" s="0"/>
      <c r="HK22" s="0"/>
      <c r="HL22" s="0"/>
      <c r="HM22" s="0"/>
      <c r="HN22" s="0"/>
      <c r="HO22" s="0"/>
      <c r="HP22" s="0"/>
      <c r="HQ22" s="0"/>
      <c r="HR22" s="0"/>
      <c r="HS22" s="0"/>
      <c r="HT22" s="0"/>
      <c r="HU22" s="0"/>
      <c r="HV22" s="0"/>
      <c r="HW22" s="0"/>
      <c r="HX22" s="0"/>
      <c r="HY22" s="0"/>
      <c r="HZ22" s="0"/>
      <c r="IA22" s="0"/>
      <c r="IB22" s="0"/>
      <c r="IC22" s="0"/>
      <c r="ID22" s="0"/>
      <c r="IE22" s="8" t="s">
        <f>=-SUM(IE2:IE20)</f>
      </c>
      <c r="IF22" s="0" t="s">
        <v>659</v>
      </c>
    </row>
    <row collapsed="false" customFormat="false" customHeight="false" hidden="false" ht="12.1" outlineLevel="0" r="23">
      <c r="A23" s="0"/>
      <c r="B23" s="0"/>
      <c r="C23" s="0"/>
      <c r="D23" s="0"/>
      <c r="E23" s="0"/>
      <c r="F23" s="0"/>
      <c r="G23" s="0"/>
      <c r="H23" s="0"/>
      <c r="I23" s="0"/>
      <c r="J23" s="11" t="n">
        <v>44467</v>
      </c>
      <c r="K23" s="6" t="n">
        <v>-10060.27</v>
      </c>
      <c r="L23" s="0" t="s">
        <v>657</v>
      </c>
      <c r="M23" s="0"/>
      <c r="N23" s="0"/>
      <c r="O23" s="0"/>
      <c r="P23" s="0"/>
      <c r="Q23" s="0"/>
      <c r="R23" s="0"/>
      <c r="S23" s="11" t="n">
        <v>45628</v>
      </c>
      <c r="T23" s="6" t="n">
        <v>95.84</v>
      </c>
      <c r="U23" s="0" t="s">
        <v>656</v>
      </c>
      <c r="V23" s="0"/>
      <c r="W23" s="8" t="s">
        <f>=-SUM(W2:W21)</f>
      </c>
      <c r="X23" s="0" t="s">
        <v>659</v>
      </c>
      <c r="Y23" s="11" t="n">
        <v>44697</v>
      </c>
      <c r="Z23" s="6" t="n">
        <v>340.99</v>
      </c>
      <c r="AA23" s="0" t="s">
        <v>656</v>
      </c>
      <c r="AB23" s="0"/>
      <c r="AC23" s="0"/>
      <c r="AD23" s="0"/>
      <c r="AE23" s="0"/>
      <c r="AF23" s="0"/>
      <c r="AG23" s="0"/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11" t="n">
        <v>44411</v>
      </c>
      <c r="BG23" s="6" t="n">
        <v>337.27</v>
      </c>
      <c r="BH23" s="0" t="s">
        <v>656</v>
      </c>
      <c r="BI23" s="0"/>
      <c r="BJ23" s="0"/>
      <c r="BK23" s="0"/>
      <c r="BL23" s="0"/>
      <c r="BM23" s="0"/>
      <c r="BN23" s="0"/>
      <c r="BO23" s="0"/>
      <c r="BP23" s="0"/>
      <c r="BQ23" s="0"/>
      <c r="BR23" s="11" t="n">
        <v>46212</v>
      </c>
      <c r="BS23" s="6" t="n">
        <v>-121.44</v>
      </c>
      <c r="BT23" s="0" t="s">
        <v>657</v>
      </c>
      <c r="BU23" s="0"/>
      <c r="BV23" s="0"/>
      <c r="BW23" s="0"/>
      <c r="BX23" s="0"/>
      <c r="BY23" s="0"/>
      <c r="BZ23" s="0"/>
      <c r="CA23" s="0"/>
      <c r="CB23" s="0"/>
      <c r="CC23" s="0"/>
      <c r="CD23" s="0"/>
      <c r="CE23" s="0"/>
      <c r="CF23" s="0"/>
      <c r="CG23" s="0"/>
      <c r="CH23" s="0"/>
      <c r="CI23" s="0"/>
      <c r="CJ23" s="0"/>
      <c r="CK23" s="0"/>
      <c r="CL23" s="0"/>
      <c r="CM23" s="0"/>
      <c r="CN23" s="0"/>
      <c r="CO23" s="0"/>
      <c r="CP23" s="0"/>
      <c r="CQ23" s="0"/>
      <c r="CR23" s="0"/>
      <c r="CS23" s="0"/>
      <c r="CT23" s="0"/>
      <c r="CU23" s="0"/>
      <c r="CV23" s="0"/>
      <c r="CW23" s="0"/>
      <c r="CX23" s="0"/>
      <c r="CY23" s="0"/>
      <c r="CZ23" s="0"/>
      <c r="DA23" s="0"/>
      <c r="DB23" s="0"/>
      <c r="DC23" s="0"/>
      <c r="DD23" s="0"/>
      <c r="DE23" s="0"/>
      <c r="DF23" s="0"/>
      <c r="DG23" s="0"/>
      <c r="DH23" s="0"/>
      <c r="DI23" s="0"/>
      <c r="DJ23" s="0"/>
      <c r="DK23" s="0"/>
      <c r="DL23" s="0"/>
      <c r="DM23" s="0"/>
      <c r="DN23" s="0"/>
      <c r="DO23" s="0"/>
      <c r="DP23" s="0"/>
      <c r="DQ23" s="0"/>
      <c r="DR23" s="0"/>
      <c r="DS23" s="0"/>
      <c r="DT23" s="0"/>
      <c r="DU23" s="0"/>
      <c r="DV23" s="0"/>
      <c r="DW23" s="0"/>
      <c r="DX23" s="0"/>
      <c r="DY23" s="0"/>
      <c r="DZ23" s="0"/>
      <c r="EA23" s="0"/>
      <c r="EB23" s="0"/>
      <c r="EC23" s="0"/>
      <c r="ED23" s="8" t="s">
        <f>=-SUM(ED2:ED21)</f>
      </c>
      <c r="EE23" s="0" t="s">
        <v>659</v>
      </c>
      <c r="EF23" s="0"/>
      <c r="EG23" s="0"/>
      <c r="EH23" s="0"/>
      <c r="EI23" s="0"/>
      <c r="EJ23" s="0"/>
      <c r="EK23" s="0"/>
      <c r="EL23" s="0"/>
      <c r="EM23" s="0"/>
      <c r="EN23" s="0"/>
      <c r="EO23" s="0"/>
      <c r="EP23" s="0"/>
      <c r="EQ23" s="0"/>
      <c r="ER23" s="0"/>
      <c r="ES23" s="0"/>
      <c r="ET23" s="0"/>
      <c r="EU23" s="0"/>
      <c r="EV23" s="0"/>
      <c r="EW23" s="0"/>
      <c r="EX23" s="0"/>
      <c r="EY23" s="0"/>
      <c r="EZ23" s="0"/>
      <c r="FA23" s="0"/>
      <c r="FB23" s="0"/>
      <c r="FC23" s="0"/>
      <c r="FD23" s="0"/>
      <c r="FE23" s="0"/>
      <c r="FF23" s="0"/>
      <c r="FG23" s="0"/>
      <c r="FH23" s="0"/>
      <c r="FI23" s="0"/>
      <c r="FJ23" s="11" t="n">
        <v>45453</v>
      </c>
      <c r="FK23" s="6" t="n">
        <v>6516.34</v>
      </c>
      <c r="FL23" s="0" t="s">
        <v>656</v>
      </c>
      <c r="FM23" s="0"/>
      <c r="FN23" s="0"/>
      <c r="FO23" s="0"/>
      <c r="FP23" s="0"/>
      <c r="FQ23" s="0"/>
      <c r="FR23" s="0"/>
      <c r="FS23" s="11" t="n">
        <v>46076</v>
      </c>
      <c r="FT23" s="6" t="n">
        <v>125.88</v>
      </c>
      <c r="FU23" s="0" t="s">
        <v>656</v>
      </c>
      <c r="FV23" s="11" t="n">
        <v>45411</v>
      </c>
      <c r="FW23" s="6" t="n">
        <v>41.97</v>
      </c>
      <c r="FX23" s="0" t="s">
        <v>656</v>
      </c>
      <c r="FY23" s="11" t="n">
        <v>44935</v>
      </c>
      <c r="FZ23" s="6" t="n">
        <v>177.47</v>
      </c>
      <c r="GA23" s="0" t="s">
        <v>656</v>
      </c>
      <c r="GB23" s="11" t="n">
        <v>44970</v>
      </c>
      <c r="GC23" s="6" t="n">
        <v>151.77</v>
      </c>
      <c r="GD23" s="0" t="s">
        <v>656</v>
      </c>
      <c r="GE23" s="11" t="n">
        <v>45002</v>
      </c>
      <c r="GF23" s="6" t="n">
        <v>159.18</v>
      </c>
      <c r="GG23" s="0" t="s">
        <v>656</v>
      </c>
    </row>
    <row collapsed="false" customFormat="false" customHeight="false" hidden="false" ht="12.1" outlineLevel="0" r="24">
      <c r="A24" s="0"/>
      <c r="B24" s="0"/>
      <c r="C24" s="0"/>
      <c r="D24" s="0"/>
      <c r="E24" s="0"/>
      <c r="F24" s="0"/>
      <c r="G24" s="0"/>
      <c r="H24" s="0"/>
      <c r="I24" s="0"/>
      <c r="J24" s="0"/>
      <c r="K24" s="10" t="s">
        <f>=XIRR(K2:K23,J2:J23)</f>
      </c>
      <c r="L24" s="0"/>
      <c r="M24" s="0"/>
      <c r="N24" s="0"/>
      <c r="O24" s="0"/>
      <c r="P24" s="0"/>
      <c r="Q24" s="0"/>
      <c r="R24" s="0"/>
      <c r="S24" s="11" t="n">
        <v>45688</v>
      </c>
      <c r="T24" s="6" t="n">
        <v>112.55</v>
      </c>
      <c r="U24" s="0" t="s">
        <v>656</v>
      </c>
      <c r="V24" s="0"/>
      <c r="W24" s="0"/>
      <c r="X24" s="0"/>
      <c r="Y24" s="11" t="n">
        <v>44750</v>
      </c>
      <c r="Z24" s="6" t="n">
        <v>-56.56</v>
      </c>
      <c r="AA24" s="0" t="s">
        <v>294</v>
      </c>
      <c r="AB24" s="0"/>
      <c r="AC24" s="0"/>
      <c r="AD24" s="0"/>
      <c r="AE24" s="0"/>
      <c r="AF24" s="0"/>
      <c r="AG24" s="0"/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11" t="n">
        <v>44424</v>
      </c>
      <c r="BG24" s="6" t="n">
        <v>175.39</v>
      </c>
      <c r="BH24" s="0" t="s">
        <v>656</v>
      </c>
      <c r="BI24" s="0"/>
      <c r="BJ24" s="0"/>
      <c r="BK24" s="0"/>
      <c r="BL24" s="0"/>
      <c r="BM24" s="0"/>
      <c r="BN24" s="0"/>
      <c r="BO24" s="0"/>
      <c r="BP24" s="0"/>
      <c r="BQ24" s="0"/>
      <c r="BR24" s="11" t="n">
        <v>46212</v>
      </c>
      <c r="BS24" s="6" t="n">
        <v>-2307.03</v>
      </c>
      <c r="BT24" s="0" t="s">
        <v>657</v>
      </c>
      <c r="BU24" s="0"/>
      <c r="BV24" s="0"/>
      <c r="BW24" s="0"/>
      <c r="BX24" s="0"/>
      <c r="BY24" s="0"/>
      <c r="BZ24" s="0"/>
      <c r="CA24" s="0"/>
      <c r="CB24" s="0"/>
      <c r="CC24" s="0"/>
      <c r="CD24" s="0"/>
      <c r="CE24" s="0"/>
      <c r="CF24" s="0"/>
      <c r="CG24" s="0"/>
      <c r="CH24" s="0"/>
      <c r="CI24" s="0"/>
      <c r="CJ24" s="0"/>
      <c r="CK24" s="0"/>
      <c r="CL24" s="0"/>
      <c r="CM24" s="0"/>
      <c r="CN24" s="0"/>
      <c r="CO24" s="0"/>
      <c r="CP24" s="0"/>
      <c r="CQ24" s="0"/>
      <c r="CR24" s="0"/>
      <c r="CS24" s="0"/>
      <c r="CT24" s="0"/>
      <c r="CU24" s="0"/>
      <c r="CV24" s="0"/>
      <c r="CW24" s="0"/>
      <c r="CX24" s="0"/>
      <c r="CY24" s="0"/>
      <c r="CZ24" s="0"/>
      <c r="DA24" s="0"/>
      <c r="DB24" s="0"/>
      <c r="DC24" s="0"/>
      <c r="DD24" s="0"/>
      <c r="DE24" s="0"/>
      <c r="DF24" s="0"/>
      <c r="DG24" s="0"/>
      <c r="DH24" s="0"/>
      <c r="DI24" s="0"/>
      <c r="DJ24" s="0"/>
      <c r="DK24" s="0"/>
      <c r="DL24" s="0"/>
      <c r="DM24" s="0"/>
      <c r="DN24" s="0"/>
      <c r="DO24" s="0"/>
      <c r="DP24" s="0"/>
      <c r="DQ24" s="0"/>
      <c r="DR24" s="0"/>
      <c r="DS24" s="0"/>
      <c r="DT24" s="0"/>
      <c r="DU24" s="0"/>
      <c r="DV24" s="0"/>
      <c r="DW24" s="0"/>
      <c r="DX24" s="0"/>
      <c r="DY24" s="0"/>
      <c r="DZ24" s="0"/>
      <c r="EA24" s="0"/>
      <c r="EB24" s="0"/>
      <c r="EC24" s="0"/>
      <c r="ED24" s="0"/>
      <c r="EE24" s="0"/>
      <c r="EF24" s="0"/>
      <c r="EG24" s="0"/>
      <c r="EH24" s="0"/>
      <c r="EI24" s="0"/>
      <c r="EJ24" s="0"/>
      <c r="EK24" s="0"/>
      <c r="EL24" s="0"/>
      <c r="EM24" s="0"/>
      <c r="EN24" s="0"/>
      <c r="EO24" s="0"/>
      <c r="EP24" s="0"/>
      <c r="EQ24" s="0"/>
      <c r="ER24" s="0"/>
      <c r="ES24" s="0"/>
      <c r="ET24" s="0"/>
      <c r="EU24" s="0"/>
      <c r="EV24" s="0"/>
      <c r="EW24" s="0"/>
      <c r="EX24" s="0"/>
      <c r="EY24" s="0"/>
      <c r="EZ24" s="0"/>
      <c r="FA24" s="0"/>
      <c r="FB24" s="0"/>
      <c r="FC24" s="0"/>
      <c r="FD24" s="0"/>
      <c r="FE24" s="0"/>
      <c r="FF24" s="0"/>
      <c r="FG24" s="0"/>
      <c r="FH24" s="0"/>
      <c r="FI24" s="0"/>
      <c r="FJ24" s="11" t="n">
        <v>45454</v>
      </c>
      <c r="FK24" s="6" t="n">
        <v>2735.39</v>
      </c>
      <c r="FL24" s="0" t="s">
        <v>656</v>
      </c>
      <c r="FM24" s="0"/>
      <c r="FN24" s="0"/>
      <c r="FO24" s="0"/>
      <c r="FP24" s="0"/>
      <c r="FQ24" s="0"/>
      <c r="FR24" s="0"/>
      <c r="FS24" s="11" t="n">
        <v>46139</v>
      </c>
      <c r="FT24" s="6" t="n">
        <v>18.73</v>
      </c>
      <c r="FU24" s="0" t="s">
        <v>656</v>
      </c>
      <c r="FV24" s="11" t="n">
        <v>45443</v>
      </c>
      <c r="FW24" s="6" t="n">
        <v>246.72</v>
      </c>
      <c r="FX24" s="0" t="s">
        <v>656</v>
      </c>
      <c r="FY24" s="11" t="n">
        <v>44942</v>
      </c>
      <c r="FZ24" s="6" t="n">
        <v>183.65</v>
      </c>
      <c r="GA24" s="0" t="s">
        <v>656</v>
      </c>
      <c r="GB24" s="11" t="n">
        <v>44972</v>
      </c>
      <c r="GC24" s="6" t="n">
        <v>-2741.66</v>
      </c>
      <c r="GD24" s="0" t="s">
        <v>657</v>
      </c>
      <c r="GE24" s="11" t="n">
        <v>45005</v>
      </c>
      <c r="GF24" s="6" t="n">
        <v>-4429.33</v>
      </c>
      <c r="GG24" s="0" t="s">
        <v>657</v>
      </c>
    </row>
    <row collapsed="false" customFormat="false" customHeight="false" hidden="false" ht="12.1" outlineLevel="0" r="25">
      <c r="A25" s="0"/>
      <c r="B25" s="0"/>
      <c r="C25" s="0"/>
      <c r="D25" s="0"/>
      <c r="E25" s="0"/>
      <c r="F25" s="0"/>
      <c r="G25" s="0"/>
      <c r="H25" s="0"/>
      <c r="I25" s="0"/>
      <c r="J25" s="0"/>
      <c r="K25" s="8" t="s">
        <f>=-SUM(K2:K23)</f>
      </c>
      <c r="L25" s="0" t="s">
        <v>659</v>
      </c>
      <c r="M25" s="0"/>
      <c r="N25" s="0"/>
      <c r="O25" s="0"/>
      <c r="P25" s="0"/>
      <c r="Q25" s="0"/>
      <c r="R25" s="0"/>
      <c r="S25" s="11" t="n">
        <v>45922</v>
      </c>
      <c r="T25" s="6" t="n">
        <v>-906.66</v>
      </c>
      <c r="U25" s="0" t="s">
        <v>657</v>
      </c>
      <c r="V25" s="0"/>
      <c r="W25" s="0"/>
      <c r="X25" s="0"/>
      <c r="Y25" s="11" t="n">
        <v>44771</v>
      </c>
      <c r="Z25" s="6" t="n">
        <v>373.11</v>
      </c>
      <c r="AA25" s="0" t="s">
        <v>656</v>
      </c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11" t="n">
        <v>44439</v>
      </c>
      <c r="BG25" s="6" t="n">
        <v>54.76</v>
      </c>
      <c r="BH25" s="0" t="s">
        <v>656</v>
      </c>
      <c r="BI25" s="0"/>
      <c r="BJ25" s="0"/>
      <c r="BK25" s="0"/>
      <c r="BL25" s="0"/>
      <c r="BM25" s="0"/>
      <c r="BN25" s="0"/>
      <c r="BO25" s="0"/>
      <c r="BP25" s="0"/>
      <c r="BQ25" s="0"/>
      <c r="BR25" s="0"/>
      <c r="BS25" s="10" t="s">
        <f>=XIRR(BS2:BS24,BR2:BR24)</f>
      </c>
      <c r="BT25" s="0"/>
      <c r="BU25" s="0"/>
      <c r="BV25" s="0"/>
      <c r="BW25" s="0"/>
      <c r="BX25" s="0"/>
      <c r="BY25" s="0"/>
      <c r="BZ25" s="0"/>
      <c r="CA25" s="0"/>
      <c r="CB25" s="0"/>
      <c r="CC25" s="0"/>
      <c r="CD25" s="0"/>
      <c r="CE25" s="0"/>
      <c r="CF25" s="0"/>
      <c r="CG25" s="0"/>
      <c r="CH25" s="0"/>
      <c r="CI25" s="0"/>
      <c r="CJ25" s="0"/>
      <c r="CK25" s="0"/>
      <c r="CL25" s="0"/>
      <c r="CM25" s="0"/>
      <c r="CN25" s="0"/>
      <c r="CO25" s="0"/>
      <c r="CP25" s="0"/>
      <c r="CQ25" s="0"/>
      <c r="CR25" s="0"/>
      <c r="CS25" s="0"/>
      <c r="CT25" s="0"/>
      <c r="CU25" s="0"/>
      <c r="CV25" s="0"/>
      <c r="CW25" s="0"/>
      <c r="CX25" s="0"/>
      <c r="CY25" s="0"/>
      <c r="CZ25" s="0"/>
      <c r="DA25" s="0"/>
      <c r="DB25" s="0"/>
      <c r="DC25" s="0"/>
      <c r="DD25" s="0"/>
      <c r="DE25" s="0"/>
      <c r="DF25" s="0"/>
      <c r="DG25" s="0"/>
      <c r="DH25" s="0"/>
      <c r="DI25" s="0"/>
      <c r="DJ25" s="0"/>
      <c r="DK25" s="0"/>
      <c r="DL25" s="0"/>
      <c r="DM25" s="0"/>
      <c r="DN25" s="0"/>
      <c r="DO25" s="0"/>
      <c r="DP25" s="0"/>
      <c r="DQ25" s="0"/>
      <c r="DR25" s="0"/>
      <c r="DS25" s="0"/>
      <c r="DT25" s="0"/>
      <c r="DU25" s="0"/>
      <c r="DV25" s="0"/>
      <c r="DW25" s="0"/>
      <c r="DX25" s="0"/>
      <c r="DY25" s="0"/>
      <c r="DZ25" s="0"/>
      <c r="EA25" s="0"/>
      <c r="EB25" s="0"/>
      <c r="EC25" s="0"/>
      <c r="ED25" s="0"/>
      <c r="EE25" s="0"/>
      <c r="EF25" s="0"/>
      <c r="EG25" s="0"/>
      <c r="EH25" s="0"/>
      <c r="EI25" s="0"/>
      <c r="EJ25" s="0"/>
      <c r="EK25" s="0"/>
      <c r="EL25" s="0"/>
      <c r="EM25" s="0"/>
      <c r="EN25" s="0"/>
      <c r="EO25" s="0"/>
      <c r="EP25" s="0"/>
      <c r="EQ25" s="0"/>
      <c r="ER25" s="0"/>
      <c r="ES25" s="0"/>
      <c r="ET25" s="0"/>
      <c r="EU25" s="0"/>
      <c r="EV25" s="0"/>
      <c r="EW25" s="0"/>
      <c r="EX25" s="0"/>
      <c r="EY25" s="0"/>
      <c r="EZ25" s="0"/>
      <c r="FA25" s="0"/>
      <c r="FB25" s="0"/>
      <c r="FC25" s="0"/>
      <c r="FD25" s="0"/>
      <c r="FE25" s="0"/>
      <c r="FF25" s="0"/>
      <c r="FG25" s="0"/>
      <c r="FH25" s="0"/>
      <c r="FI25" s="0"/>
      <c r="FJ25" s="11" t="n">
        <v>45516</v>
      </c>
      <c r="FK25" s="6" t="n">
        <v>-13126.95</v>
      </c>
      <c r="FL25" s="0" t="s">
        <v>657</v>
      </c>
      <c r="FM25" s="0"/>
      <c r="FN25" s="0"/>
      <c r="FO25" s="0"/>
      <c r="FP25" s="0"/>
      <c r="FQ25" s="0"/>
      <c r="FR25" s="0"/>
      <c r="FS25" s="11" t="n">
        <v>46139</v>
      </c>
      <c r="FT25" s="6" t="n">
        <v>-37.39</v>
      </c>
      <c r="FU25" s="0" t="s">
        <v>657</v>
      </c>
      <c r="FV25" s="11" t="n">
        <v>45478</v>
      </c>
      <c r="FW25" s="6" t="n">
        <v>123.12</v>
      </c>
      <c r="FX25" s="0" t="s">
        <v>656</v>
      </c>
      <c r="FY25" s="11" t="n">
        <v>44957</v>
      </c>
      <c r="FZ25" s="6" t="n">
        <v>218.82</v>
      </c>
      <c r="GA25" s="0" t="s">
        <v>656</v>
      </c>
      <c r="GB25" s="0"/>
      <c r="GC25" s="10" t="s">
        <f>=XIRR(GC2:GC24,GB2:GB24)</f>
      </c>
      <c r="GD25" s="0"/>
      <c r="GE25" s="11" t="n">
        <v>45065</v>
      </c>
      <c r="GF25" s="6" t="n">
        <v>103.24</v>
      </c>
      <c r="GG25" s="0" t="s">
        <v>656</v>
      </c>
    </row>
    <row collapsed="false" customFormat="false" customHeight="false" hidden="false" ht="12.1" outlineLevel="0" r="26">
      <c r="A26" s="0"/>
      <c r="B26" s="0"/>
      <c r="C26" s="0"/>
      <c r="D26" s="0"/>
      <c r="E26" s="0"/>
      <c r="F26" s="0"/>
      <c r="G26" s="0"/>
      <c r="H26" s="0"/>
      <c r="I26" s="0"/>
      <c r="J26" s="0"/>
      <c r="K26" s="0"/>
      <c r="L26" s="0"/>
      <c r="M26" s="0"/>
      <c r="N26" s="0"/>
      <c r="O26" s="0"/>
      <c r="P26" s="0"/>
      <c r="Q26" s="0"/>
      <c r="R26" s="0"/>
      <c r="S26" s="11" t="n">
        <v>45922</v>
      </c>
      <c r="T26" s="6" t="n">
        <v>-580.26</v>
      </c>
      <c r="U26" s="0" t="s">
        <v>657</v>
      </c>
      <c r="V26" s="0"/>
      <c r="W26" s="0"/>
      <c r="X26" s="0"/>
      <c r="Y26" s="11" t="n">
        <v>44845</v>
      </c>
      <c r="Z26" s="6" t="n">
        <v>-142.55</v>
      </c>
      <c r="AA26" s="0" t="s">
        <v>307</v>
      </c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11" t="n">
        <v>44446</v>
      </c>
      <c r="BG26" s="6" t="n">
        <v>27.82</v>
      </c>
      <c r="BH26" s="0" t="s">
        <v>656</v>
      </c>
      <c r="BI26" s="0"/>
      <c r="BJ26" s="0"/>
      <c r="BK26" s="0"/>
      <c r="BL26" s="0"/>
      <c r="BM26" s="0"/>
      <c r="BN26" s="0"/>
      <c r="BO26" s="0"/>
      <c r="BP26" s="0"/>
      <c r="BQ26" s="0"/>
      <c r="BR26" s="0"/>
      <c r="BS26" s="8" t="s">
        <f>=-SUM(BS2:BS24)</f>
      </c>
      <c r="BT26" s="0" t="s">
        <v>659</v>
      </c>
      <c r="BU26" s="0"/>
      <c r="BV26" s="0"/>
      <c r="BW26" s="0"/>
      <c r="BX26" s="0"/>
      <c r="BY26" s="0"/>
      <c r="BZ26" s="0"/>
      <c r="CA26" s="0"/>
      <c r="CB26" s="0"/>
      <c r="CC26" s="0"/>
      <c r="CD26" s="0"/>
      <c r="CE26" s="0"/>
      <c r="CF26" s="0"/>
      <c r="CG26" s="0"/>
      <c r="CH26" s="0"/>
      <c r="CI26" s="0"/>
      <c r="CJ26" s="0"/>
      <c r="CK26" s="0"/>
      <c r="CL26" s="0"/>
      <c r="CM26" s="0"/>
      <c r="CN26" s="0"/>
      <c r="CO26" s="0"/>
      <c r="CP26" s="0"/>
      <c r="CQ26" s="0"/>
      <c r="CR26" s="0"/>
      <c r="CS26" s="0"/>
      <c r="CT26" s="0"/>
      <c r="CU26" s="0"/>
      <c r="CV26" s="0"/>
      <c r="CW26" s="0"/>
      <c r="CX26" s="0"/>
      <c r="CY26" s="0"/>
      <c r="CZ26" s="0"/>
      <c r="DA26" s="0"/>
      <c r="DB26" s="0"/>
      <c r="DC26" s="0"/>
      <c r="DD26" s="0"/>
      <c r="DE26" s="0"/>
      <c r="DF26" s="0"/>
      <c r="DG26" s="0"/>
      <c r="DH26" s="0"/>
      <c r="DI26" s="0"/>
      <c r="DJ26" s="0"/>
      <c r="DK26" s="0"/>
      <c r="DL26" s="0"/>
      <c r="DM26" s="0"/>
      <c r="DN26" s="0"/>
      <c r="DO26" s="0"/>
      <c r="DP26" s="0"/>
      <c r="DQ26" s="0"/>
      <c r="DR26" s="0"/>
      <c r="DS26" s="0"/>
      <c r="DT26" s="0"/>
      <c r="DU26" s="0"/>
      <c r="DV26" s="0"/>
      <c r="DW26" s="0"/>
      <c r="DX26" s="0"/>
      <c r="DY26" s="0"/>
      <c r="DZ26" s="0"/>
      <c r="EA26" s="0"/>
      <c r="EB26" s="0"/>
      <c r="EC26" s="0"/>
      <c r="ED26" s="0"/>
      <c r="EE26" s="0"/>
      <c r="EF26" s="0"/>
      <c r="EG26" s="0"/>
      <c r="EH26" s="0"/>
      <c r="EI26" s="0"/>
      <c r="EJ26" s="0"/>
      <c r="EK26" s="0"/>
      <c r="EL26" s="0"/>
      <c r="EM26" s="0"/>
      <c r="EN26" s="0"/>
      <c r="EO26" s="0"/>
      <c r="EP26" s="0"/>
      <c r="EQ26" s="0"/>
      <c r="ER26" s="0"/>
      <c r="ES26" s="0"/>
      <c r="ET26" s="0"/>
      <c r="EU26" s="0"/>
      <c r="EV26" s="0"/>
      <c r="EW26" s="0"/>
      <c r="EX26" s="0"/>
      <c r="EY26" s="0"/>
      <c r="EZ26" s="0"/>
      <c r="FA26" s="0"/>
      <c r="FB26" s="0"/>
      <c r="FC26" s="0"/>
      <c r="FD26" s="0"/>
      <c r="FE26" s="0"/>
      <c r="FF26" s="0"/>
      <c r="FG26" s="0"/>
      <c r="FH26" s="0"/>
      <c r="FI26" s="0"/>
      <c r="FJ26" s="0"/>
      <c r="FK26" s="10" t="s">
        <f>=XIRR(FK2:FK25,FJ2:FJ25)</f>
      </c>
      <c r="FL26" s="0"/>
      <c r="FM26" s="0"/>
      <c r="FN26" s="0"/>
      <c r="FO26" s="0"/>
      <c r="FP26" s="0"/>
      <c r="FQ26" s="0"/>
      <c r="FR26" s="0"/>
      <c r="FS26" s="11" t="n">
        <v>46139</v>
      </c>
      <c r="FT26" s="6" t="n">
        <v>-3908.36</v>
      </c>
      <c r="FU26" s="0" t="s">
        <v>657</v>
      </c>
      <c r="FV26" s="11" t="n">
        <v>45478</v>
      </c>
      <c r="FW26" s="6" t="n">
        <v>123.12</v>
      </c>
      <c r="FX26" s="0" t="s">
        <v>656</v>
      </c>
      <c r="FY26" s="11" t="n">
        <v>44965</v>
      </c>
      <c r="FZ26" s="6" t="n">
        <v>126.24</v>
      </c>
      <c r="GA26" s="0" t="s">
        <v>656</v>
      </c>
      <c r="GB26" s="0"/>
      <c r="GC26" s="8" t="s">
        <f>=-SUM(GC2:GC24)</f>
      </c>
      <c r="GD26" s="0" t="s">
        <v>659</v>
      </c>
      <c r="GE26" s="11" t="n">
        <v>45128</v>
      </c>
      <c r="GF26" s="6" t="n">
        <v>-115.6</v>
      </c>
      <c r="GG26" s="0" t="s">
        <v>657</v>
      </c>
    </row>
    <row collapsed="false" customFormat="false" customHeight="false" hidden="false" ht="12.1" outlineLevel="0" r="27">
      <c r="A27" s="0"/>
      <c r="B27" s="0"/>
      <c r="C27" s="0"/>
      <c r="D27" s="0"/>
      <c r="E27" s="0"/>
      <c r="F27" s="0"/>
      <c r="G27" s="0"/>
      <c r="H27" s="0"/>
      <c r="I27" s="0"/>
      <c r="J27" s="0"/>
      <c r="K27" s="0"/>
      <c r="L27" s="0"/>
      <c r="M27" s="0"/>
      <c r="N27" s="0"/>
      <c r="O27" s="0"/>
      <c r="P27" s="0"/>
      <c r="Q27" s="0"/>
      <c r="R27" s="0"/>
      <c r="S27" s="0"/>
      <c r="T27" s="10" t="s">
        <f>=XIRR(T2:T26,S2:S26)</f>
      </c>
      <c r="U27" s="0"/>
      <c r="V27" s="0"/>
      <c r="W27" s="0"/>
      <c r="X27" s="0"/>
      <c r="Y27" s="11" t="n">
        <v>44848</v>
      </c>
      <c r="Z27" s="6" t="n">
        <v>669.37</v>
      </c>
      <c r="AA27" s="0" t="s">
        <v>656</v>
      </c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11" t="n">
        <v>44455</v>
      </c>
      <c r="BG27" s="6" t="n">
        <v>208.91</v>
      </c>
      <c r="BH27" s="0" t="s">
        <v>656</v>
      </c>
      <c r="BI27" s="0"/>
      <c r="BJ27" s="0"/>
      <c r="BK27" s="0"/>
      <c r="BL27" s="0"/>
      <c r="BM27" s="0"/>
      <c r="BN27" s="0"/>
      <c r="BO27" s="0"/>
      <c r="BP27" s="0"/>
      <c r="BQ27" s="0"/>
      <c r="BR27" s="0"/>
      <c r="BS27" s="0"/>
      <c r="BT27" s="0"/>
      <c r="BU27" s="0"/>
      <c r="BV27" s="0"/>
      <c r="BW27" s="0"/>
      <c r="BX27" s="0"/>
      <c r="BY27" s="0"/>
      <c r="BZ27" s="0"/>
      <c r="CA27" s="0"/>
      <c r="CB27" s="0"/>
      <c r="CC27" s="0"/>
      <c r="CD27" s="0"/>
      <c r="CE27" s="0"/>
      <c r="CF27" s="0"/>
      <c r="CG27" s="0"/>
      <c r="CH27" s="0"/>
      <c r="CI27" s="0"/>
      <c r="CJ27" s="0"/>
      <c r="CK27" s="0"/>
      <c r="CL27" s="0"/>
      <c r="CM27" s="0"/>
      <c r="CN27" s="0"/>
      <c r="CO27" s="0"/>
      <c r="CP27" s="0"/>
      <c r="CQ27" s="0"/>
      <c r="CR27" s="0"/>
      <c r="CS27" s="0"/>
      <c r="CT27" s="0"/>
      <c r="CU27" s="0"/>
      <c r="CV27" s="0"/>
      <c r="CW27" s="0"/>
      <c r="CX27" s="0"/>
      <c r="CY27" s="0"/>
      <c r="CZ27" s="0"/>
      <c r="DA27" s="0"/>
      <c r="DB27" s="0"/>
      <c r="DC27" s="0"/>
      <c r="DD27" s="0"/>
      <c r="DE27" s="0"/>
      <c r="DF27" s="0"/>
      <c r="DG27" s="0"/>
      <c r="DH27" s="0"/>
      <c r="DI27" s="0"/>
      <c r="DJ27" s="0"/>
      <c r="DK27" s="0"/>
      <c r="DL27" s="0"/>
      <c r="DM27" s="0"/>
      <c r="DN27" s="0"/>
      <c r="DO27" s="0"/>
      <c r="DP27" s="0"/>
      <c r="DQ27" s="0"/>
      <c r="DR27" s="0"/>
      <c r="DS27" s="0"/>
      <c r="DT27" s="0"/>
      <c r="DU27" s="0"/>
      <c r="DV27" s="0"/>
      <c r="DW27" s="0"/>
      <c r="DX27" s="0"/>
      <c r="DY27" s="0"/>
      <c r="DZ27" s="0"/>
      <c r="EA27" s="0"/>
      <c r="EB27" s="0"/>
      <c r="EC27" s="0"/>
      <c r="ED27" s="0"/>
      <c r="EE27" s="0"/>
      <c r="EF27" s="0"/>
      <c r="EG27" s="0"/>
      <c r="EH27" s="0"/>
      <c r="EI27" s="0"/>
      <c r="EJ27" s="0"/>
      <c r="EK27" s="0"/>
      <c r="EL27" s="0"/>
      <c r="EM27" s="0"/>
      <c r="EN27" s="0"/>
      <c r="EO27" s="0"/>
      <c r="EP27" s="0"/>
      <c r="EQ27" s="0"/>
      <c r="ER27" s="0"/>
      <c r="ES27" s="0"/>
      <c r="ET27" s="0"/>
      <c r="EU27" s="0"/>
      <c r="EV27" s="0"/>
      <c r="EW27" s="0"/>
      <c r="EX27" s="0"/>
      <c r="EY27" s="0"/>
      <c r="EZ27" s="0"/>
      <c r="FA27" s="0"/>
      <c r="FB27" s="0"/>
      <c r="FC27" s="0"/>
      <c r="FD27" s="0"/>
      <c r="FE27" s="0"/>
      <c r="FF27" s="0"/>
      <c r="FG27" s="0"/>
      <c r="FH27" s="0"/>
      <c r="FI27" s="0"/>
      <c r="FJ27" s="0"/>
      <c r="FK27" s="8" t="s">
        <f>=-SUM(FK2:FK25)</f>
      </c>
      <c r="FL27" s="0" t="s">
        <v>659</v>
      </c>
      <c r="FM27" s="0"/>
      <c r="FN27" s="0"/>
      <c r="FO27" s="0"/>
      <c r="FP27" s="0"/>
      <c r="FQ27" s="0"/>
      <c r="FR27" s="0"/>
      <c r="FS27" s="11" t="n">
        <v>46140</v>
      </c>
      <c r="FT27" s="6" t="n">
        <v>729.32</v>
      </c>
      <c r="FU27" s="0" t="s">
        <v>656</v>
      </c>
      <c r="FV27" s="11" t="n">
        <v>45492</v>
      </c>
      <c r="FW27" s="6" t="n">
        <v>40.94</v>
      </c>
      <c r="FX27" s="0" t="s">
        <v>656</v>
      </c>
      <c r="FY27" s="11" t="n">
        <v>44970</v>
      </c>
      <c r="FZ27" s="6" t="n">
        <v>127.44</v>
      </c>
      <c r="GA27" s="0" t="s">
        <v>656</v>
      </c>
      <c r="GB27" s="0"/>
      <c r="GC27" s="0"/>
      <c r="GD27" s="0"/>
      <c r="GE27" s="11" t="n">
        <v>45169</v>
      </c>
      <c r="GF27" s="6" t="n">
        <v>415.03</v>
      </c>
      <c r="GG27" s="0" t="s">
        <v>656</v>
      </c>
    </row>
    <row collapsed="false" customFormat="false" customHeight="false" hidden="false" ht="12.1" outlineLevel="0" r="28">
      <c r="A28" s="0"/>
      <c r="B28" s="0"/>
      <c r="C28" s="0"/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8" t="s">
        <f>=-SUM(T2:T26)</f>
      </c>
      <c r="U28" s="0" t="s">
        <v>659</v>
      </c>
      <c r="V28" s="0"/>
      <c r="W28" s="0"/>
      <c r="X28" s="0"/>
      <c r="Y28" s="11" t="n">
        <v>44865</v>
      </c>
      <c r="Z28" s="6" t="n">
        <v>730.81</v>
      </c>
      <c r="AA28" s="0" t="s">
        <v>656</v>
      </c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11" t="n">
        <v>44459</v>
      </c>
      <c r="BG28" s="6" t="n">
        <v>81.76</v>
      </c>
      <c r="BH28" s="0" t="s">
        <v>656</v>
      </c>
      <c r="BI28" s="0"/>
      <c r="BJ28" s="0"/>
      <c r="BK28" s="0"/>
      <c r="BL28" s="0"/>
      <c r="BM28" s="0"/>
      <c r="BN28" s="0"/>
      <c r="BO28" s="0"/>
      <c r="BP28" s="0"/>
      <c r="BQ28" s="0"/>
      <c r="BR28" s="0"/>
      <c r="BS28" s="0"/>
      <c r="BT28" s="0"/>
      <c r="BU28" s="0"/>
      <c r="BV28" s="0"/>
      <c r="BW28" s="0"/>
      <c r="BX28" s="0"/>
      <c r="BY28" s="0"/>
      <c r="BZ28" s="0"/>
      <c r="CA28" s="0"/>
      <c r="CB28" s="0"/>
      <c r="CC28" s="0"/>
      <c r="CD28" s="0"/>
      <c r="CE28" s="0"/>
      <c r="CF28" s="0"/>
      <c r="CG28" s="0"/>
      <c r="CH28" s="0"/>
      <c r="CI28" s="0"/>
      <c r="CJ28" s="0"/>
      <c r="CK28" s="0"/>
      <c r="CL28" s="0"/>
      <c r="CM28" s="0"/>
      <c r="CN28" s="0"/>
      <c r="CO28" s="0"/>
      <c r="CP28" s="0"/>
      <c r="CQ28" s="0"/>
      <c r="CR28" s="0"/>
      <c r="CS28" s="0"/>
      <c r="CT28" s="0"/>
      <c r="CU28" s="0"/>
      <c r="CV28" s="0"/>
      <c r="CW28" s="0"/>
      <c r="CX28" s="0"/>
      <c r="CY28" s="0"/>
      <c r="CZ28" s="0"/>
      <c r="DA28" s="0"/>
      <c r="DB28" s="0"/>
      <c r="DC28" s="0"/>
      <c r="DD28" s="0"/>
      <c r="DE28" s="0"/>
      <c r="DF28" s="0"/>
      <c r="DG28" s="0"/>
      <c r="DH28" s="0"/>
      <c r="DI28" s="0"/>
      <c r="DJ28" s="0"/>
      <c r="DK28" s="0"/>
      <c r="DL28" s="0"/>
      <c r="DM28" s="0"/>
      <c r="DN28" s="0"/>
      <c r="DO28" s="0"/>
      <c r="DP28" s="0"/>
      <c r="DQ28" s="0"/>
      <c r="DR28" s="0"/>
      <c r="DS28" s="0"/>
      <c r="DT28" s="0"/>
      <c r="DU28" s="0"/>
      <c r="DV28" s="0"/>
      <c r="DW28" s="0"/>
      <c r="DX28" s="0"/>
      <c r="DY28" s="0"/>
      <c r="DZ28" s="0"/>
      <c r="EA28" s="0"/>
      <c r="EB28" s="0"/>
      <c r="EC28" s="0"/>
      <c r="ED28" s="0"/>
      <c r="EE28" s="0"/>
      <c r="EF28" s="0"/>
      <c r="EG28" s="0"/>
      <c r="EH28" s="0"/>
      <c r="EI28" s="0"/>
      <c r="EJ28" s="0"/>
      <c r="EK28" s="0"/>
      <c r="EL28" s="0"/>
      <c r="EM28" s="0"/>
      <c r="EN28" s="0"/>
      <c r="EO28" s="0"/>
      <c r="EP28" s="0"/>
      <c r="EQ28" s="0"/>
      <c r="ER28" s="0"/>
      <c r="ES28" s="0"/>
      <c r="ET28" s="0"/>
      <c r="EU28" s="0"/>
      <c r="EV28" s="0"/>
      <c r="EW28" s="0"/>
      <c r="EX28" s="0"/>
      <c r="EY28" s="0"/>
      <c r="EZ28" s="0"/>
      <c r="FA28" s="0"/>
      <c r="FB28" s="0"/>
      <c r="FC28" s="0"/>
      <c r="FD28" s="0"/>
      <c r="FE28" s="0"/>
      <c r="FF28" s="0"/>
      <c r="FG28" s="0"/>
      <c r="FH28" s="0"/>
      <c r="FI28" s="0"/>
      <c r="FJ28" s="0"/>
      <c r="FK28" s="0"/>
      <c r="FL28" s="0"/>
      <c r="FM28" s="0"/>
      <c r="FN28" s="0"/>
      <c r="FO28" s="0"/>
      <c r="FP28" s="0"/>
      <c r="FQ28" s="0"/>
      <c r="FR28" s="0"/>
      <c r="FS28" s="11" t="n">
        <v>46212</v>
      </c>
      <c r="FT28" s="6" t="n">
        <v>-745.77</v>
      </c>
      <c r="FU28" s="0" t="s">
        <v>657</v>
      </c>
      <c r="FV28" s="11" t="n">
        <v>45516</v>
      </c>
      <c r="FW28" s="6" t="n">
        <v>25763.88</v>
      </c>
      <c r="FX28" s="0" t="s">
        <v>656</v>
      </c>
      <c r="FY28" s="11" t="n">
        <v>44972</v>
      </c>
      <c r="FZ28" s="6" t="n">
        <v>-1914.99</v>
      </c>
      <c r="GA28" s="0" t="s">
        <v>657</v>
      </c>
      <c r="GB28" s="0"/>
      <c r="GC28" s="0"/>
      <c r="GD28" s="0"/>
      <c r="GE28" s="11" t="n">
        <v>45187</v>
      </c>
      <c r="GF28" s="6" t="n">
        <v>1268.88</v>
      </c>
      <c r="GG28" s="0" t="s">
        <v>656</v>
      </c>
    </row>
    <row collapsed="false" customFormat="false" customHeight="false" hidden="false" ht="12.1" outlineLevel="0" r="29">
      <c r="A29" s="0"/>
      <c r="B29" s="0"/>
      <c r="C29" s="0"/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11" t="n">
        <v>44881</v>
      </c>
      <c r="Z29" s="6" t="n">
        <v>366.89</v>
      </c>
      <c r="AA29" s="0" t="s">
        <v>656</v>
      </c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11" t="n">
        <v>44459</v>
      </c>
      <c r="BG29" s="6" t="n">
        <v>517.81</v>
      </c>
      <c r="BH29" s="0" t="s">
        <v>656</v>
      </c>
      <c r="BI29" s="0"/>
      <c r="BJ29" s="0"/>
      <c r="BK29" s="0"/>
      <c r="BL29" s="0"/>
      <c r="BM29" s="0"/>
      <c r="BN29" s="0"/>
      <c r="BO29" s="0"/>
      <c r="BP29" s="0"/>
      <c r="BQ29" s="0"/>
      <c r="BR29" s="0"/>
      <c r="BS29" s="0"/>
      <c r="BT29" s="0"/>
      <c r="BU29" s="0"/>
      <c r="BV29" s="0"/>
      <c r="BW29" s="0"/>
      <c r="BX29" s="0"/>
      <c r="BY29" s="0"/>
      <c r="BZ29" s="0"/>
      <c r="CA29" s="0"/>
      <c r="CB29" s="0"/>
      <c r="CC29" s="0"/>
      <c r="CD29" s="0"/>
      <c r="CE29" s="0"/>
      <c r="CF29" s="0"/>
      <c r="CG29" s="0"/>
      <c r="CH29" s="0"/>
      <c r="CI29" s="0"/>
      <c r="CJ29" s="0"/>
      <c r="CK29" s="0"/>
      <c r="CL29" s="0"/>
      <c r="CM29" s="0"/>
      <c r="CN29" s="0"/>
      <c r="CO29" s="0"/>
      <c r="CP29" s="0"/>
      <c r="CQ29" s="0"/>
      <c r="CR29" s="0"/>
      <c r="CS29" s="0"/>
      <c r="CT29" s="0"/>
      <c r="CU29" s="0"/>
      <c r="CV29" s="0"/>
      <c r="CW29" s="0"/>
      <c r="CX29" s="0"/>
      <c r="CY29" s="0"/>
      <c r="CZ29" s="0"/>
      <c r="DA29" s="0"/>
      <c r="DB29" s="0"/>
      <c r="DC29" s="0"/>
      <c r="DD29" s="0"/>
      <c r="DE29" s="0"/>
      <c r="DF29" s="0"/>
      <c r="DG29" s="0"/>
      <c r="DH29" s="0"/>
      <c r="DI29" s="0"/>
      <c r="DJ29" s="0"/>
      <c r="DK29" s="0"/>
      <c r="DL29" s="0"/>
      <c r="DM29" s="0"/>
      <c r="DN29" s="0"/>
      <c r="DO29" s="0"/>
      <c r="DP29" s="0"/>
      <c r="DQ29" s="0"/>
      <c r="DR29" s="0"/>
      <c r="DS29" s="0"/>
      <c r="DT29" s="0"/>
      <c r="DU29" s="0"/>
      <c r="DV29" s="0"/>
      <c r="DW29" s="0"/>
      <c r="DX29" s="0"/>
      <c r="DY29" s="0"/>
      <c r="DZ29" s="0"/>
      <c r="EA29" s="0"/>
      <c r="EB29" s="0"/>
      <c r="EC29" s="0"/>
      <c r="ED29" s="0"/>
      <c r="EE29" s="0"/>
      <c r="EF29" s="0"/>
      <c r="EG29" s="0"/>
      <c r="EH29" s="0"/>
      <c r="EI29" s="0"/>
      <c r="EJ29" s="0"/>
      <c r="EK29" s="0"/>
      <c r="EL29" s="0"/>
      <c r="EM29" s="0"/>
      <c r="EN29" s="0"/>
      <c r="EO29" s="0"/>
      <c r="EP29" s="0"/>
      <c r="EQ29" s="0"/>
      <c r="ER29" s="0"/>
      <c r="ES29" s="0"/>
      <c r="ET29" s="0"/>
      <c r="EU29" s="0"/>
      <c r="EV29" s="0"/>
      <c r="EW29" s="0"/>
      <c r="EX29" s="0"/>
      <c r="EY29" s="0"/>
      <c r="EZ29" s="0"/>
      <c r="FA29" s="0"/>
      <c r="FB29" s="0"/>
      <c r="FC29" s="0"/>
      <c r="FD29" s="0"/>
      <c r="FE29" s="0"/>
      <c r="FF29" s="0"/>
      <c r="FG29" s="0"/>
      <c r="FH29" s="0"/>
      <c r="FI29" s="0"/>
      <c r="FJ29" s="0"/>
      <c r="FK29" s="0"/>
      <c r="FL29" s="0"/>
      <c r="FM29" s="0"/>
      <c r="FN29" s="0"/>
      <c r="FO29" s="0"/>
      <c r="FP29" s="0"/>
      <c r="FQ29" s="0"/>
      <c r="FR29" s="0"/>
      <c r="FS29" s="0"/>
      <c r="FT29" s="10" t="s">
        <f>=XIRR(FT2:FT28,FS2:FS28)</f>
      </c>
      <c r="FU29" s="0"/>
      <c r="FV29" s="11" t="n">
        <v>45520</v>
      </c>
      <c r="FW29" s="6" t="n">
        <v>62.01</v>
      </c>
      <c r="FX29" s="0" t="s">
        <v>656</v>
      </c>
      <c r="FY29" s="11" t="n">
        <v>44972</v>
      </c>
      <c r="FZ29" s="6" t="n">
        <v>-564.09</v>
      </c>
      <c r="GA29" s="0" t="s">
        <v>657</v>
      </c>
      <c r="GB29" s="0"/>
      <c r="GC29" s="0"/>
      <c r="GD29" s="0"/>
      <c r="GE29" s="11" t="n">
        <v>45257</v>
      </c>
      <c r="GF29" s="6" t="n">
        <v>-57.28</v>
      </c>
      <c r="GG29" s="0" t="s">
        <v>657</v>
      </c>
    </row>
    <row collapsed="false" customFormat="false" customHeight="false" hidden="false" ht="12.1" outlineLevel="0" r="30">
      <c r="A30" s="0"/>
      <c r="B30" s="0"/>
      <c r="C30" s="0"/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11" t="n">
        <v>44895</v>
      </c>
      <c r="Z30" s="6" t="n">
        <v>352.08</v>
      </c>
      <c r="AA30" s="0" t="s">
        <v>656</v>
      </c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11" t="n">
        <v>44462</v>
      </c>
      <c r="BG30" s="6" t="n">
        <v>221.55</v>
      </c>
      <c r="BH30" s="0" t="s">
        <v>656</v>
      </c>
      <c r="BI30" s="0"/>
      <c r="BJ30" s="0"/>
      <c r="BK30" s="0"/>
      <c r="BL30" s="0"/>
      <c r="BM30" s="0"/>
      <c r="BN30" s="0"/>
      <c r="BO30" s="0"/>
      <c r="BP30" s="0"/>
      <c r="BQ30" s="0"/>
      <c r="BR30" s="0"/>
      <c r="BS30" s="0"/>
      <c r="BT30" s="0"/>
      <c r="BU30" s="0"/>
      <c r="BV30" s="0"/>
      <c r="BW30" s="0"/>
      <c r="BX30" s="0"/>
      <c r="BY30" s="0"/>
      <c r="BZ30" s="0"/>
      <c r="CA30" s="0"/>
      <c r="CB30" s="0"/>
      <c r="CC30" s="0"/>
      <c r="CD30" s="0"/>
      <c r="CE30" s="0"/>
      <c r="CF30" s="0"/>
      <c r="CG30" s="0"/>
      <c r="CH30" s="0"/>
      <c r="CI30" s="0"/>
      <c r="CJ30" s="0"/>
      <c r="CK30" s="0"/>
      <c r="CL30" s="0"/>
      <c r="CM30" s="0"/>
      <c r="CN30" s="0"/>
      <c r="CO30" s="0"/>
      <c r="CP30" s="0"/>
      <c r="CQ30" s="0"/>
      <c r="CR30" s="0"/>
      <c r="CS30" s="0"/>
      <c r="CT30" s="0"/>
      <c r="CU30" s="0"/>
      <c r="CV30" s="0"/>
      <c r="CW30" s="0"/>
      <c r="CX30" s="0"/>
      <c r="CY30" s="0"/>
      <c r="CZ30" s="0"/>
      <c r="DA30" s="0"/>
      <c r="DB30" s="0"/>
      <c r="DC30" s="0"/>
      <c r="DD30" s="0"/>
      <c r="DE30" s="0"/>
      <c r="DF30" s="0"/>
      <c r="DG30" s="0"/>
      <c r="DH30" s="0"/>
      <c r="DI30" s="0"/>
      <c r="DJ30" s="0"/>
      <c r="DK30" s="0"/>
      <c r="DL30" s="0"/>
      <c r="DM30" s="0"/>
      <c r="DN30" s="0"/>
      <c r="DO30" s="0"/>
      <c r="DP30" s="0"/>
      <c r="DQ30" s="0"/>
      <c r="DR30" s="0"/>
      <c r="DS30" s="0"/>
      <c r="DT30" s="0"/>
      <c r="DU30" s="0"/>
      <c r="DV30" s="0"/>
      <c r="DW30" s="0"/>
      <c r="DX30" s="0"/>
      <c r="DY30" s="0"/>
      <c r="DZ30" s="0"/>
      <c r="EA30" s="0"/>
      <c r="EB30" s="0"/>
      <c r="EC30" s="0"/>
      <c r="ED30" s="0"/>
      <c r="EE30" s="0"/>
      <c r="EF30" s="0"/>
      <c r="EG30" s="0"/>
      <c r="EH30" s="0"/>
      <c r="EI30" s="0"/>
      <c r="EJ30" s="0"/>
      <c r="EK30" s="0"/>
      <c r="EL30" s="0"/>
      <c r="EM30" s="0"/>
      <c r="EN30" s="0"/>
      <c r="EO30" s="0"/>
      <c r="EP30" s="0"/>
      <c r="EQ30" s="0"/>
      <c r="ER30" s="0"/>
      <c r="ES30" s="0"/>
      <c r="ET30" s="0"/>
      <c r="EU30" s="0"/>
      <c r="EV30" s="0"/>
      <c r="EW30" s="0"/>
      <c r="EX30" s="0"/>
      <c r="EY30" s="0"/>
      <c r="EZ30" s="0"/>
      <c r="FA30" s="0"/>
      <c r="FB30" s="0"/>
      <c r="FC30" s="0"/>
      <c r="FD30" s="0"/>
      <c r="FE30" s="0"/>
      <c r="FF30" s="0"/>
      <c r="FG30" s="0"/>
      <c r="FH30" s="0"/>
      <c r="FI30" s="0"/>
      <c r="FJ30" s="0"/>
      <c r="FK30" s="0"/>
      <c r="FL30" s="0"/>
      <c r="FM30" s="0"/>
      <c r="FN30" s="0"/>
      <c r="FO30" s="0"/>
      <c r="FP30" s="0"/>
      <c r="FQ30" s="0"/>
      <c r="FR30" s="0"/>
      <c r="FS30" s="0"/>
      <c r="FT30" s="8" t="s">
        <f>=-SUM(FT2:FT28)</f>
      </c>
      <c r="FU30" s="0" t="s">
        <v>659</v>
      </c>
      <c r="FV30" s="11" t="n">
        <v>45520</v>
      </c>
      <c r="FW30" s="6" t="n">
        <v>123.99</v>
      </c>
      <c r="FX30" s="0" t="s">
        <v>656</v>
      </c>
      <c r="FY30" s="0"/>
      <c r="FZ30" s="10" t="s">
        <f>=XIRR(FZ2:FZ29,FY2:FY29)</f>
      </c>
      <c r="GA30" s="0"/>
      <c r="GB30" s="0"/>
      <c r="GC30" s="0"/>
      <c r="GD30" s="0"/>
      <c r="GE30" s="11" t="n">
        <v>45257</v>
      </c>
      <c r="GF30" s="6" t="n">
        <v>-63.65</v>
      </c>
      <c r="GG30" s="0" t="s">
        <v>657</v>
      </c>
    </row>
    <row collapsed="false" customFormat="false" customHeight="false" hidden="false" ht="12.1" outlineLevel="0" r="31">
      <c r="A31" s="0"/>
      <c r="B31" s="0"/>
      <c r="C31" s="0"/>
      <c r="D31" s="0"/>
      <c r="E31" s="0"/>
      <c r="F31" s="0"/>
      <c r="G31" s="0"/>
      <c r="H31" s="0"/>
      <c r="I31" s="0"/>
      <c r="J31" s="0"/>
      <c r="K31" s="0"/>
      <c r="L31" s="0"/>
      <c r="M31" s="0"/>
      <c r="N31" s="0"/>
      <c r="O31" s="0"/>
      <c r="P31" s="0"/>
      <c r="Q31" s="0"/>
      <c r="R31" s="0"/>
      <c r="S31" s="0"/>
      <c r="T31" s="0"/>
      <c r="U31" s="0"/>
      <c r="V31" s="0"/>
      <c r="W31" s="0"/>
      <c r="X31" s="0"/>
      <c r="Y31" s="11" t="n">
        <v>44911</v>
      </c>
      <c r="Z31" s="6" t="n">
        <v>-1012.3</v>
      </c>
      <c r="AA31" s="0" t="s">
        <v>657</v>
      </c>
      <c r="AB31" s="0"/>
      <c r="AC31" s="0"/>
      <c r="AD31" s="0"/>
      <c r="AE31" s="0"/>
      <c r="AF31" s="0"/>
      <c r="AG31" s="0"/>
      <c r="AH31" s="0"/>
      <c r="AI31" s="0"/>
      <c r="AJ31" s="0"/>
      <c r="AK31" s="0"/>
      <c r="AL31" s="0"/>
      <c r="AM31" s="0"/>
      <c r="AN31" s="0"/>
      <c r="AO31" s="0"/>
      <c r="AP31" s="0"/>
      <c r="AQ31" s="0"/>
      <c r="AR31" s="0"/>
      <c r="AS31" s="0"/>
      <c r="AT31" s="0"/>
      <c r="AU31" s="0"/>
      <c r="AV31" s="0"/>
      <c r="AW31" s="0"/>
      <c r="AX31" s="0"/>
      <c r="AY31" s="0"/>
      <c r="AZ31" s="0"/>
      <c r="BA31" s="0"/>
      <c r="BB31" s="0"/>
      <c r="BC31" s="0"/>
      <c r="BD31" s="0"/>
      <c r="BE31" s="0"/>
      <c r="BF31" s="11" t="n">
        <v>44468</v>
      </c>
      <c r="BG31" s="6" t="n">
        <v>165.37</v>
      </c>
      <c r="BH31" s="0" t="s">
        <v>656</v>
      </c>
      <c r="BI31" s="0"/>
      <c r="BJ31" s="0"/>
      <c r="BK31" s="0"/>
      <c r="BL31" s="0"/>
      <c r="BM31" s="0"/>
      <c r="BN31" s="0"/>
      <c r="BO31" s="0"/>
      <c r="BP31" s="0"/>
      <c r="BQ31" s="0"/>
      <c r="BR31" s="0"/>
      <c r="BS31" s="0"/>
      <c r="BT31" s="0"/>
      <c r="BU31" s="0"/>
      <c r="BV31" s="0"/>
      <c r="BW31" s="0"/>
      <c r="BX31" s="0"/>
      <c r="BY31" s="0"/>
      <c r="BZ31" s="0"/>
      <c r="CA31" s="0"/>
      <c r="CB31" s="0"/>
      <c r="CC31" s="0"/>
      <c r="CD31" s="0"/>
      <c r="CE31" s="0"/>
      <c r="CF31" s="0"/>
      <c r="CG31" s="0"/>
      <c r="CH31" s="0"/>
      <c r="CI31" s="0"/>
      <c r="CJ31" s="0"/>
      <c r="CK31" s="0"/>
      <c r="CL31" s="0"/>
      <c r="CM31" s="0"/>
      <c r="CN31" s="0"/>
      <c r="CO31" s="0"/>
      <c r="CP31" s="0"/>
      <c r="CQ31" s="0"/>
      <c r="CR31" s="0"/>
      <c r="CS31" s="0"/>
      <c r="CT31" s="0"/>
      <c r="CU31" s="0"/>
      <c r="CV31" s="0"/>
      <c r="CW31" s="0"/>
      <c r="CX31" s="0"/>
      <c r="CY31" s="0"/>
      <c r="CZ31" s="0"/>
      <c r="DA31" s="0"/>
      <c r="DB31" s="0"/>
      <c r="DC31" s="0"/>
      <c r="DD31" s="0"/>
      <c r="DE31" s="0"/>
      <c r="DF31" s="0"/>
      <c r="DG31" s="0"/>
      <c r="DH31" s="0"/>
      <c r="DI31" s="0"/>
      <c r="DJ31" s="0"/>
      <c r="DK31" s="0"/>
      <c r="DL31" s="0"/>
      <c r="DM31" s="0"/>
      <c r="DN31" s="0"/>
      <c r="DO31" s="0"/>
      <c r="DP31" s="0"/>
      <c r="DQ31" s="0"/>
      <c r="DR31" s="0"/>
      <c r="DS31" s="0"/>
      <c r="DT31" s="0"/>
      <c r="DU31" s="0"/>
      <c r="DV31" s="0"/>
      <c r="DW31" s="0"/>
      <c r="DX31" s="0"/>
      <c r="DY31" s="0"/>
      <c r="DZ31" s="0"/>
      <c r="EA31" s="0"/>
      <c r="EB31" s="0"/>
      <c r="EC31" s="0"/>
      <c r="ED31" s="0"/>
      <c r="EE31" s="0"/>
      <c r="EF31" s="0"/>
      <c r="EG31" s="0"/>
      <c r="EH31" s="0"/>
      <c r="EI31" s="0"/>
      <c r="EJ31" s="0"/>
      <c r="EK31" s="0"/>
      <c r="EL31" s="0"/>
      <c r="EM31" s="0"/>
      <c r="EN31" s="0"/>
      <c r="EO31" s="0"/>
      <c r="EP31" s="0"/>
      <c r="EQ31" s="0"/>
      <c r="ER31" s="0"/>
      <c r="ES31" s="0"/>
      <c r="ET31" s="0"/>
      <c r="EU31" s="0"/>
      <c r="EV31" s="0"/>
      <c r="EW31" s="0"/>
      <c r="EX31" s="0"/>
      <c r="EY31" s="0"/>
      <c r="EZ31" s="0"/>
      <c r="FA31" s="0"/>
      <c r="FB31" s="0"/>
      <c r="FC31" s="0"/>
      <c r="FD31" s="0"/>
      <c r="FE31" s="0"/>
      <c r="FF31" s="0"/>
      <c r="FG31" s="0"/>
      <c r="FH31" s="0"/>
      <c r="FI31" s="0"/>
      <c r="FJ31" s="0"/>
      <c r="FK31" s="0"/>
      <c r="FL31" s="0"/>
      <c r="FM31" s="0"/>
      <c r="FN31" s="0"/>
      <c r="FO31" s="0"/>
      <c r="FP31" s="0"/>
      <c r="FQ31" s="0"/>
      <c r="FR31" s="0"/>
      <c r="FS31" s="0"/>
      <c r="FT31" s="0"/>
      <c r="FU31" s="0"/>
      <c r="FV31" s="11" t="n">
        <v>45537</v>
      </c>
      <c r="FW31" s="6" t="n">
        <v>-425.57</v>
      </c>
      <c r="FX31" s="0" t="s">
        <v>657</v>
      </c>
      <c r="FY31" s="0"/>
      <c r="FZ31" s="8" t="s">
        <f>=-SUM(FZ2:FZ29)</f>
      </c>
      <c r="GA31" s="0" t="s">
        <v>659</v>
      </c>
      <c r="GB31" s="0"/>
      <c r="GC31" s="0"/>
      <c r="GD31" s="0"/>
      <c r="GE31" s="11" t="n">
        <v>45257</v>
      </c>
      <c r="GF31" s="6" t="n">
        <v>-63.65</v>
      </c>
      <c r="GG31" s="0" t="s">
        <v>657</v>
      </c>
    </row>
    <row collapsed="false" customFormat="false" customHeight="false" hidden="false" ht="12.1" outlineLevel="0" r="32">
      <c r="A32" s="0"/>
      <c r="B32" s="0"/>
      <c r="C32" s="0"/>
      <c r="D32" s="0"/>
      <c r="E32" s="0"/>
      <c r="F32" s="0"/>
      <c r="G32" s="0"/>
      <c r="H32" s="0"/>
      <c r="I32" s="0"/>
      <c r="J32" s="0"/>
      <c r="K32" s="0"/>
      <c r="L32" s="0"/>
      <c r="M32" s="0"/>
      <c r="N32" s="0"/>
      <c r="O32" s="0"/>
      <c r="P32" s="0"/>
      <c r="Q32" s="0"/>
      <c r="R32" s="0"/>
      <c r="S32" s="0"/>
      <c r="T32" s="0"/>
      <c r="U32" s="0"/>
      <c r="V32" s="0"/>
      <c r="W32" s="0"/>
      <c r="X32" s="0"/>
      <c r="Y32" s="11" t="n">
        <v>44911</v>
      </c>
      <c r="Z32" s="6" t="n">
        <v>2028.4</v>
      </c>
      <c r="AA32" s="0" t="s">
        <v>656</v>
      </c>
      <c r="AB32" s="0"/>
      <c r="AC32" s="0"/>
      <c r="AD32" s="0"/>
      <c r="AE32" s="0"/>
      <c r="AF32" s="0"/>
      <c r="AG32" s="0"/>
      <c r="AH32" s="0"/>
      <c r="AI32" s="0"/>
      <c r="AJ32" s="0"/>
      <c r="AK32" s="0"/>
      <c r="AL32" s="0"/>
      <c r="AM32" s="0"/>
      <c r="AN32" s="0"/>
      <c r="AO32" s="0"/>
      <c r="AP32" s="0"/>
      <c r="AQ32" s="0"/>
      <c r="AR32" s="0"/>
      <c r="AS32" s="0"/>
      <c r="AT32" s="0"/>
      <c r="AU32" s="0"/>
      <c r="AV32" s="0"/>
      <c r="AW32" s="0"/>
      <c r="AX32" s="0"/>
      <c r="AY32" s="0"/>
      <c r="AZ32" s="0"/>
      <c r="BA32" s="0"/>
      <c r="BB32" s="0"/>
      <c r="BC32" s="0"/>
      <c r="BD32" s="0"/>
      <c r="BE32" s="0"/>
      <c r="BF32" s="11" t="n">
        <v>44482</v>
      </c>
      <c r="BG32" s="6" t="n">
        <v>199.9</v>
      </c>
      <c r="BH32" s="0" t="s">
        <v>656</v>
      </c>
      <c r="BI32" s="0"/>
      <c r="BJ32" s="0"/>
      <c r="BK32" s="0"/>
      <c r="BL32" s="0"/>
      <c r="BM32" s="0"/>
      <c r="BN32" s="0"/>
      <c r="BO32" s="0"/>
      <c r="BP32" s="0"/>
      <c r="BQ32" s="0"/>
      <c r="BR32" s="0"/>
      <c r="BS32" s="0"/>
      <c r="BT32" s="0"/>
      <c r="BU32" s="0"/>
      <c r="BV32" s="0"/>
      <c r="BW32" s="0"/>
      <c r="BX32" s="0"/>
      <c r="BY32" s="0"/>
      <c r="BZ32" s="0"/>
      <c r="CA32" s="0"/>
      <c r="CB32" s="0"/>
      <c r="CC32" s="0"/>
      <c r="CD32" s="0"/>
      <c r="CE32" s="0"/>
      <c r="CF32" s="0"/>
      <c r="CG32" s="0"/>
      <c r="CH32" s="0"/>
      <c r="CI32" s="0"/>
      <c r="CJ32" s="0"/>
      <c r="CK32" s="0"/>
      <c r="CL32" s="0"/>
      <c r="CM32" s="0"/>
      <c r="CN32" s="0"/>
      <c r="CO32" s="0"/>
      <c r="CP32" s="0"/>
      <c r="CQ32" s="0"/>
      <c r="CR32" s="0"/>
      <c r="CS32" s="0"/>
      <c r="CT32" s="0"/>
      <c r="CU32" s="0"/>
      <c r="CV32" s="0"/>
      <c r="CW32" s="0"/>
      <c r="CX32" s="0"/>
      <c r="CY32" s="0"/>
      <c r="CZ32" s="0"/>
      <c r="DA32" s="0"/>
      <c r="DB32" s="0"/>
      <c r="DC32" s="0"/>
      <c r="DD32" s="0"/>
      <c r="DE32" s="0"/>
      <c r="DF32" s="0"/>
      <c r="DG32" s="0"/>
      <c r="DH32" s="0"/>
      <c r="DI32" s="0"/>
      <c r="DJ32" s="0"/>
      <c r="DK32" s="0"/>
      <c r="DL32" s="0"/>
      <c r="DM32" s="0"/>
      <c r="DN32" s="0"/>
      <c r="DO32" s="0"/>
      <c r="DP32" s="0"/>
      <c r="DQ32" s="0"/>
      <c r="DR32" s="0"/>
      <c r="DS32" s="0"/>
      <c r="DT32" s="0"/>
      <c r="DU32" s="0"/>
      <c r="DV32" s="0"/>
      <c r="DW32" s="0"/>
      <c r="DX32" s="0"/>
      <c r="DY32" s="0"/>
      <c r="DZ32" s="0"/>
      <c r="EA32" s="0"/>
      <c r="EB32" s="0"/>
      <c r="EC32" s="0"/>
      <c r="ED32" s="0"/>
      <c r="EE32" s="0"/>
      <c r="EF32" s="0"/>
      <c r="EG32" s="0"/>
      <c r="EH32" s="0"/>
      <c r="EI32" s="0"/>
      <c r="EJ32" s="0"/>
      <c r="EK32" s="0"/>
      <c r="EL32" s="0"/>
      <c r="EM32" s="0"/>
      <c r="EN32" s="0"/>
      <c r="EO32" s="0"/>
      <c r="EP32" s="0"/>
      <c r="EQ32" s="0"/>
      <c r="ER32" s="0"/>
      <c r="ES32" s="0"/>
      <c r="ET32" s="0"/>
      <c r="EU32" s="0"/>
      <c r="EV32" s="0"/>
      <c r="EW32" s="0"/>
      <c r="EX32" s="0"/>
      <c r="EY32" s="0"/>
      <c r="EZ32" s="0"/>
      <c r="FA32" s="0"/>
      <c r="FB32" s="0"/>
      <c r="FC32" s="0"/>
      <c r="FD32" s="0"/>
      <c r="FE32" s="0"/>
      <c r="FF32" s="0"/>
      <c r="FG32" s="0"/>
      <c r="FH32" s="0"/>
      <c r="FI32" s="0"/>
      <c r="FJ32" s="0"/>
      <c r="FK32" s="0"/>
      <c r="FL32" s="0"/>
      <c r="FM32" s="0"/>
      <c r="FN32" s="0"/>
      <c r="FO32" s="0"/>
      <c r="FP32" s="0"/>
      <c r="FQ32" s="0"/>
      <c r="FR32" s="0"/>
      <c r="FS32" s="0"/>
      <c r="FT32" s="0"/>
      <c r="FU32" s="0"/>
      <c r="FV32" s="11" t="n">
        <v>45608</v>
      </c>
      <c r="FW32" s="6" t="n">
        <v>-6274.14</v>
      </c>
      <c r="FX32" s="0" t="s">
        <v>657</v>
      </c>
      <c r="FY32" s="0"/>
      <c r="FZ32" s="0"/>
      <c r="GA32" s="0"/>
      <c r="GB32" s="0"/>
      <c r="GC32" s="0"/>
      <c r="GD32" s="0"/>
      <c r="GE32" s="11" t="n">
        <v>45257</v>
      </c>
      <c r="GF32" s="6" t="n">
        <v>446.95</v>
      </c>
      <c r="GG32" s="0" t="s">
        <v>656</v>
      </c>
    </row>
    <row collapsed="false" customFormat="false" customHeight="false" hidden="false" ht="12.1" outlineLevel="0" r="33">
      <c r="A33" s="0"/>
      <c r="B33" s="0"/>
      <c r="C33" s="0"/>
      <c r="D33" s="0"/>
      <c r="E33" s="0"/>
      <c r="F33" s="0"/>
      <c r="G33" s="0"/>
      <c r="H33" s="0"/>
      <c r="I33" s="0"/>
      <c r="J33" s="0"/>
      <c r="K33" s="0"/>
      <c r="L33" s="0"/>
      <c r="M33" s="0"/>
      <c r="N33" s="0"/>
      <c r="O33" s="0"/>
      <c r="P33" s="0"/>
      <c r="Q33" s="0"/>
      <c r="R33" s="0"/>
      <c r="S33" s="0"/>
      <c r="T33" s="0"/>
      <c r="U33" s="0"/>
      <c r="V33" s="0"/>
      <c r="W33" s="0"/>
      <c r="X33" s="0"/>
      <c r="Y33" s="11" t="n">
        <v>44922</v>
      </c>
      <c r="Z33" s="6" t="n">
        <v>684.34</v>
      </c>
      <c r="AA33" s="0" t="s">
        <v>656</v>
      </c>
      <c r="AB33" s="0"/>
      <c r="AC33" s="0"/>
      <c r="AD33" s="0"/>
      <c r="AE33" s="0"/>
      <c r="AF33" s="0"/>
      <c r="AG33" s="0"/>
      <c r="AH33" s="0"/>
      <c r="AI33" s="0"/>
      <c r="AJ33" s="0"/>
      <c r="AK33" s="0"/>
      <c r="AL33" s="0"/>
      <c r="AM33" s="0"/>
      <c r="AN33" s="0"/>
      <c r="AO33" s="0"/>
      <c r="AP33" s="0"/>
      <c r="AQ33" s="0"/>
      <c r="AR33" s="0"/>
      <c r="AS33" s="0"/>
      <c r="AT33" s="0"/>
      <c r="AU33" s="0"/>
      <c r="AV33" s="0"/>
      <c r="AW33" s="0"/>
      <c r="AX33" s="0"/>
      <c r="AY33" s="0"/>
      <c r="AZ33" s="0"/>
      <c r="BA33" s="0"/>
      <c r="BB33" s="0"/>
      <c r="BC33" s="0"/>
      <c r="BD33" s="0"/>
      <c r="BE33" s="0"/>
      <c r="BF33" s="11" t="n">
        <v>44482</v>
      </c>
      <c r="BG33" s="6" t="n">
        <v>28.74</v>
      </c>
      <c r="BH33" s="0" t="s">
        <v>656</v>
      </c>
      <c r="BI33" s="0"/>
      <c r="BJ33" s="0"/>
      <c r="BK33" s="0"/>
      <c r="BL33" s="0"/>
      <c r="BM33" s="0"/>
      <c r="BN33" s="0"/>
      <c r="BO33" s="0"/>
      <c r="BP33" s="0"/>
      <c r="BQ33" s="0"/>
      <c r="BR33" s="0"/>
      <c r="BS33" s="0"/>
      <c r="BT33" s="0"/>
      <c r="BU33" s="0"/>
      <c r="BV33" s="0"/>
      <c r="BW33" s="0"/>
      <c r="BX33" s="0"/>
      <c r="BY33" s="0"/>
      <c r="BZ33" s="0"/>
      <c r="CA33" s="0"/>
      <c r="CB33" s="0"/>
      <c r="CC33" s="0"/>
      <c r="CD33" s="0"/>
      <c r="CE33" s="0"/>
      <c r="CF33" s="0"/>
      <c r="CG33" s="0"/>
      <c r="CH33" s="0"/>
      <c r="CI33" s="0"/>
      <c r="CJ33" s="0"/>
      <c r="CK33" s="0"/>
      <c r="CL33" s="0"/>
      <c r="CM33" s="0"/>
      <c r="CN33" s="0"/>
      <c r="CO33" s="0"/>
      <c r="CP33" s="0"/>
      <c r="CQ33" s="0"/>
      <c r="CR33" s="0"/>
      <c r="CS33" s="0"/>
      <c r="CT33" s="0"/>
      <c r="CU33" s="0"/>
      <c r="CV33" s="0"/>
      <c r="CW33" s="0"/>
      <c r="CX33" s="0"/>
      <c r="CY33" s="0"/>
      <c r="CZ33" s="0"/>
      <c r="DA33" s="0"/>
      <c r="DB33" s="0"/>
      <c r="DC33" s="0"/>
      <c r="DD33" s="0"/>
      <c r="DE33" s="0"/>
      <c r="DF33" s="0"/>
      <c r="DG33" s="0"/>
      <c r="DH33" s="0"/>
      <c r="DI33" s="0"/>
      <c r="DJ33" s="0"/>
      <c r="DK33" s="0"/>
      <c r="DL33" s="0"/>
      <c r="DM33" s="0"/>
      <c r="DN33" s="0"/>
      <c r="DO33" s="0"/>
      <c r="DP33" s="0"/>
      <c r="DQ33" s="0"/>
      <c r="DR33" s="0"/>
      <c r="DS33" s="0"/>
      <c r="DT33" s="0"/>
      <c r="DU33" s="0"/>
      <c r="DV33" s="0"/>
      <c r="DW33" s="0"/>
      <c r="DX33" s="0"/>
      <c r="DY33" s="0"/>
      <c r="DZ33" s="0"/>
      <c r="EA33" s="0"/>
      <c r="EB33" s="0"/>
      <c r="EC33" s="0"/>
      <c r="ED33" s="0"/>
      <c r="EE33" s="0"/>
      <c r="EF33" s="0"/>
      <c r="EG33" s="0"/>
      <c r="EH33" s="0"/>
      <c r="EI33" s="0"/>
      <c r="EJ33" s="0"/>
      <c r="EK33" s="0"/>
      <c r="EL33" s="0"/>
      <c r="EM33" s="0"/>
      <c r="EN33" s="0"/>
      <c r="EO33" s="0"/>
      <c r="EP33" s="0"/>
      <c r="EQ33" s="0"/>
      <c r="ER33" s="0"/>
      <c r="ES33" s="0"/>
      <c r="ET33" s="0"/>
      <c r="EU33" s="0"/>
      <c r="EV33" s="0"/>
      <c r="EW33" s="0"/>
      <c r="EX33" s="0"/>
      <c r="EY33" s="0"/>
      <c r="EZ33" s="0"/>
      <c r="FA33" s="0"/>
      <c r="FB33" s="0"/>
      <c r="FC33" s="0"/>
      <c r="FD33" s="0"/>
      <c r="FE33" s="0"/>
      <c r="FF33" s="0"/>
      <c r="FG33" s="0"/>
      <c r="FH33" s="0"/>
      <c r="FI33" s="0"/>
      <c r="FJ33" s="0"/>
      <c r="FK33" s="0"/>
      <c r="FL33" s="0"/>
      <c r="FM33" s="0"/>
      <c r="FN33" s="0"/>
      <c r="FO33" s="0"/>
      <c r="FP33" s="0"/>
      <c r="FQ33" s="0"/>
      <c r="FR33" s="0"/>
      <c r="FS33" s="0"/>
      <c r="FT33" s="0"/>
      <c r="FU33" s="0"/>
      <c r="FV33" s="11" t="n">
        <v>45608</v>
      </c>
      <c r="FW33" s="6" t="n">
        <v>-23407.38</v>
      </c>
      <c r="FX33" s="0" t="s">
        <v>657</v>
      </c>
      <c r="FY33" s="0"/>
      <c r="FZ33" s="0"/>
      <c r="GA33" s="0"/>
      <c r="GB33" s="0"/>
      <c r="GC33" s="0"/>
      <c r="GD33" s="0"/>
      <c r="GE33" s="11" t="n">
        <v>45275</v>
      </c>
      <c r="GF33" s="6" t="n">
        <v>419.63</v>
      </c>
      <c r="GG33" s="0" t="s">
        <v>656</v>
      </c>
    </row>
    <row collapsed="false" customFormat="false" customHeight="false" hidden="false" ht="12.1" outlineLevel="0" r="34">
      <c r="A34" s="0"/>
      <c r="B34" s="0"/>
      <c r="C34" s="0"/>
      <c r="D34" s="0"/>
      <c r="E34" s="0"/>
      <c r="F34" s="0"/>
      <c r="G34" s="0"/>
      <c r="H34" s="0"/>
      <c r="I34" s="0"/>
      <c r="J34" s="0"/>
      <c r="K34" s="0"/>
      <c r="L34" s="0"/>
      <c r="M34" s="0"/>
      <c r="N34" s="0"/>
      <c r="O34" s="0"/>
      <c r="P34" s="0"/>
      <c r="Q34" s="0"/>
      <c r="R34" s="0"/>
      <c r="S34" s="0"/>
      <c r="T34" s="0"/>
      <c r="U34" s="0"/>
      <c r="V34" s="0"/>
      <c r="W34" s="0"/>
      <c r="X34" s="0"/>
      <c r="Y34" s="11" t="n">
        <v>44936</v>
      </c>
      <c r="Z34" s="6" t="n">
        <v>-95.76</v>
      </c>
      <c r="AA34" s="0" t="s">
        <v>315</v>
      </c>
      <c r="AB34" s="0"/>
      <c r="AC34" s="0"/>
      <c r="AD34" s="0"/>
      <c r="AE34" s="0"/>
      <c r="AF34" s="0"/>
      <c r="AG34" s="0"/>
      <c r="AH34" s="0"/>
      <c r="AI34" s="0"/>
      <c r="AJ34" s="0"/>
      <c r="AK34" s="0"/>
      <c r="AL34" s="0"/>
      <c r="AM34" s="0"/>
      <c r="AN34" s="0"/>
      <c r="AO34" s="0"/>
      <c r="AP34" s="0"/>
      <c r="AQ34" s="0"/>
      <c r="AR34" s="0"/>
      <c r="AS34" s="0"/>
      <c r="AT34" s="0"/>
      <c r="AU34" s="0"/>
      <c r="AV34" s="0"/>
      <c r="AW34" s="0"/>
      <c r="AX34" s="0"/>
      <c r="AY34" s="0"/>
      <c r="AZ34" s="0"/>
      <c r="BA34" s="0"/>
      <c r="BB34" s="0"/>
      <c r="BC34" s="0"/>
      <c r="BD34" s="0"/>
      <c r="BE34" s="0"/>
      <c r="BF34" s="11" t="n">
        <v>44484</v>
      </c>
      <c r="BG34" s="6" t="n">
        <v>72.65</v>
      </c>
      <c r="BH34" s="0" t="s">
        <v>656</v>
      </c>
      <c r="BI34" s="0"/>
      <c r="BJ34" s="0"/>
      <c r="BK34" s="0"/>
      <c r="BL34" s="0"/>
      <c r="BM34" s="0"/>
      <c r="BN34" s="0"/>
      <c r="BO34" s="0"/>
      <c r="BP34" s="0"/>
      <c r="BQ34" s="0"/>
      <c r="BR34" s="0"/>
      <c r="BS34" s="0"/>
      <c r="BT34" s="0"/>
      <c r="BU34" s="0"/>
      <c r="BV34" s="0"/>
      <c r="BW34" s="0"/>
      <c r="BX34" s="0"/>
      <c r="BY34" s="0"/>
      <c r="BZ34" s="0"/>
      <c r="CA34" s="0"/>
      <c r="CB34" s="0"/>
      <c r="CC34" s="0"/>
      <c r="CD34" s="0"/>
      <c r="CE34" s="0"/>
      <c r="CF34" s="0"/>
      <c r="CG34" s="0"/>
      <c r="CH34" s="0"/>
      <c r="CI34" s="0"/>
      <c r="CJ34" s="0"/>
      <c r="CK34" s="0"/>
      <c r="CL34" s="0"/>
      <c r="CM34" s="0"/>
      <c r="CN34" s="0"/>
      <c r="CO34" s="0"/>
      <c r="CP34" s="0"/>
      <c r="CQ34" s="0"/>
      <c r="CR34" s="0"/>
      <c r="CS34" s="0"/>
      <c r="CT34" s="0"/>
      <c r="CU34" s="0"/>
      <c r="CV34" s="0"/>
      <c r="CW34" s="0"/>
      <c r="CX34" s="0"/>
      <c r="CY34" s="0"/>
      <c r="CZ34" s="0"/>
      <c r="DA34" s="0"/>
      <c r="DB34" s="0"/>
      <c r="DC34" s="0"/>
      <c r="DD34" s="0"/>
      <c r="DE34" s="0"/>
      <c r="DF34" s="0"/>
      <c r="DG34" s="0"/>
      <c r="DH34" s="0"/>
      <c r="DI34" s="0"/>
      <c r="DJ34" s="0"/>
      <c r="DK34" s="0"/>
      <c r="DL34" s="0"/>
      <c r="DM34" s="0"/>
      <c r="DN34" s="0"/>
      <c r="DO34" s="0"/>
      <c r="DP34" s="0"/>
      <c r="DQ34" s="0"/>
      <c r="DR34" s="0"/>
      <c r="DS34" s="0"/>
      <c r="DT34" s="0"/>
      <c r="DU34" s="0"/>
      <c r="DV34" s="0"/>
      <c r="DW34" s="0"/>
      <c r="DX34" s="0"/>
      <c r="DY34" s="0"/>
      <c r="DZ34" s="0"/>
      <c r="EA34" s="0"/>
      <c r="EB34" s="0"/>
      <c r="EC34" s="0"/>
      <c r="ED34" s="0"/>
      <c r="EE34" s="0"/>
      <c r="EF34" s="0"/>
      <c r="EG34" s="0"/>
      <c r="EH34" s="0"/>
      <c r="EI34" s="0"/>
      <c r="EJ34" s="0"/>
      <c r="EK34" s="0"/>
      <c r="EL34" s="0"/>
      <c r="EM34" s="0"/>
      <c r="EN34" s="0"/>
      <c r="EO34" s="0"/>
      <c r="EP34" s="0"/>
      <c r="EQ34" s="0"/>
      <c r="ER34" s="0"/>
      <c r="ES34" s="0"/>
      <c r="ET34" s="0"/>
      <c r="EU34" s="0"/>
      <c r="EV34" s="0"/>
      <c r="EW34" s="0"/>
      <c r="EX34" s="0"/>
      <c r="EY34" s="0"/>
      <c r="EZ34" s="0"/>
      <c r="FA34" s="0"/>
      <c r="FB34" s="0"/>
      <c r="FC34" s="0"/>
      <c r="FD34" s="0"/>
      <c r="FE34" s="0"/>
      <c r="FF34" s="0"/>
      <c r="FG34" s="0"/>
      <c r="FH34" s="0"/>
      <c r="FI34" s="0"/>
      <c r="FJ34" s="0"/>
      <c r="FK34" s="0"/>
      <c r="FL34" s="0"/>
      <c r="FM34" s="0"/>
      <c r="FN34" s="0"/>
      <c r="FO34" s="0"/>
      <c r="FP34" s="0"/>
      <c r="FQ34" s="0"/>
      <c r="FR34" s="0"/>
      <c r="FS34" s="0"/>
      <c r="FT34" s="0"/>
      <c r="FU34" s="0"/>
      <c r="FV34" s="11" t="n">
        <v>45609</v>
      </c>
      <c r="FW34" s="6" t="n">
        <v>581.64</v>
      </c>
      <c r="FX34" s="0" t="s">
        <v>656</v>
      </c>
      <c r="FY34" s="0"/>
      <c r="FZ34" s="0"/>
      <c r="GA34" s="0"/>
      <c r="GB34" s="0"/>
      <c r="GC34" s="0"/>
      <c r="GD34" s="0"/>
      <c r="GE34" s="11" t="n">
        <v>45286</v>
      </c>
      <c r="GF34" s="6" t="n">
        <v>1589.91</v>
      </c>
      <c r="GG34" s="0" t="s">
        <v>656</v>
      </c>
    </row>
    <row collapsed="false" customFormat="false" customHeight="false" hidden="false" ht="12.1" outlineLevel="0" r="35">
      <c r="A35" s="0"/>
      <c r="B35" s="0"/>
      <c r="C35" s="0"/>
      <c r="D35" s="0"/>
      <c r="E35" s="0"/>
      <c r="F35" s="0"/>
      <c r="G35" s="0"/>
      <c r="H35" s="0"/>
      <c r="I35" s="0"/>
      <c r="J35" s="0"/>
      <c r="K35" s="0"/>
      <c r="L35" s="0"/>
      <c r="M35" s="0"/>
      <c r="N35" s="0"/>
      <c r="O35" s="0"/>
      <c r="P35" s="0"/>
      <c r="Q35" s="0"/>
      <c r="R35" s="0"/>
      <c r="S35" s="0"/>
      <c r="T35" s="0"/>
      <c r="U35" s="0"/>
      <c r="V35" s="0"/>
      <c r="W35" s="0"/>
      <c r="X35" s="0"/>
      <c r="Y35" s="11" t="n">
        <v>45001</v>
      </c>
      <c r="Z35" s="6" t="n">
        <v>668.14</v>
      </c>
      <c r="AA35" s="0" t="s">
        <v>656</v>
      </c>
      <c r="AB35" s="0"/>
      <c r="AC35" s="0"/>
      <c r="AD35" s="0"/>
      <c r="AE35" s="0"/>
      <c r="AF35" s="0"/>
      <c r="AG35" s="0"/>
      <c r="AH35" s="0"/>
      <c r="AI35" s="0"/>
      <c r="AJ35" s="0"/>
      <c r="AK35" s="0"/>
      <c r="AL35" s="0"/>
      <c r="AM35" s="0"/>
      <c r="AN35" s="0"/>
      <c r="AO35" s="0"/>
      <c r="AP35" s="0"/>
      <c r="AQ35" s="0"/>
      <c r="AR35" s="0"/>
      <c r="AS35" s="0"/>
      <c r="AT35" s="0"/>
      <c r="AU35" s="0"/>
      <c r="AV35" s="0"/>
      <c r="AW35" s="0"/>
      <c r="AX35" s="0"/>
      <c r="AY35" s="0"/>
      <c r="AZ35" s="0"/>
      <c r="BA35" s="0"/>
      <c r="BB35" s="0"/>
      <c r="BC35" s="0"/>
      <c r="BD35" s="0"/>
      <c r="BE35" s="0"/>
      <c r="BF35" s="11" t="n">
        <v>44484</v>
      </c>
      <c r="BG35" s="6" t="n">
        <v>363.66</v>
      </c>
      <c r="BH35" s="0" t="s">
        <v>656</v>
      </c>
      <c r="BI35" s="0"/>
      <c r="BJ35" s="0"/>
      <c r="BK35" s="0"/>
      <c r="BL35" s="0"/>
      <c r="BM35" s="0"/>
      <c r="BN35" s="0"/>
      <c r="BO35" s="0"/>
      <c r="BP35" s="0"/>
      <c r="BQ35" s="0"/>
      <c r="BR35" s="0"/>
      <c r="BS35" s="0"/>
      <c r="BT35" s="0"/>
      <c r="BU35" s="0"/>
      <c r="BV35" s="0"/>
      <c r="BW35" s="0"/>
      <c r="BX35" s="0"/>
      <c r="BY35" s="0"/>
      <c r="BZ35" s="0"/>
      <c r="CA35" s="0"/>
      <c r="CB35" s="0"/>
      <c r="CC35" s="0"/>
      <c r="CD35" s="0"/>
      <c r="CE35" s="0"/>
      <c r="CF35" s="0"/>
      <c r="CG35" s="0"/>
      <c r="CH35" s="0"/>
      <c r="CI35" s="0"/>
      <c r="CJ35" s="0"/>
      <c r="CK35" s="0"/>
      <c r="CL35" s="0"/>
      <c r="CM35" s="0"/>
      <c r="CN35" s="0"/>
      <c r="CO35" s="0"/>
      <c r="CP35" s="0"/>
      <c r="CQ35" s="0"/>
      <c r="CR35" s="0"/>
      <c r="CS35" s="0"/>
      <c r="CT35" s="0"/>
      <c r="CU35" s="0"/>
      <c r="CV35" s="0"/>
      <c r="CW35" s="0"/>
      <c r="CX35" s="0"/>
      <c r="CY35" s="0"/>
      <c r="CZ35" s="0"/>
      <c r="DA35" s="0"/>
      <c r="DB35" s="0"/>
      <c r="DC35" s="0"/>
      <c r="DD35" s="0"/>
      <c r="DE35" s="0"/>
      <c r="DF35" s="0"/>
      <c r="DG35" s="0"/>
      <c r="DH35" s="0"/>
      <c r="DI35" s="0"/>
      <c r="DJ35" s="0"/>
      <c r="DK35" s="0"/>
      <c r="DL35" s="0"/>
      <c r="DM35" s="0"/>
      <c r="DN35" s="0"/>
      <c r="DO35" s="0"/>
      <c r="DP35" s="0"/>
      <c r="DQ35" s="0"/>
      <c r="DR35" s="0"/>
      <c r="DS35" s="0"/>
      <c r="DT35" s="0"/>
      <c r="DU35" s="0"/>
      <c r="DV35" s="0"/>
      <c r="DW35" s="0"/>
      <c r="DX35" s="0"/>
      <c r="DY35" s="0"/>
      <c r="DZ35" s="0"/>
      <c r="EA35" s="0"/>
      <c r="EB35" s="0"/>
      <c r="EC35" s="0"/>
      <c r="ED35" s="0"/>
      <c r="EE35" s="0"/>
      <c r="EF35" s="0"/>
      <c r="EG35" s="0"/>
      <c r="EH35" s="0"/>
      <c r="EI35" s="0"/>
      <c r="EJ35" s="0"/>
      <c r="EK35" s="0"/>
      <c r="EL35" s="0"/>
      <c r="EM35" s="0"/>
      <c r="EN35" s="0"/>
      <c r="EO35" s="0"/>
      <c r="EP35" s="0"/>
      <c r="EQ35" s="0"/>
      <c r="ER35" s="0"/>
      <c r="ES35" s="0"/>
      <c r="ET35" s="0"/>
      <c r="EU35" s="0"/>
      <c r="EV35" s="0"/>
      <c r="EW35" s="0"/>
      <c r="EX35" s="0"/>
      <c r="EY35" s="0"/>
      <c r="EZ35" s="0"/>
      <c r="FA35" s="0"/>
      <c r="FB35" s="0"/>
      <c r="FC35" s="0"/>
      <c r="FD35" s="0"/>
      <c r="FE35" s="0"/>
      <c r="FF35" s="0"/>
      <c r="FG35" s="0"/>
      <c r="FH35" s="0"/>
      <c r="FI35" s="0"/>
      <c r="FJ35" s="0"/>
      <c r="FK35" s="0"/>
      <c r="FL35" s="0"/>
      <c r="FM35" s="0"/>
      <c r="FN35" s="0"/>
      <c r="FO35" s="0"/>
      <c r="FP35" s="0"/>
      <c r="FQ35" s="0"/>
      <c r="FR35" s="0"/>
      <c r="FS35" s="0"/>
      <c r="FT35" s="0"/>
      <c r="FU35" s="0"/>
      <c r="FV35" s="11" t="n">
        <v>45616</v>
      </c>
      <c r="FW35" s="6" t="n">
        <v>622.38</v>
      </c>
      <c r="FX35" s="0" t="s">
        <v>656</v>
      </c>
      <c r="FY35" s="0"/>
      <c r="FZ35" s="0"/>
      <c r="GA35" s="0"/>
      <c r="GB35" s="0"/>
      <c r="GC35" s="0"/>
      <c r="GD35" s="0"/>
      <c r="GE35" s="11" t="n">
        <v>45302</v>
      </c>
      <c r="GF35" s="6" t="n">
        <v>96.38</v>
      </c>
      <c r="GG35" s="0" t="s">
        <v>656</v>
      </c>
    </row>
    <row collapsed="false" customFormat="false" customHeight="false" hidden="false" ht="12.1" outlineLevel="0" r="36">
      <c r="A36" s="0"/>
      <c r="B36" s="0"/>
      <c r="C36" s="0"/>
      <c r="D36" s="0"/>
      <c r="E36" s="0"/>
      <c r="F36" s="0"/>
      <c r="G36" s="0"/>
      <c r="H36" s="0"/>
      <c r="I36" s="0"/>
      <c r="J36" s="0"/>
      <c r="K36" s="0"/>
      <c r="L36" s="0"/>
      <c r="M36" s="0"/>
      <c r="N36" s="0"/>
      <c r="O36" s="0"/>
      <c r="P36" s="0"/>
      <c r="Q36" s="0"/>
      <c r="R36" s="0"/>
      <c r="S36" s="0"/>
      <c r="T36" s="0"/>
      <c r="U36" s="0"/>
      <c r="V36" s="0"/>
      <c r="W36" s="0"/>
      <c r="X36" s="0"/>
      <c r="Y36" s="11" t="n">
        <v>45005</v>
      </c>
      <c r="Z36" s="6" t="n">
        <v>703.97</v>
      </c>
      <c r="AA36" s="0" t="s">
        <v>656</v>
      </c>
      <c r="AB36" s="0"/>
      <c r="AC36" s="0"/>
      <c r="AD36" s="0"/>
      <c r="AE36" s="0"/>
      <c r="AF36" s="0"/>
      <c r="AG36" s="0"/>
      <c r="AH36" s="0"/>
      <c r="AI36" s="0"/>
      <c r="AJ36" s="0"/>
      <c r="AK36" s="0"/>
      <c r="AL36" s="0"/>
      <c r="AM36" s="0"/>
      <c r="AN36" s="0"/>
      <c r="AO36" s="0"/>
      <c r="AP36" s="0"/>
      <c r="AQ36" s="0"/>
      <c r="AR36" s="0"/>
      <c r="AS36" s="0"/>
      <c r="AT36" s="0"/>
      <c r="AU36" s="0"/>
      <c r="AV36" s="0"/>
      <c r="AW36" s="0"/>
      <c r="AX36" s="0"/>
      <c r="AY36" s="0"/>
      <c r="AZ36" s="0"/>
      <c r="BA36" s="0"/>
      <c r="BB36" s="0"/>
      <c r="BC36" s="0"/>
      <c r="BD36" s="0"/>
      <c r="BE36" s="0"/>
      <c r="BF36" s="11" t="n">
        <v>44488</v>
      </c>
      <c r="BG36" s="6" t="n">
        <v>219.91</v>
      </c>
      <c r="BH36" s="0" t="s">
        <v>656</v>
      </c>
      <c r="BI36" s="0"/>
      <c r="BJ36" s="0"/>
      <c r="BK36" s="0"/>
      <c r="BL36" s="0"/>
      <c r="BM36" s="0"/>
      <c r="BN36" s="0"/>
      <c r="BO36" s="0"/>
      <c r="BP36" s="0"/>
      <c r="BQ36" s="0"/>
      <c r="BR36" s="0"/>
      <c r="BS36" s="0"/>
      <c r="BT36" s="0"/>
      <c r="BU36" s="0"/>
      <c r="BV36" s="0"/>
      <c r="BW36" s="0"/>
      <c r="BX36" s="0"/>
      <c r="BY36" s="0"/>
      <c r="BZ36" s="0"/>
      <c r="CA36" s="0"/>
      <c r="CB36" s="0"/>
      <c r="CC36" s="0"/>
      <c r="CD36" s="0"/>
      <c r="CE36" s="0"/>
      <c r="CF36" s="0"/>
      <c r="CG36" s="0"/>
      <c r="CH36" s="0"/>
      <c r="CI36" s="0"/>
      <c r="CJ36" s="0"/>
      <c r="CK36" s="0"/>
      <c r="CL36" s="0"/>
      <c r="CM36" s="0"/>
      <c r="CN36" s="0"/>
      <c r="CO36" s="0"/>
      <c r="CP36" s="0"/>
      <c r="CQ36" s="0"/>
      <c r="CR36" s="0"/>
      <c r="CS36" s="0"/>
      <c r="CT36" s="0"/>
      <c r="CU36" s="0"/>
      <c r="CV36" s="0"/>
      <c r="CW36" s="0"/>
      <c r="CX36" s="0"/>
      <c r="CY36" s="0"/>
      <c r="CZ36" s="0"/>
      <c r="DA36" s="0"/>
      <c r="DB36" s="0"/>
      <c r="DC36" s="0"/>
      <c r="DD36" s="0"/>
      <c r="DE36" s="0"/>
      <c r="DF36" s="0"/>
      <c r="DG36" s="0"/>
      <c r="DH36" s="0"/>
      <c r="DI36" s="0"/>
      <c r="DJ36" s="0"/>
      <c r="DK36" s="0"/>
      <c r="DL36" s="0"/>
      <c r="DM36" s="0"/>
      <c r="DN36" s="0"/>
      <c r="DO36" s="0"/>
      <c r="DP36" s="0"/>
      <c r="DQ36" s="0"/>
      <c r="DR36" s="0"/>
      <c r="DS36" s="0"/>
      <c r="DT36" s="0"/>
      <c r="DU36" s="0"/>
      <c r="DV36" s="0"/>
      <c r="DW36" s="0"/>
      <c r="DX36" s="0"/>
      <c r="DY36" s="0"/>
      <c r="DZ36" s="0"/>
      <c r="EA36" s="0"/>
      <c r="EB36" s="0"/>
      <c r="EC36" s="0"/>
      <c r="ED36" s="0"/>
      <c r="EE36" s="0"/>
      <c r="EF36" s="0"/>
      <c r="EG36" s="0"/>
      <c r="EH36" s="0"/>
      <c r="EI36" s="0"/>
      <c r="EJ36" s="0"/>
      <c r="EK36" s="0"/>
      <c r="EL36" s="0"/>
      <c r="EM36" s="0"/>
      <c r="EN36" s="0"/>
      <c r="EO36" s="0"/>
      <c r="EP36" s="0"/>
      <c r="EQ36" s="0"/>
      <c r="ER36" s="0"/>
      <c r="ES36" s="0"/>
      <c r="ET36" s="0"/>
      <c r="EU36" s="0"/>
      <c r="EV36" s="0"/>
      <c r="EW36" s="0"/>
      <c r="EX36" s="0"/>
      <c r="EY36" s="0"/>
      <c r="EZ36" s="0"/>
      <c r="FA36" s="0"/>
      <c r="FB36" s="0"/>
      <c r="FC36" s="0"/>
      <c r="FD36" s="0"/>
      <c r="FE36" s="0"/>
      <c r="FF36" s="0"/>
      <c r="FG36" s="0"/>
      <c r="FH36" s="0"/>
      <c r="FI36" s="0"/>
      <c r="FJ36" s="0"/>
      <c r="FK36" s="0"/>
      <c r="FL36" s="0"/>
      <c r="FM36" s="0"/>
      <c r="FN36" s="0"/>
      <c r="FO36" s="0"/>
      <c r="FP36" s="0"/>
      <c r="FQ36" s="0"/>
      <c r="FR36" s="0"/>
      <c r="FS36" s="0"/>
      <c r="FT36" s="0"/>
      <c r="FU36" s="0"/>
      <c r="FV36" s="11" t="n">
        <v>45628</v>
      </c>
      <c r="FW36" s="6" t="n">
        <v>53.2</v>
      </c>
      <c r="FX36" s="0" t="s">
        <v>656</v>
      </c>
      <c r="FY36" s="0"/>
      <c r="FZ36" s="0"/>
      <c r="GA36" s="0"/>
      <c r="GB36" s="0"/>
      <c r="GC36" s="0"/>
      <c r="GD36" s="0"/>
      <c r="GE36" s="11" t="n">
        <v>45306</v>
      </c>
      <c r="GF36" s="6" t="n">
        <v>389.11</v>
      </c>
      <c r="GG36" s="0" t="s">
        <v>656</v>
      </c>
    </row>
    <row collapsed="false" customFormat="false" customHeight="false" hidden="false" ht="12.1" outlineLevel="0" r="37">
      <c r="A37" s="0"/>
      <c r="B37" s="0"/>
      <c r="C37" s="0"/>
      <c r="D37" s="0"/>
      <c r="E37" s="0"/>
      <c r="F37" s="0"/>
      <c r="G37" s="0"/>
      <c r="H37" s="0"/>
      <c r="I37" s="0"/>
      <c r="J37" s="0"/>
      <c r="K37" s="0"/>
      <c r="L37" s="0"/>
      <c r="M37" s="0"/>
      <c r="N37" s="0"/>
      <c r="O37" s="0"/>
      <c r="P37" s="0"/>
      <c r="Q37" s="0"/>
      <c r="R37" s="0"/>
      <c r="S37" s="0"/>
      <c r="T37" s="0"/>
      <c r="U37" s="0"/>
      <c r="V37" s="0"/>
      <c r="W37" s="0"/>
      <c r="X37" s="0"/>
      <c r="Y37" s="11" t="n">
        <v>45007</v>
      </c>
      <c r="Z37" s="6" t="n">
        <v>-699.63</v>
      </c>
      <c r="AA37" s="0" t="s">
        <v>657</v>
      </c>
      <c r="AB37" s="0"/>
      <c r="AC37" s="0"/>
      <c r="AD37" s="0"/>
      <c r="AE37" s="0"/>
      <c r="AF37" s="0"/>
      <c r="AG37" s="0"/>
      <c r="AH37" s="0"/>
      <c r="AI37" s="0"/>
      <c r="AJ37" s="0"/>
      <c r="AK37" s="0"/>
      <c r="AL37" s="0"/>
      <c r="AM37" s="0"/>
      <c r="AN37" s="0"/>
      <c r="AO37" s="0"/>
      <c r="AP37" s="0"/>
      <c r="AQ37" s="0"/>
      <c r="AR37" s="0"/>
      <c r="AS37" s="0"/>
      <c r="AT37" s="0"/>
      <c r="AU37" s="0"/>
      <c r="AV37" s="0"/>
      <c r="AW37" s="0"/>
      <c r="AX37" s="0"/>
      <c r="AY37" s="0"/>
      <c r="AZ37" s="0"/>
      <c r="BA37" s="0"/>
      <c r="BB37" s="0"/>
      <c r="BC37" s="0"/>
      <c r="BD37" s="0"/>
      <c r="BE37" s="0"/>
      <c r="BF37" s="11" t="n">
        <v>44495</v>
      </c>
      <c r="BG37" s="6" t="n">
        <v>903.11</v>
      </c>
      <c r="BH37" s="0" t="s">
        <v>656</v>
      </c>
      <c r="BI37" s="0"/>
      <c r="BJ37" s="0"/>
      <c r="BK37" s="0"/>
      <c r="BL37" s="0"/>
      <c r="BM37" s="0"/>
      <c r="BN37" s="0"/>
      <c r="BO37" s="0"/>
      <c r="BP37" s="0"/>
      <c r="BQ37" s="0"/>
      <c r="BR37" s="0"/>
      <c r="BS37" s="0"/>
      <c r="BT37" s="0"/>
      <c r="BU37" s="0"/>
      <c r="BV37" s="0"/>
      <c r="BW37" s="0"/>
      <c r="BX37" s="0"/>
      <c r="BY37" s="0"/>
      <c r="BZ37" s="0"/>
      <c r="CA37" s="0"/>
      <c r="CB37" s="0"/>
      <c r="CC37" s="0"/>
      <c r="CD37" s="0"/>
      <c r="CE37" s="0"/>
      <c r="CF37" s="0"/>
      <c r="CG37" s="0"/>
      <c r="CH37" s="0"/>
      <c r="CI37" s="0"/>
      <c r="CJ37" s="0"/>
      <c r="CK37" s="0"/>
      <c r="CL37" s="0"/>
      <c r="CM37" s="0"/>
      <c r="CN37" s="0"/>
      <c r="CO37" s="0"/>
      <c r="CP37" s="0"/>
      <c r="CQ37" s="0"/>
      <c r="CR37" s="0"/>
      <c r="CS37" s="0"/>
      <c r="CT37" s="0"/>
      <c r="CU37" s="0"/>
      <c r="CV37" s="0"/>
      <c r="CW37" s="0"/>
      <c r="CX37" s="0"/>
      <c r="CY37" s="0"/>
      <c r="CZ37" s="0"/>
      <c r="DA37" s="0"/>
      <c r="DB37" s="0"/>
      <c r="DC37" s="0"/>
      <c r="DD37" s="0"/>
      <c r="DE37" s="0"/>
      <c r="DF37" s="0"/>
      <c r="DG37" s="0"/>
      <c r="DH37" s="0"/>
      <c r="DI37" s="0"/>
      <c r="DJ37" s="0"/>
      <c r="DK37" s="0"/>
      <c r="DL37" s="0"/>
      <c r="DM37" s="0"/>
      <c r="DN37" s="0"/>
      <c r="DO37" s="0"/>
      <c r="DP37" s="0"/>
      <c r="DQ37" s="0"/>
      <c r="DR37" s="0"/>
      <c r="DS37" s="0"/>
      <c r="DT37" s="0"/>
      <c r="DU37" s="0"/>
      <c r="DV37" s="0"/>
      <c r="DW37" s="0"/>
      <c r="DX37" s="0"/>
      <c r="DY37" s="0"/>
      <c r="DZ37" s="0"/>
      <c r="EA37" s="0"/>
      <c r="EB37" s="0"/>
      <c r="EC37" s="0"/>
      <c r="ED37" s="0"/>
      <c r="EE37" s="0"/>
      <c r="EF37" s="0"/>
      <c r="EG37" s="0"/>
      <c r="EH37" s="0"/>
      <c r="EI37" s="0"/>
      <c r="EJ37" s="0"/>
      <c r="EK37" s="0"/>
      <c r="EL37" s="0"/>
      <c r="EM37" s="0"/>
      <c r="EN37" s="0"/>
      <c r="EO37" s="0"/>
      <c r="EP37" s="0"/>
      <c r="EQ37" s="0"/>
      <c r="ER37" s="0"/>
      <c r="ES37" s="0"/>
      <c r="ET37" s="0"/>
      <c r="EU37" s="0"/>
      <c r="EV37" s="0"/>
      <c r="EW37" s="0"/>
      <c r="EX37" s="0"/>
      <c r="EY37" s="0"/>
      <c r="EZ37" s="0"/>
      <c r="FA37" s="0"/>
      <c r="FB37" s="0"/>
      <c r="FC37" s="0"/>
      <c r="FD37" s="0"/>
      <c r="FE37" s="0"/>
      <c r="FF37" s="0"/>
      <c r="FG37" s="0"/>
      <c r="FH37" s="0"/>
      <c r="FI37" s="0"/>
      <c r="FJ37" s="0"/>
      <c r="FK37" s="0"/>
      <c r="FL37" s="0"/>
      <c r="FM37" s="0"/>
      <c r="FN37" s="0"/>
      <c r="FO37" s="0"/>
      <c r="FP37" s="0"/>
      <c r="FQ37" s="0"/>
      <c r="FR37" s="0"/>
      <c r="FS37" s="0"/>
      <c r="FT37" s="0"/>
      <c r="FU37" s="0"/>
      <c r="FV37" s="11" t="n">
        <v>45674</v>
      </c>
      <c r="FW37" s="6" t="n">
        <v>79.68</v>
      </c>
      <c r="FX37" s="0" t="s">
        <v>656</v>
      </c>
      <c r="FY37" s="0"/>
      <c r="FZ37" s="0"/>
      <c r="GA37" s="0"/>
      <c r="GB37" s="0"/>
      <c r="GC37" s="0"/>
      <c r="GD37" s="0"/>
      <c r="GE37" s="11" t="n">
        <v>45309</v>
      </c>
      <c r="GF37" s="6" t="n">
        <v>743.49</v>
      </c>
      <c r="GG37" s="0" t="s">
        <v>656</v>
      </c>
    </row>
    <row collapsed="false" customFormat="false" customHeight="false" hidden="false" ht="12.1" outlineLevel="0" r="38">
      <c r="A38" s="0"/>
      <c r="B38" s="0"/>
      <c r="C38" s="0"/>
      <c r="D38" s="0"/>
      <c r="E38" s="0"/>
      <c r="F38" s="0"/>
      <c r="G38" s="0"/>
      <c r="H38" s="0"/>
      <c r="I38" s="0"/>
      <c r="J38" s="0"/>
      <c r="K38" s="0"/>
      <c r="L38" s="0"/>
      <c r="M38" s="0"/>
      <c r="N38" s="0"/>
      <c r="O38" s="0"/>
      <c r="P38" s="0"/>
      <c r="Q38" s="0"/>
      <c r="R38" s="0"/>
      <c r="S38" s="0"/>
      <c r="T38" s="0"/>
      <c r="U38" s="0"/>
      <c r="V38" s="0"/>
      <c r="W38" s="0"/>
      <c r="X38" s="0"/>
      <c r="Y38" s="11" t="n">
        <v>45007</v>
      </c>
      <c r="Z38" s="6" t="n">
        <v>-6296.72</v>
      </c>
      <c r="AA38" s="0" t="s">
        <v>657</v>
      </c>
      <c r="AB38" s="0"/>
      <c r="AC38" s="0"/>
      <c r="AD38" s="0"/>
      <c r="AE38" s="0"/>
      <c r="AF38" s="0"/>
      <c r="AG38" s="0"/>
      <c r="AH38" s="0"/>
      <c r="AI38" s="0"/>
      <c r="AJ38" s="0"/>
      <c r="AK38" s="0"/>
      <c r="AL38" s="0"/>
      <c r="AM38" s="0"/>
      <c r="AN38" s="0"/>
      <c r="AO38" s="0"/>
      <c r="AP38" s="0"/>
      <c r="AQ38" s="0"/>
      <c r="AR38" s="0"/>
      <c r="AS38" s="0"/>
      <c r="AT38" s="0"/>
      <c r="AU38" s="0"/>
      <c r="AV38" s="0"/>
      <c r="AW38" s="0"/>
      <c r="AX38" s="0"/>
      <c r="AY38" s="0"/>
      <c r="AZ38" s="0"/>
      <c r="BA38" s="0"/>
      <c r="BB38" s="0"/>
      <c r="BC38" s="0"/>
      <c r="BD38" s="0"/>
      <c r="BE38" s="0"/>
      <c r="BF38" s="11" t="n">
        <v>44498</v>
      </c>
      <c r="BG38" s="6" t="n">
        <v>454.18</v>
      </c>
      <c r="BH38" s="0" t="s">
        <v>656</v>
      </c>
      <c r="BI38" s="0"/>
      <c r="BJ38" s="0"/>
      <c r="BK38" s="0"/>
      <c r="BL38" s="0"/>
      <c r="BM38" s="0"/>
      <c r="BN38" s="0"/>
      <c r="BO38" s="0"/>
      <c r="BP38" s="0"/>
      <c r="BQ38" s="0"/>
      <c r="BR38" s="0"/>
      <c r="BS38" s="0"/>
      <c r="BT38" s="0"/>
      <c r="BU38" s="0"/>
      <c r="BV38" s="0"/>
      <c r="BW38" s="0"/>
      <c r="BX38" s="0"/>
      <c r="BY38" s="0"/>
      <c r="BZ38" s="0"/>
      <c r="CA38" s="0"/>
      <c r="CB38" s="0"/>
      <c r="CC38" s="0"/>
      <c r="CD38" s="0"/>
      <c r="CE38" s="0"/>
      <c r="CF38" s="0"/>
      <c r="CG38" s="0"/>
      <c r="CH38" s="0"/>
      <c r="CI38" s="0"/>
      <c r="CJ38" s="0"/>
      <c r="CK38" s="0"/>
      <c r="CL38" s="0"/>
      <c r="CM38" s="0"/>
      <c r="CN38" s="0"/>
      <c r="CO38" s="0"/>
      <c r="CP38" s="0"/>
      <c r="CQ38" s="0"/>
      <c r="CR38" s="0"/>
      <c r="CS38" s="0"/>
      <c r="CT38" s="0"/>
      <c r="CU38" s="0"/>
      <c r="CV38" s="0"/>
      <c r="CW38" s="0"/>
      <c r="CX38" s="0"/>
      <c r="CY38" s="0"/>
      <c r="CZ38" s="0"/>
      <c r="DA38" s="0"/>
      <c r="DB38" s="0"/>
      <c r="DC38" s="0"/>
      <c r="DD38" s="0"/>
      <c r="DE38" s="0"/>
      <c r="DF38" s="0"/>
      <c r="DG38" s="0"/>
      <c r="DH38" s="0"/>
      <c r="DI38" s="0"/>
      <c r="DJ38" s="0"/>
      <c r="DK38" s="0"/>
      <c r="DL38" s="0"/>
      <c r="DM38" s="0"/>
      <c r="DN38" s="0"/>
      <c r="DO38" s="0"/>
      <c r="DP38" s="0"/>
      <c r="DQ38" s="0"/>
      <c r="DR38" s="0"/>
      <c r="DS38" s="0"/>
      <c r="DT38" s="0"/>
      <c r="DU38" s="0"/>
      <c r="DV38" s="0"/>
      <c r="DW38" s="0"/>
      <c r="DX38" s="0"/>
      <c r="DY38" s="0"/>
      <c r="DZ38" s="0"/>
      <c r="EA38" s="0"/>
      <c r="EB38" s="0"/>
      <c r="EC38" s="0"/>
      <c r="ED38" s="0"/>
      <c r="EE38" s="0"/>
      <c r="EF38" s="0"/>
      <c r="EG38" s="0"/>
      <c r="EH38" s="0"/>
      <c r="EI38" s="0"/>
      <c r="EJ38" s="0"/>
      <c r="EK38" s="0"/>
      <c r="EL38" s="0"/>
      <c r="EM38" s="0"/>
      <c r="EN38" s="0"/>
      <c r="EO38" s="0"/>
      <c r="EP38" s="0"/>
      <c r="EQ38" s="0"/>
      <c r="ER38" s="0"/>
      <c r="ES38" s="0"/>
      <c r="ET38" s="0"/>
      <c r="EU38" s="0"/>
      <c r="EV38" s="0"/>
      <c r="EW38" s="0"/>
      <c r="EX38" s="0"/>
      <c r="EY38" s="0"/>
      <c r="EZ38" s="0"/>
      <c r="FA38" s="0"/>
      <c r="FB38" s="0"/>
      <c r="FC38" s="0"/>
      <c r="FD38" s="0"/>
      <c r="FE38" s="0"/>
      <c r="FF38" s="0"/>
      <c r="FG38" s="0"/>
      <c r="FH38" s="0"/>
      <c r="FI38" s="0"/>
      <c r="FJ38" s="0"/>
      <c r="FK38" s="0"/>
      <c r="FL38" s="0"/>
      <c r="FM38" s="0"/>
      <c r="FN38" s="0"/>
      <c r="FO38" s="0"/>
      <c r="FP38" s="0"/>
      <c r="FQ38" s="0"/>
      <c r="FR38" s="0"/>
      <c r="FS38" s="0"/>
      <c r="FT38" s="0"/>
      <c r="FU38" s="0"/>
      <c r="FV38" s="11" t="n">
        <v>45684</v>
      </c>
      <c r="FW38" s="6" t="n">
        <v>646</v>
      </c>
      <c r="FX38" s="0" t="s">
        <v>656</v>
      </c>
      <c r="FY38" s="0"/>
      <c r="FZ38" s="0"/>
      <c r="GA38" s="0"/>
      <c r="GB38" s="0"/>
      <c r="GC38" s="0"/>
      <c r="GD38" s="0"/>
      <c r="GE38" s="11" t="n">
        <v>45330</v>
      </c>
      <c r="GF38" s="6" t="n">
        <v>99.08</v>
      </c>
      <c r="GG38" s="0" t="s">
        <v>656</v>
      </c>
    </row>
    <row collapsed="false" customFormat="false" customHeight="false" hidden="false" ht="12.1" outlineLevel="0" r="39">
      <c r="A39" s="0"/>
      <c r="B39" s="0"/>
      <c r="C39" s="0"/>
      <c r="D39" s="0"/>
      <c r="E39" s="0"/>
      <c r="F39" s="0"/>
      <c r="G39" s="0"/>
      <c r="H39" s="0"/>
      <c r="I39" s="0"/>
      <c r="J39" s="0"/>
      <c r="K39" s="0"/>
      <c r="L39" s="0"/>
      <c r="M39" s="0"/>
      <c r="N39" s="0"/>
      <c r="O39" s="0"/>
      <c r="P39" s="0"/>
      <c r="Q39" s="0"/>
      <c r="R39" s="0"/>
      <c r="S39" s="0"/>
      <c r="T39" s="0"/>
      <c r="U39" s="0"/>
      <c r="V39" s="0"/>
      <c r="W39" s="0"/>
      <c r="X39" s="0"/>
      <c r="Y39" s="0"/>
      <c r="Z39" s="10" t="s">
        <f>=XIRR(Z2:Z38,Y2:Y38)</f>
      </c>
      <c r="AA39" s="0"/>
      <c r="AB39" s="0"/>
      <c r="AC39" s="0"/>
      <c r="AD39" s="0"/>
      <c r="AE39" s="0"/>
      <c r="AF39" s="0"/>
      <c r="AG39" s="0"/>
      <c r="AH39" s="0"/>
      <c r="AI39" s="0"/>
      <c r="AJ39" s="0"/>
      <c r="AK39" s="0"/>
      <c r="AL39" s="0"/>
      <c r="AM39" s="0"/>
      <c r="AN39" s="0"/>
      <c r="AO39" s="0"/>
      <c r="AP39" s="0"/>
      <c r="AQ39" s="0"/>
      <c r="AR39" s="0"/>
      <c r="AS39" s="0"/>
      <c r="AT39" s="0"/>
      <c r="AU39" s="0"/>
      <c r="AV39" s="0"/>
      <c r="AW39" s="0"/>
      <c r="AX39" s="0"/>
      <c r="AY39" s="0"/>
      <c r="AZ39" s="0"/>
      <c r="BA39" s="0"/>
      <c r="BB39" s="0"/>
      <c r="BC39" s="0"/>
      <c r="BD39" s="0"/>
      <c r="BE39" s="0"/>
      <c r="BF39" s="11" t="n">
        <v>44498</v>
      </c>
      <c r="BG39" s="6" t="n">
        <v>567.57</v>
      </c>
      <c r="BH39" s="0" t="s">
        <v>656</v>
      </c>
      <c r="BI39" s="0"/>
      <c r="BJ39" s="0"/>
      <c r="BK39" s="0"/>
      <c r="BL39" s="0"/>
      <c r="BM39" s="0"/>
      <c r="BN39" s="0"/>
      <c r="BO39" s="0"/>
      <c r="BP39" s="0"/>
      <c r="BQ39" s="0"/>
      <c r="BR39" s="0"/>
      <c r="BS39" s="0"/>
      <c r="BT39" s="0"/>
      <c r="BU39" s="0"/>
      <c r="BV39" s="0"/>
      <c r="BW39" s="0"/>
      <c r="BX39" s="0"/>
      <c r="BY39" s="0"/>
      <c r="BZ39" s="0"/>
      <c r="CA39" s="0"/>
      <c r="CB39" s="0"/>
      <c r="CC39" s="0"/>
      <c r="CD39" s="0"/>
      <c r="CE39" s="0"/>
      <c r="CF39" s="0"/>
      <c r="CG39" s="0"/>
      <c r="CH39" s="0"/>
      <c r="CI39" s="0"/>
      <c r="CJ39" s="0"/>
      <c r="CK39" s="0"/>
      <c r="CL39" s="0"/>
      <c r="CM39" s="0"/>
      <c r="CN39" s="0"/>
      <c r="CO39" s="0"/>
      <c r="CP39" s="0"/>
      <c r="CQ39" s="0"/>
      <c r="CR39" s="0"/>
      <c r="CS39" s="0"/>
      <c r="CT39" s="0"/>
      <c r="CU39" s="0"/>
      <c r="CV39" s="0"/>
      <c r="CW39" s="0"/>
      <c r="CX39" s="0"/>
      <c r="CY39" s="0"/>
      <c r="CZ39" s="0"/>
      <c r="DA39" s="0"/>
      <c r="DB39" s="0"/>
      <c r="DC39" s="0"/>
      <c r="DD39" s="0"/>
      <c r="DE39" s="0"/>
      <c r="DF39" s="0"/>
      <c r="DG39" s="0"/>
      <c r="DH39" s="0"/>
      <c r="DI39" s="0"/>
      <c r="DJ39" s="0"/>
      <c r="DK39" s="0"/>
      <c r="DL39" s="0"/>
      <c r="DM39" s="0"/>
      <c r="DN39" s="0"/>
      <c r="DO39" s="0"/>
      <c r="DP39" s="0"/>
      <c r="DQ39" s="0"/>
      <c r="DR39" s="0"/>
      <c r="DS39" s="0"/>
      <c r="DT39" s="0"/>
      <c r="DU39" s="0"/>
      <c r="DV39" s="0"/>
      <c r="DW39" s="0"/>
      <c r="DX39" s="0"/>
      <c r="DY39" s="0"/>
      <c r="DZ39" s="0"/>
      <c r="EA39" s="0"/>
      <c r="EB39" s="0"/>
      <c r="EC39" s="0"/>
      <c r="ED39" s="0"/>
      <c r="EE39" s="0"/>
      <c r="EF39" s="0"/>
      <c r="EG39" s="0"/>
      <c r="EH39" s="0"/>
      <c r="EI39" s="0"/>
      <c r="EJ39" s="0"/>
      <c r="EK39" s="0"/>
      <c r="EL39" s="0"/>
      <c r="EM39" s="0"/>
      <c r="EN39" s="0"/>
      <c r="EO39" s="0"/>
      <c r="EP39" s="0"/>
      <c r="EQ39" s="0"/>
      <c r="ER39" s="0"/>
      <c r="ES39" s="0"/>
      <c r="ET39" s="0"/>
      <c r="EU39" s="0"/>
      <c r="EV39" s="0"/>
      <c r="EW39" s="0"/>
      <c r="EX39" s="0"/>
      <c r="EY39" s="0"/>
      <c r="EZ39" s="0"/>
      <c r="FA39" s="0"/>
      <c r="FB39" s="0"/>
      <c r="FC39" s="0"/>
      <c r="FD39" s="0"/>
      <c r="FE39" s="0"/>
      <c r="FF39" s="0"/>
      <c r="FG39" s="0"/>
      <c r="FH39" s="0"/>
      <c r="FI39" s="0"/>
      <c r="FJ39" s="0"/>
      <c r="FK39" s="0"/>
      <c r="FL39" s="0"/>
      <c r="FM39" s="0"/>
      <c r="FN39" s="0"/>
      <c r="FO39" s="0"/>
      <c r="FP39" s="0"/>
      <c r="FQ39" s="0"/>
      <c r="FR39" s="0"/>
      <c r="FS39" s="0"/>
      <c r="FT39" s="0"/>
      <c r="FU39" s="0"/>
      <c r="FV39" s="11" t="n">
        <v>45685</v>
      </c>
      <c r="FW39" s="6" t="n">
        <v>154.5</v>
      </c>
      <c r="FX39" s="0" t="s">
        <v>656</v>
      </c>
      <c r="FY39" s="0"/>
      <c r="FZ39" s="0"/>
      <c r="GA39" s="0"/>
      <c r="GB39" s="0"/>
      <c r="GC39" s="0"/>
      <c r="GD39" s="0"/>
      <c r="GE39" s="11" t="n">
        <v>45351</v>
      </c>
      <c r="GF39" s="6" t="n">
        <v>2097.66</v>
      </c>
      <c r="GG39" s="0" t="s">
        <v>656</v>
      </c>
    </row>
    <row collapsed="false" customFormat="false" customHeight="false" hidden="false" ht="12.1" outlineLevel="0" r="40">
      <c r="A40" s="0"/>
      <c r="B40" s="0"/>
      <c r="C40" s="0"/>
      <c r="D40" s="0"/>
      <c r="E40" s="0"/>
      <c r="F40" s="0"/>
      <c r="G40" s="0"/>
      <c r="H40" s="0"/>
      <c r="I40" s="0"/>
      <c r="J40" s="0"/>
      <c r="K40" s="0"/>
      <c r="L40" s="0"/>
      <c r="M40" s="0"/>
      <c r="N40" s="0"/>
      <c r="O40" s="0"/>
      <c r="P40" s="0"/>
      <c r="Q40" s="0"/>
      <c r="R40" s="0"/>
      <c r="S40" s="0"/>
      <c r="T40" s="0"/>
      <c r="U40" s="0"/>
      <c r="V40" s="0"/>
      <c r="W40" s="0"/>
      <c r="X40" s="0"/>
      <c r="Y40" s="0"/>
      <c r="Z40" s="8" t="s">
        <f>=-SUM(Z2:Z38)</f>
      </c>
      <c r="AA40" s="0" t="s">
        <v>659</v>
      </c>
      <c r="AB40" s="0"/>
      <c r="AC40" s="0"/>
      <c r="AD40" s="0"/>
      <c r="AE40" s="0"/>
      <c r="AF40" s="0"/>
      <c r="AG40" s="0"/>
      <c r="AH40" s="0"/>
      <c r="AI40" s="0"/>
      <c r="AJ40" s="0"/>
      <c r="AK40" s="0"/>
      <c r="AL40" s="0"/>
      <c r="AM40" s="0"/>
      <c r="AN40" s="0"/>
      <c r="AO40" s="0"/>
      <c r="AP40" s="0"/>
      <c r="AQ40" s="0"/>
      <c r="AR40" s="0"/>
      <c r="AS40" s="0"/>
      <c r="AT40" s="0"/>
      <c r="AU40" s="0"/>
      <c r="AV40" s="0"/>
      <c r="AW40" s="0"/>
      <c r="AX40" s="0"/>
      <c r="AY40" s="0"/>
      <c r="AZ40" s="0"/>
      <c r="BA40" s="0"/>
      <c r="BB40" s="0"/>
      <c r="BC40" s="0"/>
      <c r="BD40" s="0"/>
      <c r="BE40" s="0"/>
      <c r="BF40" s="11" t="n">
        <v>44505</v>
      </c>
      <c r="BG40" s="6" t="n">
        <v>567.61</v>
      </c>
      <c r="BH40" s="0" t="s">
        <v>656</v>
      </c>
      <c r="BI40" s="0"/>
      <c r="BJ40" s="0"/>
      <c r="BK40" s="0"/>
      <c r="BL40" s="0"/>
      <c r="BM40" s="0"/>
      <c r="BN40" s="0"/>
      <c r="BO40" s="0"/>
      <c r="BP40" s="0"/>
      <c r="BQ40" s="0"/>
      <c r="BR40" s="0"/>
      <c r="BS40" s="0"/>
      <c r="BT40" s="0"/>
      <c r="BU40" s="0"/>
      <c r="BV40" s="0"/>
      <c r="BW40" s="0"/>
      <c r="BX40" s="0"/>
      <c r="BY40" s="0"/>
      <c r="BZ40" s="0"/>
      <c r="CA40" s="0"/>
      <c r="CB40" s="0"/>
      <c r="CC40" s="0"/>
      <c r="CD40" s="0"/>
      <c r="CE40" s="0"/>
      <c r="CF40" s="0"/>
      <c r="CG40" s="0"/>
      <c r="CH40" s="0"/>
      <c r="CI40" s="0"/>
      <c r="CJ40" s="0"/>
      <c r="CK40" s="0"/>
      <c r="CL40" s="0"/>
      <c r="CM40" s="0"/>
      <c r="CN40" s="0"/>
      <c r="CO40" s="0"/>
      <c r="CP40" s="0"/>
      <c r="CQ40" s="0"/>
      <c r="CR40" s="0"/>
      <c r="CS40" s="0"/>
      <c r="CT40" s="0"/>
      <c r="CU40" s="0"/>
      <c r="CV40" s="0"/>
      <c r="CW40" s="0"/>
      <c r="CX40" s="0"/>
      <c r="CY40" s="0"/>
      <c r="CZ40" s="0"/>
      <c r="DA40" s="0"/>
      <c r="DB40" s="0"/>
      <c r="DC40" s="0"/>
      <c r="DD40" s="0"/>
      <c r="DE40" s="0"/>
      <c r="DF40" s="0"/>
      <c r="DG40" s="0"/>
      <c r="DH40" s="0"/>
      <c r="DI40" s="0"/>
      <c r="DJ40" s="0"/>
      <c r="DK40" s="0"/>
      <c r="DL40" s="0"/>
      <c r="DM40" s="0"/>
      <c r="DN40" s="0"/>
      <c r="DO40" s="0"/>
      <c r="DP40" s="0"/>
      <c r="DQ40" s="0"/>
      <c r="DR40" s="0"/>
      <c r="DS40" s="0"/>
      <c r="DT40" s="0"/>
      <c r="DU40" s="0"/>
      <c r="DV40" s="0"/>
      <c r="DW40" s="0"/>
      <c r="DX40" s="0"/>
      <c r="DY40" s="0"/>
      <c r="DZ40" s="0"/>
      <c r="EA40" s="0"/>
      <c r="EB40" s="0"/>
      <c r="EC40" s="0"/>
      <c r="ED40" s="0"/>
      <c r="EE40" s="0"/>
      <c r="EF40" s="0"/>
      <c r="EG40" s="0"/>
      <c r="EH40" s="0"/>
      <c r="EI40" s="0"/>
      <c r="EJ40" s="0"/>
      <c r="EK40" s="0"/>
      <c r="EL40" s="0"/>
      <c r="EM40" s="0"/>
      <c r="EN40" s="0"/>
      <c r="EO40" s="0"/>
      <c r="EP40" s="0"/>
      <c r="EQ40" s="0"/>
      <c r="ER40" s="0"/>
      <c r="ES40" s="0"/>
      <c r="ET40" s="0"/>
      <c r="EU40" s="0"/>
      <c r="EV40" s="0"/>
      <c r="EW40" s="0"/>
      <c r="EX40" s="0"/>
      <c r="EY40" s="0"/>
      <c r="EZ40" s="0"/>
      <c r="FA40" s="0"/>
      <c r="FB40" s="0"/>
      <c r="FC40" s="0"/>
      <c r="FD40" s="0"/>
      <c r="FE40" s="0"/>
      <c r="FF40" s="0"/>
      <c r="FG40" s="0"/>
      <c r="FH40" s="0"/>
      <c r="FI40" s="0"/>
      <c r="FJ40" s="0"/>
      <c r="FK40" s="0"/>
      <c r="FL40" s="0"/>
      <c r="FM40" s="0"/>
      <c r="FN40" s="0"/>
      <c r="FO40" s="0"/>
      <c r="FP40" s="0"/>
      <c r="FQ40" s="0"/>
      <c r="FR40" s="0"/>
      <c r="FS40" s="0"/>
      <c r="FT40" s="0"/>
      <c r="FU40" s="0"/>
      <c r="FV40" s="11" t="n">
        <v>45685</v>
      </c>
      <c r="FW40" s="6" t="n">
        <v>-5227.25</v>
      </c>
      <c r="FX40" s="0" t="s">
        <v>657</v>
      </c>
      <c r="FY40" s="0"/>
      <c r="FZ40" s="0"/>
      <c r="GA40" s="0"/>
      <c r="GB40" s="0"/>
      <c r="GC40" s="0"/>
      <c r="GD40" s="0"/>
      <c r="GE40" s="11" t="n">
        <v>45358</v>
      </c>
      <c r="GF40" s="6" t="n">
        <v>335</v>
      </c>
      <c r="GG40" s="0" t="s">
        <v>656</v>
      </c>
    </row>
    <row collapsed="false" customFormat="false" customHeight="false" hidden="false" ht="12.1" outlineLevel="0" r="41">
      <c r="A41" s="0"/>
      <c r="B41" s="0"/>
      <c r="C41" s="0"/>
      <c r="D41" s="0"/>
      <c r="E41" s="0"/>
      <c r="F41" s="0"/>
      <c r="G41" s="0"/>
      <c r="H41" s="0"/>
      <c r="I41" s="0"/>
      <c r="J41" s="0"/>
      <c r="K41" s="0"/>
      <c r="L41" s="0"/>
      <c r="M41" s="0"/>
      <c r="N41" s="0"/>
      <c r="O41" s="0"/>
      <c r="P41" s="0"/>
      <c r="Q41" s="0"/>
      <c r="R41" s="0"/>
      <c r="S41" s="0"/>
      <c r="T41" s="0"/>
      <c r="U41" s="0"/>
      <c r="V41" s="0"/>
      <c r="W41" s="0"/>
      <c r="X41" s="0"/>
      <c r="Y41" s="0"/>
      <c r="Z41" s="0"/>
      <c r="AA41" s="0"/>
      <c r="AB41" s="0"/>
      <c r="AC41" s="0"/>
      <c r="AD41" s="0"/>
      <c r="AE41" s="0"/>
      <c r="AF41" s="0"/>
      <c r="AG41" s="0"/>
      <c r="AH41" s="0"/>
      <c r="AI41" s="0"/>
      <c r="AJ41" s="0"/>
      <c r="AK41" s="0"/>
      <c r="AL41" s="0"/>
      <c r="AM41" s="0"/>
      <c r="AN41" s="0"/>
      <c r="AO41" s="0"/>
      <c r="AP41" s="0"/>
      <c r="AQ41" s="0"/>
      <c r="AR41" s="0"/>
      <c r="AS41" s="0"/>
      <c r="AT41" s="0"/>
      <c r="AU41" s="0"/>
      <c r="AV41" s="0"/>
      <c r="AW41" s="0"/>
      <c r="AX41" s="0"/>
      <c r="AY41" s="0"/>
      <c r="AZ41" s="0"/>
      <c r="BA41" s="0"/>
      <c r="BB41" s="0"/>
      <c r="BC41" s="0"/>
      <c r="BD41" s="0"/>
      <c r="BE41" s="0"/>
      <c r="BF41" s="11" t="n">
        <v>44505</v>
      </c>
      <c r="BG41" s="6" t="n">
        <v>56.7</v>
      </c>
      <c r="BH41" s="0" t="s">
        <v>656</v>
      </c>
      <c r="BI41" s="0"/>
      <c r="BJ41" s="0"/>
      <c r="BK41" s="0"/>
      <c r="BL41" s="0"/>
      <c r="BM41" s="0"/>
      <c r="BN41" s="0"/>
      <c r="BO41" s="0"/>
      <c r="BP41" s="0"/>
      <c r="BQ41" s="0"/>
      <c r="BR41" s="0"/>
      <c r="BS41" s="0"/>
      <c r="BT41" s="0"/>
      <c r="BU41" s="0"/>
      <c r="BV41" s="0"/>
      <c r="BW41" s="0"/>
      <c r="BX41" s="0"/>
      <c r="BY41" s="0"/>
      <c r="BZ41" s="0"/>
      <c r="CA41" s="0"/>
      <c r="CB41" s="0"/>
      <c r="CC41" s="0"/>
      <c r="CD41" s="0"/>
      <c r="CE41" s="0"/>
      <c r="CF41" s="0"/>
      <c r="CG41" s="0"/>
      <c r="CH41" s="0"/>
      <c r="CI41" s="0"/>
      <c r="CJ41" s="0"/>
      <c r="CK41" s="0"/>
      <c r="CL41" s="0"/>
      <c r="CM41" s="0"/>
      <c r="CN41" s="0"/>
      <c r="CO41" s="0"/>
      <c r="CP41" s="0"/>
      <c r="CQ41" s="0"/>
      <c r="CR41" s="0"/>
      <c r="CS41" s="0"/>
      <c r="CT41" s="0"/>
      <c r="CU41" s="0"/>
      <c r="CV41" s="0"/>
      <c r="CW41" s="0"/>
      <c r="CX41" s="0"/>
      <c r="CY41" s="0"/>
      <c r="CZ41" s="0"/>
      <c r="DA41" s="0"/>
      <c r="DB41" s="0"/>
      <c r="DC41" s="0"/>
      <c r="DD41" s="0"/>
      <c r="DE41" s="0"/>
      <c r="DF41" s="0"/>
      <c r="DG41" s="0"/>
      <c r="DH41" s="0"/>
      <c r="DI41" s="0"/>
      <c r="DJ41" s="0"/>
      <c r="DK41" s="0"/>
      <c r="DL41" s="0"/>
      <c r="DM41" s="0"/>
      <c r="DN41" s="0"/>
      <c r="DO41" s="0"/>
      <c r="DP41" s="0"/>
      <c r="DQ41" s="0"/>
      <c r="DR41" s="0"/>
      <c r="DS41" s="0"/>
      <c r="DT41" s="0"/>
      <c r="DU41" s="0"/>
      <c r="DV41" s="0"/>
      <c r="DW41" s="0"/>
      <c r="DX41" s="0"/>
      <c r="DY41" s="0"/>
      <c r="DZ41" s="0"/>
      <c r="EA41" s="0"/>
      <c r="EB41" s="0"/>
      <c r="EC41" s="0"/>
      <c r="ED41" s="0"/>
      <c r="EE41" s="0"/>
      <c r="EF41" s="0"/>
      <c r="EG41" s="0"/>
      <c r="EH41" s="0"/>
      <c r="EI41" s="0"/>
      <c r="EJ41" s="0"/>
      <c r="EK41" s="0"/>
      <c r="EL41" s="0"/>
      <c r="EM41" s="0"/>
      <c r="EN41" s="0"/>
      <c r="EO41" s="0"/>
      <c r="EP41" s="0"/>
      <c r="EQ41" s="0"/>
      <c r="ER41" s="0"/>
      <c r="ES41" s="0"/>
      <c r="ET41" s="0"/>
      <c r="EU41" s="0"/>
      <c r="EV41" s="0"/>
      <c r="EW41" s="0"/>
      <c r="EX41" s="0"/>
      <c r="EY41" s="0"/>
      <c r="EZ41" s="0"/>
      <c r="FA41" s="0"/>
      <c r="FB41" s="0"/>
      <c r="FC41" s="0"/>
      <c r="FD41" s="0"/>
      <c r="FE41" s="0"/>
      <c r="FF41" s="0"/>
      <c r="FG41" s="0"/>
      <c r="FH41" s="0"/>
      <c r="FI41" s="0"/>
      <c r="FJ41" s="0"/>
      <c r="FK41" s="0"/>
      <c r="FL41" s="0"/>
      <c r="FM41" s="0"/>
      <c r="FN41" s="0"/>
      <c r="FO41" s="0"/>
      <c r="FP41" s="0"/>
      <c r="FQ41" s="0"/>
      <c r="FR41" s="0"/>
      <c r="FS41" s="0"/>
      <c r="FT41" s="0"/>
      <c r="FU41" s="0"/>
      <c r="FV41" s="0"/>
      <c r="FW41" s="10" t="s">
        <f>=XIRR(FW2:FW40,FV2:FV40)</f>
      </c>
      <c r="FX41" s="0"/>
      <c r="FY41" s="0"/>
      <c r="FZ41" s="0"/>
      <c r="GA41" s="0"/>
      <c r="GB41" s="0"/>
      <c r="GC41" s="0"/>
      <c r="GD41" s="0"/>
      <c r="GE41" s="11" t="n">
        <v>45380</v>
      </c>
      <c r="GF41" s="6" t="n">
        <v>236.44</v>
      </c>
      <c r="GG41" s="0" t="s">
        <v>656</v>
      </c>
    </row>
    <row collapsed="false" customFormat="false" customHeight="false" hidden="false" ht="12.1" outlineLevel="0" r="42">
      <c r="A42" s="0"/>
      <c r="B42" s="0"/>
      <c r="C42" s="0"/>
      <c r="D42" s="0"/>
      <c r="E42" s="0"/>
      <c r="F42" s="0"/>
      <c r="G42" s="0"/>
      <c r="H42" s="0"/>
      <c r="I42" s="0"/>
      <c r="J42" s="0"/>
      <c r="K42" s="0"/>
      <c r="L42" s="0"/>
      <c r="M42" s="0"/>
      <c r="N42" s="0"/>
      <c r="O42" s="0"/>
      <c r="P42" s="0"/>
      <c r="Q42" s="0"/>
      <c r="R42" s="0"/>
      <c r="S42" s="0"/>
      <c r="T42" s="0"/>
      <c r="U42" s="0"/>
      <c r="V42" s="0"/>
      <c r="W42" s="0"/>
      <c r="X42" s="0"/>
      <c r="Y42" s="0"/>
      <c r="Z42" s="0"/>
      <c r="AA42" s="0"/>
      <c r="AB42" s="0"/>
      <c r="AC42" s="0"/>
      <c r="AD42" s="0"/>
      <c r="AE42" s="0"/>
      <c r="AF42" s="0"/>
      <c r="AG42" s="0"/>
      <c r="AH42" s="0"/>
      <c r="AI42" s="0"/>
      <c r="AJ42" s="0"/>
      <c r="AK42" s="0"/>
      <c r="AL42" s="0"/>
      <c r="AM42" s="0"/>
      <c r="AN42" s="0"/>
      <c r="AO42" s="0"/>
      <c r="AP42" s="0"/>
      <c r="AQ42" s="0"/>
      <c r="AR42" s="0"/>
      <c r="AS42" s="0"/>
      <c r="AT42" s="0"/>
      <c r="AU42" s="0"/>
      <c r="AV42" s="0"/>
      <c r="AW42" s="0"/>
      <c r="AX42" s="0"/>
      <c r="AY42" s="0"/>
      <c r="AZ42" s="0"/>
      <c r="BA42" s="0"/>
      <c r="BB42" s="0"/>
      <c r="BC42" s="0"/>
      <c r="BD42" s="0"/>
      <c r="BE42" s="0"/>
      <c r="BF42" s="11" t="n">
        <v>44516</v>
      </c>
      <c r="BG42" s="6" t="n">
        <v>169.78</v>
      </c>
      <c r="BH42" s="0" t="s">
        <v>656</v>
      </c>
      <c r="BI42" s="0"/>
      <c r="BJ42" s="0"/>
      <c r="BK42" s="0"/>
      <c r="BL42" s="0"/>
      <c r="BM42" s="0"/>
      <c r="BN42" s="0"/>
      <c r="BO42" s="0"/>
      <c r="BP42" s="0"/>
      <c r="BQ42" s="0"/>
      <c r="BR42" s="0"/>
      <c r="BS42" s="0"/>
      <c r="BT42" s="0"/>
      <c r="BU42" s="0"/>
      <c r="BV42" s="0"/>
      <c r="BW42" s="0"/>
      <c r="BX42" s="0"/>
      <c r="BY42" s="0"/>
      <c r="BZ42" s="0"/>
      <c r="CA42" s="0"/>
      <c r="CB42" s="0"/>
      <c r="CC42" s="0"/>
      <c r="CD42" s="0"/>
      <c r="CE42" s="0"/>
      <c r="CF42" s="0"/>
      <c r="CG42" s="0"/>
      <c r="CH42" s="0"/>
      <c r="CI42" s="0"/>
      <c r="CJ42" s="0"/>
      <c r="CK42" s="0"/>
      <c r="CL42" s="0"/>
      <c r="CM42" s="0"/>
      <c r="CN42" s="0"/>
      <c r="CO42" s="0"/>
      <c r="CP42" s="0"/>
      <c r="CQ42" s="0"/>
      <c r="CR42" s="0"/>
      <c r="CS42" s="0"/>
      <c r="CT42" s="0"/>
      <c r="CU42" s="0"/>
      <c r="CV42" s="0"/>
      <c r="CW42" s="0"/>
      <c r="CX42" s="0"/>
      <c r="CY42" s="0"/>
      <c r="CZ42" s="0"/>
      <c r="DA42" s="0"/>
      <c r="DB42" s="0"/>
      <c r="DC42" s="0"/>
      <c r="DD42" s="0"/>
      <c r="DE42" s="0"/>
      <c r="DF42" s="0"/>
      <c r="DG42" s="0"/>
      <c r="DH42" s="0"/>
      <c r="DI42" s="0"/>
      <c r="DJ42" s="0"/>
      <c r="DK42" s="0"/>
      <c r="DL42" s="0"/>
      <c r="DM42" s="0"/>
      <c r="DN42" s="0"/>
      <c r="DO42" s="0"/>
      <c r="DP42" s="0"/>
      <c r="DQ42" s="0"/>
      <c r="DR42" s="0"/>
      <c r="DS42" s="0"/>
      <c r="DT42" s="0"/>
      <c r="DU42" s="0"/>
      <c r="DV42" s="0"/>
      <c r="DW42" s="0"/>
      <c r="DX42" s="0"/>
      <c r="DY42" s="0"/>
      <c r="DZ42" s="0"/>
      <c r="EA42" s="0"/>
      <c r="EB42" s="0"/>
      <c r="EC42" s="0"/>
      <c r="ED42" s="0"/>
      <c r="EE42" s="0"/>
      <c r="EF42" s="0"/>
      <c r="EG42" s="0"/>
      <c r="EH42" s="0"/>
      <c r="EI42" s="0"/>
      <c r="EJ42" s="0"/>
      <c r="EK42" s="0"/>
      <c r="EL42" s="0"/>
      <c r="EM42" s="0"/>
      <c r="EN42" s="0"/>
      <c r="EO42" s="0"/>
      <c r="EP42" s="0"/>
      <c r="EQ42" s="0"/>
      <c r="ER42" s="0"/>
      <c r="ES42" s="0"/>
      <c r="ET42" s="0"/>
      <c r="EU42" s="0"/>
      <c r="EV42" s="0"/>
      <c r="EW42" s="0"/>
      <c r="EX42" s="0"/>
      <c r="EY42" s="0"/>
      <c r="EZ42" s="0"/>
      <c r="FA42" s="0"/>
      <c r="FB42" s="0"/>
      <c r="FC42" s="0"/>
      <c r="FD42" s="0"/>
      <c r="FE42" s="0"/>
      <c r="FF42" s="0"/>
      <c r="FG42" s="0"/>
      <c r="FH42" s="0"/>
      <c r="FI42" s="0"/>
      <c r="FJ42" s="0"/>
      <c r="FK42" s="0"/>
      <c r="FL42" s="0"/>
      <c r="FM42" s="0"/>
      <c r="FN42" s="0"/>
      <c r="FO42" s="0"/>
      <c r="FP42" s="0"/>
      <c r="FQ42" s="0"/>
      <c r="FR42" s="0"/>
      <c r="FS42" s="0"/>
      <c r="FT42" s="0"/>
      <c r="FU42" s="0"/>
      <c r="FV42" s="0"/>
      <c r="FW42" s="8" t="s">
        <f>=-SUM(FW2:FW40)</f>
      </c>
      <c r="FX42" s="0" t="s">
        <v>659</v>
      </c>
      <c r="FY42" s="0"/>
      <c r="FZ42" s="0"/>
      <c r="GA42" s="0"/>
      <c r="GB42" s="0"/>
      <c r="GC42" s="0"/>
      <c r="GD42" s="0"/>
      <c r="GE42" s="11" t="n">
        <v>45399</v>
      </c>
      <c r="GF42" s="6" t="n">
        <v>210.17</v>
      </c>
      <c r="GG42" s="0" t="s">
        <v>656</v>
      </c>
    </row>
    <row collapsed="false" customFormat="false" customHeight="false" hidden="false" ht="12.1" outlineLevel="0" r="43">
      <c r="A43" s="0"/>
      <c r="B43" s="0"/>
      <c r="C43" s="0"/>
      <c r="D43" s="0"/>
      <c r="E43" s="0"/>
      <c r="F43" s="0"/>
      <c r="G43" s="0"/>
      <c r="H43" s="0"/>
      <c r="I43" s="0"/>
      <c r="J43" s="0"/>
      <c r="K43" s="0"/>
      <c r="L43" s="0"/>
      <c r="M43" s="0"/>
      <c r="N43" s="0"/>
      <c r="O43" s="0"/>
      <c r="P43" s="0"/>
      <c r="Q43" s="0"/>
      <c r="R43" s="0"/>
      <c r="S43" s="0"/>
      <c r="T43" s="0"/>
      <c r="U43" s="0"/>
      <c r="V43" s="0"/>
      <c r="W43" s="0"/>
      <c r="X43" s="0"/>
      <c r="Y43" s="0"/>
      <c r="Z43" s="0"/>
      <c r="AA43" s="0"/>
      <c r="AB43" s="0"/>
      <c r="AC43" s="0"/>
      <c r="AD43" s="0"/>
      <c r="AE43" s="0"/>
      <c r="AF43" s="0"/>
      <c r="AG43" s="0"/>
      <c r="AH43" s="0"/>
      <c r="AI43" s="0"/>
      <c r="AJ43" s="0"/>
      <c r="AK43" s="0"/>
      <c r="AL43" s="0"/>
      <c r="AM43" s="0"/>
      <c r="AN43" s="0"/>
      <c r="AO43" s="0"/>
      <c r="AP43" s="0"/>
      <c r="AQ43" s="0"/>
      <c r="AR43" s="0"/>
      <c r="AS43" s="0"/>
      <c r="AT43" s="0"/>
      <c r="AU43" s="0"/>
      <c r="AV43" s="0"/>
      <c r="AW43" s="0"/>
      <c r="AX43" s="0"/>
      <c r="AY43" s="0"/>
      <c r="AZ43" s="0"/>
      <c r="BA43" s="0"/>
      <c r="BB43" s="0"/>
      <c r="BC43" s="0"/>
      <c r="BD43" s="0"/>
      <c r="BE43" s="0"/>
      <c r="BF43" s="11" t="n">
        <v>44516</v>
      </c>
      <c r="BG43" s="6" t="n">
        <v>494.77</v>
      </c>
      <c r="BH43" s="0" t="s">
        <v>656</v>
      </c>
      <c r="BI43" s="0"/>
      <c r="BJ43" s="0"/>
      <c r="BK43" s="0"/>
      <c r="BL43" s="0"/>
      <c r="BM43" s="0"/>
      <c r="BN43" s="0"/>
      <c r="BO43" s="0"/>
      <c r="BP43" s="0"/>
      <c r="BQ43" s="0"/>
      <c r="BR43" s="0"/>
      <c r="BS43" s="0"/>
      <c r="BT43" s="0"/>
      <c r="BU43" s="0"/>
      <c r="BV43" s="0"/>
      <c r="BW43" s="0"/>
      <c r="BX43" s="0"/>
      <c r="BY43" s="0"/>
      <c r="BZ43" s="0"/>
      <c r="CA43" s="0"/>
      <c r="CB43" s="0"/>
      <c r="CC43" s="0"/>
      <c r="CD43" s="0"/>
      <c r="CE43" s="0"/>
      <c r="CF43" s="0"/>
      <c r="CG43" s="0"/>
      <c r="CH43" s="0"/>
      <c r="CI43" s="0"/>
      <c r="CJ43" s="0"/>
      <c r="CK43" s="0"/>
      <c r="CL43" s="0"/>
      <c r="CM43" s="0"/>
      <c r="CN43" s="0"/>
      <c r="CO43" s="0"/>
      <c r="CP43" s="0"/>
      <c r="CQ43" s="0"/>
      <c r="CR43" s="0"/>
      <c r="CS43" s="0"/>
      <c r="CT43" s="0"/>
      <c r="CU43" s="0"/>
      <c r="CV43" s="0"/>
      <c r="CW43" s="0"/>
      <c r="CX43" s="0"/>
      <c r="CY43" s="0"/>
      <c r="CZ43" s="0"/>
      <c r="DA43" s="0"/>
      <c r="DB43" s="0"/>
      <c r="DC43" s="0"/>
      <c r="DD43" s="0"/>
      <c r="DE43" s="0"/>
      <c r="DF43" s="0"/>
      <c r="DG43" s="0"/>
      <c r="DH43" s="0"/>
      <c r="DI43" s="0"/>
      <c r="DJ43" s="0"/>
      <c r="DK43" s="0"/>
      <c r="DL43" s="0"/>
      <c r="DM43" s="0"/>
      <c r="DN43" s="0"/>
      <c r="DO43" s="0"/>
      <c r="DP43" s="0"/>
      <c r="DQ43" s="0"/>
      <c r="DR43" s="0"/>
      <c r="DS43" s="0"/>
      <c r="DT43" s="0"/>
      <c r="DU43" s="0"/>
      <c r="DV43" s="0"/>
      <c r="DW43" s="0"/>
      <c r="DX43" s="0"/>
      <c r="DY43" s="0"/>
      <c r="DZ43" s="0"/>
      <c r="EA43" s="0"/>
      <c r="EB43" s="0"/>
      <c r="EC43" s="0"/>
      <c r="ED43" s="0"/>
      <c r="EE43" s="0"/>
      <c r="EF43" s="0"/>
      <c r="EG43" s="0"/>
      <c r="EH43" s="0"/>
      <c r="EI43" s="0"/>
      <c r="EJ43" s="0"/>
      <c r="EK43" s="0"/>
      <c r="EL43" s="0"/>
      <c r="EM43" s="0"/>
      <c r="EN43" s="0"/>
      <c r="EO43" s="0"/>
      <c r="EP43" s="0"/>
      <c r="EQ43" s="0"/>
      <c r="ER43" s="0"/>
      <c r="ES43" s="0"/>
      <c r="ET43" s="0"/>
      <c r="EU43" s="0"/>
      <c r="EV43" s="0"/>
      <c r="EW43" s="0"/>
      <c r="EX43" s="0"/>
      <c r="EY43" s="0"/>
      <c r="EZ43" s="0"/>
      <c r="FA43" s="0"/>
      <c r="FB43" s="0"/>
      <c r="FC43" s="0"/>
      <c r="FD43" s="0"/>
      <c r="FE43" s="0"/>
      <c r="FF43" s="0"/>
      <c r="FG43" s="0"/>
      <c r="FH43" s="0"/>
      <c r="FI43" s="0"/>
      <c r="FJ43" s="0"/>
      <c r="FK43" s="0"/>
      <c r="FL43" s="0"/>
      <c r="FM43" s="0"/>
      <c r="FN43" s="0"/>
      <c r="FO43" s="0"/>
      <c r="FP43" s="0"/>
      <c r="FQ43" s="0"/>
      <c r="FR43" s="0"/>
      <c r="FS43" s="0"/>
      <c r="FT43" s="0"/>
      <c r="FU43" s="0"/>
      <c r="FV43" s="0"/>
      <c r="FW43" s="0"/>
      <c r="FX43" s="0"/>
      <c r="FY43" s="0"/>
      <c r="FZ43" s="0"/>
      <c r="GA43" s="0"/>
      <c r="GB43" s="0"/>
      <c r="GC43" s="0"/>
      <c r="GD43" s="0"/>
      <c r="GE43" s="11" t="n">
        <v>45409</v>
      </c>
      <c r="GF43" s="6" t="n">
        <v>281.02</v>
      </c>
      <c r="GG43" s="0" t="s">
        <v>656</v>
      </c>
    </row>
    <row collapsed="false" customFormat="false" customHeight="false" hidden="false" ht="12.1" outlineLevel="0" r="44">
      <c r="A44" s="0"/>
      <c r="B44" s="0"/>
      <c r="C44" s="0"/>
      <c r="D44" s="0"/>
      <c r="E44" s="0"/>
      <c r="F44" s="0"/>
      <c r="G44" s="0"/>
      <c r="H44" s="0"/>
      <c r="I44" s="0"/>
      <c r="J44" s="0"/>
      <c r="K44" s="0"/>
      <c r="L44" s="0"/>
      <c r="M44" s="0"/>
      <c r="N44" s="0"/>
      <c r="O44" s="0"/>
      <c r="P44" s="0"/>
      <c r="Q44" s="0"/>
      <c r="R44" s="0"/>
      <c r="S44" s="0"/>
      <c r="T44" s="0"/>
      <c r="U44" s="0"/>
      <c r="V44" s="0"/>
      <c r="W44" s="0"/>
      <c r="X44" s="0"/>
      <c r="Y44" s="0"/>
      <c r="Z44" s="0"/>
      <c r="AA44" s="0"/>
      <c r="AB44" s="0"/>
      <c r="AC44" s="0"/>
      <c r="AD44" s="0"/>
      <c r="AE44" s="0"/>
      <c r="AF44" s="0"/>
      <c r="AG44" s="0"/>
      <c r="AH44" s="0"/>
      <c r="AI44" s="0"/>
      <c r="AJ44" s="0"/>
      <c r="AK44" s="0"/>
      <c r="AL44" s="0"/>
      <c r="AM44" s="0"/>
      <c r="AN44" s="0"/>
      <c r="AO44" s="0"/>
      <c r="AP44" s="0"/>
      <c r="AQ44" s="0"/>
      <c r="AR44" s="0"/>
      <c r="AS44" s="0"/>
      <c r="AT44" s="0"/>
      <c r="AU44" s="0"/>
      <c r="AV44" s="0"/>
      <c r="AW44" s="0"/>
      <c r="AX44" s="0"/>
      <c r="AY44" s="0"/>
      <c r="AZ44" s="0"/>
      <c r="BA44" s="0"/>
      <c r="BB44" s="0"/>
      <c r="BC44" s="0"/>
      <c r="BD44" s="0"/>
      <c r="BE44" s="0"/>
      <c r="BF44" s="11" t="n">
        <v>44518</v>
      </c>
      <c r="BG44" s="6" t="n">
        <v>196.89</v>
      </c>
      <c r="BH44" s="0" t="s">
        <v>656</v>
      </c>
      <c r="BI44" s="0"/>
      <c r="BJ44" s="0"/>
      <c r="BK44" s="0"/>
      <c r="BL44" s="0"/>
      <c r="BM44" s="0"/>
      <c r="BN44" s="0"/>
      <c r="BO44" s="0"/>
      <c r="BP44" s="0"/>
      <c r="BQ44" s="0"/>
      <c r="BR44" s="0"/>
      <c r="BS44" s="0"/>
      <c r="BT44" s="0"/>
      <c r="BU44" s="0"/>
      <c r="BV44" s="0"/>
      <c r="BW44" s="0"/>
      <c r="BX44" s="0"/>
      <c r="BY44" s="0"/>
      <c r="BZ44" s="0"/>
      <c r="CA44" s="0"/>
      <c r="CB44" s="0"/>
      <c r="CC44" s="0"/>
      <c r="CD44" s="0"/>
      <c r="CE44" s="0"/>
      <c r="CF44" s="0"/>
      <c r="CG44" s="0"/>
      <c r="CH44" s="0"/>
      <c r="CI44" s="0"/>
      <c r="CJ44" s="0"/>
      <c r="CK44" s="0"/>
      <c r="CL44" s="0"/>
      <c r="CM44" s="0"/>
      <c r="CN44" s="0"/>
      <c r="CO44" s="0"/>
      <c r="CP44" s="0"/>
      <c r="CQ44" s="0"/>
      <c r="CR44" s="0"/>
      <c r="CS44" s="0"/>
      <c r="CT44" s="0"/>
      <c r="CU44" s="0"/>
      <c r="CV44" s="0"/>
      <c r="CW44" s="0"/>
      <c r="CX44" s="0"/>
      <c r="CY44" s="0"/>
      <c r="CZ44" s="0"/>
      <c r="DA44" s="0"/>
      <c r="DB44" s="0"/>
      <c r="DC44" s="0"/>
      <c r="DD44" s="0"/>
      <c r="DE44" s="0"/>
      <c r="DF44" s="0"/>
      <c r="DG44" s="0"/>
      <c r="DH44" s="0"/>
      <c r="DI44" s="0"/>
      <c r="DJ44" s="0"/>
      <c r="DK44" s="0"/>
      <c r="DL44" s="0"/>
      <c r="DM44" s="0"/>
      <c r="DN44" s="0"/>
      <c r="DO44" s="0"/>
      <c r="DP44" s="0"/>
      <c r="DQ44" s="0"/>
      <c r="DR44" s="0"/>
      <c r="DS44" s="0"/>
      <c r="DT44" s="0"/>
      <c r="DU44" s="0"/>
      <c r="DV44" s="0"/>
      <c r="DW44" s="0"/>
      <c r="DX44" s="0"/>
      <c r="DY44" s="0"/>
      <c r="DZ44" s="0"/>
      <c r="EA44" s="0"/>
      <c r="EB44" s="0"/>
      <c r="EC44" s="0"/>
      <c r="ED44" s="0"/>
      <c r="EE44" s="0"/>
      <c r="EF44" s="0"/>
      <c r="EG44" s="0"/>
      <c r="EH44" s="0"/>
      <c r="EI44" s="0"/>
      <c r="EJ44" s="0"/>
      <c r="EK44" s="0"/>
      <c r="EL44" s="0"/>
      <c r="EM44" s="0"/>
      <c r="EN44" s="0"/>
      <c r="EO44" s="0"/>
      <c r="EP44" s="0"/>
      <c r="EQ44" s="0"/>
      <c r="ER44" s="0"/>
      <c r="ES44" s="0"/>
      <c r="ET44" s="0"/>
      <c r="EU44" s="0"/>
      <c r="EV44" s="0"/>
      <c r="EW44" s="0"/>
      <c r="EX44" s="0"/>
      <c r="EY44" s="0"/>
      <c r="EZ44" s="0"/>
      <c r="FA44" s="0"/>
      <c r="FB44" s="0"/>
      <c r="FC44" s="0"/>
      <c r="FD44" s="0"/>
      <c r="FE44" s="0"/>
      <c r="FF44" s="0"/>
      <c r="FG44" s="0"/>
      <c r="FH44" s="0"/>
      <c r="FI44" s="0"/>
      <c r="FJ44" s="0"/>
      <c r="FK44" s="0"/>
      <c r="FL44" s="0"/>
      <c r="FM44" s="0"/>
      <c r="FN44" s="0"/>
      <c r="FO44" s="0"/>
      <c r="FP44" s="0"/>
      <c r="FQ44" s="0"/>
      <c r="FR44" s="0"/>
      <c r="FS44" s="0"/>
      <c r="FT44" s="0"/>
      <c r="FU44" s="0"/>
      <c r="FV44" s="0"/>
      <c r="FW44" s="0"/>
      <c r="FX44" s="0"/>
      <c r="FY44" s="0"/>
      <c r="FZ44" s="0"/>
      <c r="GA44" s="0"/>
      <c r="GB44" s="0"/>
      <c r="GC44" s="0"/>
      <c r="GD44" s="0"/>
      <c r="GE44" s="11" t="n">
        <v>45425</v>
      </c>
      <c r="GF44" s="6" t="n">
        <v>745.03</v>
      </c>
      <c r="GG44" s="0" t="s">
        <v>656</v>
      </c>
    </row>
    <row collapsed="false" customFormat="false" customHeight="false" hidden="false" ht="12.1" outlineLevel="0" r="45">
      <c r="A45" s="0"/>
      <c r="B45" s="0"/>
      <c r="C45" s="0"/>
      <c r="D45" s="0"/>
      <c r="E45" s="0"/>
      <c r="F45" s="0"/>
      <c r="G45" s="0"/>
      <c r="H45" s="0"/>
      <c r="I45" s="0"/>
      <c r="J45" s="0"/>
      <c r="K45" s="0"/>
      <c r="L45" s="0"/>
      <c r="M45" s="0"/>
      <c r="N45" s="0"/>
      <c r="O45" s="0"/>
      <c r="P45" s="0"/>
      <c r="Q45" s="0"/>
      <c r="R45" s="0"/>
      <c r="S45" s="0"/>
      <c r="T45" s="0"/>
      <c r="U45" s="0"/>
      <c r="V45" s="0"/>
      <c r="W45" s="0"/>
      <c r="X45" s="0"/>
      <c r="Y45" s="0"/>
      <c r="Z45" s="0"/>
      <c r="AA45" s="0"/>
      <c r="AB45" s="0"/>
      <c r="AC45" s="0"/>
      <c r="AD45" s="0"/>
      <c r="AE45" s="0"/>
      <c r="AF45" s="0"/>
      <c r="AG45" s="0"/>
      <c r="AH45" s="0"/>
      <c r="AI45" s="0"/>
      <c r="AJ45" s="0"/>
      <c r="AK45" s="0"/>
      <c r="AL45" s="0"/>
      <c r="AM45" s="0"/>
      <c r="AN45" s="0"/>
      <c r="AO45" s="0"/>
      <c r="AP45" s="0"/>
      <c r="AQ45" s="0"/>
      <c r="AR45" s="0"/>
      <c r="AS45" s="0"/>
      <c r="AT45" s="0"/>
      <c r="AU45" s="0"/>
      <c r="AV45" s="0"/>
      <c r="AW45" s="0"/>
      <c r="AX45" s="0"/>
      <c r="AY45" s="0"/>
      <c r="AZ45" s="0"/>
      <c r="BA45" s="0"/>
      <c r="BB45" s="0"/>
      <c r="BC45" s="0"/>
      <c r="BD45" s="0"/>
      <c r="BE45" s="0"/>
      <c r="BF45" s="11" t="n">
        <v>44530</v>
      </c>
      <c r="BG45" s="6" t="n">
        <v>105.39</v>
      </c>
      <c r="BH45" s="0" t="s">
        <v>656</v>
      </c>
      <c r="BI45" s="0"/>
      <c r="BJ45" s="0"/>
      <c r="BK45" s="0"/>
      <c r="BL45" s="0"/>
      <c r="BM45" s="0"/>
      <c r="BN45" s="0"/>
      <c r="BO45" s="0"/>
      <c r="BP45" s="0"/>
      <c r="BQ45" s="0"/>
      <c r="BR45" s="0"/>
      <c r="BS45" s="0"/>
      <c r="BT45" s="0"/>
      <c r="BU45" s="0"/>
      <c r="BV45" s="0"/>
      <c r="BW45" s="0"/>
      <c r="BX45" s="0"/>
      <c r="BY45" s="0"/>
      <c r="BZ45" s="0"/>
      <c r="CA45" s="0"/>
      <c r="CB45" s="0"/>
      <c r="CC45" s="0"/>
      <c r="CD45" s="0"/>
      <c r="CE45" s="0"/>
      <c r="CF45" s="0"/>
      <c r="CG45" s="0"/>
      <c r="CH45" s="0"/>
      <c r="CI45" s="0"/>
      <c r="CJ45" s="0"/>
      <c r="CK45" s="0"/>
      <c r="CL45" s="0"/>
      <c r="CM45" s="0"/>
      <c r="CN45" s="0"/>
      <c r="CO45" s="0"/>
      <c r="CP45" s="0"/>
      <c r="CQ45" s="0"/>
      <c r="CR45" s="0"/>
      <c r="CS45" s="0"/>
      <c r="CT45" s="0"/>
      <c r="CU45" s="0"/>
      <c r="CV45" s="0"/>
      <c r="CW45" s="0"/>
      <c r="CX45" s="0"/>
      <c r="CY45" s="0"/>
      <c r="CZ45" s="0"/>
      <c r="DA45" s="0"/>
      <c r="DB45" s="0"/>
      <c r="DC45" s="0"/>
      <c r="DD45" s="0"/>
      <c r="DE45" s="0"/>
      <c r="DF45" s="0"/>
      <c r="DG45" s="0"/>
      <c r="DH45" s="0"/>
      <c r="DI45" s="0"/>
      <c r="DJ45" s="0"/>
      <c r="DK45" s="0"/>
      <c r="DL45" s="0"/>
      <c r="DM45" s="0"/>
      <c r="DN45" s="0"/>
      <c r="DO45" s="0"/>
      <c r="DP45" s="0"/>
      <c r="DQ45" s="0"/>
      <c r="DR45" s="0"/>
      <c r="DS45" s="0"/>
      <c r="DT45" s="0"/>
      <c r="DU45" s="0"/>
      <c r="DV45" s="0"/>
      <c r="DW45" s="0"/>
      <c r="DX45" s="0"/>
      <c r="DY45" s="0"/>
      <c r="DZ45" s="0"/>
      <c r="EA45" s="0"/>
      <c r="EB45" s="0"/>
      <c r="EC45" s="0"/>
      <c r="ED45" s="0"/>
      <c r="EE45" s="0"/>
      <c r="EF45" s="0"/>
      <c r="EG45" s="0"/>
      <c r="EH45" s="0"/>
      <c r="EI45" s="0"/>
      <c r="EJ45" s="0"/>
      <c r="EK45" s="0"/>
      <c r="EL45" s="0"/>
      <c r="EM45" s="0"/>
      <c r="EN45" s="0"/>
      <c r="EO45" s="0"/>
      <c r="EP45" s="0"/>
      <c r="EQ45" s="0"/>
      <c r="ER45" s="0"/>
      <c r="ES45" s="0"/>
      <c r="ET45" s="0"/>
      <c r="EU45" s="0"/>
      <c r="EV45" s="0"/>
      <c r="EW45" s="0"/>
      <c r="EX45" s="0"/>
      <c r="EY45" s="0"/>
      <c r="EZ45" s="0"/>
      <c r="FA45" s="0"/>
      <c r="FB45" s="0"/>
      <c r="FC45" s="0"/>
      <c r="FD45" s="0"/>
      <c r="FE45" s="0"/>
      <c r="FF45" s="0"/>
      <c r="FG45" s="0"/>
      <c r="FH45" s="0"/>
      <c r="FI45" s="0"/>
      <c r="FJ45" s="0"/>
      <c r="FK45" s="0"/>
      <c r="FL45" s="0"/>
      <c r="FM45" s="0"/>
      <c r="FN45" s="0"/>
      <c r="FO45" s="0"/>
      <c r="FP45" s="0"/>
      <c r="FQ45" s="0"/>
      <c r="FR45" s="0"/>
      <c r="FS45" s="0"/>
      <c r="FT45" s="0"/>
      <c r="FU45" s="0"/>
      <c r="FV45" s="0"/>
      <c r="FW45" s="0"/>
      <c r="FX45" s="0"/>
      <c r="FY45" s="0"/>
      <c r="FZ45" s="0"/>
      <c r="GA45" s="0"/>
      <c r="GB45" s="0"/>
      <c r="GC45" s="0"/>
      <c r="GD45" s="0"/>
      <c r="GE45" s="11" t="n">
        <v>45434</v>
      </c>
      <c r="GF45" s="6" t="n">
        <v>495.99</v>
      </c>
      <c r="GG45" s="0" t="s">
        <v>656</v>
      </c>
    </row>
    <row collapsed="false" customFormat="false" customHeight="false" hidden="false" ht="12.1" outlineLevel="0" r="46">
      <c r="A46" s="0"/>
      <c r="B46" s="0"/>
      <c r="C46" s="0"/>
      <c r="D46" s="0"/>
      <c r="E46" s="0"/>
      <c r="F46" s="0"/>
      <c r="G46" s="0"/>
      <c r="H46" s="0"/>
      <c r="I46" s="0"/>
      <c r="J46" s="0"/>
      <c r="K46" s="0"/>
      <c r="L46" s="0"/>
      <c r="M46" s="0"/>
      <c r="N46" s="0"/>
      <c r="O46" s="0"/>
      <c r="P46" s="0"/>
      <c r="Q46" s="0"/>
      <c r="R46" s="0"/>
      <c r="S46" s="0"/>
      <c r="T46" s="0"/>
      <c r="U46" s="0"/>
      <c r="V46" s="0"/>
      <c r="W46" s="0"/>
      <c r="X46" s="0"/>
      <c r="Y46" s="0"/>
      <c r="Z46" s="0"/>
      <c r="AA46" s="0"/>
      <c r="AB46" s="0"/>
      <c r="AC46" s="0"/>
      <c r="AD46" s="0"/>
      <c r="AE46" s="0"/>
      <c r="AF46" s="0"/>
      <c r="AG46" s="0"/>
      <c r="AH46" s="0"/>
      <c r="AI46" s="0"/>
      <c r="AJ46" s="0"/>
      <c r="AK46" s="0"/>
      <c r="AL46" s="0"/>
      <c r="AM46" s="0"/>
      <c r="AN46" s="0"/>
      <c r="AO46" s="0"/>
      <c r="AP46" s="0"/>
      <c r="AQ46" s="0"/>
      <c r="AR46" s="0"/>
      <c r="AS46" s="0"/>
      <c r="AT46" s="0"/>
      <c r="AU46" s="0"/>
      <c r="AV46" s="0"/>
      <c r="AW46" s="0"/>
      <c r="AX46" s="0"/>
      <c r="AY46" s="0"/>
      <c r="AZ46" s="0"/>
      <c r="BA46" s="0"/>
      <c r="BB46" s="0"/>
      <c r="BC46" s="0"/>
      <c r="BD46" s="0"/>
      <c r="BE46" s="0"/>
      <c r="BF46" s="11" t="n">
        <v>44546</v>
      </c>
      <c r="BG46" s="6" t="n">
        <v>401.06</v>
      </c>
      <c r="BH46" s="0" t="s">
        <v>656</v>
      </c>
      <c r="BI46" s="0"/>
      <c r="BJ46" s="0"/>
      <c r="BK46" s="0"/>
      <c r="BL46" s="0"/>
      <c r="BM46" s="0"/>
      <c r="BN46" s="0"/>
      <c r="BO46" s="0"/>
      <c r="BP46" s="0"/>
      <c r="BQ46" s="0"/>
      <c r="BR46" s="0"/>
      <c r="BS46" s="0"/>
      <c r="BT46" s="0"/>
      <c r="BU46" s="0"/>
      <c r="BV46" s="0"/>
      <c r="BW46" s="0"/>
      <c r="BX46" s="0"/>
      <c r="BY46" s="0"/>
      <c r="BZ46" s="0"/>
      <c r="CA46" s="0"/>
      <c r="CB46" s="0"/>
      <c r="CC46" s="0"/>
      <c r="CD46" s="0"/>
      <c r="CE46" s="0"/>
      <c r="CF46" s="0"/>
      <c r="CG46" s="0"/>
      <c r="CH46" s="0"/>
      <c r="CI46" s="0"/>
      <c r="CJ46" s="0"/>
      <c r="CK46" s="0"/>
      <c r="CL46" s="0"/>
      <c r="CM46" s="0"/>
      <c r="CN46" s="0"/>
      <c r="CO46" s="0"/>
      <c r="CP46" s="0"/>
      <c r="CQ46" s="0"/>
      <c r="CR46" s="0"/>
      <c r="CS46" s="0"/>
      <c r="CT46" s="0"/>
      <c r="CU46" s="0"/>
      <c r="CV46" s="0"/>
      <c r="CW46" s="0"/>
      <c r="CX46" s="0"/>
      <c r="CY46" s="0"/>
      <c r="CZ46" s="0"/>
      <c r="DA46" s="0"/>
      <c r="DB46" s="0"/>
      <c r="DC46" s="0"/>
      <c r="DD46" s="0"/>
      <c r="DE46" s="0"/>
      <c r="DF46" s="0"/>
      <c r="DG46" s="0"/>
      <c r="DH46" s="0"/>
      <c r="DI46" s="0"/>
      <c r="DJ46" s="0"/>
      <c r="DK46" s="0"/>
      <c r="DL46" s="0"/>
      <c r="DM46" s="0"/>
      <c r="DN46" s="0"/>
      <c r="DO46" s="0"/>
      <c r="DP46" s="0"/>
      <c r="DQ46" s="0"/>
      <c r="DR46" s="0"/>
      <c r="DS46" s="0"/>
      <c r="DT46" s="0"/>
      <c r="DU46" s="0"/>
      <c r="DV46" s="0"/>
      <c r="DW46" s="0"/>
      <c r="DX46" s="0"/>
      <c r="DY46" s="0"/>
      <c r="DZ46" s="0"/>
      <c r="EA46" s="0"/>
      <c r="EB46" s="0"/>
      <c r="EC46" s="0"/>
      <c r="ED46" s="0"/>
      <c r="EE46" s="0"/>
      <c r="EF46" s="0"/>
      <c r="EG46" s="0"/>
      <c r="EH46" s="0"/>
      <c r="EI46" s="0"/>
      <c r="EJ46" s="0"/>
      <c r="EK46" s="0"/>
      <c r="EL46" s="0"/>
      <c r="EM46" s="0"/>
      <c r="EN46" s="0"/>
      <c r="EO46" s="0"/>
      <c r="EP46" s="0"/>
      <c r="EQ46" s="0"/>
      <c r="ER46" s="0"/>
      <c r="ES46" s="0"/>
      <c r="ET46" s="0"/>
      <c r="EU46" s="0"/>
      <c r="EV46" s="0"/>
      <c r="EW46" s="0"/>
      <c r="EX46" s="0"/>
      <c r="EY46" s="0"/>
      <c r="EZ46" s="0"/>
      <c r="FA46" s="0"/>
      <c r="FB46" s="0"/>
      <c r="FC46" s="0"/>
      <c r="FD46" s="0"/>
      <c r="FE46" s="0"/>
      <c r="FF46" s="0"/>
      <c r="FG46" s="0"/>
      <c r="FH46" s="0"/>
      <c r="FI46" s="0"/>
      <c r="FJ46" s="0"/>
      <c r="FK46" s="0"/>
      <c r="FL46" s="0"/>
      <c r="FM46" s="0"/>
      <c r="FN46" s="0"/>
      <c r="FO46" s="0"/>
      <c r="FP46" s="0"/>
      <c r="FQ46" s="0"/>
      <c r="FR46" s="0"/>
      <c r="FS46" s="0"/>
      <c r="FT46" s="0"/>
      <c r="FU46" s="0"/>
      <c r="FV46" s="0"/>
      <c r="FW46" s="0"/>
      <c r="FX46" s="0"/>
      <c r="FY46" s="0"/>
      <c r="FZ46" s="0"/>
      <c r="GA46" s="0"/>
      <c r="GB46" s="0"/>
      <c r="GC46" s="0"/>
      <c r="GD46" s="0"/>
      <c r="GE46" s="11" t="n">
        <v>45441</v>
      </c>
      <c r="GF46" s="6" t="n">
        <v>337.76</v>
      </c>
      <c r="GG46" s="0" t="s">
        <v>656</v>
      </c>
    </row>
    <row collapsed="false" customFormat="false" customHeight="false" hidden="false" ht="12.1" outlineLevel="0" r="47">
      <c r="A47" s="0"/>
      <c r="B47" s="0"/>
      <c r="C47" s="0"/>
      <c r="D47" s="0"/>
      <c r="E47" s="0"/>
      <c r="F47" s="0"/>
      <c r="G47" s="0"/>
      <c r="H47" s="0"/>
      <c r="I47" s="0"/>
      <c r="J47" s="0"/>
      <c r="K47" s="0"/>
      <c r="L47" s="0"/>
      <c r="M47" s="0"/>
      <c r="N47" s="0"/>
      <c r="O47" s="0"/>
      <c r="P47" s="0"/>
      <c r="Q47" s="0"/>
      <c r="R47" s="0"/>
      <c r="S47" s="0"/>
      <c r="T47" s="0"/>
      <c r="U47" s="0"/>
      <c r="V47" s="0"/>
      <c r="W47" s="0"/>
      <c r="X47" s="0"/>
      <c r="Y47" s="0"/>
      <c r="Z47" s="0"/>
      <c r="AA47" s="0"/>
      <c r="AB47" s="0"/>
      <c r="AC47" s="0"/>
      <c r="AD47" s="0"/>
      <c r="AE47" s="0"/>
      <c r="AF47" s="0"/>
      <c r="AG47" s="0"/>
      <c r="AH47" s="0"/>
      <c r="AI47" s="0"/>
      <c r="AJ47" s="0"/>
      <c r="AK47" s="0"/>
      <c r="AL47" s="0"/>
      <c r="AM47" s="0"/>
      <c r="AN47" s="0"/>
      <c r="AO47" s="0"/>
      <c r="AP47" s="0"/>
      <c r="AQ47" s="0"/>
      <c r="AR47" s="0"/>
      <c r="AS47" s="0"/>
      <c r="AT47" s="0"/>
      <c r="AU47" s="0"/>
      <c r="AV47" s="0"/>
      <c r="AW47" s="0"/>
      <c r="AX47" s="0"/>
      <c r="AY47" s="0"/>
      <c r="AZ47" s="0"/>
      <c r="BA47" s="0"/>
      <c r="BB47" s="0"/>
      <c r="BC47" s="0"/>
      <c r="BD47" s="0"/>
      <c r="BE47" s="0"/>
      <c r="BF47" s="11" t="n">
        <v>44547</v>
      </c>
      <c r="BG47" s="6" t="n">
        <v>567.92</v>
      </c>
      <c r="BH47" s="0" t="s">
        <v>656</v>
      </c>
      <c r="BI47" s="0"/>
      <c r="BJ47" s="0"/>
      <c r="BK47" s="0"/>
      <c r="BL47" s="0"/>
      <c r="BM47" s="0"/>
      <c r="BN47" s="0"/>
      <c r="BO47" s="0"/>
      <c r="BP47" s="0"/>
      <c r="BQ47" s="0"/>
      <c r="BR47" s="0"/>
      <c r="BS47" s="0"/>
      <c r="BT47" s="0"/>
      <c r="BU47" s="0"/>
      <c r="BV47" s="0"/>
      <c r="BW47" s="0"/>
      <c r="BX47" s="0"/>
      <c r="BY47" s="0"/>
      <c r="BZ47" s="0"/>
      <c r="CA47" s="0"/>
      <c r="CB47" s="0"/>
      <c r="CC47" s="0"/>
      <c r="CD47" s="0"/>
      <c r="CE47" s="0"/>
      <c r="CF47" s="0"/>
      <c r="CG47" s="0"/>
      <c r="CH47" s="0"/>
      <c r="CI47" s="0"/>
      <c r="CJ47" s="0"/>
      <c r="CK47" s="0"/>
      <c r="CL47" s="0"/>
      <c r="CM47" s="0"/>
      <c r="CN47" s="0"/>
      <c r="CO47" s="0"/>
      <c r="CP47" s="0"/>
      <c r="CQ47" s="0"/>
      <c r="CR47" s="0"/>
      <c r="CS47" s="0"/>
      <c r="CT47" s="0"/>
      <c r="CU47" s="0"/>
      <c r="CV47" s="0"/>
      <c r="CW47" s="0"/>
      <c r="CX47" s="0"/>
      <c r="CY47" s="0"/>
      <c r="CZ47" s="0"/>
      <c r="DA47" s="0"/>
      <c r="DB47" s="0"/>
      <c r="DC47" s="0"/>
      <c r="DD47" s="0"/>
      <c r="DE47" s="0"/>
      <c r="DF47" s="0"/>
      <c r="DG47" s="0"/>
      <c r="DH47" s="0"/>
      <c r="DI47" s="0"/>
      <c r="DJ47" s="0"/>
      <c r="DK47" s="0"/>
      <c r="DL47" s="0"/>
      <c r="DM47" s="0"/>
      <c r="DN47" s="0"/>
      <c r="DO47" s="0"/>
      <c r="DP47" s="0"/>
      <c r="DQ47" s="0"/>
      <c r="DR47" s="0"/>
      <c r="DS47" s="0"/>
      <c r="DT47" s="0"/>
      <c r="DU47" s="0"/>
      <c r="DV47" s="0"/>
      <c r="DW47" s="0"/>
      <c r="DX47" s="0"/>
      <c r="DY47" s="0"/>
      <c r="DZ47" s="0"/>
      <c r="EA47" s="0"/>
      <c r="EB47" s="0"/>
      <c r="EC47" s="0"/>
      <c r="ED47" s="0"/>
      <c r="EE47" s="0"/>
      <c r="EF47" s="0"/>
      <c r="EG47" s="0"/>
      <c r="EH47" s="0"/>
      <c r="EI47" s="0"/>
      <c r="EJ47" s="0"/>
      <c r="EK47" s="0"/>
      <c r="EL47" s="0"/>
      <c r="EM47" s="0"/>
      <c r="EN47" s="0"/>
      <c r="EO47" s="0"/>
      <c r="EP47" s="0"/>
      <c r="EQ47" s="0"/>
      <c r="ER47" s="0"/>
      <c r="ES47" s="0"/>
      <c r="ET47" s="0"/>
      <c r="EU47" s="0"/>
      <c r="EV47" s="0"/>
      <c r="EW47" s="0"/>
      <c r="EX47" s="0"/>
      <c r="EY47" s="0"/>
      <c r="EZ47" s="0"/>
      <c r="FA47" s="0"/>
      <c r="FB47" s="0"/>
      <c r="FC47" s="0"/>
      <c r="FD47" s="0"/>
      <c r="FE47" s="0"/>
      <c r="FF47" s="0"/>
      <c r="FG47" s="0"/>
      <c r="FH47" s="0"/>
      <c r="FI47" s="0"/>
      <c r="FJ47" s="0"/>
      <c r="FK47" s="0"/>
      <c r="FL47" s="0"/>
      <c r="FM47" s="0"/>
      <c r="FN47" s="0"/>
      <c r="FO47" s="0"/>
      <c r="FP47" s="0"/>
      <c r="FQ47" s="0"/>
      <c r="FR47" s="0"/>
      <c r="FS47" s="0"/>
      <c r="FT47" s="0"/>
      <c r="FU47" s="0"/>
      <c r="FV47" s="0"/>
      <c r="FW47" s="0"/>
      <c r="FX47" s="0"/>
      <c r="FY47" s="0"/>
      <c r="FZ47" s="0"/>
      <c r="GA47" s="0"/>
      <c r="GB47" s="0"/>
      <c r="GC47" s="0"/>
      <c r="GD47" s="0"/>
      <c r="GE47" s="11" t="n">
        <v>45448</v>
      </c>
      <c r="GF47" s="6" t="n">
        <v>66.45</v>
      </c>
      <c r="GG47" s="0" t="s">
        <v>656</v>
      </c>
    </row>
    <row collapsed="false" customFormat="false" customHeight="false" hidden="false" ht="12.1" outlineLevel="0" r="48">
      <c r="A48" s="0"/>
      <c r="B48" s="0"/>
      <c r="C48" s="0"/>
      <c r="D48" s="0"/>
      <c r="E48" s="0"/>
      <c r="F48" s="0"/>
      <c r="G48" s="0"/>
      <c r="H48" s="0"/>
      <c r="I48" s="0"/>
      <c r="J48" s="0"/>
      <c r="K48" s="0"/>
      <c r="L48" s="0"/>
      <c r="M48" s="0"/>
      <c r="N48" s="0"/>
      <c r="O48" s="0"/>
      <c r="P48" s="0"/>
      <c r="Q48" s="0"/>
      <c r="R48" s="0"/>
      <c r="S48" s="0"/>
      <c r="T48" s="0"/>
      <c r="U48" s="0"/>
      <c r="V48" s="0"/>
      <c r="W48" s="0"/>
      <c r="X48" s="0"/>
      <c r="Y48" s="0"/>
      <c r="Z48" s="0"/>
      <c r="AA48" s="0"/>
      <c r="AB48" s="0"/>
      <c r="AC48" s="0"/>
      <c r="AD48" s="0"/>
      <c r="AE48" s="0"/>
      <c r="AF48" s="0"/>
      <c r="AG48" s="0"/>
      <c r="AH48" s="0"/>
      <c r="AI48" s="0"/>
      <c r="AJ48" s="0"/>
      <c r="AK48" s="0"/>
      <c r="AL48" s="0"/>
      <c r="AM48" s="0"/>
      <c r="AN48" s="0"/>
      <c r="AO48" s="0"/>
      <c r="AP48" s="0"/>
      <c r="AQ48" s="0"/>
      <c r="AR48" s="0"/>
      <c r="AS48" s="0"/>
      <c r="AT48" s="0"/>
      <c r="AU48" s="0"/>
      <c r="AV48" s="0"/>
      <c r="AW48" s="0"/>
      <c r="AX48" s="0"/>
      <c r="AY48" s="0"/>
      <c r="AZ48" s="0"/>
      <c r="BA48" s="0"/>
      <c r="BB48" s="0"/>
      <c r="BC48" s="0"/>
      <c r="BD48" s="0"/>
      <c r="BE48" s="0"/>
      <c r="BF48" s="11" t="n">
        <v>44553</v>
      </c>
      <c r="BG48" s="6" t="n">
        <v>455.96</v>
      </c>
      <c r="BH48" s="0" t="s">
        <v>656</v>
      </c>
      <c r="BI48" s="0"/>
      <c r="BJ48" s="0"/>
      <c r="BK48" s="0"/>
      <c r="BL48" s="0"/>
      <c r="BM48" s="0"/>
      <c r="BN48" s="0"/>
      <c r="BO48" s="0"/>
      <c r="BP48" s="0"/>
      <c r="BQ48" s="0"/>
      <c r="BR48" s="0"/>
      <c r="BS48" s="0"/>
      <c r="BT48" s="0"/>
      <c r="BU48" s="0"/>
      <c r="BV48" s="0"/>
      <c r="BW48" s="0"/>
      <c r="BX48" s="0"/>
      <c r="BY48" s="0"/>
      <c r="BZ48" s="0"/>
      <c r="CA48" s="0"/>
      <c r="CB48" s="0"/>
      <c r="CC48" s="0"/>
      <c r="CD48" s="0"/>
      <c r="CE48" s="0"/>
      <c r="CF48" s="0"/>
      <c r="CG48" s="0"/>
      <c r="CH48" s="0"/>
      <c r="CI48" s="0"/>
      <c r="CJ48" s="0"/>
      <c r="CK48" s="0"/>
      <c r="CL48" s="0"/>
      <c r="CM48" s="0"/>
      <c r="CN48" s="0"/>
      <c r="CO48" s="0"/>
      <c r="CP48" s="0"/>
      <c r="CQ48" s="0"/>
      <c r="CR48" s="0"/>
      <c r="CS48" s="0"/>
      <c r="CT48" s="0"/>
      <c r="CU48" s="0"/>
      <c r="CV48" s="0"/>
      <c r="CW48" s="0"/>
      <c r="CX48" s="0"/>
      <c r="CY48" s="0"/>
      <c r="CZ48" s="0"/>
      <c r="DA48" s="0"/>
      <c r="DB48" s="0"/>
      <c r="DC48" s="0"/>
      <c r="DD48" s="0"/>
      <c r="DE48" s="0"/>
      <c r="DF48" s="0"/>
      <c r="DG48" s="0"/>
      <c r="DH48" s="0"/>
      <c r="DI48" s="0"/>
      <c r="DJ48" s="0"/>
      <c r="DK48" s="0"/>
      <c r="DL48" s="0"/>
      <c r="DM48" s="0"/>
      <c r="DN48" s="0"/>
      <c r="DO48" s="0"/>
      <c r="DP48" s="0"/>
      <c r="DQ48" s="0"/>
      <c r="DR48" s="0"/>
      <c r="DS48" s="0"/>
      <c r="DT48" s="0"/>
      <c r="DU48" s="0"/>
      <c r="DV48" s="0"/>
      <c r="DW48" s="0"/>
      <c r="DX48" s="0"/>
      <c r="DY48" s="0"/>
      <c r="DZ48" s="0"/>
      <c r="EA48" s="0"/>
      <c r="EB48" s="0"/>
      <c r="EC48" s="0"/>
      <c r="ED48" s="0"/>
      <c r="EE48" s="0"/>
      <c r="EF48" s="0"/>
      <c r="EG48" s="0"/>
      <c r="EH48" s="0"/>
      <c r="EI48" s="0"/>
      <c r="EJ48" s="0"/>
      <c r="EK48" s="0"/>
      <c r="EL48" s="0"/>
      <c r="EM48" s="0"/>
      <c r="EN48" s="0"/>
      <c r="EO48" s="0"/>
      <c r="EP48" s="0"/>
      <c r="EQ48" s="0"/>
      <c r="ER48" s="0"/>
      <c r="ES48" s="0"/>
      <c r="ET48" s="0"/>
      <c r="EU48" s="0"/>
      <c r="EV48" s="0"/>
      <c r="EW48" s="0"/>
      <c r="EX48" s="0"/>
      <c r="EY48" s="0"/>
      <c r="EZ48" s="0"/>
      <c r="FA48" s="0"/>
      <c r="FB48" s="0"/>
      <c r="FC48" s="0"/>
      <c r="FD48" s="0"/>
      <c r="FE48" s="0"/>
      <c r="FF48" s="0"/>
      <c r="FG48" s="0"/>
      <c r="FH48" s="0"/>
      <c r="FI48" s="0"/>
      <c r="FJ48" s="0"/>
      <c r="FK48" s="0"/>
      <c r="FL48" s="0"/>
      <c r="FM48" s="0"/>
      <c r="FN48" s="0"/>
      <c r="FO48" s="0"/>
      <c r="FP48" s="0"/>
      <c r="FQ48" s="0"/>
      <c r="FR48" s="0"/>
      <c r="FS48" s="0"/>
      <c r="FT48" s="0"/>
      <c r="FU48" s="0"/>
      <c r="FV48" s="0"/>
      <c r="FW48" s="0"/>
      <c r="FX48" s="0"/>
      <c r="FY48" s="0"/>
      <c r="FZ48" s="0"/>
      <c r="GA48" s="0"/>
      <c r="GB48" s="0"/>
      <c r="GC48" s="0"/>
      <c r="GD48" s="0"/>
      <c r="GE48" s="11" t="n">
        <v>45449</v>
      </c>
      <c r="GF48" s="6" t="n">
        <v>329.76</v>
      </c>
      <c r="GG48" s="0" t="s">
        <v>656</v>
      </c>
    </row>
    <row collapsed="false" customFormat="false" customHeight="false" hidden="false" ht="12.1" outlineLevel="0" r="49">
      <c r="A49" s="0"/>
      <c r="B49" s="0"/>
      <c r="C49" s="0"/>
      <c r="D49" s="0"/>
      <c r="E49" s="0"/>
      <c r="F49" s="0"/>
      <c r="G49" s="0"/>
      <c r="H49" s="0"/>
      <c r="I49" s="0"/>
      <c r="J49" s="0"/>
      <c r="K49" s="0"/>
      <c r="L49" s="0"/>
      <c r="M49" s="0"/>
      <c r="N49" s="0"/>
      <c r="O49" s="0"/>
      <c r="P49" s="0"/>
      <c r="Q49" s="0"/>
      <c r="R49" s="0"/>
      <c r="S49" s="0"/>
      <c r="T49" s="0"/>
      <c r="U49" s="0"/>
      <c r="V49" s="0"/>
      <c r="W49" s="0"/>
      <c r="X49" s="0"/>
      <c r="Y49" s="0"/>
      <c r="Z49" s="0"/>
      <c r="AA49" s="0"/>
      <c r="AB49" s="0"/>
      <c r="AC49" s="0"/>
      <c r="AD49" s="0"/>
      <c r="AE49" s="0"/>
      <c r="AF49" s="0"/>
      <c r="AG49" s="0"/>
      <c r="AH49" s="0"/>
      <c r="AI49" s="0"/>
      <c r="AJ49" s="0"/>
      <c r="AK49" s="0"/>
      <c r="AL49" s="0"/>
      <c r="AM49" s="0"/>
      <c r="AN49" s="0"/>
      <c r="AO49" s="0"/>
      <c r="AP49" s="0"/>
      <c r="AQ49" s="0"/>
      <c r="AR49" s="0"/>
      <c r="AS49" s="0"/>
      <c r="AT49" s="0"/>
      <c r="AU49" s="0"/>
      <c r="AV49" s="0"/>
      <c r="AW49" s="0"/>
      <c r="AX49" s="0"/>
      <c r="AY49" s="0"/>
      <c r="AZ49" s="0"/>
      <c r="BA49" s="0"/>
      <c r="BB49" s="0"/>
      <c r="BC49" s="0"/>
      <c r="BD49" s="0"/>
      <c r="BE49" s="0"/>
      <c r="BF49" s="11" t="n">
        <v>44557</v>
      </c>
      <c r="BG49" s="6" t="n">
        <v>65.19</v>
      </c>
      <c r="BH49" s="0" t="s">
        <v>656</v>
      </c>
      <c r="BI49" s="0"/>
      <c r="BJ49" s="0"/>
      <c r="BK49" s="0"/>
      <c r="BL49" s="0"/>
      <c r="BM49" s="0"/>
      <c r="BN49" s="0"/>
      <c r="BO49" s="0"/>
      <c r="BP49" s="0"/>
      <c r="BQ49" s="0"/>
      <c r="BR49" s="0"/>
      <c r="BS49" s="0"/>
      <c r="BT49" s="0"/>
      <c r="BU49" s="0"/>
      <c r="BV49" s="0"/>
      <c r="BW49" s="0"/>
      <c r="BX49" s="0"/>
      <c r="BY49" s="0"/>
      <c r="BZ49" s="0"/>
      <c r="CA49" s="0"/>
      <c r="CB49" s="0"/>
      <c r="CC49" s="0"/>
      <c r="CD49" s="0"/>
      <c r="CE49" s="0"/>
      <c r="CF49" s="0"/>
      <c r="CG49" s="0"/>
      <c r="CH49" s="0"/>
      <c r="CI49" s="0"/>
      <c r="CJ49" s="0"/>
      <c r="CK49" s="0"/>
      <c r="CL49" s="0"/>
      <c r="CM49" s="0"/>
      <c r="CN49" s="0"/>
      <c r="CO49" s="0"/>
      <c r="CP49" s="0"/>
      <c r="CQ49" s="0"/>
      <c r="CR49" s="0"/>
      <c r="CS49" s="0"/>
      <c r="CT49" s="0"/>
      <c r="CU49" s="0"/>
      <c r="CV49" s="0"/>
      <c r="CW49" s="0"/>
      <c r="CX49" s="0"/>
      <c r="CY49" s="0"/>
      <c r="CZ49" s="0"/>
      <c r="DA49" s="0"/>
      <c r="DB49" s="0"/>
      <c r="DC49" s="0"/>
      <c r="DD49" s="0"/>
      <c r="DE49" s="0"/>
      <c r="DF49" s="0"/>
      <c r="DG49" s="0"/>
      <c r="DH49" s="0"/>
      <c r="DI49" s="0"/>
      <c r="DJ49" s="0"/>
      <c r="DK49" s="0"/>
      <c r="DL49" s="0"/>
      <c r="DM49" s="0"/>
      <c r="DN49" s="0"/>
      <c r="DO49" s="0"/>
      <c r="DP49" s="0"/>
      <c r="DQ49" s="0"/>
      <c r="DR49" s="0"/>
      <c r="DS49" s="0"/>
      <c r="DT49" s="0"/>
      <c r="DU49" s="0"/>
      <c r="DV49" s="0"/>
      <c r="DW49" s="0"/>
      <c r="DX49" s="0"/>
      <c r="DY49" s="0"/>
      <c r="DZ49" s="0"/>
      <c r="EA49" s="0"/>
      <c r="EB49" s="0"/>
      <c r="EC49" s="0"/>
      <c r="ED49" s="0"/>
      <c r="EE49" s="0"/>
      <c r="EF49" s="0"/>
      <c r="EG49" s="0"/>
      <c r="EH49" s="0"/>
      <c r="EI49" s="0"/>
      <c r="EJ49" s="0"/>
      <c r="EK49" s="0"/>
      <c r="EL49" s="0"/>
      <c r="EM49" s="0"/>
      <c r="EN49" s="0"/>
      <c r="EO49" s="0"/>
      <c r="EP49" s="0"/>
      <c r="EQ49" s="0"/>
      <c r="ER49" s="0"/>
      <c r="ES49" s="0"/>
      <c r="ET49" s="0"/>
      <c r="EU49" s="0"/>
      <c r="EV49" s="0"/>
      <c r="EW49" s="0"/>
      <c r="EX49" s="0"/>
      <c r="EY49" s="0"/>
      <c r="EZ49" s="0"/>
      <c r="FA49" s="0"/>
      <c r="FB49" s="0"/>
      <c r="FC49" s="0"/>
      <c r="FD49" s="0"/>
      <c r="FE49" s="0"/>
      <c r="FF49" s="0"/>
      <c r="FG49" s="0"/>
      <c r="FH49" s="0"/>
      <c r="FI49" s="0"/>
      <c r="FJ49" s="0"/>
      <c r="FK49" s="0"/>
      <c r="FL49" s="0"/>
      <c r="FM49" s="0"/>
      <c r="FN49" s="0"/>
      <c r="FO49" s="0"/>
      <c r="FP49" s="0"/>
      <c r="FQ49" s="0"/>
      <c r="FR49" s="0"/>
      <c r="FS49" s="0"/>
      <c r="FT49" s="0"/>
      <c r="FU49" s="0"/>
      <c r="FV49" s="0"/>
      <c r="FW49" s="0"/>
      <c r="FX49" s="0"/>
      <c r="FY49" s="0"/>
      <c r="FZ49" s="0"/>
      <c r="GA49" s="0"/>
      <c r="GB49" s="0"/>
      <c r="GC49" s="0"/>
      <c r="GD49" s="0"/>
      <c r="GE49" s="11" t="n">
        <v>45453</v>
      </c>
      <c r="GF49" s="6" t="n">
        <v>200.26</v>
      </c>
      <c r="GG49" s="0" t="s">
        <v>656</v>
      </c>
    </row>
    <row collapsed="false" customFormat="false" customHeight="false" hidden="false" ht="12.1" outlineLevel="0" r="50">
      <c r="A50" s="0"/>
      <c r="B50" s="0"/>
      <c r="C50" s="0"/>
      <c r="D50" s="0"/>
      <c r="E50" s="0"/>
      <c r="F50" s="0"/>
      <c r="G50" s="0"/>
      <c r="H50" s="0"/>
      <c r="I50" s="0"/>
      <c r="J50" s="0"/>
      <c r="K50" s="0"/>
      <c r="L50" s="0"/>
      <c r="M50" s="0"/>
      <c r="N50" s="0"/>
      <c r="O50" s="0"/>
      <c r="P50" s="0"/>
      <c r="Q50" s="0"/>
      <c r="R50" s="0"/>
      <c r="S50" s="0"/>
      <c r="T50" s="0"/>
      <c r="U50" s="0"/>
      <c r="V50" s="0"/>
      <c r="W50" s="0"/>
      <c r="X50" s="0"/>
      <c r="Y50" s="0"/>
      <c r="Z50" s="0"/>
      <c r="AA50" s="0"/>
      <c r="AB50" s="0"/>
      <c r="AC50" s="0"/>
      <c r="AD50" s="0"/>
      <c r="AE50" s="0"/>
      <c r="AF50" s="0"/>
      <c r="AG50" s="0"/>
      <c r="AH50" s="0"/>
      <c r="AI50" s="0"/>
      <c r="AJ50" s="0"/>
      <c r="AK50" s="0"/>
      <c r="AL50" s="0"/>
      <c r="AM50" s="0"/>
      <c r="AN50" s="0"/>
      <c r="AO50" s="0"/>
      <c r="AP50" s="0"/>
      <c r="AQ50" s="0"/>
      <c r="AR50" s="0"/>
      <c r="AS50" s="0"/>
      <c r="AT50" s="0"/>
      <c r="AU50" s="0"/>
      <c r="AV50" s="0"/>
      <c r="AW50" s="0"/>
      <c r="AX50" s="0"/>
      <c r="AY50" s="0"/>
      <c r="AZ50" s="0"/>
      <c r="BA50" s="0"/>
      <c r="BB50" s="0"/>
      <c r="BC50" s="0"/>
      <c r="BD50" s="0"/>
      <c r="BE50" s="0"/>
      <c r="BF50" s="11" t="n">
        <v>44557</v>
      </c>
      <c r="BG50" s="6" t="n">
        <v>456.31</v>
      </c>
      <c r="BH50" s="0" t="s">
        <v>656</v>
      </c>
      <c r="BI50" s="0"/>
      <c r="BJ50" s="0"/>
      <c r="BK50" s="0"/>
      <c r="BL50" s="0"/>
      <c r="BM50" s="0"/>
      <c r="BN50" s="0"/>
      <c r="BO50" s="0"/>
      <c r="BP50" s="0"/>
      <c r="BQ50" s="0"/>
      <c r="BR50" s="0"/>
      <c r="BS50" s="0"/>
      <c r="BT50" s="0"/>
      <c r="BU50" s="0"/>
      <c r="BV50" s="0"/>
      <c r="BW50" s="0"/>
      <c r="BX50" s="0"/>
      <c r="BY50" s="0"/>
      <c r="BZ50" s="0"/>
      <c r="CA50" s="0"/>
      <c r="CB50" s="0"/>
      <c r="CC50" s="0"/>
      <c r="CD50" s="0"/>
      <c r="CE50" s="0"/>
      <c r="CF50" s="0"/>
      <c r="CG50" s="0"/>
      <c r="CH50" s="0"/>
      <c r="CI50" s="0"/>
      <c r="CJ50" s="0"/>
      <c r="CK50" s="0"/>
      <c r="CL50" s="0"/>
      <c r="CM50" s="0"/>
      <c r="CN50" s="0"/>
      <c r="CO50" s="0"/>
      <c r="CP50" s="0"/>
      <c r="CQ50" s="0"/>
      <c r="CR50" s="0"/>
      <c r="CS50" s="0"/>
      <c r="CT50" s="0"/>
      <c r="CU50" s="0"/>
      <c r="CV50" s="0"/>
      <c r="CW50" s="0"/>
      <c r="CX50" s="0"/>
      <c r="CY50" s="0"/>
      <c r="CZ50" s="0"/>
      <c r="DA50" s="0"/>
      <c r="DB50" s="0"/>
      <c r="DC50" s="0"/>
      <c r="DD50" s="0"/>
      <c r="DE50" s="0"/>
      <c r="DF50" s="0"/>
      <c r="DG50" s="0"/>
      <c r="DH50" s="0"/>
      <c r="DI50" s="0"/>
      <c r="DJ50" s="0"/>
      <c r="DK50" s="0"/>
      <c r="DL50" s="0"/>
      <c r="DM50" s="0"/>
      <c r="DN50" s="0"/>
      <c r="DO50" s="0"/>
      <c r="DP50" s="0"/>
      <c r="DQ50" s="0"/>
      <c r="DR50" s="0"/>
      <c r="DS50" s="0"/>
      <c r="DT50" s="0"/>
      <c r="DU50" s="0"/>
      <c r="DV50" s="0"/>
      <c r="DW50" s="0"/>
      <c r="DX50" s="0"/>
      <c r="DY50" s="0"/>
      <c r="DZ50" s="0"/>
      <c r="EA50" s="0"/>
      <c r="EB50" s="0"/>
      <c r="EC50" s="0"/>
      <c r="ED50" s="0"/>
      <c r="EE50" s="0"/>
      <c r="EF50" s="0"/>
      <c r="EG50" s="0"/>
      <c r="EH50" s="0"/>
      <c r="EI50" s="0"/>
      <c r="EJ50" s="0"/>
      <c r="EK50" s="0"/>
      <c r="EL50" s="0"/>
      <c r="EM50" s="0"/>
      <c r="EN50" s="0"/>
      <c r="EO50" s="0"/>
      <c r="EP50" s="0"/>
      <c r="EQ50" s="0"/>
      <c r="ER50" s="0"/>
      <c r="ES50" s="0"/>
      <c r="ET50" s="0"/>
      <c r="EU50" s="0"/>
      <c r="EV50" s="0"/>
      <c r="EW50" s="0"/>
      <c r="EX50" s="0"/>
      <c r="EY50" s="0"/>
      <c r="EZ50" s="0"/>
      <c r="FA50" s="0"/>
      <c r="FB50" s="0"/>
      <c r="FC50" s="0"/>
      <c r="FD50" s="0"/>
      <c r="FE50" s="0"/>
      <c r="FF50" s="0"/>
      <c r="FG50" s="0"/>
      <c r="FH50" s="0"/>
      <c r="FI50" s="0"/>
      <c r="FJ50" s="0"/>
      <c r="FK50" s="0"/>
      <c r="FL50" s="0"/>
      <c r="FM50" s="0"/>
      <c r="FN50" s="0"/>
      <c r="FO50" s="0"/>
      <c r="FP50" s="0"/>
      <c r="FQ50" s="0"/>
      <c r="FR50" s="0"/>
      <c r="FS50" s="0"/>
      <c r="FT50" s="0"/>
      <c r="FU50" s="0"/>
      <c r="FV50" s="0"/>
      <c r="FW50" s="0"/>
      <c r="FX50" s="0"/>
      <c r="FY50" s="0"/>
      <c r="FZ50" s="0"/>
      <c r="GA50" s="0"/>
      <c r="GB50" s="0"/>
      <c r="GC50" s="0"/>
      <c r="GD50" s="0"/>
      <c r="GE50" s="11" t="n">
        <v>45471</v>
      </c>
      <c r="GF50" s="6" t="n">
        <v>783.01</v>
      </c>
      <c r="GG50" s="0" t="s">
        <v>656</v>
      </c>
    </row>
    <row collapsed="false" customFormat="false" customHeight="false" hidden="false" ht="12.1" outlineLevel="0" r="51">
      <c r="A51" s="0"/>
      <c r="B51" s="0"/>
      <c r="C51" s="0"/>
      <c r="D51" s="0"/>
      <c r="E51" s="0"/>
      <c r="F51" s="0"/>
      <c r="G51" s="0"/>
      <c r="H51" s="0"/>
      <c r="I51" s="0"/>
      <c r="J51" s="0"/>
      <c r="K51" s="0"/>
      <c r="L51" s="0"/>
      <c r="M51" s="0"/>
      <c r="N51" s="0"/>
      <c r="O51" s="0"/>
      <c r="P51" s="0"/>
      <c r="Q51" s="0"/>
      <c r="R51" s="0"/>
      <c r="S51" s="0"/>
      <c r="T51" s="0"/>
      <c r="U51" s="0"/>
      <c r="V51" s="0"/>
      <c r="W51" s="0"/>
      <c r="X51" s="0"/>
      <c r="Y51" s="0"/>
      <c r="Z51" s="0"/>
      <c r="AA51" s="0"/>
      <c r="AB51" s="0"/>
      <c r="AC51" s="0"/>
      <c r="AD51" s="0"/>
      <c r="AE51" s="0"/>
      <c r="AF51" s="0"/>
      <c r="AG51" s="0"/>
      <c r="AH51" s="0"/>
      <c r="AI51" s="0"/>
      <c r="AJ51" s="0"/>
      <c r="AK51" s="0"/>
      <c r="AL51" s="0"/>
      <c r="AM51" s="0"/>
      <c r="AN51" s="0"/>
      <c r="AO51" s="0"/>
      <c r="AP51" s="0"/>
      <c r="AQ51" s="0"/>
      <c r="AR51" s="0"/>
      <c r="AS51" s="0"/>
      <c r="AT51" s="0"/>
      <c r="AU51" s="0"/>
      <c r="AV51" s="0"/>
      <c r="AW51" s="0"/>
      <c r="AX51" s="0"/>
      <c r="AY51" s="0"/>
      <c r="AZ51" s="0"/>
      <c r="BA51" s="0"/>
      <c r="BB51" s="0"/>
      <c r="BC51" s="0"/>
      <c r="BD51" s="0"/>
      <c r="BE51" s="0"/>
      <c r="BF51" s="11" t="n">
        <v>44559</v>
      </c>
      <c r="BG51" s="6" t="n">
        <v>753.06</v>
      </c>
      <c r="BH51" s="0" t="s">
        <v>656</v>
      </c>
      <c r="BI51" s="0"/>
      <c r="BJ51" s="0"/>
      <c r="BK51" s="0"/>
      <c r="BL51" s="0"/>
      <c r="BM51" s="0"/>
      <c r="BN51" s="0"/>
      <c r="BO51" s="0"/>
      <c r="BP51" s="0"/>
      <c r="BQ51" s="0"/>
      <c r="BR51" s="0"/>
      <c r="BS51" s="0"/>
      <c r="BT51" s="0"/>
      <c r="BU51" s="0"/>
      <c r="BV51" s="0"/>
      <c r="BW51" s="0"/>
      <c r="BX51" s="0"/>
      <c r="BY51" s="0"/>
      <c r="BZ51" s="0"/>
      <c r="CA51" s="0"/>
      <c r="CB51" s="0"/>
      <c r="CC51" s="0"/>
      <c r="CD51" s="0"/>
      <c r="CE51" s="0"/>
      <c r="CF51" s="0"/>
      <c r="CG51" s="0"/>
      <c r="CH51" s="0"/>
      <c r="CI51" s="0"/>
      <c r="CJ51" s="0"/>
      <c r="CK51" s="0"/>
      <c r="CL51" s="0"/>
      <c r="CM51" s="0"/>
      <c r="CN51" s="0"/>
      <c r="CO51" s="0"/>
      <c r="CP51" s="0"/>
      <c r="CQ51" s="0"/>
      <c r="CR51" s="0"/>
      <c r="CS51" s="0"/>
      <c r="CT51" s="0"/>
      <c r="CU51" s="0"/>
      <c r="CV51" s="0"/>
      <c r="CW51" s="0"/>
      <c r="CX51" s="0"/>
      <c r="CY51" s="0"/>
      <c r="CZ51" s="0"/>
      <c r="DA51" s="0"/>
      <c r="DB51" s="0"/>
      <c r="DC51" s="0"/>
      <c r="DD51" s="0"/>
      <c r="DE51" s="0"/>
      <c r="DF51" s="0"/>
      <c r="DG51" s="0"/>
      <c r="DH51" s="0"/>
      <c r="DI51" s="0"/>
      <c r="DJ51" s="0"/>
      <c r="DK51" s="0"/>
      <c r="DL51" s="0"/>
      <c r="DM51" s="0"/>
      <c r="DN51" s="0"/>
      <c r="DO51" s="0"/>
      <c r="DP51" s="0"/>
      <c r="DQ51" s="0"/>
      <c r="DR51" s="0"/>
      <c r="DS51" s="0"/>
      <c r="DT51" s="0"/>
      <c r="DU51" s="0"/>
      <c r="DV51" s="0"/>
      <c r="DW51" s="0"/>
      <c r="DX51" s="0"/>
      <c r="DY51" s="0"/>
      <c r="DZ51" s="0"/>
      <c r="EA51" s="0"/>
      <c r="EB51" s="0"/>
      <c r="EC51" s="0"/>
      <c r="ED51" s="0"/>
      <c r="EE51" s="0"/>
      <c r="EF51" s="0"/>
      <c r="EG51" s="0"/>
      <c r="EH51" s="0"/>
      <c r="EI51" s="0"/>
      <c r="EJ51" s="0"/>
      <c r="EK51" s="0"/>
      <c r="EL51" s="0"/>
      <c r="EM51" s="0"/>
      <c r="EN51" s="0"/>
      <c r="EO51" s="0"/>
      <c r="EP51" s="0"/>
      <c r="EQ51" s="0"/>
      <c r="ER51" s="0"/>
      <c r="ES51" s="0"/>
      <c r="ET51" s="0"/>
      <c r="EU51" s="0"/>
      <c r="EV51" s="0"/>
      <c r="EW51" s="0"/>
      <c r="EX51" s="0"/>
      <c r="EY51" s="0"/>
      <c r="EZ51" s="0"/>
      <c r="FA51" s="0"/>
      <c r="FB51" s="0"/>
      <c r="FC51" s="0"/>
      <c r="FD51" s="0"/>
      <c r="FE51" s="0"/>
      <c r="FF51" s="0"/>
      <c r="FG51" s="0"/>
      <c r="FH51" s="0"/>
      <c r="FI51" s="0"/>
      <c r="FJ51" s="0"/>
      <c r="FK51" s="0"/>
      <c r="FL51" s="0"/>
      <c r="FM51" s="0"/>
      <c r="FN51" s="0"/>
      <c r="FO51" s="0"/>
      <c r="FP51" s="0"/>
      <c r="FQ51" s="0"/>
      <c r="FR51" s="0"/>
      <c r="FS51" s="0"/>
      <c r="FT51" s="0"/>
      <c r="FU51" s="0"/>
      <c r="FV51" s="0"/>
      <c r="FW51" s="0"/>
      <c r="FX51" s="0"/>
      <c r="FY51" s="0"/>
      <c r="FZ51" s="0"/>
      <c r="GA51" s="0"/>
      <c r="GB51" s="0"/>
      <c r="GC51" s="0"/>
      <c r="GD51" s="0"/>
      <c r="GE51" s="11" t="n">
        <v>45474</v>
      </c>
      <c r="GF51" s="6" t="n">
        <v>359.98</v>
      </c>
      <c r="GG51" s="0" t="s">
        <v>656</v>
      </c>
    </row>
    <row collapsed="false" customFormat="false" customHeight="false" hidden="false" ht="12.1" outlineLevel="0" r="52">
      <c r="A52" s="0"/>
      <c r="B52" s="0"/>
      <c r="C52" s="0"/>
      <c r="D52" s="0"/>
      <c r="E52" s="0"/>
      <c r="F52" s="0"/>
      <c r="G52" s="0"/>
      <c r="H52" s="0"/>
      <c r="I52" s="0"/>
      <c r="J52" s="0"/>
      <c r="K52" s="0"/>
      <c r="L52" s="0"/>
      <c r="M52" s="0"/>
      <c r="N52" s="0"/>
      <c r="O52" s="0"/>
      <c r="P52" s="0"/>
      <c r="Q52" s="0"/>
      <c r="R52" s="0"/>
      <c r="S52" s="0"/>
      <c r="T52" s="0"/>
      <c r="U52" s="0"/>
      <c r="V52" s="0"/>
      <c r="W52" s="0"/>
      <c r="X52" s="0"/>
      <c r="Y52" s="0"/>
      <c r="Z52" s="0"/>
      <c r="AA52" s="0"/>
      <c r="AB52" s="0"/>
      <c r="AC52" s="0"/>
      <c r="AD52" s="0"/>
      <c r="AE52" s="0"/>
      <c r="AF52" s="0"/>
      <c r="AG52" s="0"/>
      <c r="AH52" s="0"/>
      <c r="AI52" s="0"/>
      <c r="AJ52" s="0"/>
      <c r="AK52" s="0"/>
      <c r="AL52" s="0"/>
      <c r="AM52" s="0"/>
      <c r="AN52" s="0"/>
      <c r="AO52" s="0"/>
      <c r="AP52" s="0"/>
      <c r="AQ52" s="0"/>
      <c r="AR52" s="0"/>
      <c r="AS52" s="0"/>
      <c r="AT52" s="0"/>
      <c r="AU52" s="0"/>
      <c r="AV52" s="0"/>
      <c r="AW52" s="0"/>
      <c r="AX52" s="0"/>
      <c r="AY52" s="0"/>
      <c r="AZ52" s="0"/>
      <c r="BA52" s="0"/>
      <c r="BB52" s="0"/>
      <c r="BC52" s="0"/>
      <c r="BD52" s="0"/>
      <c r="BE52" s="0"/>
      <c r="BF52" s="11" t="n">
        <v>44559</v>
      </c>
      <c r="BG52" s="6" t="n">
        <v>-920.8</v>
      </c>
      <c r="BH52" s="0" t="s">
        <v>657</v>
      </c>
      <c r="BI52" s="0"/>
      <c r="BJ52" s="0"/>
      <c r="BK52" s="0"/>
      <c r="BL52" s="0"/>
      <c r="BM52" s="0"/>
      <c r="BN52" s="0"/>
      <c r="BO52" s="0"/>
      <c r="BP52" s="0"/>
      <c r="BQ52" s="0"/>
      <c r="BR52" s="0"/>
      <c r="BS52" s="0"/>
      <c r="BT52" s="0"/>
      <c r="BU52" s="0"/>
      <c r="BV52" s="0"/>
      <c r="BW52" s="0"/>
      <c r="BX52" s="0"/>
      <c r="BY52" s="0"/>
      <c r="BZ52" s="0"/>
      <c r="CA52" s="0"/>
      <c r="CB52" s="0"/>
      <c r="CC52" s="0"/>
      <c r="CD52" s="0"/>
      <c r="CE52" s="0"/>
      <c r="CF52" s="0"/>
      <c r="CG52" s="0"/>
      <c r="CH52" s="0"/>
      <c r="CI52" s="0"/>
      <c r="CJ52" s="0"/>
      <c r="CK52" s="0"/>
      <c r="CL52" s="0"/>
      <c r="CM52" s="0"/>
      <c r="CN52" s="0"/>
      <c r="CO52" s="0"/>
      <c r="CP52" s="0"/>
      <c r="CQ52" s="0"/>
      <c r="CR52" s="0"/>
      <c r="CS52" s="0"/>
      <c r="CT52" s="0"/>
      <c r="CU52" s="0"/>
      <c r="CV52" s="0"/>
      <c r="CW52" s="0"/>
      <c r="CX52" s="0"/>
      <c r="CY52" s="0"/>
      <c r="CZ52" s="0"/>
      <c r="DA52" s="0"/>
      <c r="DB52" s="0"/>
      <c r="DC52" s="0"/>
      <c r="DD52" s="0"/>
      <c r="DE52" s="0"/>
      <c r="DF52" s="0"/>
      <c r="DG52" s="0"/>
      <c r="DH52" s="0"/>
      <c r="DI52" s="0"/>
      <c r="DJ52" s="0"/>
      <c r="DK52" s="0"/>
      <c r="DL52" s="0"/>
      <c r="DM52" s="0"/>
      <c r="DN52" s="0"/>
      <c r="DO52" s="0"/>
      <c r="DP52" s="0"/>
      <c r="DQ52" s="0"/>
      <c r="DR52" s="0"/>
      <c r="DS52" s="0"/>
      <c r="DT52" s="0"/>
      <c r="DU52" s="0"/>
      <c r="DV52" s="0"/>
      <c r="DW52" s="0"/>
      <c r="DX52" s="0"/>
      <c r="DY52" s="0"/>
      <c r="DZ52" s="0"/>
      <c r="EA52" s="0"/>
      <c r="EB52" s="0"/>
      <c r="EC52" s="0"/>
      <c r="ED52" s="0"/>
      <c r="EE52" s="0"/>
      <c r="EF52" s="0"/>
      <c r="EG52" s="0"/>
      <c r="EH52" s="0"/>
      <c r="EI52" s="0"/>
      <c r="EJ52" s="0"/>
      <c r="EK52" s="0"/>
      <c r="EL52" s="0"/>
      <c r="EM52" s="0"/>
      <c r="EN52" s="0"/>
      <c r="EO52" s="0"/>
      <c r="EP52" s="0"/>
      <c r="EQ52" s="0"/>
      <c r="ER52" s="0"/>
      <c r="ES52" s="0"/>
      <c r="ET52" s="0"/>
      <c r="EU52" s="0"/>
      <c r="EV52" s="0"/>
      <c r="EW52" s="0"/>
      <c r="EX52" s="0"/>
      <c r="EY52" s="0"/>
      <c r="EZ52" s="0"/>
      <c r="FA52" s="0"/>
      <c r="FB52" s="0"/>
      <c r="FC52" s="0"/>
      <c r="FD52" s="0"/>
      <c r="FE52" s="0"/>
      <c r="FF52" s="0"/>
      <c r="FG52" s="0"/>
      <c r="FH52" s="0"/>
      <c r="FI52" s="0"/>
      <c r="FJ52" s="0"/>
      <c r="FK52" s="0"/>
      <c r="FL52" s="0"/>
      <c r="FM52" s="0"/>
      <c r="FN52" s="0"/>
      <c r="FO52" s="0"/>
      <c r="FP52" s="0"/>
      <c r="FQ52" s="0"/>
      <c r="FR52" s="0"/>
      <c r="FS52" s="0"/>
      <c r="FT52" s="0"/>
      <c r="FU52" s="0"/>
      <c r="FV52" s="0"/>
      <c r="FW52" s="0"/>
      <c r="FX52" s="0"/>
      <c r="FY52" s="0"/>
      <c r="FZ52" s="0"/>
      <c r="GA52" s="0"/>
      <c r="GB52" s="0"/>
      <c r="GC52" s="0"/>
      <c r="GD52" s="0"/>
      <c r="GE52" s="11" t="n">
        <v>45490</v>
      </c>
      <c r="GF52" s="6" t="n">
        <v>156.87</v>
      </c>
      <c r="GG52" s="0" t="s">
        <v>656</v>
      </c>
    </row>
    <row collapsed="false" customFormat="false" customHeight="false" hidden="false" ht="12.1" outlineLevel="0" r="53">
      <c r="A53" s="0"/>
      <c r="B53" s="0"/>
      <c r="C53" s="0"/>
      <c r="D53" s="0"/>
      <c r="E53" s="0"/>
      <c r="F53" s="0"/>
      <c r="G53" s="0"/>
      <c r="H53" s="0"/>
      <c r="I53" s="0"/>
      <c r="J53" s="0"/>
      <c r="K53" s="0"/>
      <c r="L53" s="0"/>
      <c r="M53" s="0"/>
      <c r="N53" s="0"/>
      <c r="O53" s="0"/>
      <c r="P53" s="0"/>
      <c r="Q53" s="0"/>
      <c r="R53" s="0"/>
      <c r="S53" s="0"/>
      <c r="T53" s="0"/>
      <c r="U53" s="0"/>
      <c r="V53" s="0"/>
      <c r="W53" s="0"/>
      <c r="X53" s="0"/>
      <c r="Y53" s="0"/>
      <c r="Z53" s="0"/>
      <c r="AA53" s="0"/>
      <c r="AB53" s="0"/>
      <c r="AC53" s="0"/>
      <c r="AD53" s="0"/>
      <c r="AE53" s="0"/>
      <c r="AF53" s="0"/>
      <c r="AG53" s="0"/>
      <c r="AH53" s="0"/>
      <c r="AI53" s="0"/>
      <c r="AJ53" s="0"/>
      <c r="AK53" s="0"/>
      <c r="AL53" s="0"/>
      <c r="AM53" s="0"/>
      <c r="AN53" s="0"/>
      <c r="AO53" s="0"/>
      <c r="AP53" s="0"/>
      <c r="AQ53" s="0"/>
      <c r="AR53" s="0"/>
      <c r="AS53" s="0"/>
      <c r="AT53" s="0"/>
      <c r="AU53" s="0"/>
      <c r="AV53" s="0"/>
      <c r="AW53" s="0"/>
      <c r="AX53" s="0"/>
      <c r="AY53" s="0"/>
      <c r="AZ53" s="0"/>
      <c r="BA53" s="0"/>
      <c r="BB53" s="0"/>
      <c r="BC53" s="0"/>
      <c r="BD53" s="0"/>
      <c r="BE53" s="0"/>
      <c r="BF53" s="11" t="n">
        <v>44559</v>
      </c>
      <c r="BG53" s="6" t="n">
        <v>761.51</v>
      </c>
      <c r="BH53" s="0" t="s">
        <v>656</v>
      </c>
      <c r="BI53" s="0"/>
      <c r="BJ53" s="0"/>
      <c r="BK53" s="0"/>
      <c r="BL53" s="0"/>
      <c r="BM53" s="0"/>
      <c r="BN53" s="0"/>
      <c r="BO53" s="0"/>
      <c r="BP53" s="0"/>
      <c r="BQ53" s="0"/>
      <c r="BR53" s="0"/>
      <c r="BS53" s="0"/>
      <c r="BT53" s="0"/>
      <c r="BU53" s="0"/>
      <c r="BV53" s="0"/>
      <c r="BW53" s="0"/>
      <c r="BX53" s="0"/>
      <c r="BY53" s="0"/>
      <c r="BZ53" s="0"/>
      <c r="CA53" s="0"/>
      <c r="CB53" s="0"/>
      <c r="CC53" s="0"/>
      <c r="CD53" s="0"/>
      <c r="CE53" s="0"/>
      <c r="CF53" s="0"/>
      <c r="CG53" s="0"/>
      <c r="CH53" s="0"/>
      <c r="CI53" s="0"/>
      <c r="CJ53" s="0"/>
      <c r="CK53" s="0"/>
      <c r="CL53" s="0"/>
      <c r="CM53" s="0"/>
      <c r="CN53" s="0"/>
      <c r="CO53" s="0"/>
      <c r="CP53" s="0"/>
      <c r="CQ53" s="0"/>
      <c r="CR53" s="0"/>
      <c r="CS53" s="0"/>
      <c r="CT53" s="0"/>
      <c r="CU53" s="0"/>
      <c r="CV53" s="0"/>
      <c r="CW53" s="0"/>
      <c r="CX53" s="0"/>
      <c r="CY53" s="0"/>
      <c r="CZ53" s="0"/>
      <c r="DA53" s="0"/>
      <c r="DB53" s="0"/>
      <c r="DC53" s="0"/>
      <c r="DD53" s="0"/>
      <c r="DE53" s="0"/>
      <c r="DF53" s="0"/>
      <c r="DG53" s="0"/>
      <c r="DH53" s="0"/>
      <c r="DI53" s="0"/>
      <c r="DJ53" s="0"/>
      <c r="DK53" s="0"/>
      <c r="DL53" s="0"/>
      <c r="DM53" s="0"/>
      <c r="DN53" s="0"/>
      <c r="DO53" s="0"/>
      <c r="DP53" s="0"/>
      <c r="DQ53" s="0"/>
      <c r="DR53" s="0"/>
      <c r="DS53" s="0"/>
      <c r="DT53" s="0"/>
      <c r="DU53" s="0"/>
      <c r="DV53" s="0"/>
      <c r="DW53" s="0"/>
      <c r="DX53" s="0"/>
      <c r="DY53" s="0"/>
      <c r="DZ53" s="0"/>
      <c r="EA53" s="0"/>
      <c r="EB53" s="0"/>
      <c r="EC53" s="0"/>
      <c r="ED53" s="0"/>
      <c r="EE53" s="0"/>
      <c r="EF53" s="0"/>
      <c r="EG53" s="0"/>
      <c r="EH53" s="0"/>
      <c r="EI53" s="0"/>
      <c r="EJ53" s="0"/>
      <c r="EK53" s="0"/>
      <c r="EL53" s="0"/>
      <c r="EM53" s="0"/>
      <c r="EN53" s="0"/>
      <c r="EO53" s="0"/>
      <c r="EP53" s="0"/>
      <c r="EQ53" s="0"/>
      <c r="ER53" s="0"/>
      <c r="ES53" s="0"/>
      <c r="ET53" s="0"/>
      <c r="EU53" s="0"/>
      <c r="EV53" s="0"/>
      <c r="EW53" s="0"/>
      <c r="EX53" s="0"/>
      <c r="EY53" s="0"/>
      <c r="EZ53" s="0"/>
      <c r="FA53" s="0"/>
      <c r="FB53" s="0"/>
      <c r="FC53" s="0"/>
      <c r="FD53" s="0"/>
      <c r="FE53" s="0"/>
      <c r="FF53" s="0"/>
      <c r="FG53" s="0"/>
      <c r="FH53" s="0"/>
      <c r="FI53" s="0"/>
      <c r="FJ53" s="0"/>
      <c r="FK53" s="0"/>
      <c r="FL53" s="0"/>
      <c r="FM53" s="0"/>
      <c r="FN53" s="0"/>
      <c r="FO53" s="0"/>
      <c r="FP53" s="0"/>
      <c r="FQ53" s="0"/>
      <c r="FR53" s="0"/>
      <c r="FS53" s="0"/>
      <c r="FT53" s="0"/>
      <c r="FU53" s="0"/>
      <c r="FV53" s="0"/>
      <c r="FW53" s="0"/>
      <c r="FX53" s="0"/>
      <c r="FY53" s="0"/>
      <c r="FZ53" s="0"/>
      <c r="GA53" s="0"/>
      <c r="GB53" s="0"/>
      <c r="GC53" s="0"/>
      <c r="GD53" s="0"/>
      <c r="GE53" s="11" t="n">
        <v>45495</v>
      </c>
      <c r="GF53" s="6" t="n">
        <v>316.79</v>
      </c>
      <c r="GG53" s="0" t="s">
        <v>656</v>
      </c>
    </row>
    <row collapsed="false" customFormat="false" customHeight="false" hidden="false" ht="12.1" outlineLevel="0" r="54">
      <c r="A54" s="0"/>
      <c r="B54" s="0"/>
      <c r="C54" s="0"/>
      <c r="D54" s="0"/>
      <c r="E54" s="0"/>
      <c r="F54" s="0"/>
      <c r="G54" s="0"/>
      <c r="H54" s="0"/>
      <c r="I54" s="0"/>
      <c r="J54" s="0"/>
      <c r="K54" s="0"/>
      <c r="L54" s="0"/>
      <c r="M54" s="0"/>
      <c r="N54" s="0"/>
      <c r="O54" s="0"/>
      <c r="P54" s="0"/>
      <c r="Q54" s="0"/>
      <c r="R54" s="0"/>
      <c r="S54" s="0"/>
      <c r="T54" s="0"/>
      <c r="U54" s="0"/>
      <c r="V54" s="0"/>
      <c r="W54" s="0"/>
      <c r="X54" s="0"/>
      <c r="Y54" s="0"/>
      <c r="Z54" s="0"/>
      <c r="AA54" s="0"/>
      <c r="AB54" s="0"/>
      <c r="AC54" s="0"/>
      <c r="AD54" s="0"/>
      <c r="AE54" s="0"/>
      <c r="AF54" s="0"/>
      <c r="AG54" s="0"/>
      <c r="AH54" s="0"/>
      <c r="AI54" s="0"/>
      <c r="AJ54" s="0"/>
      <c r="AK54" s="0"/>
      <c r="AL54" s="0"/>
      <c r="AM54" s="0"/>
      <c r="AN54" s="0"/>
      <c r="AO54" s="0"/>
      <c r="AP54" s="0"/>
      <c r="AQ54" s="0"/>
      <c r="AR54" s="0"/>
      <c r="AS54" s="0"/>
      <c r="AT54" s="0"/>
      <c r="AU54" s="0"/>
      <c r="AV54" s="0"/>
      <c r="AW54" s="0"/>
      <c r="AX54" s="0"/>
      <c r="AY54" s="0"/>
      <c r="AZ54" s="0"/>
      <c r="BA54" s="0"/>
      <c r="BB54" s="0"/>
      <c r="BC54" s="0"/>
      <c r="BD54" s="0"/>
      <c r="BE54" s="0"/>
      <c r="BF54" s="11" t="n">
        <v>44560</v>
      </c>
      <c r="BG54" s="6" t="n">
        <v>591.37</v>
      </c>
      <c r="BH54" s="0" t="s">
        <v>656</v>
      </c>
      <c r="BI54" s="0"/>
      <c r="BJ54" s="0"/>
      <c r="BK54" s="0"/>
      <c r="BL54" s="0"/>
      <c r="BM54" s="0"/>
      <c r="BN54" s="0"/>
      <c r="BO54" s="0"/>
      <c r="BP54" s="0"/>
      <c r="BQ54" s="0"/>
      <c r="BR54" s="0"/>
      <c r="BS54" s="0"/>
      <c r="BT54" s="0"/>
      <c r="BU54" s="0"/>
      <c r="BV54" s="0"/>
      <c r="BW54" s="0"/>
      <c r="BX54" s="0"/>
      <c r="BY54" s="0"/>
      <c r="BZ54" s="0"/>
      <c r="CA54" s="0"/>
      <c r="CB54" s="0"/>
      <c r="CC54" s="0"/>
      <c r="CD54" s="0"/>
      <c r="CE54" s="0"/>
      <c r="CF54" s="0"/>
      <c r="CG54" s="0"/>
      <c r="CH54" s="0"/>
      <c r="CI54" s="0"/>
      <c r="CJ54" s="0"/>
      <c r="CK54" s="0"/>
      <c r="CL54" s="0"/>
      <c r="CM54" s="0"/>
      <c r="CN54" s="0"/>
      <c r="CO54" s="0"/>
      <c r="CP54" s="0"/>
      <c r="CQ54" s="0"/>
      <c r="CR54" s="0"/>
      <c r="CS54" s="0"/>
      <c r="CT54" s="0"/>
      <c r="CU54" s="0"/>
      <c r="CV54" s="0"/>
      <c r="CW54" s="0"/>
      <c r="CX54" s="0"/>
      <c r="CY54" s="0"/>
      <c r="CZ54" s="0"/>
      <c r="DA54" s="0"/>
      <c r="DB54" s="0"/>
      <c r="DC54" s="0"/>
      <c r="DD54" s="0"/>
      <c r="DE54" s="0"/>
      <c r="DF54" s="0"/>
      <c r="DG54" s="0"/>
      <c r="DH54" s="0"/>
      <c r="DI54" s="0"/>
      <c r="DJ54" s="0"/>
      <c r="DK54" s="0"/>
      <c r="DL54" s="0"/>
      <c r="DM54" s="0"/>
      <c r="DN54" s="0"/>
      <c r="DO54" s="0"/>
      <c r="DP54" s="0"/>
      <c r="DQ54" s="0"/>
      <c r="DR54" s="0"/>
      <c r="DS54" s="0"/>
      <c r="DT54" s="0"/>
      <c r="DU54" s="0"/>
      <c r="DV54" s="0"/>
      <c r="DW54" s="0"/>
      <c r="DX54" s="0"/>
      <c r="DY54" s="0"/>
      <c r="DZ54" s="0"/>
      <c r="EA54" s="0"/>
      <c r="EB54" s="0"/>
      <c r="EC54" s="0"/>
      <c r="ED54" s="0"/>
      <c r="EE54" s="0"/>
      <c r="EF54" s="0"/>
      <c r="EG54" s="0"/>
      <c r="EH54" s="0"/>
      <c r="EI54" s="0"/>
      <c r="EJ54" s="0"/>
      <c r="EK54" s="0"/>
      <c r="EL54" s="0"/>
      <c r="EM54" s="0"/>
      <c r="EN54" s="0"/>
      <c r="EO54" s="0"/>
      <c r="EP54" s="0"/>
      <c r="EQ54" s="0"/>
      <c r="ER54" s="0"/>
      <c r="ES54" s="0"/>
      <c r="ET54" s="0"/>
      <c r="EU54" s="0"/>
      <c r="EV54" s="0"/>
      <c r="EW54" s="0"/>
      <c r="EX54" s="0"/>
      <c r="EY54" s="0"/>
      <c r="EZ54" s="0"/>
      <c r="FA54" s="0"/>
      <c r="FB54" s="0"/>
      <c r="FC54" s="0"/>
      <c r="FD54" s="0"/>
      <c r="FE54" s="0"/>
      <c r="FF54" s="0"/>
      <c r="FG54" s="0"/>
      <c r="FH54" s="0"/>
      <c r="FI54" s="0"/>
      <c r="FJ54" s="0"/>
      <c r="FK54" s="0"/>
      <c r="FL54" s="0"/>
      <c r="FM54" s="0"/>
      <c r="FN54" s="0"/>
      <c r="FO54" s="0"/>
      <c r="FP54" s="0"/>
      <c r="FQ54" s="0"/>
      <c r="FR54" s="0"/>
      <c r="FS54" s="0"/>
      <c r="FT54" s="0"/>
      <c r="FU54" s="0"/>
      <c r="FV54" s="0"/>
      <c r="FW54" s="0"/>
      <c r="FX54" s="0"/>
      <c r="FY54" s="0"/>
      <c r="FZ54" s="0"/>
      <c r="GA54" s="0"/>
      <c r="GB54" s="0"/>
      <c r="GC54" s="0"/>
      <c r="GD54" s="0"/>
      <c r="GE54" s="11" t="n">
        <v>45498</v>
      </c>
      <c r="GF54" s="6" t="n">
        <v>-58</v>
      </c>
      <c r="GG54" s="0" t="s">
        <v>657</v>
      </c>
    </row>
    <row collapsed="false" customFormat="false" customHeight="false" hidden="false" ht="12.1" outlineLevel="0" r="55">
      <c r="A55" s="0"/>
      <c r="B55" s="0"/>
      <c r="C55" s="0"/>
      <c r="D55" s="0"/>
      <c r="E55" s="0"/>
      <c r="F55" s="0"/>
      <c r="G55" s="0"/>
      <c r="H55" s="0"/>
      <c r="I55" s="0"/>
      <c r="J55" s="0"/>
      <c r="K55" s="0"/>
      <c r="L55" s="0"/>
      <c r="M55" s="0"/>
      <c r="N55" s="0"/>
      <c r="O55" s="0"/>
      <c r="P55" s="0"/>
      <c r="Q55" s="0"/>
      <c r="R55" s="0"/>
      <c r="S55" s="0"/>
      <c r="T55" s="0"/>
      <c r="U55" s="0"/>
      <c r="V55" s="0"/>
      <c r="W55" s="0"/>
      <c r="X55" s="0"/>
      <c r="Y55" s="0"/>
      <c r="Z55" s="0"/>
      <c r="AA55" s="0"/>
      <c r="AB55" s="0"/>
      <c r="AC55" s="0"/>
      <c r="AD55" s="0"/>
      <c r="AE55" s="0"/>
      <c r="AF55" s="0"/>
      <c r="AG55" s="0"/>
      <c r="AH55" s="0"/>
      <c r="AI55" s="0"/>
      <c r="AJ55" s="0"/>
      <c r="AK55" s="0"/>
      <c r="AL55" s="0"/>
      <c r="AM55" s="0"/>
      <c r="AN55" s="0"/>
      <c r="AO55" s="0"/>
      <c r="AP55" s="0"/>
      <c r="AQ55" s="0"/>
      <c r="AR55" s="0"/>
      <c r="AS55" s="0"/>
      <c r="AT55" s="0"/>
      <c r="AU55" s="0"/>
      <c r="AV55" s="0"/>
      <c r="AW55" s="0"/>
      <c r="AX55" s="0"/>
      <c r="AY55" s="0"/>
      <c r="AZ55" s="0"/>
      <c r="BA55" s="0"/>
      <c r="BB55" s="0"/>
      <c r="BC55" s="0"/>
      <c r="BD55" s="0"/>
      <c r="BE55" s="0"/>
      <c r="BF55" s="11" t="n">
        <v>44585</v>
      </c>
      <c r="BG55" s="6" t="n">
        <v>343.03</v>
      </c>
      <c r="BH55" s="0" t="s">
        <v>656</v>
      </c>
      <c r="BI55" s="0"/>
      <c r="BJ55" s="0"/>
      <c r="BK55" s="0"/>
      <c r="BL55" s="0"/>
      <c r="BM55" s="0"/>
      <c r="BN55" s="0"/>
      <c r="BO55" s="0"/>
      <c r="BP55" s="0"/>
      <c r="BQ55" s="0"/>
      <c r="BR55" s="0"/>
      <c r="BS55" s="0"/>
      <c r="BT55" s="0"/>
      <c r="BU55" s="0"/>
      <c r="BV55" s="0"/>
      <c r="BW55" s="0"/>
      <c r="BX55" s="0"/>
      <c r="BY55" s="0"/>
      <c r="BZ55" s="0"/>
      <c r="CA55" s="0"/>
      <c r="CB55" s="0"/>
      <c r="CC55" s="0"/>
      <c r="CD55" s="0"/>
      <c r="CE55" s="0"/>
      <c r="CF55" s="0"/>
      <c r="CG55" s="0"/>
      <c r="CH55" s="0"/>
      <c r="CI55" s="0"/>
      <c r="CJ55" s="0"/>
      <c r="CK55" s="0"/>
      <c r="CL55" s="0"/>
      <c r="CM55" s="0"/>
      <c r="CN55" s="0"/>
      <c r="CO55" s="0"/>
      <c r="CP55" s="0"/>
      <c r="CQ55" s="0"/>
      <c r="CR55" s="0"/>
      <c r="CS55" s="0"/>
      <c r="CT55" s="0"/>
      <c r="CU55" s="0"/>
      <c r="CV55" s="0"/>
      <c r="CW55" s="0"/>
      <c r="CX55" s="0"/>
      <c r="CY55" s="0"/>
      <c r="CZ55" s="0"/>
      <c r="DA55" s="0"/>
      <c r="DB55" s="0"/>
      <c r="DC55" s="0"/>
      <c r="DD55" s="0"/>
      <c r="DE55" s="0"/>
      <c r="DF55" s="0"/>
      <c r="DG55" s="0"/>
      <c r="DH55" s="0"/>
      <c r="DI55" s="0"/>
      <c r="DJ55" s="0"/>
      <c r="DK55" s="0"/>
      <c r="DL55" s="0"/>
      <c r="DM55" s="0"/>
      <c r="DN55" s="0"/>
      <c r="DO55" s="0"/>
      <c r="DP55" s="0"/>
      <c r="DQ55" s="0"/>
      <c r="DR55" s="0"/>
      <c r="DS55" s="0"/>
      <c r="DT55" s="0"/>
      <c r="DU55" s="0"/>
      <c r="DV55" s="0"/>
      <c r="DW55" s="0"/>
      <c r="DX55" s="0"/>
      <c r="DY55" s="0"/>
      <c r="DZ55" s="0"/>
      <c r="EA55" s="0"/>
      <c r="EB55" s="0"/>
      <c r="EC55" s="0"/>
      <c r="ED55" s="0"/>
      <c r="EE55" s="0"/>
      <c r="EF55" s="0"/>
      <c r="EG55" s="0"/>
      <c r="EH55" s="0"/>
      <c r="EI55" s="0"/>
      <c r="EJ55" s="0"/>
      <c r="EK55" s="0"/>
      <c r="EL55" s="0"/>
      <c r="EM55" s="0"/>
      <c r="EN55" s="0"/>
      <c r="EO55" s="0"/>
      <c r="EP55" s="0"/>
      <c r="EQ55" s="0"/>
      <c r="ER55" s="0"/>
      <c r="ES55" s="0"/>
      <c r="ET55" s="0"/>
      <c r="EU55" s="0"/>
      <c r="EV55" s="0"/>
      <c r="EW55" s="0"/>
      <c r="EX55" s="0"/>
      <c r="EY55" s="0"/>
      <c r="EZ55" s="0"/>
      <c r="FA55" s="0"/>
      <c r="FB55" s="0"/>
      <c r="FC55" s="0"/>
      <c r="FD55" s="0"/>
      <c r="FE55" s="0"/>
      <c r="FF55" s="0"/>
      <c r="FG55" s="0"/>
      <c r="FH55" s="0"/>
      <c r="FI55" s="0"/>
      <c r="FJ55" s="0"/>
      <c r="FK55" s="0"/>
      <c r="FL55" s="0"/>
      <c r="FM55" s="0"/>
      <c r="FN55" s="0"/>
      <c r="FO55" s="0"/>
      <c r="FP55" s="0"/>
      <c r="FQ55" s="0"/>
      <c r="FR55" s="0"/>
      <c r="FS55" s="0"/>
      <c r="FT55" s="0"/>
      <c r="FU55" s="0"/>
      <c r="FV55" s="0"/>
      <c r="FW55" s="0"/>
      <c r="FX55" s="0"/>
      <c r="FY55" s="0"/>
      <c r="FZ55" s="0"/>
      <c r="GA55" s="0"/>
      <c r="GB55" s="0"/>
      <c r="GC55" s="0"/>
      <c r="GD55" s="0"/>
      <c r="GE55" s="11" t="n">
        <v>45499</v>
      </c>
      <c r="GF55" s="6" t="n">
        <v>319.25</v>
      </c>
      <c r="GG55" s="0" t="s">
        <v>656</v>
      </c>
    </row>
    <row collapsed="false" customFormat="false" customHeight="false" hidden="false" ht="12.1" outlineLevel="0" r="56">
      <c r="A56" s="0"/>
      <c r="B56" s="0"/>
      <c r="C56" s="0"/>
      <c r="D56" s="0"/>
      <c r="E56" s="0"/>
      <c r="F56" s="0"/>
      <c r="G56" s="0"/>
      <c r="H56" s="0"/>
      <c r="I56" s="0"/>
      <c r="J56" s="0"/>
      <c r="K56" s="0"/>
      <c r="L56" s="0"/>
      <c r="M56" s="0"/>
      <c r="N56" s="0"/>
      <c r="O56" s="0"/>
      <c r="P56" s="0"/>
      <c r="Q56" s="0"/>
      <c r="R56" s="0"/>
      <c r="S56" s="0"/>
      <c r="T56" s="0"/>
      <c r="U56" s="0"/>
      <c r="V56" s="0"/>
      <c r="W56" s="0"/>
      <c r="X56" s="0"/>
      <c r="Y56" s="0"/>
      <c r="Z56" s="0"/>
      <c r="AA56" s="0"/>
      <c r="AB56" s="0"/>
      <c r="AC56" s="0"/>
      <c r="AD56" s="0"/>
      <c r="AE56" s="0"/>
      <c r="AF56" s="0"/>
      <c r="AG56" s="0"/>
      <c r="AH56" s="0"/>
      <c r="AI56" s="0"/>
      <c r="AJ56" s="0"/>
      <c r="AK56" s="0"/>
      <c r="AL56" s="0"/>
      <c r="AM56" s="0"/>
      <c r="AN56" s="0"/>
      <c r="AO56" s="0"/>
      <c r="AP56" s="0"/>
      <c r="AQ56" s="0"/>
      <c r="AR56" s="0"/>
      <c r="AS56" s="0"/>
      <c r="AT56" s="0"/>
      <c r="AU56" s="0"/>
      <c r="AV56" s="0"/>
      <c r="AW56" s="0"/>
      <c r="AX56" s="0"/>
      <c r="AY56" s="0"/>
      <c r="AZ56" s="0"/>
      <c r="BA56" s="0"/>
      <c r="BB56" s="0"/>
      <c r="BC56" s="0"/>
      <c r="BD56" s="0"/>
      <c r="BE56" s="0"/>
      <c r="BF56" s="11" t="n">
        <v>44592</v>
      </c>
      <c r="BG56" s="6" t="n">
        <v>252.5</v>
      </c>
      <c r="BH56" s="0" t="s">
        <v>656</v>
      </c>
      <c r="BI56" s="0"/>
      <c r="BJ56" s="0"/>
      <c r="BK56" s="0"/>
      <c r="BL56" s="0"/>
      <c r="BM56" s="0"/>
      <c r="BN56" s="0"/>
      <c r="BO56" s="0"/>
      <c r="BP56" s="0"/>
      <c r="BQ56" s="0"/>
      <c r="BR56" s="0"/>
      <c r="BS56" s="0"/>
      <c r="BT56" s="0"/>
      <c r="BU56" s="0"/>
      <c r="BV56" s="0"/>
      <c r="BW56" s="0"/>
      <c r="BX56" s="0"/>
      <c r="BY56" s="0"/>
      <c r="BZ56" s="0"/>
      <c r="CA56" s="0"/>
      <c r="CB56" s="0"/>
      <c r="CC56" s="0"/>
      <c r="CD56" s="0"/>
      <c r="CE56" s="0"/>
      <c r="CF56" s="0"/>
      <c r="CG56" s="0"/>
      <c r="CH56" s="0"/>
      <c r="CI56" s="0"/>
      <c r="CJ56" s="0"/>
      <c r="CK56" s="0"/>
      <c r="CL56" s="0"/>
      <c r="CM56" s="0"/>
      <c r="CN56" s="0"/>
      <c r="CO56" s="0"/>
      <c r="CP56" s="0"/>
      <c r="CQ56" s="0"/>
      <c r="CR56" s="0"/>
      <c r="CS56" s="0"/>
      <c r="CT56" s="0"/>
      <c r="CU56" s="0"/>
      <c r="CV56" s="0"/>
      <c r="CW56" s="0"/>
      <c r="CX56" s="0"/>
      <c r="CY56" s="0"/>
      <c r="CZ56" s="0"/>
      <c r="DA56" s="0"/>
      <c r="DB56" s="0"/>
      <c r="DC56" s="0"/>
      <c r="DD56" s="0"/>
      <c r="DE56" s="0"/>
      <c r="DF56" s="0"/>
      <c r="DG56" s="0"/>
      <c r="DH56" s="0"/>
      <c r="DI56" s="0"/>
      <c r="DJ56" s="0"/>
      <c r="DK56" s="0"/>
      <c r="DL56" s="0"/>
      <c r="DM56" s="0"/>
      <c r="DN56" s="0"/>
      <c r="DO56" s="0"/>
      <c r="DP56" s="0"/>
      <c r="DQ56" s="0"/>
      <c r="DR56" s="0"/>
      <c r="DS56" s="0"/>
      <c r="DT56" s="0"/>
      <c r="DU56" s="0"/>
      <c r="DV56" s="0"/>
      <c r="DW56" s="0"/>
      <c r="DX56" s="0"/>
      <c r="DY56" s="0"/>
      <c r="DZ56" s="0"/>
      <c r="EA56" s="0"/>
      <c r="EB56" s="0"/>
      <c r="EC56" s="0"/>
      <c r="ED56" s="0"/>
      <c r="EE56" s="0"/>
      <c r="EF56" s="0"/>
      <c r="EG56" s="0"/>
      <c r="EH56" s="0"/>
      <c r="EI56" s="0"/>
      <c r="EJ56" s="0"/>
      <c r="EK56" s="0"/>
      <c r="EL56" s="0"/>
      <c r="EM56" s="0"/>
      <c r="EN56" s="0"/>
      <c r="EO56" s="0"/>
      <c r="EP56" s="0"/>
      <c r="EQ56" s="0"/>
      <c r="ER56" s="0"/>
      <c r="ES56" s="0"/>
      <c r="ET56" s="0"/>
      <c r="EU56" s="0"/>
      <c r="EV56" s="0"/>
      <c r="EW56" s="0"/>
      <c r="EX56" s="0"/>
      <c r="EY56" s="0"/>
      <c r="EZ56" s="0"/>
      <c r="FA56" s="0"/>
      <c r="FB56" s="0"/>
      <c r="FC56" s="0"/>
      <c r="FD56" s="0"/>
      <c r="FE56" s="0"/>
      <c r="FF56" s="0"/>
      <c r="FG56" s="0"/>
      <c r="FH56" s="0"/>
      <c r="FI56" s="0"/>
      <c r="FJ56" s="0"/>
      <c r="FK56" s="0"/>
      <c r="FL56" s="0"/>
      <c r="FM56" s="0"/>
      <c r="FN56" s="0"/>
      <c r="FO56" s="0"/>
      <c r="FP56" s="0"/>
      <c r="FQ56" s="0"/>
      <c r="FR56" s="0"/>
      <c r="FS56" s="0"/>
      <c r="FT56" s="0"/>
      <c r="FU56" s="0"/>
      <c r="FV56" s="0"/>
      <c r="FW56" s="0"/>
      <c r="FX56" s="0"/>
      <c r="FY56" s="0"/>
      <c r="FZ56" s="0"/>
      <c r="GA56" s="0"/>
      <c r="GB56" s="0"/>
      <c r="GC56" s="0"/>
      <c r="GD56" s="0"/>
      <c r="GE56" s="11" t="n">
        <v>45504</v>
      </c>
      <c r="GF56" s="6" t="n">
        <v>1513.18</v>
      </c>
      <c r="GG56" s="0" t="s">
        <v>656</v>
      </c>
    </row>
    <row collapsed="false" customFormat="false" customHeight="false" hidden="false" ht="12.1" outlineLevel="0" r="57">
      <c r="A57" s="0"/>
      <c r="B57" s="0"/>
      <c r="C57" s="0"/>
      <c r="D57" s="0"/>
      <c r="E57" s="0"/>
      <c r="F57" s="0"/>
      <c r="G57" s="0"/>
      <c r="H57" s="0"/>
      <c r="I57" s="0"/>
      <c r="J57" s="0"/>
      <c r="K57" s="0"/>
      <c r="L57" s="0"/>
      <c r="M57" s="0"/>
      <c r="N57" s="0"/>
      <c r="O57" s="0"/>
      <c r="P57" s="0"/>
      <c r="Q57" s="0"/>
      <c r="R57" s="0"/>
      <c r="S57" s="0"/>
      <c r="T57" s="0"/>
      <c r="U57" s="0"/>
      <c r="V57" s="0"/>
      <c r="W57" s="0"/>
      <c r="X57" s="0"/>
      <c r="Y57" s="0"/>
      <c r="Z57" s="0"/>
      <c r="AA57" s="0"/>
      <c r="AB57" s="0"/>
      <c r="AC57" s="0"/>
      <c r="AD57" s="0"/>
      <c r="AE57" s="0"/>
      <c r="AF57" s="0"/>
      <c r="AG57" s="0"/>
      <c r="AH57" s="0"/>
      <c r="AI57" s="0"/>
      <c r="AJ57" s="0"/>
      <c r="AK57" s="0"/>
      <c r="AL57" s="0"/>
      <c r="AM57" s="0"/>
      <c r="AN57" s="0"/>
      <c r="AO57" s="0"/>
      <c r="AP57" s="0"/>
      <c r="AQ57" s="0"/>
      <c r="AR57" s="0"/>
      <c r="AS57" s="0"/>
      <c r="AT57" s="0"/>
      <c r="AU57" s="0"/>
      <c r="AV57" s="0"/>
      <c r="AW57" s="0"/>
      <c r="AX57" s="0"/>
      <c r="AY57" s="0"/>
      <c r="AZ57" s="0"/>
      <c r="BA57" s="0"/>
      <c r="BB57" s="0"/>
      <c r="BC57" s="0"/>
      <c r="BD57" s="0"/>
      <c r="BE57" s="0"/>
      <c r="BF57" s="11" t="n">
        <v>44593</v>
      </c>
      <c r="BG57" s="6" t="n">
        <v>125.65</v>
      </c>
      <c r="BH57" s="0" t="s">
        <v>656</v>
      </c>
      <c r="BI57" s="0"/>
      <c r="BJ57" s="0"/>
      <c r="BK57" s="0"/>
      <c r="BL57" s="0"/>
      <c r="BM57" s="0"/>
      <c r="BN57" s="0"/>
      <c r="BO57" s="0"/>
      <c r="BP57" s="0"/>
      <c r="BQ57" s="0"/>
      <c r="BR57" s="0"/>
      <c r="BS57" s="0"/>
      <c r="BT57" s="0"/>
      <c r="BU57" s="0"/>
      <c r="BV57" s="0"/>
      <c r="BW57" s="0"/>
      <c r="BX57" s="0"/>
      <c r="BY57" s="0"/>
      <c r="BZ57" s="0"/>
      <c r="CA57" s="0"/>
      <c r="CB57" s="0"/>
      <c r="CC57" s="0"/>
      <c r="CD57" s="0"/>
      <c r="CE57" s="0"/>
      <c r="CF57" s="0"/>
      <c r="CG57" s="0"/>
      <c r="CH57" s="0"/>
      <c r="CI57" s="0"/>
      <c r="CJ57" s="0"/>
      <c r="CK57" s="0"/>
      <c r="CL57" s="0"/>
      <c r="CM57" s="0"/>
      <c r="CN57" s="0"/>
      <c r="CO57" s="0"/>
      <c r="CP57" s="0"/>
      <c r="CQ57" s="0"/>
      <c r="CR57" s="0"/>
      <c r="CS57" s="0"/>
      <c r="CT57" s="0"/>
      <c r="CU57" s="0"/>
      <c r="CV57" s="0"/>
      <c r="CW57" s="0"/>
      <c r="CX57" s="0"/>
      <c r="CY57" s="0"/>
      <c r="CZ57" s="0"/>
      <c r="DA57" s="0"/>
      <c r="DB57" s="0"/>
      <c r="DC57" s="0"/>
      <c r="DD57" s="0"/>
      <c r="DE57" s="0"/>
      <c r="DF57" s="0"/>
      <c r="DG57" s="0"/>
      <c r="DH57" s="0"/>
      <c r="DI57" s="0"/>
      <c r="DJ57" s="0"/>
      <c r="DK57" s="0"/>
      <c r="DL57" s="0"/>
      <c r="DM57" s="0"/>
      <c r="DN57" s="0"/>
      <c r="DO57" s="0"/>
      <c r="DP57" s="0"/>
      <c r="DQ57" s="0"/>
      <c r="DR57" s="0"/>
      <c r="DS57" s="0"/>
      <c r="DT57" s="0"/>
      <c r="DU57" s="0"/>
      <c r="DV57" s="0"/>
      <c r="DW57" s="0"/>
      <c r="DX57" s="0"/>
      <c r="DY57" s="0"/>
      <c r="DZ57" s="0"/>
      <c r="EA57" s="0"/>
      <c r="EB57" s="0"/>
      <c r="EC57" s="0"/>
      <c r="ED57" s="0"/>
      <c r="EE57" s="0"/>
      <c r="EF57" s="0"/>
      <c r="EG57" s="0"/>
      <c r="EH57" s="0"/>
      <c r="EI57" s="0"/>
      <c r="EJ57" s="0"/>
      <c r="EK57" s="0"/>
      <c r="EL57" s="0"/>
      <c r="EM57" s="0"/>
      <c r="EN57" s="0"/>
      <c r="EO57" s="0"/>
      <c r="EP57" s="0"/>
      <c r="EQ57" s="0"/>
      <c r="ER57" s="0"/>
      <c r="ES57" s="0"/>
      <c r="ET57" s="0"/>
      <c r="EU57" s="0"/>
      <c r="EV57" s="0"/>
      <c r="EW57" s="0"/>
      <c r="EX57" s="0"/>
      <c r="EY57" s="0"/>
      <c r="EZ57" s="0"/>
      <c r="FA57" s="0"/>
      <c r="FB57" s="0"/>
      <c r="FC57" s="0"/>
      <c r="FD57" s="0"/>
      <c r="FE57" s="0"/>
      <c r="FF57" s="0"/>
      <c r="FG57" s="0"/>
      <c r="FH57" s="0"/>
      <c r="FI57" s="0"/>
      <c r="FJ57" s="0"/>
      <c r="FK57" s="0"/>
      <c r="FL57" s="0"/>
      <c r="FM57" s="0"/>
      <c r="FN57" s="0"/>
      <c r="FO57" s="0"/>
      <c r="FP57" s="0"/>
      <c r="FQ57" s="0"/>
      <c r="FR57" s="0"/>
      <c r="FS57" s="0"/>
      <c r="FT57" s="0"/>
      <c r="FU57" s="0"/>
      <c r="FV57" s="0"/>
      <c r="FW57" s="0"/>
      <c r="FX57" s="0"/>
      <c r="FY57" s="0"/>
      <c r="FZ57" s="0"/>
      <c r="GA57" s="0"/>
      <c r="GB57" s="0"/>
      <c r="GC57" s="0"/>
      <c r="GD57" s="0"/>
      <c r="GE57" s="11" t="n">
        <v>45516</v>
      </c>
      <c r="GF57" s="6" t="n">
        <v>-13053.18</v>
      </c>
      <c r="GG57" s="0" t="s">
        <v>657</v>
      </c>
    </row>
    <row collapsed="false" customFormat="false" customHeight="false" hidden="false" ht="12.1" outlineLevel="0" r="58">
      <c r="A58" s="0"/>
      <c r="B58" s="0"/>
      <c r="C58" s="0"/>
      <c r="D58" s="0"/>
      <c r="E58" s="0"/>
      <c r="F58" s="0"/>
      <c r="G58" s="0"/>
      <c r="H58" s="0"/>
      <c r="I58" s="0"/>
      <c r="J58" s="0"/>
      <c r="K58" s="0"/>
      <c r="L58" s="0"/>
      <c r="M58" s="0"/>
      <c r="N58" s="0"/>
      <c r="O58" s="0"/>
      <c r="P58" s="0"/>
      <c r="Q58" s="0"/>
      <c r="R58" s="0"/>
      <c r="S58" s="0"/>
      <c r="T58" s="0"/>
      <c r="U58" s="0"/>
      <c r="V58" s="0"/>
      <c r="W58" s="0"/>
      <c r="X58" s="0"/>
      <c r="Y58" s="0"/>
      <c r="Z58" s="0"/>
      <c r="AA58" s="0"/>
      <c r="AB58" s="0"/>
      <c r="AC58" s="0"/>
      <c r="AD58" s="0"/>
      <c r="AE58" s="0"/>
      <c r="AF58" s="0"/>
      <c r="AG58" s="0"/>
      <c r="AH58" s="0"/>
      <c r="AI58" s="0"/>
      <c r="AJ58" s="0"/>
      <c r="AK58" s="0"/>
      <c r="AL58" s="0"/>
      <c r="AM58" s="0"/>
      <c r="AN58" s="0"/>
      <c r="AO58" s="0"/>
      <c r="AP58" s="0"/>
      <c r="AQ58" s="0"/>
      <c r="AR58" s="0"/>
      <c r="AS58" s="0"/>
      <c r="AT58" s="0"/>
      <c r="AU58" s="0"/>
      <c r="AV58" s="0"/>
      <c r="AW58" s="0"/>
      <c r="AX58" s="0"/>
      <c r="AY58" s="0"/>
      <c r="AZ58" s="0"/>
      <c r="BA58" s="0"/>
      <c r="BB58" s="0"/>
      <c r="BC58" s="0"/>
      <c r="BD58" s="0"/>
      <c r="BE58" s="0"/>
      <c r="BF58" s="11" t="n">
        <v>44595</v>
      </c>
      <c r="BG58" s="6" t="n">
        <v>-592.46</v>
      </c>
      <c r="BH58" s="0" t="s">
        <v>657</v>
      </c>
      <c r="BI58" s="0"/>
      <c r="BJ58" s="0"/>
      <c r="BK58" s="0"/>
      <c r="BL58" s="0"/>
      <c r="BM58" s="0"/>
      <c r="BN58" s="0"/>
      <c r="BO58" s="0"/>
      <c r="BP58" s="0"/>
      <c r="BQ58" s="0"/>
      <c r="BR58" s="0"/>
      <c r="BS58" s="0"/>
      <c r="BT58" s="0"/>
      <c r="BU58" s="0"/>
      <c r="BV58" s="0"/>
      <c r="BW58" s="0"/>
      <c r="BX58" s="0"/>
      <c r="BY58" s="0"/>
      <c r="BZ58" s="0"/>
      <c r="CA58" s="0"/>
      <c r="CB58" s="0"/>
      <c r="CC58" s="0"/>
      <c r="CD58" s="0"/>
      <c r="CE58" s="0"/>
      <c r="CF58" s="0"/>
      <c r="CG58" s="0"/>
      <c r="CH58" s="0"/>
      <c r="CI58" s="0"/>
      <c r="CJ58" s="0"/>
      <c r="CK58" s="0"/>
      <c r="CL58" s="0"/>
      <c r="CM58" s="0"/>
      <c r="CN58" s="0"/>
      <c r="CO58" s="0"/>
      <c r="CP58" s="0"/>
      <c r="CQ58" s="0"/>
      <c r="CR58" s="0"/>
      <c r="CS58" s="0"/>
      <c r="CT58" s="0"/>
      <c r="CU58" s="0"/>
      <c r="CV58" s="0"/>
      <c r="CW58" s="0"/>
      <c r="CX58" s="0"/>
      <c r="CY58" s="0"/>
      <c r="CZ58" s="0"/>
      <c r="DA58" s="0"/>
      <c r="DB58" s="0"/>
      <c r="DC58" s="0"/>
      <c r="DD58" s="0"/>
      <c r="DE58" s="0"/>
      <c r="DF58" s="0"/>
      <c r="DG58" s="0"/>
      <c r="DH58" s="0"/>
      <c r="DI58" s="0"/>
      <c r="DJ58" s="0"/>
      <c r="DK58" s="0"/>
      <c r="DL58" s="0"/>
      <c r="DM58" s="0"/>
      <c r="DN58" s="0"/>
      <c r="DO58" s="0"/>
      <c r="DP58" s="0"/>
      <c r="DQ58" s="0"/>
      <c r="DR58" s="0"/>
      <c r="DS58" s="0"/>
      <c r="DT58" s="0"/>
      <c r="DU58" s="0"/>
      <c r="DV58" s="0"/>
      <c r="DW58" s="0"/>
      <c r="DX58" s="0"/>
      <c r="DY58" s="0"/>
      <c r="DZ58" s="0"/>
      <c r="EA58" s="0"/>
      <c r="EB58" s="0"/>
      <c r="EC58" s="0"/>
      <c r="ED58" s="0"/>
      <c r="EE58" s="0"/>
      <c r="EF58" s="0"/>
      <c r="EG58" s="0"/>
      <c r="EH58" s="0"/>
      <c r="EI58" s="0"/>
      <c r="EJ58" s="0"/>
      <c r="EK58" s="0"/>
      <c r="EL58" s="0"/>
      <c r="EM58" s="0"/>
      <c r="EN58" s="0"/>
      <c r="EO58" s="0"/>
      <c r="EP58" s="0"/>
      <c r="EQ58" s="0"/>
      <c r="ER58" s="0"/>
      <c r="ES58" s="0"/>
      <c r="ET58" s="0"/>
      <c r="EU58" s="0"/>
      <c r="EV58" s="0"/>
      <c r="EW58" s="0"/>
      <c r="EX58" s="0"/>
      <c r="EY58" s="0"/>
      <c r="EZ58" s="0"/>
      <c r="FA58" s="0"/>
      <c r="FB58" s="0"/>
      <c r="FC58" s="0"/>
      <c r="FD58" s="0"/>
      <c r="FE58" s="0"/>
      <c r="FF58" s="0"/>
      <c r="FG58" s="0"/>
      <c r="FH58" s="0"/>
      <c r="FI58" s="0"/>
      <c r="FJ58" s="0"/>
      <c r="FK58" s="0"/>
      <c r="FL58" s="0"/>
      <c r="FM58" s="0"/>
      <c r="FN58" s="0"/>
      <c r="FO58" s="0"/>
      <c r="FP58" s="0"/>
      <c r="FQ58" s="0"/>
      <c r="FR58" s="0"/>
      <c r="FS58" s="0"/>
      <c r="FT58" s="0"/>
      <c r="FU58" s="0"/>
      <c r="FV58" s="0"/>
      <c r="FW58" s="0"/>
      <c r="FX58" s="0"/>
      <c r="FY58" s="0"/>
      <c r="FZ58" s="0"/>
      <c r="GA58" s="0"/>
      <c r="GB58" s="0"/>
      <c r="GC58" s="0"/>
      <c r="GD58" s="0"/>
      <c r="GE58" s="0"/>
      <c r="GF58" s="10" t="s">
        <f>=XIRR(GF2:GF57,GE2:GE57)</f>
      </c>
      <c r="GG58" s="0"/>
    </row>
    <row collapsed="false" customFormat="false" customHeight="false" hidden="false" ht="12.1" outlineLevel="0" r="59">
      <c r="A59" s="0"/>
      <c r="B59" s="0"/>
      <c r="C59" s="0"/>
      <c r="D59" s="0"/>
      <c r="E59" s="0"/>
      <c r="F59" s="0"/>
      <c r="G59" s="0"/>
      <c r="H59" s="0"/>
      <c r="I59" s="0"/>
      <c r="J59" s="0"/>
      <c r="K59" s="0"/>
      <c r="L59" s="0"/>
      <c r="M59" s="0"/>
      <c r="N59" s="0"/>
      <c r="O59" s="0"/>
      <c r="P59" s="0"/>
      <c r="Q59" s="0"/>
      <c r="R59" s="0"/>
      <c r="S59" s="0"/>
      <c r="T59" s="0"/>
      <c r="U59" s="0"/>
      <c r="V59" s="0"/>
      <c r="W59" s="0"/>
      <c r="X59" s="0"/>
      <c r="Y59" s="0"/>
      <c r="Z59" s="0"/>
      <c r="AA59" s="0"/>
      <c r="AB59" s="0"/>
      <c r="AC59" s="0"/>
      <c r="AD59" s="0"/>
      <c r="AE59" s="0"/>
      <c r="AF59" s="0"/>
      <c r="AG59" s="0"/>
      <c r="AH59" s="0"/>
      <c r="AI59" s="0"/>
      <c r="AJ59" s="0"/>
      <c r="AK59" s="0"/>
      <c r="AL59" s="0"/>
      <c r="AM59" s="0"/>
      <c r="AN59" s="0"/>
      <c r="AO59" s="0"/>
      <c r="AP59" s="0"/>
      <c r="AQ59" s="0"/>
      <c r="AR59" s="0"/>
      <c r="AS59" s="0"/>
      <c r="AT59" s="0"/>
      <c r="AU59" s="0"/>
      <c r="AV59" s="0"/>
      <c r="AW59" s="0"/>
      <c r="AX59" s="0"/>
      <c r="AY59" s="0"/>
      <c r="AZ59" s="0"/>
      <c r="BA59" s="0"/>
      <c r="BB59" s="0"/>
      <c r="BC59" s="0"/>
      <c r="BD59" s="0"/>
      <c r="BE59" s="0"/>
      <c r="BF59" s="11" t="n">
        <v>44610</v>
      </c>
      <c r="BG59" s="6" t="n">
        <v>-5978.96</v>
      </c>
      <c r="BH59" s="0" t="s">
        <v>657</v>
      </c>
      <c r="BI59" s="0"/>
      <c r="BJ59" s="0"/>
      <c r="BK59" s="0"/>
      <c r="BL59" s="0"/>
      <c r="BM59" s="0"/>
      <c r="BN59" s="0"/>
      <c r="BO59" s="0"/>
      <c r="BP59" s="0"/>
      <c r="BQ59" s="0"/>
      <c r="BR59" s="0"/>
      <c r="BS59" s="0"/>
      <c r="BT59" s="0"/>
      <c r="BU59" s="0"/>
      <c r="BV59" s="0"/>
      <c r="BW59" s="0"/>
      <c r="BX59" s="0"/>
      <c r="BY59" s="0"/>
      <c r="BZ59" s="0"/>
      <c r="CA59" s="0"/>
      <c r="CB59" s="0"/>
      <c r="CC59" s="0"/>
      <c r="CD59" s="0"/>
      <c r="CE59" s="0"/>
      <c r="CF59" s="0"/>
      <c r="CG59" s="0"/>
      <c r="CH59" s="0"/>
      <c r="CI59" s="0"/>
      <c r="CJ59" s="0"/>
      <c r="CK59" s="0"/>
      <c r="CL59" s="0"/>
      <c r="CM59" s="0"/>
      <c r="CN59" s="0"/>
      <c r="CO59" s="0"/>
      <c r="CP59" s="0"/>
      <c r="CQ59" s="0"/>
      <c r="CR59" s="0"/>
      <c r="CS59" s="0"/>
      <c r="CT59" s="0"/>
      <c r="CU59" s="0"/>
      <c r="CV59" s="0"/>
      <c r="CW59" s="0"/>
      <c r="CX59" s="0"/>
      <c r="CY59" s="0"/>
      <c r="CZ59" s="0"/>
      <c r="DA59" s="0"/>
      <c r="DB59" s="0"/>
      <c r="DC59" s="0"/>
      <c r="DD59" s="0"/>
      <c r="DE59" s="0"/>
      <c r="DF59" s="0"/>
      <c r="DG59" s="0"/>
      <c r="DH59" s="0"/>
      <c r="DI59" s="0"/>
      <c r="DJ59" s="0"/>
      <c r="DK59" s="0"/>
      <c r="DL59" s="0"/>
      <c r="DM59" s="0"/>
      <c r="DN59" s="0"/>
      <c r="DO59" s="0"/>
      <c r="DP59" s="0"/>
      <c r="DQ59" s="0"/>
      <c r="DR59" s="0"/>
      <c r="DS59" s="0"/>
      <c r="DT59" s="0"/>
      <c r="DU59" s="0"/>
      <c r="DV59" s="0"/>
      <c r="DW59" s="0"/>
      <c r="DX59" s="0"/>
      <c r="DY59" s="0"/>
      <c r="DZ59" s="0"/>
      <c r="EA59" s="0"/>
      <c r="EB59" s="0"/>
      <c r="EC59" s="0"/>
      <c r="ED59" s="0"/>
      <c r="EE59" s="0"/>
      <c r="EF59" s="0"/>
      <c r="EG59" s="0"/>
      <c r="EH59" s="0"/>
      <c r="EI59" s="0"/>
      <c r="EJ59" s="0"/>
      <c r="EK59" s="0"/>
      <c r="EL59" s="0"/>
      <c r="EM59" s="0"/>
      <c r="EN59" s="0"/>
      <c r="EO59" s="0"/>
      <c r="EP59" s="0"/>
      <c r="EQ59" s="0"/>
      <c r="ER59" s="0"/>
      <c r="ES59" s="0"/>
      <c r="ET59" s="0"/>
      <c r="EU59" s="0"/>
      <c r="EV59" s="0"/>
      <c r="EW59" s="0"/>
      <c r="EX59" s="0"/>
      <c r="EY59" s="0"/>
      <c r="EZ59" s="0"/>
      <c r="FA59" s="0"/>
      <c r="FB59" s="0"/>
      <c r="FC59" s="0"/>
      <c r="FD59" s="0"/>
      <c r="FE59" s="0"/>
      <c r="FF59" s="0"/>
      <c r="FG59" s="0"/>
      <c r="FH59" s="0"/>
      <c r="FI59" s="0"/>
      <c r="FJ59" s="0"/>
      <c r="FK59" s="0"/>
      <c r="FL59" s="0"/>
      <c r="FM59" s="0"/>
      <c r="FN59" s="0"/>
      <c r="FO59" s="0"/>
      <c r="FP59" s="0"/>
      <c r="FQ59" s="0"/>
      <c r="FR59" s="0"/>
      <c r="FS59" s="0"/>
      <c r="FT59" s="0"/>
      <c r="FU59" s="0"/>
      <c r="FV59" s="0"/>
      <c r="FW59" s="0"/>
      <c r="FX59" s="0"/>
      <c r="FY59" s="0"/>
      <c r="FZ59" s="0"/>
      <c r="GA59" s="0"/>
      <c r="GB59" s="0"/>
      <c r="GC59" s="0"/>
      <c r="GD59" s="0"/>
      <c r="GE59" s="0"/>
      <c r="GF59" s="8" t="s">
        <f>=-SUM(GF2:GF57)</f>
      </c>
      <c r="GG59" s="0" t="s">
        <v>659</v>
      </c>
    </row>
    <row collapsed="false" customFormat="false" customHeight="false" hidden="false" ht="12.1" outlineLevel="0" r="60">
      <c r="A60" s="0"/>
      <c r="B60" s="0"/>
      <c r="C60" s="0"/>
      <c r="D60" s="0"/>
      <c r="E60" s="0"/>
      <c r="F60" s="0"/>
      <c r="G60" s="0"/>
      <c r="H60" s="0"/>
      <c r="I60" s="0"/>
      <c r="J60" s="0"/>
      <c r="K60" s="0"/>
      <c r="L60" s="0"/>
      <c r="M60" s="0"/>
      <c r="N60" s="0"/>
      <c r="O60" s="0"/>
      <c r="P60" s="0"/>
      <c r="Q60" s="0"/>
      <c r="R60" s="0"/>
      <c r="S60" s="0"/>
      <c r="T60" s="0"/>
      <c r="U60" s="0"/>
      <c r="V60" s="0"/>
      <c r="W60" s="0"/>
      <c r="X60" s="0"/>
      <c r="Y60" s="0"/>
      <c r="Z60" s="0"/>
      <c r="AA60" s="0"/>
      <c r="AB60" s="0"/>
      <c r="AC60" s="0"/>
      <c r="AD60" s="0"/>
      <c r="AE60" s="0"/>
      <c r="AF60" s="0"/>
      <c r="AG60" s="0"/>
      <c r="AH60" s="0"/>
      <c r="AI60" s="0"/>
      <c r="AJ60" s="0"/>
      <c r="AK60" s="0"/>
      <c r="AL60" s="0"/>
      <c r="AM60" s="0"/>
      <c r="AN60" s="0"/>
      <c r="AO60" s="0"/>
      <c r="AP60" s="0"/>
      <c r="AQ60" s="0"/>
      <c r="AR60" s="0"/>
      <c r="AS60" s="0"/>
      <c r="AT60" s="0"/>
      <c r="AU60" s="0"/>
      <c r="AV60" s="0"/>
      <c r="AW60" s="0"/>
      <c r="AX60" s="0"/>
      <c r="AY60" s="0"/>
      <c r="AZ60" s="0"/>
      <c r="BA60" s="0"/>
      <c r="BB60" s="0"/>
      <c r="BC60" s="0"/>
      <c r="BD60" s="0"/>
      <c r="BE60" s="0"/>
      <c r="BF60" s="11" t="n">
        <v>44610</v>
      </c>
      <c r="BG60" s="6" t="n">
        <v>-499.26</v>
      </c>
      <c r="BH60" s="0" t="s">
        <v>657</v>
      </c>
    </row>
    <row collapsed="false" customFormat="false" customHeight="false" hidden="false" ht="12.1" outlineLevel="0" r="61">
      <c r="A61" s="0"/>
      <c r="B61" s="0"/>
      <c r="C61" s="0"/>
      <c r="D61" s="0"/>
      <c r="E61" s="0"/>
      <c r="F61" s="0"/>
      <c r="G61" s="0"/>
      <c r="H61" s="0"/>
      <c r="I61" s="0"/>
      <c r="J61" s="0"/>
      <c r="K61" s="0"/>
      <c r="L61" s="0"/>
      <c r="M61" s="0"/>
      <c r="N61" s="0"/>
      <c r="O61" s="0"/>
      <c r="P61" s="0"/>
      <c r="Q61" s="0"/>
      <c r="R61" s="0"/>
      <c r="S61" s="0"/>
      <c r="T61" s="0"/>
      <c r="U61" s="0"/>
      <c r="V61" s="0"/>
      <c r="W61" s="0"/>
      <c r="X61" s="0"/>
      <c r="Y61" s="0"/>
      <c r="Z61" s="0"/>
      <c r="AA61" s="0"/>
      <c r="AB61" s="0"/>
      <c r="AC61" s="0"/>
      <c r="AD61" s="0"/>
      <c r="AE61" s="0"/>
      <c r="AF61" s="0"/>
      <c r="AG61" s="0"/>
      <c r="AH61" s="0"/>
      <c r="AI61" s="0"/>
      <c r="AJ61" s="0"/>
      <c r="AK61" s="0"/>
      <c r="AL61" s="0"/>
      <c r="AM61" s="0"/>
      <c r="AN61" s="0"/>
      <c r="AO61" s="0"/>
      <c r="AP61" s="0"/>
      <c r="AQ61" s="0"/>
      <c r="AR61" s="0"/>
      <c r="AS61" s="0"/>
      <c r="AT61" s="0"/>
      <c r="AU61" s="0"/>
      <c r="AV61" s="0"/>
      <c r="AW61" s="0"/>
      <c r="AX61" s="0"/>
      <c r="AY61" s="0"/>
      <c r="AZ61" s="0"/>
      <c r="BA61" s="0"/>
      <c r="BB61" s="0"/>
      <c r="BC61" s="0"/>
      <c r="BD61" s="0"/>
      <c r="BE61" s="0"/>
      <c r="BF61" s="11" t="n">
        <v>44613</v>
      </c>
      <c r="BG61" s="6" t="n">
        <v>-1156.55</v>
      </c>
      <c r="BH61" s="0" t="s">
        <v>657</v>
      </c>
    </row>
    <row collapsed="false" customFormat="false" customHeight="false" hidden="false" ht="12.1" outlineLevel="0" r="62">
      <c r="A62" s="0"/>
      <c r="B62" s="0"/>
      <c r="C62" s="0"/>
      <c r="D62" s="0"/>
      <c r="E62" s="0"/>
      <c r="F62" s="0"/>
      <c r="G62" s="0"/>
      <c r="H62" s="0"/>
      <c r="I62" s="0"/>
      <c r="J62" s="0"/>
      <c r="K62" s="0"/>
      <c r="L62" s="0"/>
      <c r="M62" s="0"/>
      <c r="N62" s="0"/>
      <c r="O62" s="0"/>
      <c r="P62" s="0"/>
      <c r="Q62" s="0"/>
      <c r="R62" s="0"/>
      <c r="S62" s="0"/>
      <c r="T62" s="0"/>
      <c r="U62" s="0"/>
      <c r="V62" s="0"/>
      <c r="W62" s="0"/>
      <c r="X62" s="0"/>
      <c r="Y62" s="0"/>
      <c r="Z62" s="0"/>
      <c r="AA62" s="0"/>
      <c r="AB62" s="0"/>
      <c r="AC62" s="0"/>
      <c r="AD62" s="0"/>
      <c r="AE62" s="0"/>
      <c r="AF62" s="0"/>
      <c r="AG62" s="0"/>
      <c r="AH62" s="0"/>
      <c r="AI62" s="0"/>
      <c r="AJ62" s="0"/>
      <c r="AK62" s="0"/>
      <c r="AL62" s="0"/>
      <c r="AM62" s="0"/>
      <c r="AN62" s="0"/>
      <c r="AO62" s="0"/>
      <c r="AP62" s="0"/>
      <c r="AQ62" s="0"/>
      <c r="AR62" s="0"/>
      <c r="AS62" s="0"/>
      <c r="AT62" s="0"/>
      <c r="AU62" s="0"/>
      <c r="AV62" s="0"/>
      <c r="AW62" s="0"/>
      <c r="AX62" s="0"/>
      <c r="AY62" s="0"/>
      <c r="AZ62" s="0"/>
      <c r="BA62" s="0"/>
      <c r="BB62" s="0"/>
      <c r="BC62" s="0"/>
      <c r="BD62" s="0"/>
      <c r="BE62" s="0"/>
      <c r="BF62" s="11" t="n">
        <v>44659</v>
      </c>
      <c r="BG62" s="6" t="n">
        <v>298.55</v>
      </c>
      <c r="BH62" s="0" t="s">
        <v>656</v>
      </c>
    </row>
    <row collapsed="false" customFormat="false" customHeight="false" hidden="false" ht="12.1" outlineLevel="0" r="63">
      <c r="A63" s="0"/>
      <c r="B63" s="0"/>
      <c r="C63" s="0"/>
      <c r="D63" s="0"/>
      <c r="E63" s="0"/>
      <c r="F63" s="0"/>
      <c r="G63" s="0"/>
      <c r="H63" s="0"/>
      <c r="I63" s="0"/>
      <c r="J63" s="0"/>
      <c r="K63" s="0"/>
      <c r="L63" s="0"/>
      <c r="M63" s="0"/>
      <c r="N63" s="0"/>
      <c r="O63" s="0"/>
      <c r="P63" s="0"/>
      <c r="Q63" s="0"/>
      <c r="R63" s="0"/>
      <c r="S63" s="0"/>
      <c r="T63" s="0"/>
      <c r="U63" s="0"/>
      <c r="V63" s="0"/>
      <c r="W63" s="0"/>
      <c r="X63" s="0"/>
      <c r="Y63" s="0"/>
      <c r="Z63" s="0"/>
      <c r="AA63" s="0"/>
      <c r="AB63" s="0"/>
      <c r="AC63" s="0"/>
      <c r="AD63" s="0"/>
      <c r="AE63" s="0"/>
      <c r="AF63" s="0"/>
      <c r="AG63" s="0"/>
      <c r="AH63" s="0"/>
      <c r="AI63" s="0"/>
      <c r="AJ63" s="0"/>
      <c r="AK63" s="0"/>
      <c r="AL63" s="0"/>
      <c r="AM63" s="0"/>
      <c r="AN63" s="0"/>
      <c r="AO63" s="0"/>
      <c r="AP63" s="0"/>
      <c r="AQ63" s="0"/>
      <c r="AR63" s="0"/>
      <c r="AS63" s="0"/>
      <c r="AT63" s="0"/>
      <c r="AU63" s="0"/>
      <c r="AV63" s="0"/>
      <c r="AW63" s="0"/>
      <c r="AX63" s="0"/>
      <c r="AY63" s="0"/>
      <c r="AZ63" s="0"/>
      <c r="BA63" s="0"/>
      <c r="BB63" s="0"/>
      <c r="BC63" s="0"/>
      <c r="BD63" s="0"/>
      <c r="BE63" s="0"/>
      <c r="BF63" s="11" t="n">
        <v>44666</v>
      </c>
      <c r="BG63" s="6" t="n">
        <v>-253.71</v>
      </c>
      <c r="BH63" s="0" t="s">
        <v>657</v>
      </c>
    </row>
    <row collapsed="false" customFormat="false" customHeight="false" hidden="false" ht="12.1" outlineLevel="0" r="64">
      <c r="A64" s="0"/>
      <c r="B64" s="0"/>
      <c r="C64" s="0"/>
      <c r="D64" s="0"/>
      <c r="E64" s="0"/>
      <c r="F64" s="0"/>
      <c r="G64" s="0"/>
      <c r="H64" s="0"/>
      <c r="I64" s="0"/>
      <c r="J64" s="0"/>
      <c r="K64" s="0"/>
      <c r="L64" s="0"/>
      <c r="M64" s="0"/>
      <c r="N64" s="0"/>
      <c r="O64" s="0"/>
      <c r="P64" s="0"/>
      <c r="Q64" s="0"/>
      <c r="R64" s="0"/>
      <c r="S64" s="0"/>
      <c r="T64" s="0"/>
      <c r="U64" s="0"/>
      <c r="V64" s="0"/>
      <c r="W64" s="0"/>
      <c r="X64" s="0"/>
      <c r="Y64" s="0"/>
      <c r="Z64" s="0"/>
      <c r="AA64" s="0"/>
      <c r="AB64" s="0"/>
      <c r="AC64" s="0"/>
      <c r="AD64" s="0"/>
      <c r="AE64" s="0"/>
      <c r="AF64" s="0"/>
      <c r="AG64" s="0"/>
      <c r="AH64" s="0"/>
      <c r="AI64" s="0"/>
      <c r="AJ64" s="0"/>
      <c r="AK64" s="0"/>
      <c r="AL64" s="0"/>
      <c r="AM64" s="0"/>
      <c r="AN64" s="0"/>
      <c r="AO64" s="0"/>
      <c r="AP64" s="0"/>
      <c r="AQ64" s="0"/>
      <c r="AR64" s="0"/>
      <c r="AS64" s="0"/>
      <c r="AT64" s="0"/>
      <c r="AU64" s="0"/>
      <c r="AV64" s="0"/>
      <c r="AW64" s="0"/>
      <c r="AX64" s="0"/>
      <c r="AY64" s="0"/>
      <c r="AZ64" s="0"/>
      <c r="BA64" s="0"/>
      <c r="BB64" s="0"/>
      <c r="BC64" s="0"/>
      <c r="BD64" s="0"/>
      <c r="BE64" s="0"/>
      <c r="BF64" s="11" t="n">
        <v>44666</v>
      </c>
      <c r="BG64" s="6" t="n">
        <v>-112.74</v>
      </c>
      <c r="BH64" s="0" t="s">
        <v>657</v>
      </c>
    </row>
    <row collapsed="false" customFormat="false" customHeight="false" hidden="false" ht="12.1" outlineLevel="0" r="65">
      <c r="A65" s="0"/>
      <c r="B65" s="0"/>
      <c r="C65" s="0"/>
      <c r="D65" s="0"/>
      <c r="E65" s="0"/>
      <c r="F65" s="0"/>
      <c r="G65" s="0"/>
      <c r="H65" s="0"/>
      <c r="I65" s="0"/>
      <c r="J65" s="0"/>
      <c r="K65" s="0"/>
      <c r="L65" s="0"/>
      <c r="M65" s="0"/>
      <c r="N65" s="0"/>
      <c r="O65" s="0"/>
      <c r="P65" s="0"/>
      <c r="Q65" s="0"/>
      <c r="R65" s="0"/>
      <c r="S65" s="0"/>
      <c r="T65" s="0"/>
      <c r="U65" s="0"/>
      <c r="V65" s="0"/>
      <c r="W65" s="0"/>
      <c r="X65" s="0"/>
      <c r="Y65" s="0"/>
      <c r="Z65" s="0"/>
      <c r="AA65" s="0"/>
      <c r="AB65" s="0"/>
      <c r="AC65" s="0"/>
      <c r="AD65" s="0"/>
      <c r="AE65" s="0"/>
      <c r="AF65" s="0"/>
      <c r="AG65" s="0"/>
      <c r="AH65" s="0"/>
      <c r="AI65" s="0"/>
      <c r="AJ65" s="0"/>
      <c r="AK65" s="0"/>
      <c r="AL65" s="0"/>
      <c r="AM65" s="0"/>
      <c r="AN65" s="0"/>
      <c r="AO65" s="0"/>
      <c r="AP65" s="0"/>
      <c r="AQ65" s="0"/>
      <c r="AR65" s="0"/>
      <c r="AS65" s="0"/>
      <c r="AT65" s="0"/>
      <c r="AU65" s="0"/>
      <c r="AV65" s="0"/>
      <c r="AW65" s="0"/>
      <c r="AX65" s="0"/>
      <c r="AY65" s="0"/>
      <c r="AZ65" s="0"/>
      <c r="BA65" s="0"/>
      <c r="BB65" s="0"/>
      <c r="BC65" s="0"/>
      <c r="BD65" s="0"/>
      <c r="BE65" s="0"/>
      <c r="BF65" s="11" t="n">
        <v>44666</v>
      </c>
      <c r="BG65" s="6" t="n">
        <v>-676.13</v>
      </c>
      <c r="BH65" s="0" t="s">
        <v>657</v>
      </c>
    </row>
    <row collapsed="false" customFormat="false" customHeight="false" hidden="false" ht="12.1" outlineLevel="0" r="66">
      <c r="A66" s="0"/>
      <c r="B66" s="0"/>
      <c r="C66" s="0"/>
      <c r="D66" s="0"/>
      <c r="E66" s="0"/>
      <c r="F66" s="0"/>
      <c r="G66" s="0"/>
      <c r="H66" s="0"/>
      <c r="I66" s="0"/>
      <c r="J66" s="0"/>
      <c r="K66" s="0"/>
      <c r="L66" s="0"/>
      <c r="M66" s="0"/>
      <c r="N66" s="0"/>
      <c r="O66" s="0"/>
      <c r="P66" s="0"/>
      <c r="Q66" s="0"/>
      <c r="R66" s="0"/>
      <c r="S66" s="0"/>
      <c r="T66" s="0"/>
      <c r="U66" s="0"/>
      <c r="V66" s="0"/>
      <c r="W66" s="0"/>
      <c r="X66" s="0"/>
      <c r="Y66" s="0"/>
      <c r="Z66" s="0"/>
      <c r="AA66" s="0"/>
      <c r="AB66" s="0"/>
      <c r="AC66" s="0"/>
      <c r="AD66" s="0"/>
      <c r="AE66" s="0"/>
      <c r="AF66" s="0"/>
      <c r="AG66" s="0"/>
      <c r="AH66" s="0"/>
      <c r="AI66" s="0"/>
      <c r="AJ66" s="0"/>
      <c r="AK66" s="0"/>
      <c r="AL66" s="0"/>
      <c r="AM66" s="0"/>
      <c r="AN66" s="0"/>
      <c r="AO66" s="0"/>
      <c r="AP66" s="0"/>
      <c r="AQ66" s="0"/>
      <c r="AR66" s="0"/>
      <c r="AS66" s="0"/>
      <c r="AT66" s="0"/>
      <c r="AU66" s="0"/>
      <c r="AV66" s="0"/>
      <c r="AW66" s="0"/>
      <c r="AX66" s="0"/>
      <c r="AY66" s="0"/>
      <c r="AZ66" s="0"/>
      <c r="BA66" s="0"/>
      <c r="BB66" s="0"/>
      <c r="BC66" s="0"/>
      <c r="BD66" s="0"/>
      <c r="BE66" s="0"/>
      <c r="BF66" s="11" t="n">
        <v>44666</v>
      </c>
      <c r="BG66" s="6" t="n">
        <v>-1305.03</v>
      </c>
      <c r="BH66" s="0" t="s">
        <v>657</v>
      </c>
    </row>
    <row collapsed="false" customFormat="false" customHeight="false" hidden="false" ht="12.1" outlineLevel="0" r="67">
      <c r="A67" s="0"/>
      <c r="B67" s="0"/>
      <c r="C67" s="0"/>
      <c r="D67" s="0"/>
      <c r="E67" s="0"/>
      <c r="F67" s="0"/>
      <c r="G67" s="0"/>
      <c r="H67" s="0"/>
      <c r="I67" s="0"/>
      <c r="J67" s="0"/>
      <c r="K67" s="0"/>
      <c r="L67" s="0"/>
      <c r="M67" s="0"/>
      <c r="N67" s="0"/>
      <c r="O67" s="0"/>
      <c r="P67" s="0"/>
      <c r="Q67" s="0"/>
      <c r="R67" s="0"/>
      <c r="S67" s="0"/>
      <c r="T67" s="0"/>
      <c r="U67" s="0"/>
      <c r="V67" s="0"/>
      <c r="W67" s="0"/>
      <c r="X67" s="0"/>
      <c r="Y67" s="0"/>
      <c r="Z67" s="0"/>
      <c r="AA67" s="0"/>
      <c r="AB67" s="0"/>
      <c r="AC67" s="0"/>
      <c r="AD67" s="0"/>
      <c r="AE67" s="0"/>
      <c r="AF67" s="0"/>
      <c r="AG67" s="0"/>
      <c r="AH67" s="0"/>
      <c r="AI67" s="0"/>
      <c r="AJ67" s="0"/>
      <c r="AK67" s="0"/>
      <c r="AL67" s="0"/>
      <c r="AM67" s="0"/>
      <c r="AN67" s="0"/>
      <c r="AO67" s="0"/>
      <c r="AP67" s="0"/>
      <c r="AQ67" s="0"/>
      <c r="AR67" s="0"/>
      <c r="AS67" s="0"/>
      <c r="AT67" s="0"/>
      <c r="AU67" s="0"/>
      <c r="AV67" s="0"/>
      <c r="AW67" s="0"/>
      <c r="AX67" s="0"/>
      <c r="AY67" s="0"/>
      <c r="AZ67" s="0"/>
      <c r="BA67" s="0"/>
      <c r="BB67" s="0"/>
      <c r="BC67" s="0"/>
      <c r="BD67" s="0"/>
      <c r="BE67" s="0"/>
      <c r="BF67" s="11" t="n">
        <v>44728</v>
      </c>
      <c r="BG67" s="6" t="n">
        <v>67.03</v>
      </c>
      <c r="BH67" s="0" t="s">
        <v>656</v>
      </c>
    </row>
    <row collapsed="false" customFormat="false" customHeight="false" hidden="false" ht="12.1" outlineLevel="0" r="68">
      <c r="A68" s="0"/>
      <c r="B68" s="0"/>
      <c r="C68" s="0"/>
      <c r="D68" s="0"/>
      <c r="E68" s="0"/>
      <c r="F68" s="0"/>
      <c r="G68" s="0"/>
      <c r="H68" s="0"/>
      <c r="I68" s="0"/>
      <c r="J68" s="0"/>
      <c r="K68" s="0"/>
      <c r="L68" s="0"/>
      <c r="M68" s="0"/>
      <c r="N68" s="0"/>
      <c r="O68" s="0"/>
      <c r="P68" s="0"/>
      <c r="Q68" s="0"/>
      <c r="R68" s="0"/>
      <c r="S68" s="0"/>
      <c r="T68" s="0"/>
      <c r="U68" s="0"/>
      <c r="V68" s="0"/>
      <c r="W68" s="0"/>
      <c r="X68" s="0"/>
      <c r="Y68" s="0"/>
      <c r="Z68" s="0"/>
      <c r="AA68" s="0"/>
      <c r="AB68" s="0"/>
      <c r="AC68" s="0"/>
      <c r="AD68" s="0"/>
      <c r="AE68" s="0"/>
      <c r="AF68" s="0"/>
      <c r="AG68" s="0"/>
      <c r="AH68" s="0"/>
      <c r="AI68" s="0"/>
      <c r="AJ68" s="0"/>
      <c r="AK68" s="0"/>
      <c r="AL68" s="0"/>
      <c r="AM68" s="0"/>
      <c r="AN68" s="0"/>
      <c r="AO68" s="0"/>
      <c r="AP68" s="0"/>
      <c r="AQ68" s="0"/>
      <c r="AR68" s="0"/>
      <c r="AS68" s="0"/>
      <c r="AT68" s="0"/>
      <c r="AU68" s="0"/>
      <c r="AV68" s="0"/>
      <c r="AW68" s="0"/>
      <c r="AX68" s="0"/>
      <c r="AY68" s="0"/>
      <c r="AZ68" s="0"/>
      <c r="BA68" s="0"/>
      <c r="BB68" s="0"/>
      <c r="BC68" s="0"/>
      <c r="BD68" s="0"/>
      <c r="BE68" s="0"/>
      <c r="BF68" s="11" t="n">
        <v>44728</v>
      </c>
      <c r="BG68" s="6" t="n">
        <v>220.32</v>
      </c>
      <c r="BH68" s="0" t="s">
        <v>656</v>
      </c>
    </row>
    <row collapsed="false" customFormat="false" customHeight="false" hidden="false" ht="12.1" outlineLevel="0" r="69">
      <c r="A69" s="0"/>
      <c r="B69" s="0"/>
      <c r="C69" s="0"/>
      <c r="D69" s="0"/>
      <c r="E69" s="0"/>
      <c r="F69" s="0"/>
      <c r="G69" s="0"/>
      <c r="H69" s="0"/>
      <c r="I69" s="0"/>
      <c r="J69" s="0"/>
      <c r="K69" s="0"/>
      <c r="L69" s="0"/>
      <c r="M69" s="0"/>
      <c r="N69" s="0"/>
      <c r="O69" s="0"/>
      <c r="P69" s="0"/>
      <c r="Q69" s="0"/>
      <c r="R69" s="0"/>
      <c r="S69" s="0"/>
      <c r="T69" s="0"/>
      <c r="U69" s="0"/>
      <c r="V69" s="0"/>
      <c r="W69" s="0"/>
      <c r="X69" s="0"/>
      <c r="Y69" s="0"/>
      <c r="Z69" s="0"/>
      <c r="AA69" s="0"/>
      <c r="AB69" s="0"/>
      <c r="AC69" s="0"/>
      <c r="AD69" s="0"/>
      <c r="AE69" s="0"/>
      <c r="AF69" s="0"/>
      <c r="AG69" s="0"/>
      <c r="AH69" s="0"/>
      <c r="AI69" s="0"/>
      <c r="AJ69" s="0"/>
      <c r="AK69" s="0"/>
      <c r="AL69" s="0"/>
      <c r="AM69" s="0"/>
      <c r="AN69" s="0"/>
      <c r="AO69" s="0"/>
      <c r="AP69" s="0"/>
      <c r="AQ69" s="0"/>
      <c r="AR69" s="0"/>
      <c r="AS69" s="0"/>
      <c r="AT69" s="0"/>
      <c r="AU69" s="0"/>
      <c r="AV69" s="0"/>
      <c r="AW69" s="0"/>
      <c r="AX69" s="0"/>
      <c r="AY69" s="0"/>
      <c r="AZ69" s="0"/>
      <c r="BA69" s="0"/>
      <c r="BB69" s="0"/>
      <c r="BC69" s="0"/>
      <c r="BD69" s="0"/>
      <c r="BE69" s="0"/>
      <c r="BF69" s="11" t="n">
        <v>44771</v>
      </c>
      <c r="BG69" s="6" t="n">
        <v>46.61</v>
      </c>
      <c r="BH69" s="0" t="s">
        <v>656</v>
      </c>
    </row>
    <row collapsed="false" customFormat="false" customHeight="false" hidden="false" ht="12.1" outlineLevel="0" r="70">
      <c r="A70" s="0"/>
      <c r="B70" s="0"/>
      <c r="C70" s="0"/>
      <c r="D70" s="0"/>
      <c r="E70" s="0"/>
      <c r="F70" s="0"/>
      <c r="G70" s="0"/>
      <c r="H70" s="0"/>
      <c r="I70" s="0"/>
      <c r="J70" s="0"/>
      <c r="K70" s="0"/>
      <c r="L70" s="0"/>
      <c r="M70" s="0"/>
      <c r="N70" s="0"/>
      <c r="O70" s="0"/>
      <c r="P70" s="0"/>
      <c r="Q70" s="0"/>
      <c r="R70" s="0"/>
      <c r="S70" s="0"/>
      <c r="T70" s="0"/>
      <c r="U70" s="0"/>
      <c r="V70" s="0"/>
      <c r="W70" s="0"/>
      <c r="X70" s="0"/>
      <c r="Y70" s="0"/>
      <c r="Z70" s="0"/>
      <c r="AA70" s="0"/>
      <c r="AB70" s="0"/>
      <c r="AC70" s="0"/>
      <c r="AD70" s="0"/>
      <c r="AE70" s="0"/>
      <c r="AF70" s="0"/>
      <c r="AG70" s="0"/>
      <c r="AH70" s="0"/>
      <c r="AI70" s="0"/>
      <c r="AJ70" s="0"/>
      <c r="AK70" s="0"/>
      <c r="AL70" s="0"/>
      <c r="AM70" s="0"/>
      <c r="AN70" s="0"/>
      <c r="AO70" s="0"/>
      <c r="AP70" s="0"/>
      <c r="AQ70" s="0"/>
      <c r="AR70" s="0"/>
      <c r="AS70" s="0"/>
      <c r="AT70" s="0"/>
      <c r="AU70" s="0"/>
      <c r="AV70" s="0"/>
      <c r="AW70" s="0"/>
      <c r="AX70" s="0"/>
      <c r="AY70" s="0"/>
      <c r="AZ70" s="0"/>
      <c r="BA70" s="0"/>
      <c r="BB70" s="0"/>
      <c r="BC70" s="0"/>
      <c r="BD70" s="0"/>
      <c r="BE70" s="0"/>
      <c r="BF70" s="11" t="n">
        <v>44804</v>
      </c>
      <c r="BG70" s="6" t="n">
        <v>312.81</v>
      </c>
      <c r="BH70" s="0" t="s">
        <v>656</v>
      </c>
    </row>
    <row collapsed="false" customFormat="false" customHeight="false" hidden="false" ht="12.1" outlineLevel="0" r="71">
      <c r="A71" s="0"/>
      <c r="B71" s="0"/>
      <c r="C71" s="0"/>
      <c r="D71" s="0"/>
      <c r="E71" s="0"/>
      <c r="F71" s="0"/>
      <c r="G71" s="0"/>
      <c r="H71" s="0"/>
      <c r="I71" s="0"/>
      <c r="J71" s="0"/>
      <c r="K71" s="0"/>
      <c r="L71" s="0"/>
      <c r="M71" s="0"/>
      <c r="N71" s="0"/>
      <c r="O71" s="0"/>
      <c r="P71" s="0"/>
      <c r="Q71" s="0"/>
      <c r="R71" s="0"/>
      <c r="S71" s="0"/>
      <c r="T71" s="0"/>
      <c r="U71" s="0"/>
      <c r="V71" s="0"/>
      <c r="W71" s="0"/>
      <c r="X71" s="0"/>
      <c r="Y71" s="0"/>
      <c r="Z71" s="0"/>
      <c r="AA71" s="0"/>
      <c r="AB71" s="0"/>
      <c r="AC71" s="0"/>
      <c r="AD71" s="0"/>
      <c r="AE71" s="0"/>
      <c r="AF71" s="0"/>
      <c r="AG71" s="0"/>
      <c r="AH71" s="0"/>
      <c r="AI71" s="0"/>
      <c r="AJ71" s="0"/>
      <c r="AK71" s="0"/>
      <c r="AL71" s="0"/>
      <c r="AM71" s="0"/>
      <c r="AN71" s="0"/>
      <c r="AO71" s="0"/>
      <c r="AP71" s="0"/>
      <c r="AQ71" s="0"/>
      <c r="AR71" s="0"/>
      <c r="AS71" s="0"/>
      <c r="AT71" s="0"/>
      <c r="AU71" s="0"/>
      <c r="AV71" s="0"/>
      <c r="AW71" s="0"/>
      <c r="AX71" s="0"/>
      <c r="AY71" s="0"/>
      <c r="AZ71" s="0"/>
      <c r="BA71" s="0"/>
      <c r="BB71" s="0"/>
      <c r="BC71" s="0"/>
      <c r="BD71" s="0"/>
      <c r="BE71" s="0"/>
      <c r="BF71" s="11" t="n">
        <v>44820</v>
      </c>
      <c r="BG71" s="6" t="n">
        <v>218.58</v>
      </c>
      <c r="BH71" s="0" t="s">
        <v>656</v>
      </c>
    </row>
    <row collapsed="false" customFormat="false" customHeight="false" hidden="false" ht="12.1" outlineLevel="0" r="72">
      <c r="A72" s="0"/>
      <c r="B72" s="0"/>
      <c r="C72" s="0"/>
      <c r="D72" s="0"/>
      <c r="E72" s="0"/>
      <c r="F72" s="0"/>
      <c r="G72" s="0"/>
      <c r="H72" s="0"/>
      <c r="I72" s="0"/>
      <c r="J72" s="0"/>
      <c r="K72" s="0"/>
      <c r="L72" s="0"/>
      <c r="M72" s="0"/>
      <c r="N72" s="0"/>
      <c r="O72" s="0"/>
      <c r="P72" s="0"/>
      <c r="Q72" s="0"/>
      <c r="R72" s="0"/>
      <c r="S72" s="0"/>
      <c r="T72" s="0"/>
      <c r="U72" s="0"/>
      <c r="V72" s="0"/>
      <c r="W72" s="0"/>
      <c r="X72" s="0"/>
      <c r="Y72" s="0"/>
      <c r="Z72" s="0"/>
      <c r="AA72" s="0"/>
      <c r="AB72" s="0"/>
      <c r="AC72" s="0"/>
      <c r="AD72" s="0"/>
      <c r="AE72" s="0"/>
      <c r="AF72" s="0"/>
      <c r="AG72" s="0"/>
      <c r="AH72" s="0"/>
      <c r="AI72" s="0"/>
      <c r="AJ72" s="0"/>
      <c r="AK72" s="0"/>
      <c r="AL72" s="0"/>
      <c r="AM72" s="0"/>
      <c r="AN72" s="0"/>
      <c r="AO72" s="0"/>
      <c r="AP72" s="0"/>
      <c r="AQ72" s="0"/>
      <c r="AR72" s="0"/>
      <c r="AS72" s="0"/>
      <c r="AT72" s="0"/>
      <c r="AU72" s="0"/>
      <c r="AV72" s="0"/>
      <c r="AW72" s="0"/>
      <c r="AX72" s="0"/>
      <c r="AY72" s="0"/>
      <c r="AZ72" s="0"/>
      <c r="BA72" s="0"/>
      <c r="BB72" s="0"/>
      <c r="BC72" s="0"/>
      <c r="BD72" s="0"/>
      <c r="BE72" s="0"/>
      <c r="BF72" s="11" t="n">
        <v>44848</v>
      </c>
      <c r="BG72" s="6" t="n">
        <v>270.02</v>
      </c>
      <c r="BH72" s="0" t="s">
        <v>656</v>
      </c>
    </row>
    <row collapsed="false" customFormat="false" customHeight="false" hidden="false" ht="12.1" outlineLevel="0" r="73">
      <c r="A73" s="0"/>
      <c r="B73" s="0"/>
      <c r="C73" s="0"/>
      <c r="D73" s="0"/>
      <c r="E73" s="0"/>
      <c r="F73" s="0"/>
      <c r="G73" s="0"/>
      <c r="H73" s="0"/>
      <c r="I73" s="0"/>
      <c r="J73" s="0"/>
      <c r="K73" s="0"/>
      <c r="L73" s="0"/>
      <c r="M73" s="0"/>
      <c r="N73" s="0"/>
      <c r="O73" s="0"/>
      <c r="P73" s="0"/>
      <c r="Q73" s="0"/>
      <c r="R73" s="0"/>
      <c r="S73" s="0"/>
      <c r="T73" s="0"/>
      <c r="U73" s="0"/>
      <c r="V73" s="0"/>
      <c r="W73" s="0"/>
      <c r="X73" s="0"/>
      <c r="Y73" s="0"/>
      <c r="Z73" s="0"/>
      <c r="AA73" s="0"/>
      <c r="AB73" s="0"/>
      <c r="AC73" s="0"/>
      <c r="AD73" s="0"/>
      <c r="AE73" s="0"/>
      <c r="AF73" s="0"/>
      <c r="AG73" s="0"/>
      <c r="AH73" s="0"/>
      <c r="AI73" s="0"/>
      <c r="AJ73" s="0"/>
      <c r="AK73" s="0"/>
      <c r="AL73" s="0"/>
      <c r="AM73" s="0"/>
      <c r="AN73" s="0"/>
      <c r="AO73" s="0"/>
      <c r="AP73" s="0"/>
      <c r="AQ73" s="0"/>
      <c r="AR73" s="0"/>
      <c r="AS73" s="0"/>
      <c r="AT73" s="0"/>
      <c r="AU73" s="0"/>
      <c r="AV73" s="0"/>
      <c r="AW73" s="0"/>
      <c r="AX73" s="0"/>
      <c r="AY73" s="0"/>
      <c r="AZ73" s="0"/>
      <c r="BA73" s="0"/>
      <c r="BB73" s="0"/>
      <c r="BC73" s="0"/>
      <c r="BD73" s="0"/>
      <c r="BE73" s="0"/>
      <c r="BF73" s="11" t="n">
        <v>44858</v>
      </c>
      <c r="BG73" s="6" t="n">
        <v>114.07</v>
      </c>
      <c r="BH73" s="0" t="s">
        <v>656</v>
      </c>
    </row>
    <row collapsed="false" customFormat="false" customHeight="false" hidden="false" ht="12.1" outlineLevel="0" r="74">
      <c r="A74" s="0"/>
      <c r="B74" s="0"/>
      <c r="C74" s="0"/>
      <c r="D74" s="0"/>
      <c r="E74" s="0"/>
      <c r="F74" s="0"/>
      <c r="G74" s="0"/>
      <c r="H74" s="0"/>
      <c r="I74" s="0"/>
      <c r="J74" s="0"/>
      <c r="K74" s="0"/>
      <c r="L74" s="0"/>
      <c r="M74" s="0"/>
      <c r="N74" s="0"/>
      <c r="O74" s="0"/>
      <c r="P74" s="0"/>
      <c r="Q74" s="0"/>
      <c r="R74" s="0"/>
      <c r="S74" s="0"/>
      <c r="T74" s="0"/>
      <c r="U74" s="0"/>
      <c r="V74" s="0"/>
      <c r="W74" s="0"/>
      <c r="X74" s="0"/>
      <c r="Y74" s="0"/>
      <c r="Z74" s="0"/>
      <c r="AA74" s="0"/>
      <c r="AB74" s="0"/>
      <c r="AC74" s="0"/>
      <c r="AD74" s="0"/>
      <c r="AE74" s="0"/>
      <c r="AF74" s="0"/>
      <c r="AG74" s="0"/>
      <c r="AH74" s="0"/>
      <c r="AI74" s="0"/>
      <c r="AJ74" s="0"/>
      <c r="AK74" s="0"/>
      <c r="AL74" s="0"/>
      <c r="AM74" s="0"/>
      <c r="AN74" s="0"/>
      <c r="AO74" s="0"/>
      <c r="AP74" s="0"/>
      <c r="AQ74" s="0"/>
      <c r="AR74" s="0"/>
      <c r="AS74" s="0"/>
      <c r="AT74" s="0"/>
      <c r="AU74" s="0"/>
      <c r="AV74" s="0"/>
      <c r="AW74" s="0"/>
      <c r="AX74" s="0"/>
      <c r="AY74" s="0"/>
      <c r="AZ74" s="0"/>
      <c r="BA74" s="0"/>
      <c r="BB74" s="0"/>
      <c r="BC74" s="0"/>
      <c r="BD74" s="0"/>
      <c r="BE74" s="0"/>
      <c r="BF74" s="11" t="n">
        <v>44858</v>
      </c>
      <c r="BG74" s="6" t="n">
        <v>157.95</v>
      </c>
      <c r="BH74" s="0" t="s">
        <v>656</v>
      </c>
    </row>
    <row collapsed="false" customFormat="false" customHeight="false" hidden="false" ht="12.1" outlineLevel="0" r="75">
      <c r="A75" s="0"/>
      <c r="B75" s="0"/>
      <c r="C75" s="0"/>
      <c r="D75" s="0"/>
      <c r="E75" s="0"/>
      <c r="F75" s="0"/>
      <c r="G75" s="0"/>
      <c r="H75" s="0"/>
      <c r="I75" s="0"/>
      <c r="J75" s="0"/>
      <c r="K75" s="0"/>
      <c r="L75" s="0"/>
      <c r="M75" s="0"/>
      <c r="N75" s="0"/>
      <c r="O75" s="0"/>
      <c r="P75" s="0"/>
      <c r="Q75" s="0"/>
      <c r="R75" s="0"/>
      <c r="S75" s="0"/>
      <c r="T75" s="0"/>
      <c r="U75" s="0"/>
      <c r="V75" s="0"/>
      <c r="W75" s="0"/>
      <c r="X75" s="0"/>
      <c r="Y75" s="0"/>
      <c r="Z75" s="0"/>
      <c r="AA75" s="0"/>
      <c r="AB75" s="0"/>
      <c r="AC75" s="0"/>
      <c r="AD75" s="0"/>
      <c r="AE75" s="0"/>
      <c r="AF75" s="0"/>
      <c r="AG75" s="0"/>
      <c r="AH75" s="0"/>
      <c r="AI75" s="0"/>
      <c r="AJ75" s="0"/>
      <c r="AK75" s="0"/>
      <c r="AL75" s="0"/>
      <c r="AM75" s="0"/>
      <c r="AN75" s="0"/>
      <c r="AO75" s="0"/>
      <c r="AP75" s="0"/>
      <c r="AQ75" s="0"/>
      <c r="AR75" s="0"/>
      <c r="AS75" s="0"/>
      <c r="AT75" s="0"/>
      <c r="AU75" s="0"/>
      <c r="AV75" s="0"/>
      <c r="AW75" s="0"/>
      <c r="AX75" s="0"/>
      <c r="AY75" s="0"/>
      <c r="AZ75" s="0"/>
      <c r="BA75" s="0"/>
      <c r="BB75" s="0"/>
      <c r="BC75" s="0"/>
      <c r="BD75" s="0"/>
      <c r="BE75" s="0"/>
      <c r="BF75" s="11" t="n">
        <v>44860</v>
      </c>
      <c r="BG75" s="6" t="n">
        <v>288.29</v>
      </c>
      <c r="BH75" s="0" t="s">
        <v>656</v>
      </c>
    </row>
    <row collapsed="false" customFormat="false" customHeight="false" hidden="false" ht="12.1" outlineLevel="0" r="76">
      <c r="A76" s="0"/>
      <c r="B76" s="0"/>
      <c r="C76" s="0"/>
      <c r="D76" s="0"/>
      <c r="E76" s="0"/>
      <c r="F76" s="0"/>
      <c r="G76" s="0"/>
      <c r="H76" s="0"/>
      <c r="I76" s="0"/>
      <c r="J76" s="0"/>
      <c r="K76" s="0"/>
      <c r="L76" s="0"/>
      <c r="M76" s="0"/>
      <c r="N76" s="0"/>
      <c r="O76" s="0"/>
      <c r="P76" s="0"/>
      <c r="Q76" s="0"/>
      <c r="R76" s="0"/>
      <c r="S76" s="0"/>
      <c r="T76" s="0"/>
      <c r="U76" s="0"/>
      <c r="V76" s="0"/>
      <c r="W76" s="0"/>
      <c r="X76" s="0"/>
      <c r="Y76" s="0"/>
      <c r="Z76" s="0"/>
      <c r="AA76" s="0"/>
      <c r="AB76" s="0"/>
      <c r="AC76" s="0"/>
      <c r="AD76" s="0"/>
      <c r="AE76" s="0"/>
      <c r="AF76" s="0"/>
      <c r="AG76" s="0"/>
      <c r="AH76" s="0"/>
      <c r="AI76" s="0"/>
      <c r="AJ76" s="0"/>
      <c r="AK76" s="0"/>
      <c r="AL76" s="0"/>
      <c r="AM76" s="0"/>
      <c r="AN76" s="0"/>
      <c r="AO76" s="0"/>
      <c r="AP76" s="0"/>
      <c r="AQ76" s="0"/>
      <c r="AR76" s="0"/>
      <c r="AS76" s="0"/>
      <c r="AT76" s="0"/>
      <c r="AU76" s="0"/>
      <c r="AV76" s="0"/>
      <c r="AW76" s="0"/>
      <c r="AX76" s="0"/>
      <c r="AY76" s="0"/>
      <c r="AZ76" s="0"/>
      <c r="BA76" s="0"/>
      <c r="BB76" s="0"/>
      <c r="BC76" s="0"/>
      <c r="BD76" s="0"/>
      <c r="BE76" s="0"/>
      <c r="BF76" s="11" t="n">
        <v>44862</v>
      </c>
      <c r="BG76" s="6" t="n">
        <v>146.99</v>
      </c>
      <c r="BH76" s="0" t="s">
        <v>656</v>
      </c>
    </row>
    <row collapsed="false" customFormat="false" customHeight="false" hidden="false" ht="12.1" outlineLevel="0" r="77">
      <c r="A77" s="0"/>
      <c r="B77" s="0"/>
      <c r="C77" s="0"/>
      <c r="D77" s="0"/>
      <c r="E77" s="0"/>
      <c r="F77" s="0"/>
      <c r="G77" s="0"/>
      <c r="H77" s="0"/>
      <c r="I77" s="0"/>
      <c r="J77" s="0"/>
      <c r="K77" s="0"/>
      <c r="L77" s="0"/>
      <c r="M77" s="0"/>
      <c r="N77" s="0"/>
      <c r="O77" s="0"/>
      <c r="P77" s="0"/>
      <c r="Q77" s="0"/>
      <c r="R77" s="0"/>
      <c r="S77" s="0"/>
      <c r="T77" s="0"/>
      <c r="U77" s="0"/>
      <c r="V77" s="0"/>
      <c r="W77" s="0"/>
      <c r="X77" s="0"/>
      <c r="Y77" s="0"/>
      <c r="Z77" s="0"/>
      <c r="AA77" s="0"/>
      <c r="AB77" s="0"/>
      <c r="AC77" s="0"/>
      <c r="AD77" s="0"/>
      <c r="AE77" s="0"/>
      <c r="AF77" s="0"/>
      <c r="AG77" s="0"/>
      <c r="AH77" s="0"/>
      <c r="AI77" s="0"/>
      <c r="AJ77" s="0"/>
      <c r="AK77" s="0"/>
      <c r="AL77" s="0"/>
      <c r="AM77" s="0"/>
      <c r="AN77" s="0"/>
      <c r="AO77" s="0"/>
      <c r="AP77" s="0"/>
      <c r="AQ77" s="0"/>
      <c r="AR77" s="0"/>
      <c r="AS77" s="0"/>
      <c r="AT77" s="0"/>
      <c r="AU77" s="0"/>
      <c r="AV77" s="0"/>
      <c r="AW77" s="0"/>
      <c r="AX77" s="0"/>
      <c r="AY77" s="0"/>
      <c r="AZ77" s="0"/>
      <c r="BA77" s="0"/>
      <c r="BB77" s="0"/>
      <c r="BC77" s="0"/>
      <c r="BD77" s="0"/>
      <c r="BE77" s="0"/>
      <c r="BF77" s="11" t="n">
        <v>44865</v>
      </c>
      <c r="BG77" s="6" t="n">
        <v>230.33</v>
      </c>
      <c r="BH77" s="0" t="s">
        <v>656</v>
      </c>
    </row>
    <row collapsed="false" customFormat="false" customHeight="false" hidden="false" ht="12.1" outlineLevel="0" r="78">
      <c r="A78" s="0"/>
      <c r="B78" s="0"/>
      <c r="C78" s="0"/>
      <c r="D78" s="0"/>
      <c r="E78" s="0"/>
      <c r="F78" s="0"/>
      <c r="G78" s="0"/>
      <c r="H78" s="0"/>
      <c r="I78" s="0"/>
      <c r="J78" s="0"/>
      <c r="K78" s="0"/>
      <c r="L78" s="0"/>
      <c r="M78" s="0"/>
      <c r="N78" s="0"/>
      <c r="O78" s="0"/>
      <c r="P78" s="0"/>
      <c r="Q78" s="0"/>
      <c r="R78" s="0"/>
      <c r="S78" s="0"/>
      <c r="T78" s="0"/>
      <c r="U78" s="0"/>
      <c r="V78" s="0"/>
      <c r="W78" s="0"/>
      <c r="X78" s="0"/>
      <c r="Y78" s="0"/>
      <c r="Z78" s="0"/>
      <c r="AA78" s="0"/>
      <c r="AB78" s="0"/>
      <c r="AC78" s="0"/>
      <c r="AD78" s="0"/>
      <c r="AE78" s="0"/>
      <c r="AF78" s="0"/>
      <c r="AG78" s="0"/>
      <c r="AH78" s="0"/>
      <c r="AI78" s="0"/>
      <c r="AJ78" s="0"/>
      <c r="AK78" s="0"/>
      <c r="AL78" s="0"/>
      <c r="AM78" s="0"/>
      <c r="AN78" s="0"/>
      <c r="AO78" s="0"/>
      <c r="AP78" s="0"/>
      <c r="AQ78" s="0"/>
      <c r="AR78" s="0"/>
      <c r="AS78" s="0"/>
      <c r="AT78" s="0"/>
      <c r="AU78" s="0"/>
      <c r="AV78" s="0"/>
      <c r="AW78" s="0"/>
      <c r="AX78" s="0"/>
      <c r="AY78" s="0"/>
      <c r="AZ78" s="0"/>
      <c r="BA78" s="0"/>
      <c r="BB78" s="0"/>
      <c r="BC78" s="0"/>
      <c r="BD78" s="0"/>
      <c r="BE78" s="0"/>
      <c r="BF78" s="11" t="n">
        <v>44881</v>
      </c>
      <c r="BG78" s="6" t="n">
        <v>297.13</v>
      </c>
      <c r="BH78" s="0" t="s">
        <v>656</v>
      </c>
    </row>
    <row collapsed="false" customFormat="false" customHeight="false" hidden="false" ht="12.1" outlineLevel="0" r="79">
      <c r="A79" s="0"/>
      <c r="B79" s="0"/>
      <c r="C79" s="0"/>
      <c r="D79" s="0"/>
      <c r="E79" s="0"/>
      <c r="F79" s="0"/>
      <c r="G79" s="0"/>
      <c r="H79" s="0"/>
      <c r="I79" s="0"/>
      <c r="J79" s="0"/>
      <c r="K79" s="0"/>
      <c r="L79" s="0"/>
      <c r="M79" s="0"/>
      <c r="N79" s="0"/>
      <c r="O79" s="0"/>
      <c r="P79" s="0"/>
      <c r="Q79" s="0"/>
      <c r="R79" s="0"/>
      <c r="S79" s="0"/>
      <c r="T79" s="0"/>
      <c r="U79" s="0"/>
      <c r="V79" s="0"/>
      <c r="W79" s="0"/>
      <c r="X79" s="0"/>
      <c r="Y79" s="0"/>
      <c r="Z79" s="0"/>
      <c r="AA79" s="0"/>
      <c r="AB79" s="0"/>
      <c r="AC79" s="0"/>
      <c r="AD79" s="0"/>
      <c r="AE79" s="0"/>
      <c r="AF79" s="0"/>
      <c r="AG79" s="0"/>
      <c r="AH79" s="0"/>
      <c r="AI79" s="0"/>
      <c r="AJ79" s="0"/>
      <c r="AK79" s="0"/>
      <c r="AL79" s="0"/>
      <c r="AM79" s="0"/>
      <c r="AN79" s="0"/>
      <c r="AO79" s="0"/>
      <c r="AP79" s="0"/>
      <c r="AQ79" s="0"/>
      <c r="AR79" s="0"/>
      <c r="AS79" s="0"/>
      <c r="AT79" s="0"/>
      <c r="AU79" s="0"/>
      <c r="AV79" s="0"/>
      <c r="AW79" s="0"/>
      <c r="AX79" s="0"/>
      <c r="AY79" s="0"/>
      <c r="AZ79" s="0"/>
      <c r="BA79" s="0"/>
      <c r="BB79" s="0"/>
      <c r="BC79" s="0"/>
      <c r="BD79" s="0"/>
      <c r="BE79" s="0"/>
      <c r="BF79" s="11" t="n">
        <v>44886</v>
      </c>
      <c r="BG79" s="6" t="n">
        <v>567.5</v>
      </c>
      <c r="BH79" s="0" t="s">
        <v>656</v>
      </c>
    </row>
    <row collapsed="false" customFormat="false" customHeight="false" hidden="false" ht="12.1" outlineLevel="0" r="80">
      <c r="A80" s="0"/>
      <c r="B80" s="0"/>
      <c r="C80" s="0"/>
      <c r="D80" s="0"/>
      <c r="E80" s="0"/>
      <c r="F80" s="0"/>
      <c r="G80" s="0"/>
      <c r="H80" s="0"/>
      <c r="I80" s="0"/>
      <c r="J80" s="0"/>
      <c r="K80" s="0"/>
      <c r="L80" s="0"/>
      <c r="M80" s="0"/>
      <c r="N80" s="0"/>
      <c r="O80" s="0"/>
      <c r="P80" s="0"/>
      <c r="Q80" s="0"/>
      <c r="R80" s="0"/>
      <c r="S80" s="0"/>
      <c r="T80" s="0"/>
      <c r="U80" s="0"/>
      <c r="V80" s="0"/>
      <c r="W80" s="0"/>
      <c r="X80" s="0"/>
      <c r="Y80" s="0"/>
      <c r="Z80" s="0"/>
      <c r="AA80" s="0"/>
      <c r="AB80" s="0"/>
      <c r="AC80" s="0"/>
      <c r="AD80" s="0"/>
      <c r="AE80" s="0"/>
      <c r="AF80" s="0"/>
      <c r="AG80" s="0"/>
      <c r="AH80" s="0"/>
      <c r="AI80" s="0"/>
      <c r="AJ80" s="0"/>
      <c r="AK80" s="0"/>
      <c r="AL80" s="0"/>
      <c r="AM80" s="0"/>
      <c r="AN80" s="0"/>
      <c r="AO80" s="0"/>
      <c r="AP80" s="0"/>
      <c r="AQ80" s="0"/>
      <c r="AR80" s="0"/>
      <c r="AS80" s="0"/>
      <c r="AT80" s="0"/>
      <c r="AU80" s="0"/>
      <c r="AV80" s="0"/>
      <c r="AW80" s="0"/>
      <c r="AX80" s="0"/>
      <c r="AY80" s="0"/>
      <c r="AZ80" s="0"/>
      <c r="BA80" s="0"/>
      <c r="BB80" s="0"/>
      <c r="BC80" s="0"/>
      <c r="BD80" s="0"/>
      <c r="BE80" s="0"/>
      <c r="BF80" s="11" t="n">
        <v>44894</v>
      </c>
      <c r="BG80" s="6" t="n">
        <v>194.48</v>
      </c>
      <c r="BH80" s="0" t="s">
        <v>656</v>
      </c>
    </row>
    <row collapsed="false" customFormat="false" customHeight="false" hidden="false" ht="12.1" outlineLevel="0" r="81">
      <c r="A81" s="0"/>
      <c r="B81" s="0"/>
      <c r="C81" s="0"/>
      <c r="D81" s="0"/>
      <c r="E81" s="0"/>
      <c r="F81" s="0"/>
      <c r="G81" s="0"/>
      <c r="H81" s="0"/>
      <c r="I81" s="0"/>
      <c r="J81" s="0"/>
      <c r="K81" s="0"/>
      <c r="L81" s="0"/>
      <c r="M81" s="0"/>
      <c r="N81" s="0"/>
      <c r="O81" s="0"/>
      <c r="P81" s="0"/>
      <c r="Q81" s="0"/>
      <c r="R81" s="0"/>
      <c r="S81" s="0"/>
      <c r="T81" s="0"/>
      <c r="U81" s="0"/>
      <c r="V81" s="0"/>
      <c r="W81" s="0"/>
      <c r="X81" s="0"/>
      <c r="Y81" s="0"/>
      <c r="Z81" s="0"/>
      <c r="AA81" s="0"/>
      <c r="AB81" s="0"/>
      <c r="AC81" s="0"/>
      <c r="AD81" s="0"/>
      <c r="AE81" s="0"/>
      <c r="AF81" s="0"/>
      <c r="AG81" s="0"/>
      <c r="AH81" s="0"/>
      <c r="AI81" s="0"/>
      <c r="AJ81" s="0"/>
      <c r="AK81" s="0"/>
      <c r="AL81" s="0"/>
      <c r="AM81" s="0"/>
      <c r="AN81" s="0"/>
      <c r="AO81" s="0"/>
      <c r="AP81" s="0"/>
      <c r="AQ81" s="0"/>
      <c r="AR81" s="0"/>
      <c r="AS81" s="0"/>
      <c r="AT81" s="0"/>
      <c r="AU81" s="0"/>
      <c r="AV81" s="0"/>
      <c r="AW81" s="0"/>
      <c r="AX81" s="0"/>
      <c r="AY81" s="0"/>
      <c r="AZ81" s="0"/>
      <c r="BA81" s="0"/>
      <c r="BB81" s="0"/>
      <c r="BC81" s="0"/>
      <c r="BD81" s="0"/>
      <c r="BE81" s="0"/>
      <c r="BF81" s="11" t="n">
        <v>44894</v>
      </c>
      <c r="BG81" s="6" t="n">
        <v>138.92</v>
      </c>
      <c r="BH81" s="0" t="s">
        <v>656</v>
      </c>
    </row>
    <row collapsed="false" customFormat="false" customHeight="false" hidden="false" ht="12.1" outlineLevel="0" r="82">
      <c r="A82" s="0"/>
      <c r="B82" s="0"/>
      <c r="C82" s="0"/>
      <c r="D82" s="0"/>
      <c r="E82" s="0"/>
      <c r="F82" s="0"/>
      <c r="G82" s="0"/>
      <c r="H82" s="0"/>
      <c r="I82" s="0"/>
      <c r="J82" s="0"/>
      <c r="K82" s="0"/>
      <c r="L82" s="0"/>
      <c r="M82" s="0"/>
      <c r="N82" s="0"/>
      <c r="O82" s="0"/>
      <c r="P82" s="0"/>
      <c r="Q82" s="0"/>
      <c r="R82" s="0"/>
      <c r="S82" s="0"/>
      <c r="T82" s="0"/>
      <c r="U82" s="0"/>
      <c r="V82" s="0"/>
      <c r="W82" s="0"/>
      <c r="X82" s="0"/>
      <c r="Y82" s="0"/>
      <c r="Z82" s="0"/>
      <c r="AA82" s="0"/>
      <c r="AB82" s="0"/>
      <c r="AC82" s="0"/>
      <c r="AD82" s="0"/>
      <c r="AE82" s="0"/>
      <c r="AF82" s="0"/>
      <c r="AG82" s="0"/>
      <c r="AH82" s="0"/>
      <c r="AI82" s="0"/>
      <c r="AJ82" s="0"/>
      <c r="AK82" s="0"/>
      <c r="AL82" s="0"/>
      <c r="AM82" s="0"/>
      <c r="AN82" s="0"/>
      <c r="AO82" s="0"/>
      <c r="AP82" s="0"/>
      <c r="AQ82" s="0"/>
      <c r="AR82" s="0"/>
      <c r="AS82" s="0"/>
      <c r="AT82" s="0"/>
      <c r="AU82" s="0"/>
      <c r="AV82" s="0"/>
      <c r="AW82" s="0"/>
      <c r="AX82" s="0"/>
      <c r="AY82" s="0"/>
      <c r="AZ82" s="0"/>
      <c r="BA82" s="0"/>
      <c r="BB82" s="0"/>
      <c r="BC82" s="0"/>
      <c r="BD82" s="0"/>
      <c r="BE82" s="0"/>
      <c r="BF82" s="11" t="n">
        <v>44894</v>
      </c>
      <c r="BG82" s="6" t="n">
        <v>426.12</v>
      </c>
      <c r="BH82" s="0" t="s">
        <v>656</v>
      </c>
    </row>
    <row collapsed="false" customFormat="false" customHeight="false" hidden="false" ht="12.1" outlineLevel="0" r="83">
      <c r="A83" s="0"/>
      <c r="B83" s="0"/>
      <c r="C83" s="0"/>
      <c r="D83" s="0"/>
      <c r="E83" s="0"/>
      <c r="F83" s="0"/>
      <c r="G83" s="0"/>
      <c r="H83" s="0"/>
      <c r="I83" s="0"/>
      <c r="J83" s="0"/>
      <c r="K83" s="0"/>
      <c r="L83" s="0"/>
      <c r="M83" s="0"/>
      <c r="N83" s="0"/>
      <c r="O83" s="0"/>
      <c r="P83" s="0"/>
      <c r="Q83" s="0"/>
      <c r="R83" s="0"/>
      <c r="S83" s="0"/>
      <c r="T83" s="0"/>
      <c r="U83" s="0"/>
      <c r="V83" s="0"/>
      <c r="W83" s="0"/>
      <c r="X83" s="0"/>
      <c r="Y83" s="0"/>
      <c r="Z83" s="0"/>
      <c r="AA83" s="0"/>
      <c r="AB83" s="0"/>
      <c r="AC83" s="0"/>
      <c r="AD83" s="0"/>
      <c r="AE83" s="0"/>
      <c r="AF83" s="0"/>
      <c r="AG83" s="0"/>
      <c r="AH83" s="0"/>
      <c r="AI83" s="0"/>
      <c r="AJ83" s="0"/>
      <c r="AK83" s="0"/>
      <c r="AL83" s="0"/>
      <c r="AM83" s="0"/>
      <c r="AN83" s="0"/>
      <c r="AO83" s="0"/>
      <c r="AP83" s="0"/>
      <c r="AQ83" s="0"/>
      <c r="AR83" s="0"/>
      <c r="AS83" s="0"/>
      <c r="AT83" s="0"/>
      <c r="AU83" s="0"/>
      <c r="AV83" s="0"/>
      <c r="AW83" s="0"/>
      <c r="AX83" s="0"/>
      <c r="AY83" s="0"/>
      <c r="AZ83" s="0"/>
      <c r="BA83" s="0"/>
      <c r="BB83" s="0"/>
      <c r="BC83" s="0"/>
      <c r="BD83" s="0"/>
      <c r="BE83" s="0"/>
      <c r="BF83" s="11" t="n">
        <v>44895</v>
      </c>
      <c r="BG83" s="6" t="n">
        <v>184.39</v>
      </c>
      <c r="BH83" s="0" t="s">
        <v>656</v>
      </c>
    </row>
    <row collapsed="false" customFormat="false" customHeight="false" hidden="false" ht="12.1" outlineLevel="0" r="84">
      <c r="A84" s="0"/>
      <c r="B84" s="0"/>
      <c r="C84" s="0"/>
      <c r="D84" s="0"/>
      <c r="E84" s="0"/>
      <c r="F84" s="0"/>
      <c r="G84" s="0"/>
      <c r="H84" s="0"/>
      <c r="I84" s="0"/>
      <c r="J84" s="0"/>
      <c r="K84" s="0"/>
      <c r="L84" s="0"/>
      <c r="M84" s="0"/>
      <c r="N84" s="0"/>
      <c r="O84" s="0"/>
      <c r="P84" s="0"/>
      <c r="Q84" s="0"/>
      <c r="R84" s="0"/>
      <c r="S84" s="0"/>
      <c r="T84" s="0"/>
      <c r="U84" s="0"/>
      <c r="V84" s="0"/>
      <c r="W84" s="0"/>
      <c r="X84" s="0"/>
      <c r="Y84" s="0"/>
      <c r="Z84" s="0"/>
      <c r="AA84" s="0"/>
      <c r="AB84" s="0"/>
      <c r="AC84" s="0"/>
      <c r="AD84" s="0"/>
      <c r="AE84" s="0"/>
      <c r="AF84" s="0"/>
      <c r="AG84" s="0"/>
      <c r="AH84" s="0"/>
      <c r="AI84" s="0"/>
      <c r="AJ84" s="0"/>
      <c r="AK84" s="0"/>
      <c r="AL84" s="0"/>
      <c r="AM84" s="0"/>
      <c r="AN84" s="0"/>
      <c r="AO84" s="0"/>
      <c r="AP84" s="0"/>
      <c r="AQ84" s="0"/>
      <c r="AR84" s="0"/>
      <c r="AS84" s="0"/>
      <c r="AT84" s="0"/>
      <c r="AU84" s="0"/>
      <c r="AV84" s="0"/>
      <c r="AW84" s="0"/>
      <c r="AX84" s="0"/>
      <c r="AY84" s="0"/>
      <c r="AZ84" s="0"/>
      <c r="BA84" s="0"/>
      <c r="BB84" s="0"/>
      <c r="BC84" s="0"/>
      <c r="BD84" s="0"/>
      <c r="BE84" s="0"/>
      <c r="BF84" s="11" t="n">
        <v>44911</v>
      </c>
      <c r="BG84" s="6" t="n">
        <v>35.88</v>
      </c>
      <c r="BH84" s="0" t="s">
        <v>656</v>
      </c>
    </row>
    <row collapsed="false" customFormat="false" customHeight="false" hidden="false" ht="12.1" outlineLevel="0" r="85">
      <c r="A85" s="0"/>
      <c r="B85" s="0"/>
      <c r="C85" s="0"/>
      <c r="D85" s="0"/>
      <c r="E85" s="0"/>
      <c r="F85" s="0"/>
      <c r="G85" s="0"/>
      <c r="H85" s="0"/>
      <c r="I85" s="0"/>
      <c r="J85" s="0"/>
      <c r="K85" s="0"/>
      <c r="L85" s="0"/>
      <c r="M85" s="0"/>
      <c r="N85" s="0"/>
      <c r="O85" s="0"/>
      <c r="P85" s="0"/>
      <c r="Q85" s="0"/>
      <c r="R85" s="0"/>
      <c r="S85" s="0"/>
      <c r="T85" s="0"/>
      <c r="U85" s="0"/>
      <c r="V85" s="0"/>
      <c r="W85" s="0"/>
      <c r="X85" s="0"/>
      <c r="Y85" s="0"/>
      <c r="Z85" s="0"/>
      <c r="AA85" s="0"/>
      <c r="AB85" s="0"/>
      <c r="AC85" s="0"/>
      <c r="AD85" s="0"/>
      <c r="AE85" s="0"/>
      <c r="AF85" s="0"/>
      <c r="AG85" s="0"/>
      <c r="AH85" s="0"/>
      <c r="AI85" s="0"/>
      <c r="AJ85" s="0"/>
      <c r="AK85" s="0"/>
      <c r="AL85" s="0"/>
      <c r="AM85" s="0"/>
      <c r="AN85" s="0"/>
      <c r="AO85" s="0"/>
      <c r="AP85" s="0"/>
      <c r="AQ85" s="0"/>
      <c r="AR85" s="0"/>
      <c r="AS85" s="0"/>
      <c r="AT85" s="0"/>
      <c r="AU85" s="0"/>
      <c r="AV85" s="0"/>
      <c r="AW85" s="0"/>
      <c r="AX85" s="0"/>
      <c r="AY85" s="0"/>
      <c r="AZ85" s="0"/>
      <c r="BA85" s="0"/>
      <c r="BB85" s="0"/>
      <c r="BC85" s="0"/>
      <c r="BD85" s="0"/>
      <c r="BE85" s="0"/>
      <c r="BF85" s="11" t="n">
        <v>44922</v>
      </c>
      <c r="BG85" s="6" t="n">
        <v>169.33</v>
      </c>
      <c r="BH85" s="0" t="s">
        <v>656</v>
      </c>
    </row>
    <row collapsed="false" customFormat="false" customHeight="false" hidden="false" ht="12.1" outlineLevel="0" r="86">
      <c r="A86" s="0"/>
      <c r="B86" s="0"/>
      <c r="C86" s="0"/>
      <c r="D86" s="0"/>
      <c r="E86" s="0"/>
      <c r="F86" s="0"/>
      <c r="G86" s="0"/>
      <c r="H86" s="0"/>
      <c r="I86" s="0"/>
      <c r="J86" s="0"/>
      <c r="K86" s="0"/>
      <c r="L86" s="0"/>
      <c r="M86" s="0"/>
      <c r="N86" s="0"/>
      <c r="O86" s="0"/>
      <c r="P86" s="0"/>
      <c r="Q86" s="0"/>
      <c r="R86" s="0"/>
      <c r="S86" s="0"/>
      <c r="T86" s="0"/>
      <c r="U86" s="0"/>
      <c r="V86" s="0"/>
      <c r="W86" s="0"/>
      <c r="X86" s="0"/>
      <c r="Y86" s="0"/>
      <c r="Z86" s="0"/>
      <c r="AA86" s="0"/>
      <c r="AB86" s="0"/>
      <c r="AC86" s="0"/>
      <c r="AD86" s="0"/>
      <c r="AE86" s="0"/>
      <c r="AF86" s="0"/>
      <c r="AG86" s="0"/>
      <c r="AH86" s="0"/>
      <c r="AI86" s="0"/>
      <c r="AJ86" s="0"/>
      <c r="AK86" s="0"/>
      <c r="AL86" s="0"/>
      <c r="AM86" s="0"/>
      <c r="AN86" s="0"/>
      <c r="AO86" s="0"/>
      <c r="AP86" s="0"/>
      <c r="AQ86" s="0"/>
      <c r="AR86" s="0"/>
      <c r="AS86" s="0"/>
      <c r="AT86" s="0"/>
      <c r="AU86" s="0"/>
      <c r="AV86" s="0"/>
      <c r="AW86" s="0"/>
      <c r="AX86" s="0"/>
      <c r="AY86" s="0"/>
      <c r="AZ86" s="0"/>
      <c r="BA86" s="0"/>
      <c r="BB86" s="0"/>
      <c r="BC86" s="0"/>
      <c r="BD86" s="0"/>
      <c r="BE86" s="0"/>
      <c r="BF86" s="11" t="n">
        <v>44925</v>
      </c>
      <c r="BG86" s="6" t="n">
        <v>84.6</v>
      </c>
      <c r="BH86" s="0" t="s">
        <v>656</v>
      </c>
    </row>
    <row collapsed="false" customFormat="false" customHeight="false" hidden="false" ht="12.1" outlineLevel="0" r="87">
      <c r="A87" s="0"/>
      <c r="B87" s="0"/>
      <c r="C87" s="0"/>
      <c r="D87" s="0"/>
      <c r="E87" s="0"/>
      <c r="F87" s="0"/>
      <c r="G87" s="0"/>
      <c r="H87" s="0"/>
      <c r="I87" s="0"/>
      <c r="J87" s="0"/>
      <c r="K87" s="0"/>
      <c r="L87" s="0"/>
      <c r="M87" s="0"/>
      <c r="N87" s="0"/>
      <c r="O87" s="0"/>
      <c r="P87" s="0"/>
      <c r="Q87" s="0"/>
      <c r="R87" s="0"/>
      <c r="S87" s="0"/>
      <c r="T87" s="0"/>
      <c r="U87" s="0"/>
      <c r="V87" s="0"/>
      <c r="W87" s="0"/>
      <c r="X87" s="0"/>
      <c r="Y87" s="0"/>
      <c r="Z87" s="0"/>
      <c r="AA87" s="0"/>
      <c r="AB87" s="0"/>
      <c r="AC87" s="0"/>
      <c r="AD87" s="0"/>
      <c r="AE87" s="0"/>
      <c r="AF87" s="0"/>
      <c r="AG87" s="0"/>
      <c r="AH87" s="0"/>
      <c r="AI87" s="0"/>
      <c r="AJ87" s="0"/>
      <c r="AK87" s="0"/>
      <c r="AL87" s="0"/>
      <c r="AM87" s="0"/>
      <c r="AN87" s="0"/>
      <c r="AO87" s="0"/>
      <c r="AP87" s="0"/>
      <c r="AQ87" s="0"/>
      <c r="AR87" s="0"/>
      <c r="AS87" s="0"/>
      <c r="AT87" s="0"/>
      <c r="AU87" s="0"/>
      <c r="AV87" s="0"/>
      <c r="AW87" s="0"/>
      <c r="AX87" s="0"/>
      <c r="AY87" s="0"/>
      <c r="AZ87" s="0"/>
      <c r="BA87" s="0"/>
      <c r="BB87" s="0"/>
      <c r="BC87" s="0"/>
      <c r="BD87" s="0"/>
      <c r="BE87" s="0"/>
      <c r="BF87" s="11" t="n">
        <v>44946</v>
      </c>
      <c r="BG87" s="6" t="n">
        <v>9.49</v>
      </c>
      <c r="BH87" s="0" t="s">
        <v>656</v>
      </c>
    </row>
    <row collapsed="false" customFormat="false" customHeight="false" hidden="false" ht="12.1" outlineLevel="0" r="88">
      <c r="A88" s="0"/>
      <c r="B88" s="0"/>
      <c r="C88" s="0"/>
      <c r="D88" s="0"/>
      <c r="E88" s="0"/>
      <c r="F88" s="0"/>
      <c r="G88" s="0"/>
      <c r="H88" s="0"/>
      <c r="I88" s="0"/>
      <c r="J88" s="0"/>
      <c r="K88" s="0"/>
      <c r="L88" s="0"/>
      <c r="M88" s="0"/>
      <c r="N88" s="0"/>
      <c r="O88" s="0"/>
      <c r="P88" s="0"/>
      <c r="Q88" s="0"/>
      <c r="R88" s="0"/>
      <c r="S88" s="0"/>
      <c r="T88" s="0"/>
      <c r="U88" s="0"/>
      <c r="V88" s="0"/>
      <c r="W88" s="0"/>
      <c r="X88" s="0"/>
      <c r="Y88" s="0"/>
      <c r="Z88" s="0"/>
      <c r="AA88" s="0"/>
      <c r="AB88" s="0"/>
      <c r="AC88" s="0"/>
      <c r="AD88" s="0"/>
      <c r="AE88" s="0"/>
      <c r="AF88" s="0"/>
      <c r="AG88" s="0"/>
      <c r="AH88" s="0"/>
      <c r="AI88" s="0"/>
      <c r="AJ88" s="0"/>
      <c r="AK88" s="0"/>
      <c r="AL88" s="0"/>
      <c r="AM88" s="0"/>
      <c r="AN88" s="0"/>
      <c r="AO88" s="0"/>
      <c r="AP88" s="0"/>
      <c r="AQ88" s="0"/>
      <c r="AR88" s="0"/>
      <c r="AS88" s="0"/>
      <c r="AT88" s="0"/>
      <c r="AU88" s="0"/>
      <c r="AV88" s="0"/>
      <c r="AW88" s="0"/>
      <c r="AX88" s="0"/>
      <c r="AY88" s="0"/>
      <c r="AZ88" s="0"/>
      <c r="BA88" s="0"/>
      <c r="BB88" s="0"/>
      <c r="BC88" s="0"/>
      <c r="BD88" s="0"/>
      <c r="BE88" s="0"/>
      <c r="BF88" s="11" t="n">
        <v>44946</v>
      </c>
      <c r="BG88" s="6" t="n">
        <v>161.39</v>
      </c>
      <c r="BH88" s="0" t="s">
        <v>656</v>
      </c>
    </row>
    <row collapsed="false" customFormat="false" customHeight="false" hidden="false" ht="12.1" outlineLevel="0" r="89">
      <c r="A89" s="0"/>
      <c r="B89" s="0"/>
      <c r="C89" s="0"/>
      <c r="D89" s="0"/>
      <c r="E89" s="0"/>
      <c r="F89" s="0"/>
      <c r="G89" s="0"/>
      <c r="H89" s="0"/>
      <c r="I89" s="0"/>
      <c r="J89" s="0"/>
      <c r="K89" s="0"/>
      <c r="L89" s="0"/>
      <c r="M89" s="0"/>
      <c r="N89" s="0"/>
      <c r="O89" s="0"/>
      <c r="P89" s="0"/>
      <c r="Q89" s="0"/>
      <c r="R89" s="0"/>
      <c r="S89" s="0"/>
      <c r="T89" s="0"/>
      <c r="U89" s="0"/>
      <c r="V89" s="0"/>
      <c r="W89" s="0"/>
      <c r="X89" s="0"/>
      <c r="Y89" s="0"/>
      <c r="Z89" s="0"/>
      <c r="AA89" s="0"/>
      <c r="AB89" s="0"/>
      <c r="AC89" s="0"/>
      <c r="AD89" s="0"/>
      <c r="AE89" s="0"/>
      <c r="AF89" s="0"/>
      <c r="AG89" s="0"/>
      <c r="AH89" s="0"/>
      <c r="AI89" s="0"/>
      <c r="AJ89" s="0"/>
      <c r="AK89" s="0"/>
      <c r="AL89" s="0"/>
      <c r="AM89" s="0"/>
      <c r="AN89" s="0"/>
      <c r="AO89" s="0"/>
      <c r="AP89" s="0"/>
      <c r="AQ89" s="0"/>
      <c r="AR89" s="0"/>
      <c r="AS89" s="0"/>
      <c r="AT89" s="0"/>
      <c r="AU89" s="0"/>
      <c r="AV89" s="0"/>
      <c r="AW89" s="0"/>
      <c r="AX89" s="0"/>
      <c r="AY89" s="0"/>
      <c r="AZ89" s="0"/>
      <c r="BA89" s="0"/>
      <c r="BB89" s="0"/>
      <c r="BC89" s="0"/>
      <c r="BD89" s="0"/>
      <c r="BE89" s="0"/>
      <c r="BF89" s="11" t="n">
        <v>45005</v>
      </c>
      <c r="BG89" s="6" t="n">
        <v>-10.03</v>
      </c>
      <c r="BH89" s="0" t="s">
        <v>657</v>
      </c>
    </row>
    <row collapsed="false" customFormat="false" customHeight="false" hidden="false" ht="12.1" outlineLevel="0" r="90">
      <c r="A90" s="0"/>
      <c r="B90" s="0"/>
      <c r="C90" s="0"/>
      <c r="D90" s="0"/>
      <c r="E90" s="0"/>
      <c r="F90" s="0"/>
      <c r="G90" s="0"/>
      <c r="H90" s="0"/>
      <c r="I90" s="0"/>
      <c r="J90" s="0"/>
      <c r="K90" s="0"/>
      <c r="L90" s="0"/>
      <c r="M90" s="0"/>
      <c r="N90" s="0"/>
      <c r="O90" s="0"/>
      <c r="P90" s="0"/>
      <c r="Q90" s="0"/>
      <c r="R90" s="0"/>
      <c r="S90" s="0"/>
      <c r="T90" s="0"/>
      <c r="U90" s="0"/>
      <c r="V90" s="0"/>
      <c r="W90" s="0"/>
      <c r="X90" s="0"/>
      <c r="Y90" s="0"/>
      <c r="Z90" s="0"/>
      <c r="AA90" s="0"/>
      <c r="AB90" s="0"/>
      <c r="AC90" s="0"/>
      <c r="AD90" s="0"/>
      <c r="AE90" s="0"/>
      <c r="AF90" s="0"/>
      <c r="AG90" s="0"/>
      <c r="AH90" s="0"/>
      <c r="AI90" s="0"/>
      <c r="AJ90" s="0"/>
      <c r="AK90" s="0"/>
      <c r="AL90" s="0"/>
      <c r="AM90" s="0"/>
      <c r="AN90" s="0"/>
      <c r="AO90" s="0"/>
      <c r="AP90" s="0"/>
      <c r="AQ90" s="0"/>
      <c r="AR90" s="0"/>
      <c r="AS90" s="0"/>
      <c r="AT90" s="0"/>
      <c r="AU90" s="0"/>
      <c r="AV90" s="0"/>
      <c r="AW90" s="0"/>
      <c r="AX90" s="0"/>
      <c r="AY90" s="0"/>
      <c r="AZ90" s="0"/>
      <c r="BA90" s="0"/>
      <c r="BB90" s="0"/>
      <c r="BC90" s="0"/>
      <c r="BD90" s="0"/>
      <c r="BE90" s="0"/>
      <c r="BF90" s="11" t="n">
        <v>45005</v>
      </c>
      <c r="BG90" s="6" t="n">
        <v>-5866.31</v>
      </c>
      <c r="BH90" s="0" t="s">
        <v>657</v>
      </c>
    </row>
    <row collapsed="false" customFormat="false" customHeight="false" hidden="false" ht="12.1" outlineLevel="0" r="91">
      <c r="A91" s="0"/>
      <c r="B91" s="0"/>
      <c r="C91" s="0"/>
      <c r="D91" s="0"/>
      <c r="E91" s="0"/>
      <c r="F91" s="0"/>
      <c r="G91" s="0"/>
      <c r="H91" s="0"/>
      <c r="I91" s="0"/>
      <c r="J91" s="0"/>
      <c r="K91" s="0"/>
      <c r="L91" s="0"/>
      <c r="M91" s="0"/>
      <c r="N91" s="0"/>
      <c r="O91" s="0"/>
      <c r="P91" s="0"/>
      <c r="Q91" s="0"/>
      <c r="R91" s="0"/>
      <c r="S91" s="0"/>
      <c r="T91" s="0"/>
      <c r="U91" s="0"/>
      <c r="V91" s="0"/>
      <c r="W91" s="0"/>
      <c r="X91" s="0"/>
      <c r="Y91" s="0"/>
      <c r="Z91" s="0"/>
      <c r="AA91" s="0"/>
      <c r="AB91" s="0"/>
      <c r="AC91" s="0"/>
      <c r="AD91" s="0"/>
      <c r="AE91" s="0"/>
      <c r="AF91" s="0"/>
      <c r="AG91" s="0"/>
      <c r="AH91" s="0"/>
      <c r="AI91" s="0"/>
      <c r="AJ91" s="0"/>
      <c r="AK91" s="0"/>
      <c r="AL91" s="0"/>
      <c r="AM91" s="0"/>
      <c r="AN91" s="0"/>
      <c r="AO91" s="0"/>
      <c r="AP91" s="0"/>
      <c r="AQ91" s="0"/>
      <c r="AR91" s="0"/>
      <c r="AS91" s="0"/>
      <c r="AT91" s="0"/>
      <c r="AU91" s="0"/>
      <c r="AV91" s="0"/>
      <c r="AW91" s="0"/>
      <c r="AX91" s="0"/>
      <c r="AY91" s="0"/>
      <c r="AZ91" s="0"/>
      <c r="BA91" s="0"/>
      <c r="BB91" s="0"/>
      <c r="BC91" s="0"/>
      <c r="BD91" s="0"/>
      <c r="BE91" s="0"/>
      <c r="BF91" s="11" t="n">
        <v>45005</v>
      </c>
      <c r="BG91" s="6" t="n">
        <v>251.35</v>
      </c>
      <c r="BH91" s="0" t="s">
        <v>656</v>
      </c>
    </row>
    <row collapsed="false" customFormat="false" customHeight="false" hidden="false" ht="12.1" outlineLevel="0" r="92">
      <c r="A92" s="0"/>
      <c r="B92" s="0"/>
      <c r="C92" s="0"/>
      <c r="D92" s="0"/>
      <c r="E92" s="0"/>
      <c r="F92" s="0"/>
      <c r="G92" s="0"/>
      <c r="H92" s="0"/>
      <c r="I92" s="0"/>
      <c r="J92" s="0"/>
      <c r="K92" s="0"/>
      <c r="L92" s="0"/>
      <c r="M92" s="0"/>
      <c r="N92" s="0"/>
      <c r="O92" s="0"/>
      <c r="P92" s="0"/>
      <c r="Q92" s="0"/>
      <c r="R92" s="0"/>
      <c r="S92" s="0"/>
      <c r="T92" s="0"/>
      <c r="U92" s="0"/>
      <c r="V92" s="0"/>
      <c r="W92" s="0"/>
      <c r="X92" s="0"/>
      <c r="Y92" s="0"/>
      <c r="Z92" s="0"/>
      <c r="AA92" s="0"/>
      <c r="AB92" s="0"/>
      <c r="AC92" s="0"/>
      <c r="AD92" s="0"/>
      <c r="AE92" s="0"/>
      <c r="AF92" s="0"/>
      <c r="AG92" s="0"/>
      <c r="AH92" s="0"/>
      <c r="AI92" s="0"/>
      <c r="AJ92" s="0"/>
      <c r="AK92" s="0"/>
      <c r="AL92" s="0"/>
      <c r="AM92" s="0"/>
      <c r="AN92" s="0"/>
      <c r="AO92" s="0"/>
      <c r="AP92" s="0"/>
      <c r="AQ92" s="0"/>
      <c r="AR92" s="0"/>
      <c r="AS92" s="0"/>
      <c r="AT92" s="0"/>
      <c r="AU92" s="0"/>
      <c r="AV92" s="0"/>
      <c r="AW92" s="0"/>
      <c r="AX92" s="0"/>
      <c r="AY92" s="0"/>
      <c r="AZ92" s="0"/>
      <c r="BA92" s="0"/>
      <c r="BB92" s="0"/>
      <c r="BC92" s="0"/>
      <c r="BD92" s="0"/>
      <c r="BE92" s="0"/>
      <c r="BF92" s="11" t="n">
        <v>45005</v>
      </c>
      <c r="BG92" s="6" t="n">
        <v>171.13</v>
      </c>
      <c r="BH92" s="0" t="s">
        <v>656</v>
      </c>
    </row>
    <row collapsed="false" customFormat="false" customHeight="false" hidden="false" ht="12.1" outlineLevel="0" r="93">
      <c r="A93" s="0"/>
      <c r="B93" s="0"/>
      <c r="C93" s="0"/>
      <c r="D93" s="0"/>
      <c r="E93" s="0"/>
      <c r="F93" s="0"/>
      <c r="G93" s="0"/>
      <c r="H93" s="0"/>
      <c r="I93" s="0"/>
      <c r="J93" s="0"/>
      <c r="K93" s="0"/>
      <c r="L93" s="0"/>
      <c r="M93" s="0"/>
      <c r="N93" s="0"/>
      <c r="O93" s="0"/>
      <c r="P93" s="0"/>
      <c r="Q93" s="0"/>
      <c r="R93" s="0"/>
      <c r="S93" s="0"/>
      <c r="T93" s="0"/>
      <c r="U93" s="0"/>
      <c r="V93" s="0"/>
      <c r="W93" s="0"/>
      <c r="X93" s="0"/>
      <c r="Y93" s="0"/>
      <c r="Z93" s="0"/>
      <c r="AA93" s="0"/>
      <c r="AB93" s="0"/>
      <c r="AC93" s="0"/>
      <c r="AD93" s="0"/>
      <c r="AE93" s="0"/>
      <c r="AF93" s="0"/>
      <c r="AG93" s="0"/>
      <c r="AH93" s="0"/>
      <c r="AI93" s="0"/>
      <c r="AJ93" s="0"/>
      <c r="AK93" s="0"/>
      <c r="AL93" s="0"/>
      <c r="AM93" s="0"/>
      <c r="AN93" s="0"/>
      <c r="AO93" s="0"/>
      <c r="AP93" s="0"/>
      <c r="AQ93" s="0"/>
      <c r="AR93" s="0"/>
      <c r="AS93" s="0"/>
      <c r="AT93" s="0"/>
      <c r="AU93" s="0"/>
      <c r="AV93" s="0"/>
      <c r="AW93" s="0"/>
      <c r="AX93" s="0"/>
      <c r="AY93" s="0"/>
      <c r="AZ93" s="0"/>
      <c r="BA93" s="0"/>
      <c r="BB93" s="0"/>
      <c r="BC93" s="0"/>
      <c r="BD93" s="0"/>
      <c r="BE93" s="0"/>
      <c r="BF93" s="11" t="n">
        <v>45016</v>
      </c>
      <c r="BG93" s="6" t="n">
        <v>62.52</v>
      </c>
      <c r="BH93" s="0" t="s">
        <v>656</v>
      </c>
    </row>
    <row collapsed="false" customFormat="false" customHeight="false" hidden="false" ht="12.1" outlineLevel="0" r="94">
      <c r="A94" s="0"/>
      <c r="B94" s="0"/>
      <c r="C94" s="0"/>
      <c r="D94" s="0"/>
      <c r="E94" s="0"/>
      <c r="F94" s="0"/>
      <c r="G94" s="0"/>
      <c r="H94" s="0"/>
      <c r="I94" s="0"/>
      <c r="J94" s="0"/>
      <c r="K94" s="0"/>
      <c r="L94" s="0"/>
      <c r="M94" s="0"/>
      <c r="N94" s="0"/>
      <c r="O94" s="0"/>
      <c r="P94" s="0"/>
      <c r="Q94" s="0"/>
      <c r="R94" s="0"/>
      <c r="S94" s="0"/>
      <c r="T94" s="0"/>
      <c r="U94" s="0"/>
      <c r="V94" s="0"/>
      <c r="W94" s="0"/>
      <c r="X94" s="0"/>
      <c r="Y94" s="0"/>
      <c r="Z94" s="0"/>
      <c r="AA94" s="0"/>
      <c r="AB94" s="0"/>
      <c r="AC94" s="0"/>
      <c r="AD94" s="0"/>
      <c r="AE94" s="0"/>
      <c r="AF94" s="0"/>
      <c r="AG94" s="0"/>
      <c r="AH94" s="0"/>
      <c r="AI94" s="0"/>
      <c r="AJ94" s="0"/>
      <c r="AK94" s="0"/>
      <c r="AL94" s="0"/>
      <c r="AM94" s="0"/>
      <c r="AN94" s="0"/>
      <c r="AO94" s="0"/>
      <c r="AP94" s="0"/>
      <c r="AQ94" s="0"/>
      <c r="AR94" s="0"/>
      <c r="AS94" s="0"/>
      <c r="AT94" s="0"/>
      <c r="AU94" s="0"/>
      <c r="AV94" s="0"/>
      <c r="AW94" s="0"/>
      <c r="AX94" s="0"/>
      <c r="AY94" s="0"/>
      <c r="AZ94" s="0"/>
      <c r="BA94" s="0"/>
      <c r="BB94" s="0"/>
      <c r="BC94" s="0"/>
      <c r="BD94" s="0"/>
      <c r="BE94" s="0"/>
      <c r="BF94" s="11" t="n">
        <v>45030</v>
      </c>
      <c r="BG94" s="6" t="n">
        <v>53.85</v>
      </c>
      <c r="BH94" s="0" t="s">
        <v>656</v>
      </c>
    </row>
    <row collapsed="false" customFormat="false" customHeight="false" hidden="false" ht="12.1" outlineLevel="0" r="95">
      <c r="A95" s="0"/>
      <c r="B95" s="0"/>
      <c r="C95" s="0"/>
      <c r="D95" s="0"/>
      <c r="E95" s="0"/>
      <c r="F95" s="0"/>
      <c r="G95" s="0"/>
      <c r="H95" s="0"/>
      <c r="I95" s="0"/>
      <c r="J95" s="0"/>
      <c r="K95" s="0"/>
      <c r="L95" s="0"/>
      <c r="M95" s="0"/>
      <c r="N95" s="0"/>
      <c r="O95" s="0"/>
      <c r="P95" s="0"/>
      <c r="Q95" s="0"/>
      <c r="R95" s="0"/>
      <c r="S95" s="0"/>
      <c r="T95" s="0"/>
      <c r="U95" s="0"/>
      <c r="V95" s="0"/>
      <c r="W95" s="0"/>
      <c r="X95" s="0"/>
      <c r="Y95" s="0"/>
      <c r="Z95" s="0"/>
      <c r="AA95" s="0"/>
      <c r="AB95" s="0"/>
      <c r="AC95" s="0"/>
      <c r="AD95" s="0"/>
      <c r="AE95" s="0"/>
      <c r="AF95" s="0"/>
      <c r="AG95" s="0"/>
      <c r="AH95" s="0"/>
      <c r="AI95" s="0"/>
      <c r="AJ95" s="0"/>
      <c r="AK95" s="0"/>
      <c r="AL95" s="0"/>
      <c r="AM95" s="0"/>
      <c r="AN95" s="0"/>
      <c r="AO95" s="0"/>
      <c r="AP95" s="0"/>
      <c r="AQ95" s="0"/>
      <c r="AR95" s="0"/>
      <c r="AS95" s="0"/>
      <c r="AT95" s="0"/>
      <c r="AU95" s="0"/>
      <c r="AV95" s="0"/>
      <c r="AW95" s="0"/>
      <c r="AX95" s="0"/>
      <c r="AY95" s="0"/>
      <c r="AZ95" s="0"/>
      <c r="BA95" s="0"/>
      <c r="BB95" s="0"/>
      <c r="BC95" s="0"/>
      <c r="BD95" s="0"/>
      <c r="BE95" s="0"/>
      <c r="BF95" s="11" t="n">
        <v>45035</v>
      </c>
      <c r="BG95" s="6" t="n">
        <v>409.25</v>
      </c>
      <c r="BH95" s="0" t="s">
        <v>656</v>
      </c>
    </row>
    <row collapsed="false" customFormat="false" customHeight="false" hidden="false" ht="12.1" outlineLevel="0" r="96">
      <c r="A96" s="0"/>
      <c r="B96" s="0"/>
      <c r="C96" s="0"/>
      <c r="D96" s="0"/>
      <c r="E96" s="0"/>
      <c r="F96" s="0"/>
      <c r="G96" s="0"/>
      <c r="H96" s="0"/>
      <c r="I96" s="0"/>
      <c r="J96" s="0"/>
      <c r="K96" s="0"/>
      <c r="L96" s="0"/>
      <c r="M96" s="0"/>
      <c r="N96" s="0"/>
      <c r="O96" s="0"/>
      <c r="P96" s="0"/>
      <c r="Q96" s="0"/>
      <c r="R96" s="0"/>
      <c r="S96" s="0"/>
      <c r="T96" s="0"/>
      <c r="U96" s="0"/>
      <c r="V96" s="0"/>
      <c r="W96" s="0"/>
      <c r="X96" s="0"/>
      <c r="Y96" s="0"/>
      <c r="Z96" s="0"/>
      <c r="AA96" s="0"/>
      <c r="AB96" s="0"/>
      <c r="AC96" s="0"/>
      <c r="AD96" s="0"/>
      <c r="AE96" s="0"/>
      <c r="AF96" s="0"/>
      <c r="AG96" s="0"/>
      <c r="AH96" s="0"/>
      <c r="AI96" s="0"/>
      <c r="AJ96" s="0"/>
      <c r="AK96" s="0"/>
      <c r="AL96" s="0"/>
      <c r="AM96" s="0"/>
      <c r="AN96" s="0"/>
      <c r="AO96" s="0"/>
      <c r="AP96" s="0"/>
      <c r="AQ96" s="0"/>
      <c r="AR96" s="0"/>
      <c r="AS96" s="0"/>
      <c r="AT96" s="0"/>
      <c r="AU96" s="0"/>
      <c r="AV96" s="0"/>
      <c r="AW96" s="0"/>
      <c r="AX96" s="0"/>
      <c r="AY96" s="0"/>
      <c r="AZ96" s="0"/>
      <c r="BA96" s="0"/>
      <c r="BB96" s="0"/>
      <c r="BC96" s="0"/>
      <c r="BD96" s="0"/>
      <c r="BE96" s="0"/>
      <c r="BF96" s="11" t="n">
        <v>45044</v>
      </c>
      <c r="BG96" s="6" t="n">
        <v>88.83</v>
      </c>
      <c r="BH96" s="0" t="s">
        <v>656</v>
      </c>
    </row>
    <row collapsed="false" customFormat="false" customHeight="false" hidden="false" ht="12.1" outlineLevel="0" r="97">
      <c r="A97" s="0"/>
      <c r="B97" s="0"/>
      <c r="C97" s="0"/>
      <c r="D97" s="0"/>
      <c r="E97" s="0"/>
      <c r="F97" s="0"/>
      <c r="G97" s="0"/>
      <c r="H97" s="0"/>
      <c r="I97" s="0"/>
      <c r="J97" s="0"/>
      <c r="K97" s="0"/>
      <c r="L97" s="0"/>
      <c r="M97" s="0"/>
      <c r="N97" s="0"/>
      <c r="O97" s="0"/>
      <c r="P97" s="0"/>
      <c r="Q97" s="0"/>
      <c r="R97" s="0"/>
      <c r="S97" s="0"/>
      <c r="T97" s="0"/>
      <c r="U97" s="0"/>
      <c r="V97" s="0"/>
      <c r="W97" s="0"/>
      <c r="X97" s="0"/>
      <c r="Y97" s="0"/>
      <c r="Z97" s="0"/>
      <c r="AA97" s="0"/>
      <c r="AB97" s="0"/>
      <c r="AC97" s="0"/>
      <c r="AD97" s="0"/>
      <c r="AE97" s="0"/>
      <c r="AF97" s="0"/>
      <c r="AG97" s="0"/>
      <c r="AH97" s="0"/>
      <c r="AI97" s="0"/>
      <c r="AJ97" s="0"/>
      <c r="AK97" s="0"/>
      <c r="AL97" s="0"/>
      <c r="AM97" s="0"/>
      <c r="AN97" s="0"/>
      <c r="AO97" s="0"/>
      <c r="AP97" s="0"/>
      <c r="AQ97" s="0"/>
      <c r="AR97" s="0"/>
      <c r="AS97" s="0"/>
      <c r="AT97" s="0"/>
      <c r="AU97" s="0"/>
      <c r="AV97" s="0"/>
      <c r="AW97" s="0"/>
      <c r="AX97" s="0"/>
      <c r="AY97" s="0"/>
      <c r="AZ97" s="0"/>
      <c r="BA97" s="0"/>
      <c r="BB97" s="0"/>
      <c r="BC97" s="0"/>
      <c r="BD97" s="0"/>
      <c r="BE97" s="0"/>
      <c r="BF97" s="11" t="n">
        <v>45068</v>
      </c>
      <c r="BG97" s="6" t="n">
        <v>165.78</v>
      </c>
      <c r="BH97" s="0" t="s">
        <v>656</v>
      </c>
    </row>
    <row collapsed="false" customFormat="false" customHeight="false" hidden="false" ht="12.1" outlineLevel="0" r="98">
      <c r="A98" s="0"/>
      <c r="B98" s="0"/>
      <c r="C98" s="0"/>
      <c r="D98" s="0"/>
      <c r="E98" s="0"/>
      <c r="F98" s="0"/>
      <c r="G98" s="0"/>
      <c r="H98" s="0"/>
      <c r="I98" s="0"/>
      <c r="J98" s="0"/>
      <c r="K98" s="0"/>
      <c r="L98" s="0"/>
      <c r="M98" s="0"/>
      <c r="N98" s="0"/>
      <c r="O98" s="0"/>
      <c r="P98" s="0"/>
      <c r="Q98" s="0"/>
      <c r="R98" s="0"/>
      <c r="S98" s="0"/>
      <c r="T98" s="0"/>
      <c r="U98" s="0"/>
      <c r="V98" s="0"/>
      <c r="W98" s="0"/>
      <c r="X98" s="0"/>
      <c r="Y98" s="0"/>
      <c r="Z98" s="0"/>
      <c r="AA98" s="0"/>
      <c r="AB98" s="0"/>
      <c r="AC98" s="0"/>
      <c r="AD98" s="0"/>
      <c r="AE98" s="0"/>
      <c r="AF98" s="0"/>
      <c r="AG98" s="0"/>
      <c r="AH98" s="0"/>
      <c r="AI98" s="0"/>
      <c r="AJ98" s="0"/>
      <c r="AK98" s="0"/>
      <c r="AL98" s="0"/>
      <c r="AM98" s="0"/>
      <c r="AN98" s="0"/>
      <c r="AO98" s="0"/>
      <c r="AP98" s="0"/>
      <c r="AQ98" s="0"/>
      <c r="AR98" s="0"/>
      <c r="AS98" s="0"/>
      <c r="AT98" s="0"/>
      <c r="AU98" s="0"/>
      <c r="AV98" s="0"/>
      <c r="AW98" s="0"/>
      <c r="AX98" s="0"/>
      <c r="AY98" s="0"/>
      <c r="AZ98" s="0"/>
      <c r="BA98" s="0"/>
      <c r="BB98" s="0"/>
      <c r="BC98" s="0"/>
      <c r="BD98" s="0"/>
      <c r="BE98" s="0"/>
      <c r="BF98" s="11" t="n">
        <v>45071</v>
      </c>
      <c r="BG98" s="6" t="n">
        <v>142.43</v>
      </c>
      <c r="BH98" s="0" t="s">
        <v>656</v>
      </c>
    </row>
    <row collapsed="false" customFormat="false" customHeight="false" hidden="false" ht="12.1" outlineLevel="0" r="99">
      <c r="A99" s="0"/>
      <c r="B99" s="0"/>
      <c r="C99" s="0"/>
      <c r="D99" s="0"/>
      <c r="E99" s="0"/>
      <c r="F99" s="0"/>
      <c r="G99" s="0"/>
      <c r="H99" s="0"/>
      <c r="I99" s="0"/>
      <c r="J99" s="0"/>
      <c r="K99" s="0"/>
      <c r="L99" s="0"/>
      <c r="M99" s="0"/>
      <c r="N99" s="0"/>
      <c r="O99" s="0"/>
      <c r="P99" s="0"/>
      <c r="Q99" s="0"/>
      <c r="R99" s="0"/>
      <c r="S99" s="0"/>
      <c r="T99" s="0"/>
      <c r="U99" s="0"/>
      <c r="V99" s="0"/>
      <c r="W99" s="0"/>
      <c r="X99" s="0"/>
      <c r="Y99" s="0"/>
      <c r="Z99" s="0"/>
      <c r="AA99" s="0"/>
      <c r="AB99" s="0"/>
      <c r="AC99" s="0"/>
      <c r="AD99" s="0"/>
      <c r="AE99" s="0"/>
      <c r="AF99" s="0"/>
      <c r="AG99" s="0"/>
      <c r="AH99" s="0"/>
      <c r="AI99" s="0"/>
      <c r="AJ99" s="0"/>
      <c r="AK99" s="0"/>
      <c r="AL99" s="0"/>
      <c r="AM99" s="0"/>
      <c r="AN99" s="0"/>
      <c r="AO99" s="0"/>
      <c r="AP99" s="0"/>
      <c r="AQ99" s="0"/>
      <c r="AR99" s="0"/>
      <c r="AS99" s="0"/>
      <c r="AT99" s="0"/>
      <c r="AU99" s="0"/>
      <c r="AV99" s="0"/>
      <c r="AW99" s="0"/>
      <c r="AX99" s="0"/>
      <c r="AY99" s="0"/>
      <c r="AZ99" s="0"/>
      <c r="BA99" s="0"/>
      <c r="BB99" s="0"/>
      <c r="BC99" s="0"/>
      <c r="BD99" s="0"/>
      <c r="BE99" s="0"/>
      <c r="BF99" s="11" t="n">
        <v>45077</v>
      </c>
      <c r="BG99" s="6" t="n">
        <v>44.59</v>
      </c>
      <c r="BH99" s="0" t="s">
        <v>656</v>
      </c>
    </row>
    <row collapsed="false" customFormat="false" customHeight="false" hidden="false" ht="12.1" outlineLevel="0" r="100">
      <c r="A100" s="0"/>
      <c r="B100" s="0"/>
      <c r="C100" s="0"/>
      <c r="D100" s="0"/>
      <c r="E100" s="0"/>
      <c r="F100" s="0"/>
      <c r="G100" s="0"/>
      <c r="H100" s="0"/>
      <c r="I100" s="0"/>
      <c r="J100" s="0"/>
      <c r="K100" s="0"/>
      <c r="L100" s="0"/>
      <c r="M100" s="0"/>
      <c r="N100" s="0"/>
      <c r="O100" s="0"/>
      <c r="P100" s="0"/>
      <c r="Q100" s="0"/>
      <c r="R100" s="0"/>
      <c r="S100" s="0"/>
      <c r="T100" s="0"/>
      <c r="U100" s="0"/>
      <c r="V100" s="0"/>
      <c r="W100" s="0"/>
      <c r="X100" s="0"/>
      <c r="Y100" s="0"/>
      <c r="Z100" s="0"/>
      <c r="AA100" s="0"/>
      <c r="AB100" s="0"/>
      <c r="AC100" s="0"/>
      <c r="AD100" s="0"/>
      <c r="AE100" s="0"/>
      <c r="AF100" s="0"/>
      <c r="AG100" s="0"/>
      <c r="AH100" s="0"/>
      <c r="AI100" s="0"/>
      <c r="AJ100" s="0"/>
      <c r="AK100" s="0"/>
      <c r="AL100" s="0"/>
      <c r="AM100" s="0"/>
      <c r="AN100" s="0"/>
      <c r="AO100" s="0"/>
      <c r="AP100" s="0"/>
      <c r="AQ100" s="0"/>
      <c r="AR100" s="0"/>
      <c r="AS100" s="0"/>
      <c r="AT100" s="0"/>
      <c r="AU100" s="0"/>
      <c r="AV100" s="0"/>
      <c r="AW100" s="0"/>
      <c r="AX100" s="0"/>
      <c r="AY100" s="0"/>
      <c r="AZ100" s="0"/>
      <c r="BA100" s="0"/>
      <c r="BB100" s="0"/>
      <c r="BC100" s="0"/>
      <c r="BD100" s="0"/>
      <c r="BE100" s="0"/>
      <c r="BF100" s="11" t="n">
        <v>45079</v>
      </c>
      <c r="BG100" s="6" t="n">
        <v>-1013.58</v>
      </c>
      <c r="BH100" s="0" t="s">
        <v>657</v>
      </c>
    </row>
    <row collapsed="false" customFormat="false" customHeight="false" hidden="false" ht="12.1" outlineLevel="0" r="101">
      <c r="A101" s="0"/>
      <c r="B101" s="0"/>
      <c r="C101" s="0"/>
      <c r="D101" s="0"/>
      <c r="E101" s="0"/>
      <c r="F101" s="0"/>
      <c r="G101" s="0"/>
      <c r="H101" s="0"/>
      <c r="I101" s="0"/>
      <c r="J101" s="0"/>
      <c r="K101" s="0"/>
      <c r="L101" s="0"/>
      <c r="M101" s="0"/>
      <c r="N101" s="0"/>
      <c r="O101" s="0"/>
      <c r="P101" s="0"/>
      <c r="Q101" s="0"/>
      <c r="R101" s="0"/>
      <c r="S101" s="0"/>
      <c r="T101" s="0"/>
      <c r="U101" s="0"/>
      <c r="V101" s="0"/>
      <c r="W101" s="0"/>
      <c r="X101" s="0"/>
      <c r="Y101" s="0"/>
      <c r="Z101" s="0"/>
      <c r="AA101" s="0"/>
      <c r="AB101" s="0"/>
      <c r="AC101" s="0"/>
      <c r="AD101" s="0"/>
      <c r="AE101" s="0"/>
      <c r="AF101" s="0"/>
      <c r="AG101" s="0"/>
      <c r="AH101" s="0"/>
      <c r="AI101" s="0"/>
      <c r="AJ101" s="0"/>
      <c r="AK101" s="0"/>
      <c r="AL101" s="0"/>
      <c r="AM101" s="0"/>
      <c r="AN101" s="0"/>
      <c r="AO101" s="0"/>
      <c r="AP101" s="0"/>
      <c r="AQ101" s="0"/>
      <c r="AR101" s="0"/>
      <c r="AS101" s="0"/>
      <c r="AT101" s="0"/>
      <c r="AU101" s="0"/>
      <c r="AV101" s="0"/>
      <c r="AW101" s="0"/>
      <c r="AX101" s="0"/>
      <c r="AY101" s="0"/>
      <c r="AZ101" s="0"/>
      <c r="BA101" s="0"/>
      <c r="BB101" s="0"/>
      <c r="BC101" s="0"/>
      <c r="BD101" s="0"/>
      <c r="BE101" s="0"/>
      <c r="BF101" s="11" t="n">
        <v>45079</v>
      </c>
      <c r="BG101" s="6" t="n">
        <v>157.92</v>
      </c>
      <c r="BH101" s="0" t="s">
        <v>656</v>
      </c>
    </row>
    <row collapsed="false" customFormat="false" customHeight="false" hidden="false" ht="12.1" outlineLevel="0" r="102">
      <c r="A102" s="0"/>
      <c r="B102" s="0"/>
      <c r="C102" s="0"/>
      <c r="D102" s="0"/>
      <c r="E102" s="0"/>
      <c r="F102" s="0"/>
      <c r="G102" s="0"/>
      <c r="H102" s="0"/>
      <c r="I102" s="0"/>
      <c r="J102" s="0"/>
      <c r="K102" s="0"/>
      <c r="L102" s="0"/>
      <c r="M102" s="0"/>
      <c r="N102" s="0"/>
      <c r="O102" s="0"/>
      <c r="P102" s="0"/>
      <c r="Q102" s="0"/>
      <c r="R102" s="0"/>
      <c r="S102" s="0"/>
      <c r="T102" s="0"/>
      <c r="U102" s="0"/>
      <c r="V102" s="0"/>
      <c r="W102" s="0"/>
      <c r="X102" s="0"/>
      <c r="Y102" s="0"/>
      <c r="Z102" s="0"/>
      <c r="AA102" s="0"/>
      <c r="AB102" s="0"/>
      <c r="AC102" s="0"/>
      <c r="AD102" s="0"/>
      <c r="AE102" s="0"/>
      <c r="AF102" s="0"/>
      <c r="AG102" s="0"/>
      <c r="AH102" s="0"/>
      <c r="AI102" s="0"/>
      <c r="AJ102" s="0"/>
      <c r="AK102" s="0"/>
      <c r="AL102" s="0"/>
      <c r="AM102" s="0"/>
      <c r="AN102" s="0"/>
      <c r="AO102" s="0"/>
      <c r="AP102" s="0"/>
      <c r="AQ102" s="0"/>
      <c r="AR102" s="0"/>
      <c r="AS102" s="0"/>
      <c r="AT102" s="0"/>
      <c r="AU102" s="0"/>
      <c r="AV102" s="0"/>
      <c r="AW102" s="0"/>
      <c r="AX102" s="0"/>
      <c r="AY102" s="0"/>
      <c r="AZ102" s="0"/>
      <c r="BA102" s="0"/>
      <c r="BB102" s="0"/>
      <c r="BC102" s="0"/>
      <c r="BD102" s="0"/>
      <c r="BE102" s="0"/>
      <c r="BF102" s="11" t="n">
        <v>45093</v>
      </c>
      <c r="BG102" s="6" t="n">
        <v>152.83</v>
      </c>
      <c r="BH102" s="0" t="s">
        <v>656</v>
      </c>
    </row>
    <row collapsed="false" customFormat="false" customHeight="false" hidden="false" ht="12.1" outlineLevel="0" r="103">
      <c r="A103" s="0"/>
      <c r="B103" s="0"/>
      <c r="C103" s="0"/>
      <c r="D103" s="0"/>
      <c r="E103" s="0"/>
      <c r="F103" s="0"/>
      <c r="G103" s="0"/>
      <c r="H103" s="0"/>
      <c r="I103" s="0"/>
      <c r="J103" s="0"/>
      <c r="K103" s="0"/>
      <c r="L103" s="0"/>
      <c r="M103" s="0"/>
      <c r="N103" s="0"/>
      <c r="O103" s="0"/>
      <c r="P103" s="0"/>
      <c r="Q103" s="0"/>
      <c r="R103" s="0"/>
      <c r="S103" s="0"/>
      <c r="T103" s="0"/>
      <c r="U103" s="0"/>
      <c r="V103" s="0"/>
      <c r="W103" s="0"/>
      <c r="X103" s="0"/>
      <c r="Y103" s="0"/>
      <c r="Z103" s="0"/>
      <c r="AA103" s="0"/>
      <c r="AB103" s="0"/>
      <c r="AC103" s="0"/>
      <c r="AD103" s="0"/>
      <c r="AE103" s="0"/>
      <c r="AF103" s="0"/>
      <c r="AG103" s="0"/>
      <c r="AH103" s="0"/>
      <c r="AI103" s="0"/>
      <c r="AJ103" s="0"/>
      <c r="AK103" s="0"/>
      <c r="AL103" s="0"/>
      <c r="AM103" s="0"/>
      <c r="AN103" s="0"/>
      <c r="AO103" s="0"/>
      <c r="AP103" s="0"/>
      <c r="AQ103" s="0"/>
      <c r="AR103" s="0"/>
      <c r="AS103" s="0"/>
      <c r="AT103" s="0"/>
      <c r="AU103" s="0"/>
      <c r="AV103" s="0"/>
      <c r="AW103" s="0"/>
      <c r="AX103" s="0"/>
      <c r="AY103" s="0"/>
      <c r="AZ103" s="0"/>
      <c r="BA103" s="0"/>
      <c r="BB103" s="0"/>
      <c r="BC103" s="0"/>
      <c r="BD103" s="0"/>
      <c r="BE103" s="0"/>
      <c r="BF103" s="11" t="n">
        <v>45107</v>
      </c>
      <c r="BG103" s="6" t="n">
        <v>-176.85</v>
      </c>
      <c r="BH103" s="0" t="s">
        <v>657</v>
      </c>
    </row>
    <row collapsed="false" customFormat="false" customHeight="false" hidden="false" ht="12.1" outlineLevel="0" r="104">
      <c r="A104" s="0"/>
      <c r="B104" s="0"/>
      <c r="C104" s="0"/>
      <c r="D104" s="0"/>
      <c r="E104" s="0"/>
      <c r="F104" s="0"/>
      <c r="G104" s="0"/>
      <c r="H104" s="0"/>
      <c r="I104" s="0"/>
      <c r="J104" s="0"/>
      <c r="K104" s="0"/>
      <c r="L104" s="0"/>
      <c r="M104" s="0"/>
      <c r="N104" s="0"/>
      <c r="O104" s="0"/>
      <c r="P104" s="0"/>
      <c r="Q104" s="0"/>
      <c r="R104" s="0"/>
      <c r="S104" s="0"/>
      <c r="T104" s="0"/>
      <c r="U104" s="0"/>
      <c r="V104" s="0"/>
      <c r="W104" s="0"/>
      <c r="X104" s="0"/>
      <c r="Y104" s="0"/>
      <c r="Z104" s="0"/>
      <c r="AA104" s="0"/>
      <c r="AB104" s="0"/>
      <c r="AC104" s="0"/>
      <c r="AD104" s="0"/>
      <c r="AE104" s="0"/>
      <c r="AF104" s="0"/>
      <c r="AG104" s="0"/>
      <c r="AH104" s="0"/>
      <c r="AI104" s="0"/>
      <c r="AJ104" s="0"/>
      <c r="AK104" s="0"/>
      <c r="AL104" s="0"/>
      <c r="AM104" s="0"/>
      <c r="AN104" s="0"/>
      <c r="AO104" s="0"/>
      <c r="AP104" s="0"/>
      <c r="AQ104" s="0"/>
      <c r="AR104" s="0"/>
      <c r="AS104" s="0"/>
      <c r="AT104" s="0"/>
      <c r="AU104" s="0"/>
      <c r="AV104" s="0"/>
      <c r="AW104" s="0"/>
      <c r="AX104" s="0"/>
      <c r="AY104" s="0"/>
      <c r="AZ104" s="0"/>
      <c r="BA104" s="0"/>
      <c r="BB104" s="0"/>
      <c r="BC104" s="0"/>
      <c r="BD104" s="0"/>
      <c r="BE104" s="0"/>
      <c r="BF104" s="11" t="n">
        <v>45120</v>
      </c>
      <c r="BG104" s="6" t="n">
        <v>98.37</v>
      </c>
      <c r="BH104" s="0" t="s">
        <v>656</v>
      </c>
    </row>
    <row collapsed="false" customFormat="false" customHeight="false" hidden="false" ht="12.1" outlineLevel="0" r="105">
      <c r="A105" s="0"/>
      <c r="B105" s="0"/>
      <c r="C105" s="0"/>
      <c r="D105" s="0"/>
      <c r="E105" s="0"/>
      <c r="F105" s="0"/>
      <c r="G105" s="0"/>
      <c r="H105" s="0"/>
      <c r="I105" s="0"/>
      <c r="J105" s="0"/>
      <c r="K105" s="0"/>
      <c r="L105" s="0"/>
      <c r="M105" s="0"/>
      <c r="N105" s="0"/>
      <c r="O105" s="0"/>
      <c r="P105" s="0"/>
      <c r="Q105" s="0"/>
      <c r="R105" s="0"/>
      <c r="S105" s="0"/>
      <c r="T105" s="0"/>
      <c r="U105" s="0"/>
      <c r="V105" s="0"/>
      <c r="W105" s="0"/>
      <c r="X105" s="0"/>
      <c r="Y105" s="0"/>
      <c r="Z105" s="0"/>
      <c r="AA105" s="0"/>
      <c r="AB105" s="0"/>
      <c r="AC105" s="0"/>
      <c r="AD105" s="0"/>
      <c r="AE105" s="0"/>
      <c r="AF105" s="0"/>
      <c r="AG105" s="0"/>
      <c r="AH105" s="0"/>
      <c r="AI105" s="0"/>
      <c r="AJ105" s="0"/>
      <c r="AK105" s="0"/>
      <c r="AL105" s="0"/>
      <c r="AM105" s="0"/>
      <c r="AN105" s="0"/>
      <c r="AO105" s="0"/>
      <c r="AP105" s="0"/>
      <c r="AQ105" s="0"/>
      <c r="AR105" s="0"/>
      <c r="AS105" s="0"/>
      <c r="AT105" s="0"/>
      <c r="AU105" s="0"/>
      <c r="AV105" s="0"/>
      <c r="AW105" s="0"/>
      <c r="AX105" s="0"/>
      <c r="AY105" s="0"/>
      <c r="AZ105" s="0"/>
      <c r="BA105" s="0"/>
      <c r="BB105" s="0"/>
      <c r="BC105" s="0"/>
      <c r="BD105" s="0"/>
      <c r="BE105" s="0"/>
      <c r="BF105" s="11" t="n">
        <v>45128</v>
      </c>
      <c r="BG105" s="6" t="n">
        <v>-374.1</v>
      </c>
      <c r="BH105" s="0" t="s">
        <v>657</v>
      </c>
    </row>
    <row collapsed="false" customFormat="false" customHeight="false" hidden="false" ht="12.1" outlineLevel="0" r="106">
      <c r="A106" s="0"/>
      <c r="B106" s="0"/>
      <c r="C106" s="0"/>
      <c r="D106" s="0"/>
      <c r="E106" s="0"/>
      <c r="F106" s="0"/>
      <c r="G106" s="0"/>
      <c r="H106" s="0"/>
      <c r="I106" s="0"/>
      <c r="J106" s="0"/>
      <c r="K106" s="0"/>
      <c r="L106" s="0"/>
      <c r="M106" s="0"/>
      <c r="N106" s="0"/>
      <c r="O106" s="0"/>
      <c r="P106" s="0"/>
      <c r="Q106" s="0"/>
      <c r="R106" s="0"/>
      <c r="S106" s="0"/>
      <c r="T106" s="0"/>
      <c r="U106" s="0"/>
      <c r="V106" s="0"/>
      <c r="W106" s="0"/>
      <c r="X106" s="0"/>
      <c r="Y106" s="0"/>
      <c r="Z106" s="0"/>
      <c r="AA106" s="0"/>
      <c r="AB106" s="0"/>
      <c r="AC106" s="0"/>
      <c r="AD106" s="0"/>
      <c r="AE106" s="0"/>
      <c r="AF106" s="0"/>
      <c r="AG106" s="0"/>
      <c r="AH106" s="0"/>
      <c r="AI106" s="0"/>
      <c r="AJ106" s="0"/>
      <c r="AK106" s="0"/>
      <c r="AL106" s="0"/>
      <c r="AM106" s="0"/>
      <c r="AN106" s="0"/>
      <c r="AO106" s="0"/>
      <c r="AP106" s="0"/>
      <c r="AQ106" s="0"/>
      <c r="AR106" s="0"/>
      <c r="AS106" s="0"/>
      <c r="AT106" s="0"/>
      <c r="AU106" s="0"/>
      <c r="AV106" s="0"/>
      <c r="AW106" s="0"/>
      <c r="AX106" s="0"/>
      <c r="AY106" s="0"/>
      <c r="AZ106" s="0"/>
      <c r="BA106" s="0"/>
      <c r="BB106" s="0"/>
      <c r="BC106" s="0"/>
      <c r="BD106" s="0"/>
      <c r="BE106" s="0"/>
      <c r="BF106" s="11" t="n">
        <v>45128</v>
      </c>
      <c r="BG106" s="6" t="n">
        <v>-373.98</v>
      </c>
      <c r="BH106" s="0" t="s">
        <v>657</v>
      </c>
    </row>
    <row collapsed="false" customFormat="false" customHeight="false" hidden="false" ht="12.1" outlineLevel="0" r="107">
      <c r="A107" s="0"/>
      <c r="B107" s="0"/>
      <c r="C107" s="0"/>
      <c r="D107" s="0"/>
      <c r="E107" s="0"/>
      <c r="F107" s="0"/>
      <c r="G107" s="0"/>
      <c r="H107" s="0"/>
      <c r="I107" s="0"/>
      <c r="J107" s="0"/>
      <c r="K107" s="0"/>
      <c r="L107" s="0"/>
      <c r="M107" s="0"/>
      <c r="N107" s="0"/>
      <c r="O107" s="0"/>
      <c r="P107" s="0"/>
      <c r="Q107" s="0"/>
      <c r="R107" s="0"/>
      <c r="S107" s="0"/>
      <c r="T107" s="0"/>
      <c r="U107" s="0"/>
      <c r="V107" s="0"/>
      <c r="W107" s="0"/>
      <c r="X107" s="0"/>
      <c r="Y107" s="0"/>
      <c r="Z107" s="0"/>
      <c r="AA107" s="0"/>
      <c r="AB107" s="0"/>
      <c r="AC107" s="0"/>
      <c r="AD107" s="0"/>
      <c r="AE107" s="0"/>
      <c r="AF107" s="0"/>
      <c r="AG107" s="0"/>
      <c r="AH107" s="0"/>
      <c r="AI107" s="0"/>
      <c r="AJ107" s="0"/>
      <c r="AK107" s="0"/>
      <c r="AL107" s="0"/>
      <c r="AM107" s="0"/>
      <c r="AN107" s="0"/>
      <c r="AO107" s="0"/>
      <c r="AP107" s="0"/>
      <c r="AQ107" s="0"/>
      <c r="AR107" s="0"/>
      <c r="AS107" s="0"/>
      <c r="AT107" s="0"/>
      <c r="AU107" s="0"/>
      <c r="AV107" s="0"/>
      <c r="AW107" s="0"/>
      <c r="AX107" s="0"/>
      <c r="AY107" s="0"/>
      <c r="AZ107" s="0"/>
      <c r="BA107" s="0"/>
      <c r="BB107" s="0"/>
      <c r="BC107" s="0"/>
      <c r="BD107" s="0"/>
      <c r="BE107" s="0"/>
      <c r="BF107" s="11" t="n">
        <v>45169</v>
      </c>
      <c r="BG107" s="6" t="n">
        <v>-135.23</v>
      </c>
      <c r="BH107" s="0" t="s">
        <v>657</v>
      </c>
    </row>
    <row collapsed="false" customFormat="false" customHeight="false" hidden="false" ht="12.1" outlineLevel="0" r="108">
      <c r="A108" s="0"/>
      <c r="B108" s="0"/>
      <c r="C108" s="0"/>
      <c r="D108" s="0"/>
      <c r="E108" s="0"/>
      <c r="F108" s="0"/>
      <c r="G108" s="0"/>
      <c r="H108" s="0"/>
      <c r="I108" s="0"/>
      <c r="J108" s="0"/>
      <c r="K108" s="0"/>
      <c r="L108" s="0"/>
      <c r="M108" s="0"/>
      <c r="N108" s="0"/>
      <c r="O108" s="0"/>
      <c r="P108" s="0"/>
      <c r="Q108" s="0"/>
      <c r="R108" s="0"/>
      <c r="S108" s="0"/>
      <c r="T108" s="0"/>
      <c r="U108" s="0"/>
      <c r="V108" s="0"/>
      <c r="W108" s="0"/>
      <c r="X108" s="0"/>
      <c r="Y108" s="0"/>
      <c r="Z108" s="0"/>
      <c r="AA108" s="0"/>
      <c r="AB108" s="0"/>
      <c r="AC108" s="0"/>
      <c r="AD108" s="0"/>
      <c r="AE108" s="0"/>
      <c r="AF108" s="0"/>
      <c r="AG108" s="0"/>
      <c r="AH108" s="0"/>
      <c r="AI108" s="0"/>
      <c r="AJ108" s="0"/>
      <c r="AK108" s="0"/>
      <c r="AL108" s="0"/>
      <c r="AM108" s="0"/>
      <c r="AN108" s="0"/>
      <c r="AO108" s="0"/>
      <c r="AP108" s="0"/>
      <c r="AQ108" s="0"/>
      <c r="AR108" s="0"/>
      <c r="AS108" s="0"/>
      <c r="AT108" s="0"/>
      <c r="AU108" s="0"/>
      <c r="AV108" s="0"/>
      <c r="AW108" s="0"/>
      <c r="AX108" s="0"/>
      <c r="AY108" s="0"/>
      <c r="AZ108" s="0"/>
      <c r="BA108" s="0"/>
      <c r="BB108" s="0"/>
      <c r="BC108" s="0"/>
      <c r="BD108" s="0"/>
      <c r="BE108" s="0"/>
      <c r="BF108" s="0"/>
      <c r="BG108" s="10" t="s">
        <f>=XIRR(BG2:BG107,BF2:BF107)</f>
      </c>
      <c r="BH108" s="0"/>
    </row>
    <row collapsed="false" customFormat="false" customHeight="false" hidden="false" ht="12.1" outlineLevel="0" r="109">
      <c r="A109" s="0"/>
      <c r="B109" s="0"/>
      <c r="C109" s="0"/>
      <c r="D109" s="0"/>
      <c r="E109" s="0"/>
      <c r="F109" s="0"/>
      <c r="G109" s="0"/>
      <c r="H109" s="0"/>
      <c r="I109" s="0"/>
      <c r="J109" s="0"/>
      <c r="K109" s="0"/>
      <c r="L109" s="0"/>
      <c r="M109" s="0"/>
      <c r="N109" s="0"/>
      <c r="O109" s="0"/>
      <c r="P109" s="0"/>
      <c r="Q109" s="0"/>
      <c r="R109" s="0"/>
      <c r="S109" s="0"/>
      <c r="T109" s="0"/>
      <c r="U109" s="0"/>
      <c r="V109" s="0"/>
      <c r="W109" s="0"/>
      <c r="X109" s="0"/>
      <c r="Y109" s="0"/>
      <c r="Z109" s="0"/>
      <c r="AA109" s="0"/>
      <c r="AB109" s="0"/>
      <c r="AC109" s="0"/>
      <c r="AD109" s="0"/>
      <c r="AE109" s="0"/>
      <c r="AF109" s="0"/>
      <c r="AG109" s="0"/>
      <c r="AH109" s="0"/>
      <c r="AI109" s="0"/>
      <c r="AJ109" s="0"/>
      <c r="AK109" s="0"/>
      <c r="AL109" s="0"/>
      <c r="AM109" s="0"/>
      <c r="AN109" s="0"/>
      <c r="AO109" s="0"/>
      <c r="AP109" s="0"/>
      <c r="AQ109" s="0"/>
      <c r="AR109" s="0"/>
      <c r="AS109" s="0"/>
      <c r="AT109" s="0"/>
      <c r="AU109" s="0"/>
      <c r="AV109" s="0"/>
      <c r="AW109" s="0"/>
      <c r="AX109" s="0"/>
      <c r="AY109" s="0"/>
      <c r="AZ109" s="0"/>
      <c r="BA109" s="0"/>
      <c r="BB109" s="0"/>
      <c r="BC109" s="0"/>
      <c r="BD109" s="0"/>
      <c r="BE109" s="0"/>
      <c r="BF109" s="0"/>
      <c r="BG109" s="8" t="s">
        <f>=-SUM(BG2:BG107)</f>
      </c>
      <c r="BH109" s="0" t="s">
        <v>659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P4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755</v>
      </c>
      <c r="C1" s="0"/>
      <c r="D1" s="0"/>
      <c r="E1" s="3" t="s">
        <v>756</v>
      </c>
      <c r="F1" s="0"/>
      <c r="G1" s="0"/>
      <c r="H1" s="3" t="s">
        <v>757</v>
      </c>
      <c r="I1" s="0"/>
      <c r="J1" s="0"/>
      <c r="K1" s="3" t="s">
        <v>758</v>
      </c>
      <c r="L1" s="0"/>
      <c r="M1" s="0"/>
      <c r="N1" s="3" t="s">
        <v>759</v>
      </c>
      <c r="O1" s="0"/>
      <c r="P1" s="0"/>
      <c r="Q1" s="3" t="s">
        <v>760</v>
      </c>
      <c r="R1" s="0"/>
      <c r="S1" s="0"/>
      <c r="T1" s="3" t="s">
        <v>761</v>
      </c>
      <c r="U1" s="0"/>
      <c r="V1" s="0"/>
      <c r="W1" s="3" t="s">
        <v>762</v>
      </c>
      <c r="X1" s="0"/>
      <c r="Y1" s="0"/>
      <c r="Z1" s="3" t="s">
        <v>763</v>
      </c>
      <c r="AA1" s="0"/>
      <c r="AB1" s="0"/>
      <c r="AC1" s="3" t="s">
        <v>764</v>
      </c>
      <c r="AD1" s="0"/>
      <c r="AE1" s="0"/>
      <c r="AF1" s="3" t="s">
        <v>765</v>
      </c>
      <c r="AG1" s="0"/>
      <c r="AH1" s="0"/>
      <c r="AI1" s="3" t="s">
        <v>766</v>
      </c>
      <c r="AJ1" s="0"/>
      <c r="AK1" s="0"/>
      <c r="AL1" s="3" t="s">
        <v>767</v>
      </c>
      <c r="AM1" s="0"/>
      <c r="AN1" s="0"/>
      <c r="AO1" s="3" t="s">
        <v>768</v>
      </c>
      <c r="AP1" s="0"/>
      <c r="AQ1" s="0"/>
      <c r="AR1" s="3" t="s">
        <v>769</v>
      </c>
      <c r="AS1" s="0"/>
      <c r="AT1" s="0"/>
      <c r="AU1" s="3" t="s">
        <v>770</v>
      </c>
      <c r="AV1" s="0"/>
      <c r="AW1" s="0"/>
      <c r="AX1" s="3" t="s">
        <v>771</v>
      </c>
      <c r="AY1" s="0"/>
      <c r="AZ1" s="0"/>
      <c r="BA1" s="3" t="s">
        <v>772</v>
      </c>
      <c r="BB1" s="0"/>
      <c r="BC1" s="0"/>
      <c r="BD1" s="3" t="s">
        <v>773</v>
      </c>
      <c r="BE1" s="0"/>
      <c r="BF1" s="0"/>
      <c r="BG1" s="3" t="s">
        <v>774</v>
      </c>
      <c r="BH1" s="0"/>
      <c r="BI1" s="0"/>
      <c r="BJ1" s="3" t="s">
        <v>775</v>
      </c>
      <c r="BK1" s="0"/>
      <c r="BL1" s="0"/>
      <c r="BM1" s="3" t="s">
        <v>776</v>
      </c>
      <c r="BN1" s="0"/>
      <c r="BO1" s="0"/>
      <c r="BP1" s="3" t="s">
        <v>777</v>
      </c>
      <c r="BQ1" s="0"/>
      <c r="BR1" s="0"/>
      <c r="BS1" s="3" t="s">
        <v>778</v>
      </c>
      <c r="BT1" s="0"/>
      <c r="BU1" s="0"/>
      <c r="BV1" s="3" t="s">
        <v>779</v>
      </c>
      <c r="BW1" s="0"/>
      <c r="BX1" s="0"/>
      <c r="BY1" s="3" t="s">
        <v>780</v>
      </c>
      <c r="BZ1" s="0"/>
      <c r="CA1" s="0"/>
      <c r="CB1" s="3" t="s">
        <v>781</v>
      </c>
      <c r="CC1" s="0"/>
      <c r="CD1" s="0"/>
      <c r="CE1" s="3" t="s">
        <v>782</v>
      </c>
      <c r="CF1" s="0"/>
      <c r="CG1" s="0"/>
      <c r="CH1" s="3" t="s">
        <v>783</v>
      </c>
      <c r="CI1" s="0"/>
      <c r="CJ1" s="0"/>
      <c r="CK1" s="3" t="s">
        <v>784</v>
      </c>
      <c r="CL1" s="0"/>
      <c r="CM1" s="0"/>
      <c r="CN1" s="3" t="s">
        <v>785</v>
      </c>
      <c r="CO1" s="0"/>
      <c r="CP1" s="0"/>
      <c r="CQ1" s="3" t="s">
        <v>786</v>
      </c>
      <c r="CR1" s="0"/>
      <c r="CS1" s="0"/>
      <c r="CT1" s="3" t="s">
        <v>787</v>
      </c>
      <c r="CU1" s="0"/>
      <c r="CV1" s="0"/>
      <c r="CW1" s="3" t="s">
        <v>788</v>
      </c>
      <c r="CX1" s="0"/>
      <c r="CY1" s="0"/>
      <c r="CZ1" s="3" t="s">
        <v>789</v>
      </c>
      <c r="DA1" s="0"/>
      <c r="DB1" s="0"/>
      <c r="DC1" s="3" t="s">
        <v>790</v>
      </c>
      <c r="DD1" s="0"/>
      <c r="DE1" s="0"/>
      <c r="DF1" s="3" t="s">
        <v>791</v>
      </c>
      <c r="DG1" s="0"/>
      <c r="DH1" s="0"/>
      <c r="DI1" s="3" t="s">
        <v>792</v>
      </c>
      <c r="DJ1" s="0"/>
      <c r="DK1" s="0"/>
      <c r="DL1" s="3" t="s">
        <v>793</v>
      </c>
      <c r="DM1" s="0"/>
      <c r="DN1" s="0"/>
      <c r="DO1" s="3" t="s">
        <v>794</v>
      </c>
      <c r="DP1" s="0"/>
    </row>
    <row collapsed="false" customFormat="false" customHeight="false" hidden="false" ht="12.1" outlineLevel="0" r="2">
      <c r="A2" s="11" t="n">
        <v>44994</v>
      </c>
      <c r="B2" s="6" t="n">
        <v>4.60893</v>
      </c>
      <c r="C2" s="6" t="n">
        <v>46728.928747998</v>
      </c>
      <c r="D2" s="11" t="n">
        <v>45190</v>
      </c>
      <c r="E2" s="6" t="n">
        <v>110</v>
      </c>
      <c r="F2" s="6" t="n">
        <v>27531.88</v>
      </c>
      <c r="G2" s="11" t="n">
        <v>45567</v>
      </c>
      <c r="H2" s="6" t="n">
        <v>10</v>
      </c>
      <c r="I2" s="6" t="n">
        <v>69554.35</v>
      </c>
      <c r="J2" s="11" t="n">
        <v>45001</v>
      </c>
      <c r="K2" s="6" t="n">
        <v>3</v>
      </c>
      <c r="L2" s="6" t="n">
        <v>1317.76</v>
      </c>
      <c r="M2" s="11" t="n">
        <v>45302</v>
      </c>
      <c r="N2" s="6" t="n">
        <v>10</v>
      </c>
      <c r="O2" s="6" t="n">
        <v>5729.02</v>
      </c>
      <c r="P2" s="11" t="n">
        <v>45874</v>
      </c>
      <c r="Q2" s="6" t="n">
        <v>2</v>
      </c>
      <c r="R2" s="6" t="n">
        <v>5914.52</v>
      </c>
      <c r="S2" s="11" t="n">
        <v>45922</v>
      </c>
      <c r="T2" s="6" t="n">
        <v>3</v>
      </c>
      <c r="U2" s="6" t="n">
        <v>3679.62</v>
      </c>
      <c r="V2" s="11" t="n">
        <v>45924</v>
      </c>
      <c r="W2" s="6" t="n">
        <v>10</v>
      </c>
      <c r="X2" s="6" t="n">
        <v>3130.19</v>
      </c>
      <c r="Y2" s="11" t="n">
        <v>45272</v>
      </c>
      <c r="Z2" s="6" t="n">
        <v>120</v>
      </c>
      <c r="AA2" s="6" t="n">
        <v>19796.45</v>
      </c>
      <c r="AB2" s="11" t="n">
        <v>45989</v>
      </c>
      <c r="AC2" s="6" t="n">
        <v>120</v>
      </c>
      <c r="AD2" s="6" t="n">
        <v>4600.11</v>
      </c>
      <c r="AE2" s="11" t="n">
        <v>45922</v>
      </c>
      <c r="AF2" s="6" t="n">
        <v>1000</v>
      </c>
      <c r="AG2" s="6" t="n">
        <v>3086.86</v>
      </c>
      <c r="AH2" s="11" t="n">
        <v>45425</v>
      </c>
      <c r="AI2" s="6" t="n">
        <v>1</v>
      </c>
      <c r="AJ2" s="6" t="n">
        <v>1230.96</v>
      </c>
      <c r="AK2" s="11" t="n">
        <v>45989</v>
      </c>
      <c r="AL2" s="6" t="n">
        <v>20</v>
      </c>
      <c r="AM2" s="6" t="n">
        <v>5427.15</v>
      </c>
      <c r="AN2" s="11" t="n">
        <v>45272</v>
      </c>
      <c r="AO2" s="6" t="n">
        <v>10</v>
      </c>
      <c r="AP2" s="6" t="n">
        <v>12397.79</v>
      </c>
      <c r="AQ2" s="11" t="n">
        <v>45922</v>
      </c>
      <c r="AR2" s="6" t="n">
        <v>20</v>
      </c>
      <c r="AS2" s="6" t="n">
        <v>2392.63</v>
      </c>
      <c r="AT2" s="11" t="n">
        <v>45272</v>
      </c>
      <c r="AU2" s="6" t="n">
        <v>10</v>
      </c>
      <c r="AV2" s="6" t="n">
        <v>9914.33</v>
      </c>
      <c r="AW2" s="11" t="n">
        <v>45268</v>
      </c>
      <c r="AX2" s="6" t="n">
        <v>1</v>
      </c>
      <c r="AY2" s="6" t="n">
        <v>942.28</v>
      </c>
      <c r="AZ2" s="11" t="n">
        <v>45030</v>
      </c>
      <c r="BA2" s="6" t="n">
        <v>100</v>
      </c>
      <c r="BB2" s="6" t="n">
        <v>583.17</v>
      </c>
      <c r="BC2" s="11" t="n">
        <v>45789</v>
      </c>
      <c r="BD2" s="6" t="n">
        <v>14</v>
      </c>
      <c r="BE2" s="6" t="n">
        <v>19425</v>
      </c>
      <c r="BF2" s="11" t="n">
        <v>45841</v>
      </c>
      <c r="BG2" s="6" t="n">
        <v>1</v>
      </c>
      <c r="BH2" s="6" t="n">
        <v>12152</v>
      </c>
      <c r="BI2" s="11" t="n">
        <v>46140</v>
      </c>
      <c r="BJ2" s="6" t="n">
        <v>10</v>
      </c>
      <c r="BK2" s="6" t="n">
        <v>16421.13</v>
      </c>
      <c r="BL2" s="11" t="n">
        <v>46139</v>
      </c>
      <c r="BM2" s="6" t="n">
        <v>10</v>
      </c>
      <c r="BN2" s="6" t="n">
        <v>28.57</v>
      </c>
      <c r="BO2" s="11" t="n">
        <v>46140</v>
      </c>
      <c r="BP2" s="6" t="n">
        <v>12</v>
      </c>
      <c r="BQ2" s="6" t="n">
        <v>119.12</v>
      </c>
      <c r="BR2" s="11" t="n">
        <v>45684</v>
      </c>
      <c r="BS2" s="6" t="n">
        <v>1</v>
      </c>
      <c r="BT2" s="6" t="n">
        <v>139.16</v>
      </c>
      <c r="BU2" s="11" t="n">
        <v>45841</v>
      </c>
      <c r="BV2" s="6" t="n">
        <v>59</v>
      </c>
      <c r="BW2" s="6" t="n">
        <v>950.17</v>
      </c>
      <c r="BX2" s="11" t="n">
        <v>43574</v>
      </c>
      <c r="BY2" s="6" t="n">
        <v>0.28447</v>
      </c>
      <c r="BZ2" s="6" t="n">
        <v>282.76318</v>
      </c>
      <c r="CA2" s="11" t="n">
        <v>45520</v>
      </c>
      <c r="CB2" s="6" t="n">
        <v>1</v>
      </c>
      <c r="CC2" s="6" t="n">
        <v>7409.62</v>
      </c>
      <c r="CD2" s="11" t="n">
        <v>45614</v>
      </c>
      <c r="CE2" s="6" t="n">
        <v>2</v>
      </c>
      <c r="CF2" s="6" t="n">
        <v>15561.53</v>
      </c>
      <c r="CG2" s="11" t="n">
        <v>46062</v>
      </c>
      <c r="CH2" s="6" t="n">
        <v>1</v>
      </c>
      <c r="CI2" s="6" t="n">
        <v>7623.64</v>
      </c>
      <c r="CJ2" s="11" t="n">
        <v>46136</v>
      </c>
      <c r="CK2" s="6" t="n">
        <v>1</v>
      </c>
      <c r="CL2" s="6" t="n">
        <v>7448.9</v>
      </c>
      <c r="CM2" s="11" t="n">
        <v>45950</v>
      </c>
      <c r="CN2" s="6" t="n">
        <v>6</v>
      </c>
      <c r="CO2" s="6" t="n">
        <v>4680.42</v>
      </c>
      <c r="CP2" s="11" t="n">
        <v>46007</v>
      </c>
      <c r="CQ2" s="6" t="n">
        <v>5</v>
      </c>
      <c r="CR2" s="6" t="n">
        <v>5002.5</v>
      </c>
      <c r="CS2" s="11" t="n">
        <v>45915</v>
      </c>
      <c r="CT2" s="6" t="n">
        <v>3</v>
      </c>
      <c r="CU2" s="6" t="n">
        <v>3042.53</v>
      </c>
      <c r="CV2" s="11" t="n">
        <v>46000</v>
      </c>
      <c r="CW2" s="6" t="n">
        <v>3</v>
      </c>
      <c r="CX2" s="6" t="n">
        <v>2805.16</v>
      </c>
      <c r="CY2" s="11" t="n">
        <v>46031</v>
      </c>
      <c r="CZ2" s="6" t="n">
        <v>2</v>
      </c>
      <c r="DA2" s="6" t="n">
        <v>2017.2</v>
      </c>
      <c r="DB2" s="11" t="n">
        <v>45988</v>
      </c>
      <c r="DC2" s="6" t="n">
        <v>4</v>
      </c>
      <c r="DD2" s="6" t="n">
        <v>3837.02</v>
      </c>
      <c r="DE2" s="11" t="n">
        <v>46031</v>
      </c>
      <c r="DF2" s="6" t="n">
        <v>1</v>
      </c>
      <c r="DG2" s="6" t="n">
        <v>1018.3</v>
      </c>
      <c r="DH2" s="11" t="n">
        <v>45448</v>
      </c>
      <c r="DI2" s="6" t="n">
        <v>1</v>
      </c>
      <c r="DJ2" s="6" t="n">
        <v>876.54</v>
      </c>
      <c r="DK2" s="11" t="n">
        <v>45155</v>
      </c>
      <c r="DL2" s="6" t="n">
        <v>1</v>
      </c>
      <c r="DM2" s="6" t="n">
        <v>876.83</v>
      </c>
      <c r="DN2" s="11" t="n">
        <v>46031</v>
      </c>
      <c r="DO2" s="6" t="n">
        <v>1</v>
      </c>
      <c r="DP2" s="6" t="n">
        <v>880.65</v>
      </c>
    </row>
    <row collapsed="false" customFormat="false" customHeight="false" hidden="false" ht="12.1" outlineLevel="0" r="3">
      <c r="A3" s="11" t="n">
        <v>45002</v>
      </c>
      <c r="B3" s="6" t="n">
        <v>0.30028</v>
      </c>
      <c r="C3" s="6" t="n">
        <v>3000.05</v>
      </c>
      <c r="D3" s="11" t="n">
        <v>45286</v>
      </c>
      <c r="E3" s="6" t="n">
        <v>10</v>
      </c>
      <c r="F3" s="6" t="n">
        <v>2714.44</v>
      </c>
      <c r="G3" s="11" t="n">
        <v>45650</v>
      </c>
      <c r="H3" s="6" t="n">
        <v>1</v>
      </c>
      <c r="I3" s="6" t="n">
        <v>6869.31</v>
      </c>
      <c r="J3" s="11" t="n">
        <v>45005</v>
      </c>
      <c r="K3" s="6" t="n">
        <v>10</v>
      </c>
      <c r="L3" s="6" t="n">
        <v>4592.7</v>
      </c>
      <c r="M3" s="11" t="n">
        <v>45306</v>
      </c>
      <c r="N3" s="6" t="n">
        <v>5</v>
      </c>
      <c r="O3" s="6" t="n">
        <v>2912.3</v>
      </c>
      <c r="P3" s="11" t="n">
        <v>45924</v>
      </c>
      <c r="Q3" s="6" t="n">
        <v>2</v>
      </c>
      <c r="R3" s="6" t="n">
        <v>5718.37</v>
      </c>
      <c r="S3" s="11" t="n">
        <v>45930</v>
      </c>
      <c r="T3" s="6" t="n">
        <v>1</v>
      </c>
      <c r="U3" s="6" t="n">
        <v>1246.35</v>
      </c>
      <c r="V3" s="11" t="n">
        <v>45924</v>
      </c>
      <c r="W3" s="6" t="n">
        <v>10</v>
      </c>
      <c r="X3" s="6" t="n">
        <v>3133</v>
      </c>
      <c r="Y3" s="11" t="n">
        <v>45525</v>
      </c>
      <c r="Z3" s="6" t="n">
        <v>10</v>
      </c>
      <c r="AA3" s="6" t="n">
        <v>1558.21</v>
      </c>
      <c r="AB3" s="11" t="n">
        <v>46017</v>
      </c>
      <c r="AC3" s="6" t="n">
        <v>300</v>
      </c>
      <c r="AD3" s="6" t="n">
        <v>12249.37</v>
      </c>
      <c r="AE3" s="11" t="n">
        <v>45924</v>
      </c>
      <c r="AF3" s="6" t="n">
        <v>300</v>
      </c>
      <c r="AG3" s="6" t="n">
        <v>917.5</v>
      </c>
      <c r="AH3" s="11" t="n">
        <v>45434</v>
      </c>
      <c r="AI3" s="6" t="n">
        <v>4</v>
      </c>
      <c r="AJ3" s="6" t="n">
        <v>4726.89</v>
      </c>
      <c r="AK3" s="11" t="n">
        <v>46017</v>
      </c>
      <c r="AL3" s="6" t="n">
        <v>20</v>
      </c>
      <c r="AM3" s="6" t="n">
        <v>5902.51</v>
      </c>
      <c r="AN3" s="11" t="n">
        <v>45625</v>
      </c>
      <c r="AO3" s="6" t="n">
        <v>1</v>
      </c>
      <c r="AP3" s="6" t="n">
        <v>1112.86</v>
      </c>
      <c r="AQ3" s="11" t="n">
        <v>45922</v>
      </c>
      <c r="AR3" s="6" t="n">
        <v>10</v>
      </c>
      <c r="AS3" s="6" t="n">
        <v>1195.51</v>
      </c>
      <c r="AT3" s="0"/>
      <c r="AU3" s="5" t="s">
        <f>=SUM(AV2:AV2)/SUM(AU2:AU2)</f>
      </c>
      <c r="AV3" s="0" t="s">
        <v>12</v>
      </c>
      <c r="AW3" s="11" t="n">
        <v>45478</v>
      </c>
      <c r="AX3" s="6" t="n">
        <v>1</v>
      </c>
      <c r="AY3" s="6" t="n">
        <v>744</v>
      </c>
      <c r="AZ3" s="0"/>
      <c r="BA3" s="5" t="s">
        <f>=SUM(BB2:BB2)/SUM(BA2:BA2)</f>
      </c>
      <c r="BB3" s="0" t="s">
        <v>12</v>
      </c>
      <c r="BC3" s="11" t="n">
        <v>45841</v>
      </c>
      <c r="BD3" s="6" t="n">
        <v>16</v>
      </c>
      <c r="BE3" s="6" t="n">
        <v>21344</v>
      </c>
      <c r="BF3" s="11" t="n">
        <v>46017</v>
      </c>
      <c r="BG3" s="6" t="n">
        <v>1</v>
      </c>
      <c r="BH3" s="6" t="n">
        <v>12055.64</v>
      </c>
      <c r="BI3" s="0"/>
      <c r="BJ3" s="5" t="s">
        <f>=SUM(BK2:BK2)/SUM(BJ2:BJ2)</f>
      </c>
      <c r="BK3" s="0" t="s">
        <v>12</v>
      </c>
      <c r="BL3" s="11" t="n">
        <v>46140</v>
      </c>
      <c r="BM3" s="6" t="n">
        <v>3790</v>
      </c>
      <c r="BN3" s="6" t="n">
        <v>10605.31</v>
      </c>
      <c r="BO3" s="11" t="n">
        <v>46142</v>
      </c>
      <c r="BP3" s="6" t="n">
        <v>18</v>
      </c>
      <c r="BQ3" s="6" t="n">
        <v>178.05</v>
      </c>
      <c r="BR3" s="11" t="n">
        <v>45776</v>
      </c>
      <c r="BS3" s="6" t="n">
        <v>4</v>
      </c>
      <c r="BT3" s="6" t="n">
        <v>567.03</v>
      </c>
      <c r="BU3" s="11" t="n">
        <v>45841</v>
      </c>
      <c r="BV3" s="6" t="n">
        <v>19</v>
      </c>
      <c r="BW3" s="6" t="n">
        <v>305.98</v>
      </c>
      <c r="BX3" s="0"/>
      <c r="BY3" s="5" t="s">
        <f>=SUM(BZ2:BZ2)/SUM(BY2:BY2)</f>
      </c>
      <c r="BZ3" s="0" t="s">
        <v>12</v>
      </c>
      <c r="CA3" s="11" t="n">
        <v>45525</v>
      </c>
      <c r="CB3" s="6" t="n">
        <v>4</v>
      </c>
      <c r="CC3" s="6" t="n">
        <v>29671.01</v>
      </c>
      <c r="CD3" s="11" t="n">
        <v>45627</v>
      </c>
      <c r="CE3" s="6" t="n">
        <v>1</v>
      </c>
      <c r="CF3" s="6" t="n">
        <v>7665.8</v>
      </c>
      <c r="CG3" s="11" t="n">
        <v>46066</v>
      </c>
      <c r="CH3" s="6" t="n">
        <v>1</v>
      </c>
      <c r="CI3" s="6" t="n">
        <v>7515.38</v>
      </c>
      <c r="CJ3" s="11" t="n">
        <v>46140</v>
      </c>
      <c r="CK3" s="6" t="n">
        <v>1</v>
      </c>
      <c r="CL3" s="6" t="n">
        <v>7452.03</v>
      </c>
      <c r="CM3" s="11" t="n">
        <v>45985</v>
      </c>
      <c r="CN3" s="6" t="n">
        <v>3</v>
      </c>
      <c r="CO3" s="6" t="n">
        <v>2381.49</v>
      </c>
      <c r="CP3" s="11" t="n">
        <v>46028</v>
      </c>
      <c r="CQ3" s="6" t="n">
        <v>2</v>
      </c>
      <c r="CR3" s="6" t="n">
        <v>2039.24</v>
      </c>
      <c r="CS3" s="11" t="n">
        <v>45922</v>
      </c>
      <c r="CT3" s="6" t="n">
        <v>1</v>
      </c>
      <c r="CU3" s="6" t="n">
        <v>1001.19</v>
      </c>
      <c r="CV3" s="11" t="n">
        <v>46028</v>
      </c>
      <c r="CW3" s="6" t="n">
        <v>1</v>
      </c>
      <c r="CX3" s="6" t="n">
        <v>943.9</v>
      </c>
      <c r="CY3" s="11" t="n">
        <v>46050</v>
      </c>
      <c r="CZ3" s="6" t="n">
        <v>1</v>
      </c>
      <c r="DA3" s="6" t="n">
        <v>996.05</v>
      </c>
      <c r="DB3" s="0"/>
      <c r="DC3" s="5" t="s">
        <f>=SUM(DD2:DD2)/SUM(DC2:DC2)</f>
      </c>
      <c r="DD3" s="0" t="s">
        <v>12</v>
      </c>
      <c r="DE3" s="11" t="n">
        <v>46031</v>
      </c>
      <c r="DF3" s="6" t="n">
        <v>1</v>
      </c>
      <c r="DG3" s="6" t="n">
        <v>1018.41</v>
      </c>
      <c r="DH3" s="11" t="n">
        <v>45453</v>
      </c>
      <c r="DI3" s="6" t="n">
        <v>1</v>
      </c>
      <c r="DJ3" s="6" t="n">
        <v>842.72</v>
      </c>
      <c r="DK3" s="0"/>
      <c r="DL3" s="5" t="s">
        <f>=SUM(DM2:DM2)/SUM(DL2:DL2)</f>
      </c>
      <c r="DM3" s="0" t="s">
        <v>12</v>
      </c>
      <c r="DN3" s="0"/>
      <c r="DO3" s="5" t="s">
        <f>=SUM(DP2:DP2)/SUM(DO2:DO2)</f>
      </c>
      <c r="DP3" s="0" t="s">
        <v>12</v>
      </c>
    </row>
    <row collapsed="false" customFormat="false" customHeight="false" hidden="false" ht="12.1" outlineLevel="0" r="4">
      <c r="A4" s="11" t="n">
        <v>45033</v>
      </c>
      <c r="B4" s="6" t="n">
        <v>0.26303</v>
      </c>
      <c r="C4" s="6" t="n">
        <v>3000.03</v>
      </c>
      <c r="D4" s="11" t="n">
        <v>45306</v>
      </c>
      <c r="E4" s="6" t="n">
        <v>10</v>
      </c>
      <c r="F4" s="6" t="n">
        <v>2764.28</v>
      </c>
      <c r="G4" s="11" t="n">
        <v>45826</v>
      </c>
      <c r="H4" s="6" t="n">
        <v>1</v>
      </c>
      <c r="I4" s="6" t="n">
        <v>6399.4</v>
      </c>
      <c r="J4" s="11" t="n">
        <v>45030</v>
      </c>
      <c r="K4" s="6" t="n">
        <v>4</v>
      </c>
      <c r="L4" s="6" t="n">
        <v>1946.77</v>
      </c>
      <c r="M4" s="11" t="n">
        <v>45309</v>
      </c>
      <c r="N4" s="6" t="n">
        <v>5</v>
      </c>
      <c r="O4" s="6" t="n">
        <v>2866.76</v>
      </c>
      <c r="P4" s="11" t="n">
        <v>45961</v>
      </c>
      <c r="Q4" s="6" t="n">
        <v>1</v>
      </c>
      <c r="R4" s="6" t="n">
        <v>2508.92</v>
      </c>
      <c r="S4" s="11" t="n">
        <v>45961</v>
      </c>
      <c r="T4" s="6" t="n">
        <v>2</v>
      </c>
      <c r="U4" s="6" t="n">
        <v>2453.88</v>
      </c>
      <c r="V4" s="11" t="n">
        <v>45930</v>
      </c>
      <c r="W4" s="6" t="n">
        <v>10</v>
      </c>
      <c r="X4" s="6" t="n">
        <v>3077.35</v>
      </c>
      <c r="Y4" s="11" t="n">
        <v>45534</v>
      </c>
      <c r="Z4" s="6" t="n">
        <v>10</v>
      </c>
      <c r="AA4" s="6" t="n">
        <v>1357.06</v>
      </c>
      <c r="AB4" s="11" t="n">
        <v>46045</v>
      </c>
      <c r="AC4" s="6" t="n">
        <v>30</v>
      </c>
      <c r="AD4" s="6" t="n">
        <v>1304.2</v>
      </c>
      <c r="AE4" s="11" t="n">
        <v>45924</v>
      </c>
      <c r="AF4" s="6" t="n">
        <v>100</v>
      </c>
      <c r="AG4" s="6" t="n">
        <v>306.13</v>
      </c>
      <c r="AH4" s="11" t="n">
        <v>45441</v>
      </c>
      <c r="AI4" s="6" t="n">
        <v>1</v>
      </c>
      <c r="AJ4" s="6" t="n">
        <v>1116.68</v>
      </c>
      <c r="AK4" s="11" t="n">
        <v>46052</v>
      </c>
      <c r="AL4" s="6" t="n">
        <v>10</v>
      </c>
      <c r="AM4" s="6" t="n">
        <v>3035.31</v>
      </c>
      <c r="AN4" s="11" t="n">
        <v>45650</v>
      </c>
      <c r="AO4" s="6" t="n">
        <v>1</v>
      </c>
      <c r="AP4" s="6" t="n">
        <v>1139.68</v>
      </c>
      <c r="AQ4" s="11" t="n">
        <v>45930</v>
      </c>
      <c r="AR4" s="6" t="n">
        <v>10</v>
      </c>
      <c r="AS4" s="6" t="n">
        <v>1240.15</v>
      </c>
      <c r="AT4" s="0"/>
      <c r="AU4" s="6" t="n">
        <v>1004.2</v>
      </c>
      <c r="AV4" s="0" t="s">
        <v>795</v>
      </c>
      <c r="AW4" s="11" t="n">
        <v>45684</v>
      </c>
      <c r="AX4" s="6" t="n">
        <v>2</v>
      </c>
      <c r="AY4" s="6" t="n">
        <v>1518</v>
      </c>
      <c r="AZ4" s="0"/>
      <c r="BA4" s="6" t="n">
        <v>6.99</v>
      </c>
      <c r="BB4" s="0" t="s">
        <v>795</v>
      </c>
      <c r="BC4" s="11" t="n">
        <v>46017</v>
      </c>
      <c r="BD4" s="6" t="n">
        <v>3</v>
      </c>
      <c r="BE4" s="6" t="n">
        <v>4071.82</v>
      </c>
      <c r="BF4" s="11" t="n">
        <v>46210</v>
      </c>
      <c r="BG4" s="6" t="n">
        <v>2</v>
      </c>
      <c r="BH4" s="6" t="n">
        <v>18767</v>
      </c>
      <c r="BI4" s="0"/>
      <c r="BJ4" s="6" t="n">
        <v>1718.6</v>
      </c>
      <c r="BK4" s="0" t="s">
        <v>795</v>
      </c>
      <c r="BL4" s="11" t="n">
        <v>46162</v>
      </c>
      <c r="BM4" s="6" t="n">
        <v>240</v>
      </c>
      <c r="BN4" s="6" t="n">
        <v>637.59</v>
      </c>
      <c r="BO4" s="11" t="n">
        <v>46148</v>
      </c>
      <c r="BP4" s="6" t="n">
        <v>8</v>
      </c>
      <c r="BQ4" s="6" t="n">
        <v>79.46</v>
      </c>
      <c r="BR4" s="11" t="n">
        <v>45922</v>
      </c>
      <c r="BS4" s="6" t="n">
        <v>1</v>
      </c>
      <c r="BT4" s="6" t="n">
        <v>139.26</v>
      </c>
      <c r="BU4" s="11" t="n">
        <v>46017</v>
      </c>
      <c r="BV4" s="6" t="n">
        <v>49</v>
      </c>
      <c r="BW4" s="6" t="n">
        <v>857.67</v>
      </c>
      <c r="BX4" s="0"/>
      <c r="BY4" s="6" t="n">
        <v>1720.4</v>
      </c>
      <c r="BZ4" s="0" t="s">
        <v>795</v>
      </c>
      <c r="CA4" s="0"/>
      <c r="CB4" s="5" t="s">
        <f>=SUM(CC2:CC3)/SUM(CB2:CB3)</f>
      </c>
      <c r="CC4" s="0" t="s">
        <v>12</v>
      </c>
      <c r="CD4" s="0"/>
      <c r="CE4" s="5" t="s">
        <f>=SUM(CF2:CF3)/SUM(CE2:CE3)</f>
      </c>
      <c r="CF4" s="0" t="s">
        <v>12</v>
      </c>
      <c r="CG4" s="11" t="n">
        <v>46069</v>
      </c>
      <c r="CH4" s="6" t="n">
        <v>1</v>
      </c>
      <c r="CI4" s="6" t="n">
        <v>7583.87</v>
      </c>
      <c r="CJ4" s="11" t="n">
        <v>46143</v>
      </c>
      <c r="CK4" s="6" t="n">
        <v>1</v>
      </c>
      <c r="CL4" s="6" t="n">
        <v>7574.04</v>
      </c>
      <c r="CM4" s="11" t="n">
        <v>46003</v>
      </c>
      <c r="CN4" s="6" t="n">
        <v>1</v>
      </c>
      <c r="CO4" s="6" t="n">
        <v>806.38</v>
      </c>
      <c r="CP4" s="11" t="n">
        <v>46037</v>
      </c>
      <c r="CQ4" s="6" t="n">
        <v>1</v>
      </c>
      <c r="CR4" s="6" t="n">
        <v>1021.59</v>
      </c>
      <c r="CS4" s="11" t="n">
        <v>45922</v>
      </c>
      <c r="CT4" s="6" t="n">
        <v>1</v>
      </c>
      <c r="CU4" s="6" t="n">
        <v>993.07</v>
      </c>
      <c r="CV4" s="11" t="n">
        <v>46062</v>
      </c>
      <c r="CW4" s="6" t="n">
        <v>2</v>
      </c>
      <c r="CX4" s="6" t="n">
        <v>1885.03</v>
      </c>
      <c r="CY4" s="11" t="n">
        <v>46058</v>
      </c>
      <c r="CZ4" s="6" t="n">
        <v>2</v>
      </c>
      <c r="DA4" s="6" t="n">
        <v>1990.31</v>
      </c>
      <c r="DB4" s="0"/>
      <c r="DC4" s="6" t="n">
        <v>95.04</v>
      </c>
      <c r="DD4" s="0" t="s">
        <v>795</v>
      </c>
      <c r="DE4" s="11" t="n">
        <v>46058</v>
      </c>
      <c r="DF4" s="6" t="n">
        <v>1</v>
      </c>
      <c r="DG4" s="6" t="n">
        <v>1017.14</v>
      </c>
      <c r="DH4" s="0"/>
      <c r="DI4" s="5" t="s">
        <f>=SUM(DJ2:DJ3)/SUM(DI2:DI3)</f>
      </c>
      <c r="DJ4" s="0" t="s">
        <v>12</v>
      </c>
      <c r="DK4" s="0"/>
      <c r="DL4" s="6" t="n">
        <v>87.943</v>
      </c>
      <c r="DM4" s="0" t="s">
        <v>795</v>
      </c>
      <c r="DN4" s="0"/>
      <c r="DO4" s="6" t="n">
        <v>84.95</v>
      </c>
      <c r="DP4" s="0" t="s">
        <v>795</v>
      </c>
    </row>
    <row collapsed="false" customFormat="false" customHeight="false" hidden="false" ht="12.1" outlineLevel="0" r="5">
      <c r="A5" s="11" t="n">
        <v>45063</v>
      </c>
      <c r="B5" s="6" t="n">
        <v>0.25059</v>
      </c>
      <c r="C5" s="6" t="n">
        <v>3000.05</v>
      </c>
      <c r="D5" s="11" t="n">
        <v>45499</v>
      </c>
      <c r="E5" s="6" t="n">
        <v>10</v>
      </c>
      <c r="F5" s="6" t="n">
        <v>2941.4</v>
      </c>
      <c r="G5" s="0"/>
      <c r="H5" s="5" t="s">
        <f>=SUM(I2:I4)/SUM(H2:H4)</f>
      </c>
      <c r="I5" s="0" t="s">
        <v>12</v>
      </c>
      <c r="J5" s="11" t="n">
        <v>45030</v>
      </c>
      <c r="K5" s="6" t="n">
        <v>1</v>
      </c>
      <c r="L5" s="6" t="n">
        <v>486.64</v>
      </c>
      <c r="M5" s="11" t="n">
        <v>45490</v>
      </c>
      <c r="N5" s="6" t="n">
        <v>4</v>
      </c>
      <c r="O5" s="6" t="n">
        <v>2049</v>
      </c>
      <c r="P5" s="11" t="n">
        <v>45966</v>
      </c>
      <c r="Q5" s="6" t="n">
        <v>5</v>
      </c>
      <c r="R5" s="6" t="n">
        <v>12632.16</v>
      </c>
      <c r="S5" s="11" t="n">
        <v>45966</v>
      </c>
      <c r="T5" s="6" t="n">
        <v>1</v>
      </c>
      <c r="U5" s="6" t="n">
        <v>1233.94</v>
      </c>
      <c r="V5" s="11" t="n">
        <v>45961</v>
      </c>
      <c r="W5" s="6" t="n">
        <v>10</v>
      </c>
      <c r="X5" s="6" t="n">
        <v>2970.86</v>
      </c>
      <c r="Y5" s="11" t="n">
        <v>45547</v>
      </c>
      <c r="Z5" s="6" t="n">
        <v>10</v>
      </c>
      <c r="AA5" s="6" t="n">
        <v>1412.1</v>
      </c>
      <c r="AB5" s="11" t="n">
        <v>46052</v>
      </c>
      <c r="AC5" s="6" t="n">
        <v>50</v>
      </c>
      <c r="AD5" s="6" t="n">
        <v>2205.44</v>
      </c>
      <c r="AE5" s="11" t="n">
        <v>45930</v>
      </c>
      <c r="AF5" s="6" t="n">
        <v>100</v>
      </c>
      <c r="AG5" s="6" t="n">
        <v>301.23</v>
      </c>
      <c r="AH5" s="11" t="n">
        <v>45443</v>
      </c>
      <c r="AI5" s="6" t="n">
        <v>1</v>
      </c>
      <c r="AJ5" s="6" t="n">
        <v>1095.46</v>
      </c>
      <c r="AK5" s="0"/>
      <c r="AL5" s="5" t="s">
        <f>=SUM(AM2:AM4)/SUM(AL2:AL4)</f>
      </c>
      <c r="AM5" s="0" t="s">
        <v>12</v>
      </c>
      <c r="AN5" s="11" t="n">
        <v>45826</v>
      </c>
      <c r="AO5" s="6" t="n">
        <v>1</v>
      </c>
      <c r="AP5" s="6" t="n">
        <v>1020.98</v>
      </c>
      <c r="AQ5" s="11" t="n">
        <v>45961</v>
      </c>
      <c r="AR5" s="6" t="n">
        <v>10</v>
      </c>
      <c r="AS5" s="6" t="n">
        <v>1252.96</v>
      </c>
      <c r="AT5" s="0"/>
      <c r="AU5" s="6" t="n">
        <v>10</v>
      </c>
      <c r="AV5" s="0" t="s">
        <v>796</v>
      </c>
      <c r="AW5" s="11" t="n">
        <v>46076</v>
      </c>
      <c r="AX5" s="6" t="n">
        <v>1</v>
      </c>
      <c r="AY5" s="6" t="n">
        <v>687.62</v>
      </c>
      <c r="AZ5" s="0"/>
      <c r="BA5" s="6" t="n">
        <v>100</v>
      </c>
      <c r="BB5" s="0" t="s">
        <v>796</v>
      </c>
      <c r="BC5" s="11" t="n">
        <v>46017</v>
      </c>
      <c r="BD5" s="6" t="n">
        <v>9</v>
      </c>
      <c r="BE5" s="6" t="n">
        <v>12219.95</v>
      </c>
      <c r="BF5" s="0"/>
      <c r="BG5" s="5" t="s">
        <f>=SUM(BH2:BH4)/SUM(BG2:BG4)</f>
      </c>
      <c r="BH5" s="0" t="s">
        <v>12</v>
      </c>
      <c r="BI5" s="0"/>
      <c r="BJ5" s="6" t="n">
        <v>10</v>
      </c>
      <c r="BK5" s="0" t="s">
        <v>796</v>
      </c>
      <c r="BL5" s="11" t="n">
        <v>46188</v>
      </c>
      <c r="BM5" s="6" t="n">
        <v>10</v>
      </c>
      <c r="BN5" s="6" t="n">
        <v>25.56</v>
      </c>
      <c r="BO5" s="11" t="n">
        <v>46156</v>
      </c>
      <c r="BP5" s="6" t="n">
        <v>8</v>
      </c>
      <c r="BQ5" s="6" t="n">
        <v>79.39</v>
      </c>
      <c r="BR5" s="11" t="n">
        <v>45924</v>
      </c>
      <c r="BS5" s="6" t="n">
        <v>1</v>
      </c>
      <c r="BT5" s="6" t="n">
        <v>138.11</v>
      </c>
      <c r="BU5" s="11" t="n">
        <v>46210</v>
      </c>
      <c r="BV5" s="6" t="n">
        <v>6</v>
      </c>
      <c r="BW5" s="6" t="n">
        <v>113.35</v>
      </c>
      <c r="BX5" s="0"/>
      <c r="BY5" s="6" t="n">
        <v>0.28447</v>
      </c>
      <c r="BZ5" s="0" t="s">
        <v>796</v>
      </c>
      <c r="CA5" s="0"/>
      <c r="CB5" s="6" t="n">
        <v>91.5092</v>
      </c>
      <c r="CC5" s="0" t="s">
        <v>795</v>
      </c>
      <c r="CD5" s="0"/>
      <c r="CE5" s="6" t="n">
        <v>91.7857</v>
      </c>
      <c r="CF5" s="0" t="s">
        <v>795</v>
      </c>
      <c r="CG5" s="0"/>
      <c r="CH5" s="5" t="s">
        <f>=SUM(CI2:CI4)/SUM(CH2:CH4)</f>
      </c>
      <c r="CI5" s="0" t="s">
        <v>12</v>
      </c>
      <c r="CJ5" s="0"/>
      <c r="CK5" s="5" t="s">
        <f>=SUM(CL2:CL4)/SUM(CK2:CK4)</f>
      </c>
      <c r="CL5" s="0" t="s">
        <v>12</v>
      </c>
      <c r="CM5" s="0"/>
      <c r="CN5" s="5" t="s">
        <f>=SUM(CO2:CO4)/SUM(CN2:CN4)</f>
      </c>
      <c r="CO5" s="0" t="s">
        <v>12</v>
      </c>
      <c r="CP5" s="0"/>
      <c r="CQ5" s="5" t="s">
        <f>=SUM(CR2:CR4)/SUM(CQ2:CQ4)</f>
      </c>
      <c r="CR5" s="0" t="s">
        <v>12</v>
      </c>
      <c r="CS5" s="11" t="n">
        <v>45952</v>
      </c>
      <c r="CT5" s="6" t="n">
        <v>1</v>
      </c>
      <c r="CU5" s="6" t="n">
        <v>993.16</v>
      </c>
      <c r="CV5" s="0"/>
      <c r="CW5" s="5" t="s">
        <f>=SUM(CX2:CX4)/SUM(CW2:CW4)</f>
      </c>
      <c r="CX5" s="0" t="s">
        <v>12</v>
      </c>
      <c r="CY5" s="0"/>
      <c r="CZ5" s="5" t="s">
        <f>=SUM(DA2:DA4)/SUM(CZ2:CZ4)</f>
      </c>
      <c r="DA5" s="0" t="s">
        <v>12</v>
      </c>
      <c r="DB5" s="0"/>
      <c r="DC5" s="6" t="n">
        <v>4</v>
      </c>
      <c r="DD5" s="0" t="s">
        <v>796</v>
      </c>
      <c r="DE5" s="0"/>
      <c r="DF5" s="5" t="s">
        <f>=SUM(DG2:DG4)/SUM(DF2:DF4)</f>
      </c>
      <c r="DG5" s="0" t="s">
        <v>12</v>
      </c>
      <c r="DH5" s="0"/>
      <c r="DI5" s="6" t="n">
        <v>81.855</v>
      </c>
      <c r="DJ5" s="0" t="s">
        <v>795</v>
      </c>
      <c r="DK5" s="0"/>
      <c r="DL5" s="6" t="n">
        <v>1</v>
      </c>
      <c r="DM5" s="0" t="s">
        <v>796</v>
      </c>
      <c r="DN5" s="0"/>
      <c r="DO5" s="6" t="n">
        <v>1</v>
      </c>
      <c r="DP5" s="0" t="s">
        <v>796</v>
      </c>
    </row>
    <row collapsed="false" customFormat="false" customHeight="false" hidden="false" ht="12.1" outlineLevel="0" r="6">
      <c r="A6" s="11" t="n">
        <v>45096</v>
      </c>
      <c r="B6" s="6" t="n">
        <v>0.23026</v>
      </c>
      <c r="C6" s="6" t="n">
        <v>2999.98</v>
      </c>
      <c r="D6" s="11" t="n">
        <v>45534</v>
      </c>
      <c r="E6" s="6" t="n">
        <v>10</v>
      </c>
      <c r="F6" s="6" t="n">
        <v>2561.1</v>
      </c>
      <c r="G6" s="0"/>
      <c r="H6" s="6" t="n">
        <v>5049</v>
      </c>
      <c r="I6" s="0" t="s">
        <v>795</v>
      </c>
      <c r="J6" s="11" t="n">
        <v>45044</v>
      </c>
      <c r="K6" s="6" t="n">
        <v>3</v>
      </c>
      <c r="L6" s="6" t="n">
        <v>1512</v>
      </c>
      <c r="M6" s="11" t="n">
        <v>45495</v>
      </c>
      <c r="N6" s="6" t="n">
        <v>1</v>
      </c>
      <c r="O6" s="6" t="n">
        <v>533.56</v>
      </c>
      <c r="P6" s="11" t="n">
        <v>46045</v>
      </c>
      <c r="Q6" s="6" t="n">
        <v>1</v>
      </c>
      <c r="R6" s="6" t="n">
        <v>2582.48</v>
      </c>
      <c r="S6" s="11" t="n">
        <v>45966</v>
      </c>
      <c r="T6" s="6" t="n">
        <v>3</v>
      </c>
      <c r="U6" s="6" t="n">
        <v>3701.83</v>
      </c>
      <c r="V6" s="11" t="n">
        <v>45966</v>
      </c>
      <c r="W6" s="6" t="n">
        <v>60</v>
      </c>
      <c r="X6" s="6" t="n">
        <v>17884.07</v>
      </c>
      <c r="Y6" s="11" t="n">
        <v>45594</v>
      </c>
      <c r="Z6" s="6" t="n">
        <v>10</v>
      </c>
      <c r="AA6" s="6" t="n">
        <v>1172.31</v>
      </c>
      <c r="AB6" s="11" t="n">
        <v>46142</v>
      </c>
      <c r="AC6" s="6" t="n">
        <v>50</v>
      </c>
      <c r="AD6" s="6" t="n">
        <v>2074.34</v>
      </c>
      <c r="AE6" s="11" t="n">
        <v>45945</v>
      </c>
      <c r="AF6" s="6" t="n">
        <v>200</v>
      </c>
      <c r="AG6" s="6" t="n">
        <v>555.02</v>
      </c>
      <c r="AH6" s="11" t="n">
        <v>45471</v>
      </c>
      <c r="AI6" s="6" t="n">
        <v>3</v>
      </c>
      <c r="AJ6" s="6" t="n">
        <v>3216.72</v>
      </c>
      <c r="AK6" s="0"/>
      <c r="AL6" s="6" t="n">
        <v>336.5</v>
      </c>
      <c r="AM6" s="0" t="s">
        <v>795</v>
      </c>
      <c r="AN6" s="11" t="n">
        <v>45898</v>
      </c>
      <c r="AO6" s="6" t="n">
        <v>1</v>
      </c>
      <c r="AP6" s="6" t="n">
        <v>1063.41</v>
      </c>
      <c r="AQ6" s="11" t="n">
        <v>45966</v>
      </c>
      <c r="AR6" s="6" t="n">
        <v>50</v>
      </c>
      <c r="AS6" s="6" t="n">
        <v>6269.79</v>
      </c>
      <c r="AT6" s="0"/>
      <c r="AU6" s="5" t="s">
        <f>=AU5*(ABS(AU4)-ABS(AU3))</f>
      </c>
      <c r="AV6" s="0" t="s">
        <v>797</v>
      </c>
      <c r="AW6" s="11" t="n">
        <v>46076</v>
      </c>
      <c r="AX6" s="6" t="n">
        <v>1</v>
      </c>
      <c r="AY6" s="6" t="n">
        <v>687.62</v>
      </c>
      <c r="AZ6" s="0"/>
      <c r="BA6" s="5" t="s">
        <f>=BA5*(ABS(BA4)-ABS(BA3))</f>
      </c>
      <c r="BB6" s="0" t="s">
        <v>797</v>
      </c>
      <c r="BC6" s="0"/>
      <c r="BD6" s="5" t="s">
        <f>=SUM(BE2:BE5)/SUM(BD2:BD5)</f>
      </c>
      <c r="BE6" s="0" t="s">
        <v>12</v>
      </c>
      <c r="BF6" s="0"/>
      <c r="BG6" s="6" t="n">
        <v>10280</v>
      </c>
      <c r="BH6" s="0" t="s">
        <v>795</v>
      </c>
      <c r="BI6" s="0"/>
      <c r="BJ6" s="5" t="s">
        <f>=BJ5*(ABS(BJ4)-ABS(BJ3))</f>
      </c>
      <c r="BK6" s="0" t="s">
        <v>797</v>
      </c>
      <c r="BL6" s="11" t="n">
        <v>46188</v>
      </c>
      <c r="BM6" s="6" t="n">
        <v>120</v>
      </c>
      <c r="BN6" s="6" t="n">
        <v>306.54</v>
      </c>
      <c r="BO6" s="11" t="n">
        <v>46157</v>
      </c>
      <c r="BP6" s="6" t="n">
        <v>10</v>
      </c>
      <c r="BQ6" s="6" t="n">
        <v>97.97</v>
      </c>
      <c r="BR6" s="11" t="n">
        <v>45945</v>
      </c>
      <c r="BS6" s="6" t="n">
        <v>1</v>
      </c>
      <c r="BT6" s="6" t="n">
        <v>130.7</v>
      </c>
      <c r="BU6" s="0"/>
      <c r="BV6" s="5" t="s">
        <f>=SUM(BW2:BW5)/SUM(BV2:BV5)</f>
      </c>
      <c r="BW6" s="0" t="s">
        <v>12</v>
      </c>
      <c r="BX6" s="0"/>
      <c r="BY6" s="5" t="s">
        <f>=BY5*(ABS(BY4)-ABS(BY3))</f>
      </c>
      <c r="BZ6" s="0" t="s">
        <v>797</v>
      </c>
      <c r="CA6" s="0"/>
      <c r="CB6" s="6" t="n">
        <v>5</v>
      </c>
      <c r="CC6" s="0" t="s">
        <v>796</v>
      </c>
      <c r="CD6" s="0"/>
      <c r="CE6" s="6" t="n">
        <v>3</v>
      </c>
      <c r="CF6" s="0" t="s">
        <v>796</v>
      </c>
      <c r="CG6" s="0"/>
      <c r="CH6" s="6" t="n">
        <v>91.6701</v>
      </c>
      <c r="CI6" s="0" t="s">
        <v>795</v>
      </c>
      <c r="CJ6" s="0"/>
      <c r="CK6" s="6" t="n">
        <v>90.279</v>
      </c>
      <c r="CL6" s="0" t="s">
        <v>795</v>
      </c>
      <c r="CM6" s="0"/>
      <c r="CN6" s="6" t="n">
        <v>81.27</v>
      </c>
      <c r="CO6" s="0" t="s">
        <v>795</v>
      </c>
      <c r="CP6" s="0"/>
      <c r="CQ6" s="6" t="n">
        <v>101.26</v>
      </c>
      <c r="CR6" s="0" t="s">
        <v>795</v>
      </c>
      <c r="CS6" s="0"/>
      <c r="CT6" s="5" t="s">
        <f>=SUM(CU2:CU5)/SUM(CT2:CT5)</f>
      </c>
      <c r="CU6" s="0" t="s">
        <v>12</v>
      </c>
      <c r="CV6" s="0"/>
      <c r="CW6" s="6" t="n">
        <v>87.8</v>
      </c>
      <c r="CX6" s="0" t="s">
        <v>795</v>
      </c>
      <c r="CY6" s="0"/>
      <c r="CZ6" s="6" t="n">
        <v>99.84</v>
      </c>
      <c r="DA6" s="0" t="s">
        <v>795</v>
      </c>
      <c r="DB6" s="0"/>
      <c r="DC6" s="6" t="s">
        <f>=Портфель!H39*Портфель!$R$13</f>
      </c>
      <c r="DD6" s="0" t="s">
        <v>7</v>
      </c>
      <c r="DE6" s="0"/>
      <c r="DF6" s="6" t="n">
        <v>99.8</v>
      </c>
      <c r="DG6" s="0" t="s">
        <v>795</v>
      </c>
      <c r="DH6" s="0"/>
      <c r="DI6" s="6" t="n">
        <v>2</v>
      </c>
      <c r="DJ6" s="0" t="s">
        <v>796</v>
      </c>
      <c r="DK6" s="0"/>
      <c r="DL6" s="6" t="s">
        <f>=Портфель!H42*Портфель!$R$13</f>
      </c>
      <c r="DM6" s="0" t="s">
        <v>7</v>
      </c>
      <c r="DN6" s="0"/>
      <c r="DO6" s="6" t="s">
        <f>=Портфель!H43*Портфель!$R$13</f>
      </c>
      <c r="DP6" s="0" t="s">
        <v>7</v>
      </c>
    </row>
    <row collapsed="false" customFormat="false" customHeight="false" hidden="false" ht="12.1" outlineLevel="0" r="7">
      <c r="A7" s="11" t="n">
        <v>45139</v>
      </c>
      <c r="B7" s="6" t="n">
        <v>0.20572</v>
      </c>
      <c r="C7" s="6" t="n">
        <v>3000.05</v>
      </c>
      <c r="D7" s="11" t="n">
        <v>45547</v>
      </c>
      <c r="E7" s="6" t="n">
        <v>10</v>
      </c>
      <c r="F7" s="6" t="n">
        <v>2561.9</v>
      </c>
      <c r="G7" s="0"/>
      <c r="H7" s="6" t="n">
        <v>12</v>
      </c>
      <c r="I7" s="0" t="s">
        <v>796</v>
      </c>
      <c r="J7" s="11" t="n">
        <v>45072</v>
      </c>
      <c r="K7" s="6" t="n">
        <v>2</v>
      </c>
      <c r="L7" s="6" t="n">
        <v>1025.9</v>
      </c>
      <c r="M7" s="11" t="n">
        <v>45498</v>
      </c>
      <c r="N7" s="6" t="n">
        <v>1</v>
      </c>
      <c r="O7" s="6" t="n">
        <v>531.76</v>
      </c>
      <c r="P7" s="11" t="n">
        <v>46052</v>
      </c>
      <c r="Q7" s="6" t="n">
        <v>1</v>
      </c>
      <c r="R7" s="6" t="n">
        <v>2525.43</v>
      </c>
      <c r="S7" s="11" t="n">
        <v>45966</v>
      </c>
      <c r="T7" s="6" t="n">
        <v>2</v>
      </c>
      <c r="U7" s="6" t="n">
        <v>2466.69</v>
      </c>
      <c r="V7" s="0"/>
      <c r="W7" s="5" t="s">
        <f>=SUM(X2:X6)/SUM(W2:W6)</f>
      </c>
      <c r="X7" s="0" t="s">
        <v>12</v>
      </c>
      <c r="Y7" s="11" t="n">
        <v>45596</v>
      </c>
      <c r="Z7" s="6" t="n">
        <v>10</v>
      </c>
      <c r="AA7" s="6" t="n">
        <v>1174.51</v>
      </c>
      <c r="AB7" s="11" t="n">
        <v>46238</v>
      </c>
      <c r="AC7" s="6" t="n">
        <v>10</v>
      </c>
      <c r="AD7" s="6" t="n">
        <v>421.67</v>
      </c>
      <c r="AE7" s="11" t="n">
        <v>45951</v>
      </c>
      <c r="AF7" s="6" t="n">
        <v>100</v>
      </c>
      <c r="AG7" s="6" t="n">
        <v>281.66</v>
      </c>
      <c r="AH7" s="11" t="n">
        <v>45574</v>
      </c>
      <c r="AI7" s="6" t="n">
        <v>1</v>
      </c>
      <c r="AJ7" s="6" t="n">
        <v>985.97</v>
      </c>
      <c r="AK7" s="0"/>
      <c r="AL7" s="6" t="n">
        <v>50</v>
      </c>
      <c r="AM7" s="0" t="s">
        <v>796</v>
      </c>
      <c r="AN7" s="11" t="n">
        <v>45922</v>
      </c>
      <c r="AO7" s="6" t="n">
        <v>1</v>
      </c>
      <c r="AP7" s="6" t="n">
        <v>985.55</v>
      </c>
      <c r="AQ7" s="0"/>
      <c r="AR7" s="5" t="s">
        <f>=SUM(AS2:AS6)/SUM(AR2:AR6)</f>
      </c>
      <c r="AS7" s="0" t="s">
        <v>12</v>
      </c>
      <c r="AT7" s="0"/>
      <c r="AU7" s="0"/>
      <c r="AV7" s="0"/>
      <c r="AW7" s="11" t="n">
        <v>46210</v>
      </c>
      <c r="AX7" s="6" t="n">
        <v>4</v>
      </c>
      <c r="AY7" s="6" t="n">
        <v>2105.89</v>
      </c>
      <c r="AZ7" s="0"/>
      <c r="BA7" s="0"/>
      <c r="BB7" s="0"/>
      <c r="BC7" s="0"/>
      <c r="BD7" s="6" t="n">
        <v>1437</v>
      </c>
      <c r="BE7" s="0" t="s">
        <v>795</v>
      </c>
      <c r="BF7" s="0"/>
      <c r="BG7" s="6" t="n">
        <v>4</v>
      </c>
      <c r="BH7" s="0" t="s">
        <v>796</v>
      </c>
      <c r="BI7" s="0"/>
      <c r="BJ7" s="0"/>
      <c r="BK7" s="0"/>
      <c r="BL7" s="11" t="n">
        <v>46197</v>
      </c>
      <c r="BM7" s="6" t="n">
        <v>45</v>
      </c>
      <c r="BN7" s="6" t="n">
        <v>111.4</v>
      </c>
      <c r="BO7" s="11" t="n">
        <v>46169</v>
      </c>
      <c r="BP7" s="6" t="n">
        <v>12</v>
      </c>
      <c r="BQ7" s="6" t="n">
        <v>114.74</v>
      </c>
      <c r="BR7" s="11" t="n">
        <v>45951</v>
      </c>
      <c r="BS7" s="6" t="n">
        <v>1</v>
      </c>
      <c r="BT7" s="6" t="n">
        <v>138.36</v>
      </c>
      <c r="BU7" s="0"/>
      <c r="BV7" s="6" t="n">
        <v>19.332</v>
      </c>
      <c r="BW7" s="0" t="s">
        <v>795</v>
      </c>
      <c r="BX7" s="0"/>
      <c r="BY7" s="0"/>
      <c r="BZ7" s="0"/>
      <c r="CA7" s="0"/>
      <c r="CB7" s="6" t="s">
        <f>=Портфель!H30*Портфель!$R$17</f>
      </c>
      <c r="CC7" s="0" t="s">
        <v>7</v>
      </c>
      <c r="CD7" s="0"/>
      <c r="CE7" s="6" t="s">
        <f>=Портфель!H31*Портфель!$R$17</f>
      </c>
      <c r="CF7" s="0" t="s">
        <v>7</v>
      </c>
      <c r="CG7" s="0"/>
      <c r="CH7" s="6" t="n">
        <v>3</v>
      </c>
      <c r="CI7" s="0" t="s">
        <v>796</v>
      </c>
      <c r="CJ7" s="0"/>
      <c r="CK7" s="6" t="n">
        <v>3</v>
      </c>
      <c r="CL7" s="0" t="s">
        <v>796</v>
      </c>
      <c r="CM7" s="0"/>
      <c r="CN7" s="6" t="n">
        <v>10</v>
      </c>
      <c r="CO7" s="0" t="s">
        <v>796</v>
      </c>
      <c r="CP7" s="0"/>
      <c r="CQ7" s="6" t="n">
        <v>8</v>
      </c>
      <c r="CR7" s="0" t="s">
        <v>796</v>
      </c>
      <c r="CS7" s="0"/>
      <c r="CT7" s="6" t="n">
        <v>100.1</v>
      </c>
      <c r="CU7" s="0" t="s">
        <v>795</v>
      </c>
      <c r="CV7" s="0"/>
      <c r="CW7" s="6" t="n">
        <v>6</v>
      </c>
      <c r="CX7" s="0" t="s">
        <v>796</v>
      </c>
      <c r="CY7" s="0"/>
      <c r="CZ7" s="6" t="n">
        <v>5</v>
      </c>
      <c r="DA7" s="0" t="s">
        <v>796</v>
      </c>
      <c r="DB7" s="0"/>
      <c r="DC7" s="6" t="s">
        <f>=Портфель!I39*Портфель!$R$13</f>
      </c>
      <c r="DD7" s="0" t="s">
        <v>8</v>
      </c>
      <c r="DE7" s="0"/>
      <c r="DF7" s="6" t="n">
        <v>3</v>
      </c>
      <c r="DG7" s="0" t="s">
        <v>796</v>
      </c>
      <c r="DH7" s="0"/>
      <c r="DI7" s="6" t="s">
        <f>=Портфель!H41*Портфель!$R$13</f>
      </c>
      <c r="DJ7" s="0" t="s">
        <v>7</v>
      </c>
      <c r="DK7" s="0"/>
      <c r="DL7" s="6" t="s">
        <f>=Портфель!I42*Портфель!$R$13</f>
      </c>
      <c r="DM7" s="0" t="s">
        <v>8</v>
      </c>
      <c r="DN7" s="0"/>
      <c r="DO7" s="6" t="s">
        <f>=Портфель!I43*Портфель!$R$13</f>
      </c>
      <c r="DP7" s="0" t="s">
        <v>8</v>
      </c>
    </row>
    <row collapsed="false" customFormat="false" customHeight="false" hidden="false" ht="12.1" outlineLevel="0" r="8">
      <c r="A8" s="11" t="n">
        <v>45155</v>
      </c>
      <c r="B8" s="6" t="n">
        <v>0.20196</v>
      </c>
      <c r="C8" s="6" t="n">
        <v>3000.06</v>
      </c>
      <c r="D8" s="11" t="n">
        <v>45596</v>
      </c>
      <c r="E8" s="6" t="n">
        <v>10</v>
      </c>
      <c r="F8" s="6" t="n">
        <v>2399.86</v>
      </c>
      <c r="G8" s="0"/>
      <c r="H8" s="5" t="s">
        <f>=H7*(ABS(H6)-ABS(H5))</f>
      </c>
      <c r="I8" s="0" t="s">
        <v>797</v>
      </c>
      <c r="J8" s="11" t="n">
        <v>45093</v>
      </c>
      <c r="K8" s="6" t="n">
        <v>2</v>
      </c>
      <c r="L8" s="6" t="n">
        <v>1054.8</v>
      </c>
      <c r="M8" s="11" t="n">
        <v>45534</v>
      </c>
      <c r="N8" s="6" t="n">
        <v>2</v>
      </c>
      <c r="O8" s="6" t="n">
        <v>954.55</v>
      </c>
      <c r="P8" s="11" t="n">
        <v>46080</v>
      </c>
      <c r="Q8" s="6" t="n">
        <v>1</v>
      </c>
      <c r="R8" s="6" t="n">
        <v>2427.86</v>
      </c>
      <c r="S8" s="11" t="n">
        <v>45966</v>
      </c>
      <c r="T8" s="6" t="n">
        <v>8</v>
      </c>
      <c r="U8" s="6" t="n">
        <v>9866.74</v>
      </c>
      <c r="V8" s="0"/>
      <c r="W8" s="6" t="n">
        <v>264.5</v>
      </c>
      <c r="X8" s="0" t="s">
        <v>795</v>
      </c>
      <c r="Y8" s="11" t="n">
        <v>45625</v>
      </c>
      <c r="Z8" s="6" t="n">
        <v>10</v>
      </c>
      <c r="AA8" s="6" t="n">
        <v>1261.58</v>
      </c>
      <c r="AB8" s="0"/>
      <c r="AC8" s="5" t="s">
        <f>=SUM(AD2:AD7)/SUM(AC2:AC7)</f>
      </c>
      <c r="AD8" s="0" t="s">
        <v>12</v>
      </c>
      <c r="AE8" s="11" t="n">
        <v>45957</v>
      </c>
      <c r="AF8" s="6" t="n">
        <v>300</v>
      </c>
      <c r="AG8" s="6" t="n">
        <v>809.72</v>
      </c>
      <c r="AH8" s="11" t="n">
        <v>45596</v>
      </c>
      <c r="AI8" s="6" t="n">
        <v>1</v>
      </c>
      <c r="AJ8" s="6" t="n">
        <v>854.66</v>
      </c>
      <c r="AK8" s="0"/>
      <c r="AL8" s="5" t="s">
        <f>=AL7*(ABS(AL6)-ABS(AL5))</f>
      </c>
      <c r="AM8" s="0" t="s">
        <v>797</v>
      </c>
      <c r="AN8" s="11" t="n">
        <v>45966</v>
      </c>
      <c r="AO8" s="6" t="n">
        <v>5</v>
      </c>
      <c r="AP8" s="6" t="n">
        <v>4275.27</v>
      </c>
      <c r="AQ8" s="0"/>
      <c r="AR8" s="6" t="n">
        <v>130.3</v>
      </c>
      <c r="AS8" s="0" t="s">
        <v>795</v>
      </c>
      <c r="AT8" s="0"/>
      <c r="AU8" s="0"/>
      <c r="AV8" s="0"/>
      <c r="AW8" s="0"/>
      <c r="AX8" s="5" t="s">
        <f>=SUM(AY2:AY7)/SUM(AX2:AX7)</f>
      </c>
      <c r="AY8" s="0" t="s">
        <v>12</v>
      </c>
      <c r="AZ8" s="0"/>
      <c r="BA8" s="0"/>
      <c r="BB8" s="0"/>
      <c r="BC8" s="0"/>
      <c r="BD8" s="6" t="n">
        <v>42</v>
      </c>
      <c r="BE8" s="0" t="s">
        <v>796</v>
      </c>
      <c r="BF8" s="0"/>
      <c r="BG8" s="5" t="s">
        <f>=BG7*(ABS(BG6)-ABS(BG5))</f>
      </c>
      <c r="BH8" s="0" t="s">
        <v>797</v>
      </c>
      <c r="BI8" s="0"/>
      <c r="BJ8" s="0"/>
      <c r="BK8" s="0"/>
      <c r="BL8" s="11" t="n">
        <v>46204</v>
      </c>
      <c r="BM8" s="6" t="n">
        <v>33</v>
      </c>
      <c r="BN8" s="6" t="n">
        <v>84.3</v>
      </c>
      <c r="BO8" s="11" t="n">
        <v>46170</v>
      </c>
      <c r="BP8" s="6" t="n">
        <v>6</v>
      </c>
      <c r="BQ8" s="6" t="n">
        <v>57.29</v>
      </c>
      <c r="BR8" s="11" t="n">
        <v>45957</v>
      </c>
      <c r="BS8" s="6" t="n">
        <v>1</v>
      </c>
      <c r="BT8" s="6" t="n">
        <v>126.9</v>
      </c>
      <c r="BU8" s="0"/>
      <c r="BV8" s="6" t="n">
        <v>133</v>
      </c>
      <c r="BW8" s="0" t="s">
        <v>796</v>
      </c>
      <c r="BX8" s="0"/>
      <c r="BY8" s="0"/>
      <c r="BZ8" s="0"/>
      <c r="CA8" s="0"/>
      <c r="CB8" s="6" t="s">
        <f>=Портфель!I30*Портфель!$R$13</f>
      </c>
      <c r="CC8" s="0" t="s">
        <v>8</v>
      </c>
      <c r="CD8" s="0"/>
      <c r="CE8" s="6" t="s">
        <f>=Портфель!I31*Портфель!$R$13</f>
      </c>
      <c r="CF8" s="0" t="s">
        <v>8</v>
      </c>
      <c r="CG8" s="0"/>
      <c r="CH8" s="6" t="s">
        <f>=Портфель!H32*Портфель!$R$17</f>
      </c>
      <c r="CI8" s="0" t="s">
        <v>7</v>
      </c>
      <c r="CJ8" s="0"/>
      <c r="CK8" s="6" t="s">
        <f>=Портфель!H33*Портфель!$R$17</f>
      </c>
      <c r="CL8" s="0" t="s">
        <v>7</v>
      </c>
      <c r="CM8" s="0"/>
      <c r="CN8" s="6" t="s">
        <f>=Портфель!H34*Портфель!$R$13</f>
      </c>
      <c r="CO8" s="0" t="s">
        <v>7</v>
      </c>
      <c r="CP8" s="0"/>
      <c r="CQ8" s="6" t="s">
        <f>=Портфель!H35*Портфель!$R$13</f>
      </c>
      <c r="CR8" s="0" t="s">
        <v>7</v>
      </c>
      <c r="CS8" s="0"/>
      <c r="CT8" s="6" t="n">
        <v>6</v>
      </c>
      <c r="CU8" s="0" t="s">
        <v>796</v>
      </c>
      <c r="CV8" s="0"/>
      <c r="CW8" s="6" t="s">
        <f>=Портфель!H37*Портфель!$R$13</f>
      </c>
      <c r="CX8" s="0" t="s">
        <v>7</v>
      </c>
      <c r="CY8" s="0"/>
      <c r="CZ8" s="6" t="s">
        <f>=Портфель!H38*Портфель!$R$13</f>
      </c>
      <c r="DA8" s="0" t="s">
        <v>7</v>
      </c>
      <c r="DB8" s="0"/>
      <c r="DC8" s="5" t="s">
        <f>=DC5*(DC6*DC4/100-DC3+DC7)</f>
      </c>
      <c r="DD8" s="0" t="s">
        <v>797</v>
      </c>
      <c r="DE8" s="0"/>
      <c r="DF8" s="6" t="s">
        <f>=Портфель!H40*Портфель!$R$13</f>
      </c>
      <c r="DG8" s="0" t="s">
        <v>7</v>
      </c>
      <c r="DH8" s="0"/>
      <c r="DI8" s="6" t="s">
        <f>=Портфель!I41*Портфель!$R$13</f>
      </c>
      <c r="DJ8" s="0" t="s">
        <v>8</v>
      </c>
      <c r="DK8" s="0"/>
      <c r="DL8" s="5" t="s">
        <f>=DL5*(DL6*DL4/100-DL3+DL7)</f>
      </c>
      <c r="DM8" s="0" t="s">
        <v>797</v>
      </c>
      <c r="DN8" s="0"/>
      <c r="DO8" s="5" t="s">
        <f>=DO5*(DO6*DO4/100-DO3+DO7)</f>
      </c>
      <c r="DP8" s="0" t="s">
        <v>797</v>
      </c>
    </row>
    <row collapsed="false" customFormat="false" customHeight="false" hidden="false" ht="12.1" outlineLevel="0" r="9">
      <c r="A9" s="11" t="n">
        <v>45187</v>
      </c>
      <c r="B9" s="6" t="n">
        <v>0.19317</v>
      </c>
      <c r="C9" s="6" t="n">
        <v>2999.94</v>
      </c>
      <c r="D9" s="11" t="n">
        <v>45614</v>
      </c>
      <c r="E9" s="6" t="n">
        <v>10</v>
      </c>
      <c r="F9" s="6" t="n">
        <v>2506.74</v>
      </c>
      <c r="G9" s="0"/>
      <c r="H9" s="0"/>
      <c r="I9" s="0"/>
      <c r="J9" s="11" t="n">
        <v>45120</v>
      </c>
      <c r="K9" s="6" t="n">
        <v>1</v>
      </c>
      <c r="L9" s="6" t="n">
        <v>523.6</v>
      </c>
      <c r="M9" s="11" t="n">
        <v>45547</v>
      </c>
      <c r="N9" s="6" t="n">
        <v>2</v>
      </c>
      <c r="O9" s="6" t="n">
        <v>953.55</v>
      </c>
      <c r="P9" s="11" t="n">
        <v>46112</v>
      </c>
      <c r="Q9" s="6" t="n">
        <v>1</v>
      </c>
      <c r="R9" s="6" t="n">
        <v>2393.83</v>
      </c>
      <c r="S9" s="11" t="n">
        <v>46080</v>
      </c>
      <c r="T9" s="6" t="n">
        <v>1</v>
      </c>
      <c r="U9" s="6" t="n">
        <v>1425.49</v>
      </c>
      <c r="V9" s="0"/>
      <c r="W9" s="6" t="n">
        <v>100</v>
      </c>
      <c r="X9" s="0" t="s">
        <v>796</v>
      </c>
      <c r="Y9" s="11" t="n">
        <v>45643</v>
      </c>
      <c r="Z9" s="6" t="n">
        <v>10</v>
      </c>
      <c r="AA9" s="6" t="n">
        <v>1145.49</v>
      </c>
      <c r="AB9" s="0"/>
      <c r="AC9" s="6" t="n">
        <v>41.51</v>
      </c>
      <c r="AD9" s="0" t="s">
        <v>795</v>
      </c>
      <c r="AE9" s="11" t="n">
        <v>45961</v>
      </c>
      <c r="AF9" s="6" t="n">
        <v>200</v>
      </c>
      <c r="AG9" s="6" t="n">
        <v>550.62</v>
      </c>
      <c r="AH9" s="11" t="n">
        <v>45684</v>
      </c>
      <c r="AI9" s="6" t="n">
        <v>1</v>
      </c>
      <c r="AJ9" s="6" t="n">
        <v>1010.38</v>
      </c>
      <c r="AK9" s="0"/>
      <c r="AL9" s="0"/>
      <c r="AM9" s="0"/>
      <c r="AN9" s="11" t="n">
        <v>46080</v>
      </c>
      <c r="AO9" s="6" t="n">
        <v>1</v>
      </c>
      <c r="AP9" s="6" t="n">
        <v>967.54</v>
      </c>
      <c r="AQ9" s="0"/>
      <c r="AR9" s="6" t="n">
        <v>100</v>
      </c>
      <c r="AS9" s="0" t="s">
        <v>796</v>
      </c>
      <c r="AT9" s="0"/>
      <c r="AU9" s="0"/>
      <c r="AV9" s="0"/>
      <c r="AW9" s="0"/>
      <c r="AX9" s="6" t="n">
        <v>543</v>
      </c>
      <c r="AY9" s="0" t="s">
        <v>795</v>
      </c>
      <c r="AZ9" s="0"/>
      <c r="BA9" s="0"/>
      <c r="BB9" s="0"/>
      <c r="BC9" s="0"/>
      <c r="BD9" s="5" t="s">
        <f>=BD8*(ABS(BD7)-ABS(BD6))</f>
      </c>
      <c r="BE9" s="0" t="s">
        <v>797</v>
      </c>
      <c r="BF9" s="0"/>
      <c r="BG9" s="0"/>
      <c r="BH9" s="0"/>
      <c r="BI9" s="0"/>
      <c r="BJ9" s="0"/>
      <c r="BK9" s="0"/>
      <c r="BL9" s="11" t="n">
        <v>46212</v>
      </c>
      <c r="BM9" s="6" t="n">
        <v>10</v>
      </c>
      <c r="BN9" s="6" t="n">
        <v>25.45</v>
      </c>
      <c r="BO9" s="11" t="n">
        <v>46175</v>
      </c>
      <c r="BP9" s="6" t="n">
        <v>8</v>
      </c>
      <c r="BQ9" s="6" t="n">
        <v>77.52</v>
      </c>
      <c r="BR9" s="11" t="n">
        <v>45961</v>
      </c>
      <c r="BS9" s="6" t="n">
        <v>2</v>
      </c>
      <c r="BT9" s="6" t="n">
        <v>259.4</v>
      </c>
      <c r="BU9" s="0"/>
      <c r="BV9" s="5" t="s">
        <f>=BV8*(ABS(BV7)-ABS(BV6))</f>
      </c>
      <c r="BW9" s="0" t="s">
        <v>797</v>
      </c>
      <c r="BX9" s="0"/>
      <c r="BY9" s="0"/>
      <c r="BZ9" s="0"/>
      <c r="CA9" s="0"/>
      <c r="CB9" s="5" t="s">
        <f>=CB6*(CB7*CB5/100-CB4+CB8)</f>
      </c>
      <c r="CC9" s="0" t="s">
        <v>797</v>
      </c>
      <c r="CD9" s="0"/>
      <c r="CE9" s="5" t="s">
        <f>=CE6*(CE7*CE5/100-CE4+CE8)</f>
      </c>
      <c r="CF9" s="0" t="s">
        <v>797</v>
      </c>
      <c r="CG9" s="0"/>
      <c r="CH9" s="6" t="s">
        <f>=Портфель!I32*Портфель!$R$13</f>
      </c>
      <c r="CI9" s="0" t="s">
        <v>8</v>
      </c>
      <c r="CJ9" s="0"/>
      <c r="CK9" s="6" t="s">
        <f>=Портфель!I33*Портфель!$R$13</f>
      </c>
      <c r="CL9" s="0" t="s">
        <v>8</v>
      </c>
      <c r="CM9" s="0"/>
      <c r="CN9" s="6" t="s">
        <f>=Портфель!I34*Портфель!$R$13</f>
      </c>
      <c r="CO9" s="0" t="s">
        <v>8</v>
      </c>
      <c r="CP9" s="0"/>
      <c r="CQ9" s="6" t="s">
        <f>=Портфель!I35*Портфель!$R$13</f>
      </c>
      <c r="CR9" s="0" t="s">
        <v>8</v>
      </c>
      <c r="CS9" s="0"/>
      <c r="CT9" s="6" t="s">
        <f>=Портфель!H36*Портфель!$R$13</f>
      </c>
      <c r="CU9" s="0" t="s">
        <v>7</v>
      </c>
      <c r="CV9" s="0"/>
      <c r="CW9" s="6" t="s">
        <f>=Портфель!I37*Портфель!$R$13</f>
      </c>
      <c r="CX9" s="0" t="s">
        <v>8</v>
      </c>
      <c r="CY9" s="0"/>
      <c r="CZ9" s="6" t="s">
        <f>=Портфель!I38*Портфель!$R$13</f>
      </c>
      <c r="DA9" s="0" t="s">
        <v>8</v>
      </c>
      <c r="DB9" s="0"/>
      <c r="DC9" s="0"/>
      <c r="DD9" s="0"/>
      <c r="DE9" s="0"/>
      <c r="DF9" s="6" t="s">
        <f>=Портфель!I40*Портфель!$R$13</f>
      </c>
      <c r="DG9" s="0" t="s">
        <v>8</v>
      </c>
      <c r="DH9" s="0"/>
      <c r="DI9" s="5" t="s">
        <f>=DI6*(DI7*DI5/100-DI4+DI8)</f>
      </c>
      <c r="DJ9" s="0" t="s">
        <v>797</v>
      </c>
    </row>
    <row collapsed="false" customFormat="false" customHeight="false" hidden="false" ht="12.1" outlineLevel="0" r="10">
      <c r="A10" s="11" t="n">
        <v>45216</v>
      </c>
      <c r="B10" s="6" t="n">
        <v>0.18903</v>
      </c>
      <c r="C10" s="6" t="n">
        <v>2999.96</v>
      </c>
      <c r="D10" s="11" t="n">
        <v>45625</v>
      </c>
      <c r="E10" s="6" t="n">
        <v>10</v>
      </c>
      <c r="F10" s="6" t="n">
        <v>2335.1</v>
      </c>
      <c r="G10" s="0"/>
      <c r="H10" s="0"/>
      <c r="I10" s="0"/>
      <c r="J10" s="11" t="n">
        <v>45128</v>
      </c>
      <c r="K10" s="6" t="n">
        <v>7</v>
      </c>
      <c r="L10" s="6" t="n">
        <v>3697.75</v>
      </c>
      <c r="M10" s="11" t="n">
        <v>45589</v>
      </c>
      <c r="N10" s="6" t="n">
        <v>5</v>
      </c>
      <c r="O10" s="6" t="n">
        <v>2351.57</v>
      </c>
      <c r="P10" s="11" t="n">
        <v>46197</v>
      </c>
      <c r="Q10" s="6" t="n">
        <v>1</v>
      </c>
      <c r="R10" s="6" t="n">
        <v>2176.17</v>
      </c>
      <c r="S10" s="11" t="n">
        <v>46142</v>
      </c>
      <c r="T10" s="6" t="n">
        <v>2</v>
      </c>
      <c r="U10" s="6" t="n">
        <v>2745.3</v>
      </c>
      <c r="V10" s="0"/>
      <c r="W10" s="5" t="s">
        <f>=W9*(ABS(W8)-ABS(W7))</f>
      </c>
      <c r="X10" s="0" t="s">
        <v>797</v>
      </c>
      <c r="Y10" s="11" t="n">
        <v>45650</v>
      </c>
      <c r="Z10" s="6" t="n">
        <v>10</v>
      </c>
      <c r="AA10" s="6" t="n">
        <v>1334.83</v>
      </c>
      <c r="AB10" s="0"/>
      <c r="AC10" s="6" t="n">
        <v>560</v>
      </c>
      <c r="AD10" s="0" t="s">
        <v>796</v>
      </c>
      <c r="AE10" s="11" t="n">
        <v>45966</v>
      </c>
      <c r="AF10" s="6" t="n">
        <v>2700</v>
      </c>
      <c r="AG10" s="6" t="n">
        <v>7463.1</v>
      </c>
      <c r="AH10" s="11" t="n">
        <v>46080</v>
      </c>
      <c r="AI10" s="6" t="n">
        <v>2</v>
      </c>
      <c r="AJ10" s="6" t="n">
        <v>2394.23</v>
      </c>
      <c r="AK10" s="0"/>
      <c r="AL10" s="0"/>
      <c r="AM10" s="0"/>
      <c r="AN10" s="11" t="n">
        <v>46142</v>
      </c>
      <c r="AO10" s="6" t="n">
        <v>2</v>
      </c>
      <c r="AP10" s="6" t="n">
        <v>1511.96</v>
      </c>
      <c r="AQ10" s="0"/>
      <c r="AR10" s="5" t="s">
        <f>=AR9*(ABS(AR8)-ABS(AR7))</f>
      </c>
      <c r="AS10" s="0" t="s">
        <v>797</v>
      </c>
      <c r="AT10" s="0"/>
      <c r="AU10" s="0"/>
      <c r="AV10" s="0"/>
      <c r="AW10" s="0"/>
      <c r="AX10" s="6" t="n">
        <v>10</v>
      </c>
      <c r="AY10" s="0" t="s">
        <v>796</v>
      </c>
      <c r="AZ10" s="0"/>
      <c r="BA10" s="0"/>
      <c r="BB10" s="0"/>
      <c r="BC10" s="0"/>
      <c r="BD10" s="0"/>
      <c r="BE10" s="0"/>
      <c r="BF10" s="0"/>
      <c r="BG10" s="0"/>
      <c r="BH10" s="0"/>
      <c r="BI10" s="0"/>
      <c r="BJ10" s="0"/>
      <c r="BK10" s="0"/>
      <c r="BL10" s="11" t="n">
        <v>46216</v>
      </c>
      <c r="BM10" s="6" t="n">
        <v>46</v>
      </c>
      <c r="BN10" s="6" t="n">
        <v>118.34</v>
      </c>
      <c r="BO10" s="11" t="n">
        <v>46188</v>
      </c>
      <c r="BP10" s="6" t="n">
        <v>2</v>
      </c>
      <c r="BQ10" s="6" t="n">
        <v>19.05</v>
      </c>
      <c r="BR10" s="11" t="n">
        <v>45966</v>
      </c>
      <c r="BS10" s="6" t="n">
        <v>3</v>
      </c>
      <c r="BT10" s="6" t="n">
        <v>390.9</v>
      </c>
      <c r="BU10" s="0"/>
      <c r="BV10" s="0"/>
      <c r="BW10" s="0"/>
      <c r="BX10" s="0"/>
      <c r="BY10" s="0"/>
      <c r="BZ10" s="0"/>
      <c r="CA10" s="0"/>
      <c r="CB10" s="0"/>
      <c r="CC10" s="0"/>
      <c r="CD10" s="0"/>
      <c r="CE10" s="0"/>
      <c r="CF10" s="0"/>
      <c r="CG10" s="0"/>
      <c r="CH10" s="5" t="s">
        <f>=CH7*(CH8*CH6/100-CH5+CH9)</f>
      </c>
      <c r="CI10" s="0" t="s">
        <v>797</v>
      </c>
      <c r="CJ10" s="0"/>
      <c r="CK10" s="5" t="s">
        <f>=CK7*(CK8*CK6/100-CK5+CK9)</f>
      </c>
      <c r="CL10" s="0" t="s">
        <v>797</v>
      </c>
      <c r="CM10" s="0"/>
      <c r="CN10" s="5" t="s">
        <f>=CN7*(CN8*CN6/100-CN5+CN9)</f>
      </c>
      <c r="CO10" s="0" t="s">
        <v>797</v>
      </c>
      <c r="CP10" s="0"/>
      <c r="CQ10" s="5" t="s">
        <f>=CQ7*(CQ8*CQ6/100-CQ5+CQ9)</f>
      </c>
      <c r="CR10" s="0" t="s">
        <v>797</v>
      </c>
      <c r="CS10" s="0"/>
      <c r="CT10" s="6" t="s">
        <f>=Портфель!I36*Портфель!$R$13</f>
      </c>
      <c r="CU10" s="0" t="s">
        <v>8</v>
      </c>
      <c r="CV10" s="0"/>
      <c r="CW10" s="5" t="s">
        <f>=CW7*(CW8*CW6/100-CW5+CW9)</f>
      </c>
      <c r="CX10" s="0" t="s">
        <v>797</v>
      </c>
      <c r="CY10" s="0"/>
      <c r="CZ10" s="5" t="s">
        <f>=CZ7*(CZ8*CZ6/100-CZ5+CZ9)</f>
      </c>
      <c r="DA10" s="0" t="s">
        <v>797</v>
      </c>
      <c r="DB10" s="0"/>
      <c r="DC10" s="0"/>
      <c r="DD10" s="0"/>
      <c r="DE10" s="0"/>
      <c r="DF10" s="5" t="s">
        <f>=DF7*(DF8*DF6/100-DF5+DF9)</f>
      </c>
      <c r="DG10" s="0" t="s">
        <v>797</v>
      </c>
    </row>
    <row collapsed="false" customFormat="false" customHeight="false" hidden="false" ht="12.1" outlineLevel="0" r="11">
      <c r="A11" s="11" t="n">
        <v>45251</v>
      </c>
      <c r="B11" s="6" t="n">
        <v>0.1909</v>
      </c>
      <c r="C11" s="6" t="n">
        <v>3000.01</v>
      </c>
      <c r="D11" s="11" t="n">
        <v>45688</v>
      </c>
      <c r="E11" s="6" t="n">
        <v>10</v>
      </c>
      <c r="F11" s="6" t="n">
        <v>2836.39</v>
      </c>
      <c r="G11" s="0"/>
      <c r="H11" s="0"/>
      <c r="I11" s="0"/>
      <c r="J11" s="11" t="n">
        <v>45257</v>
      </c>
      <c r="K11" s="6" t="n">
        <v>16</v>
      </c>
      <c r="L11" s="6" t="n">
        <v>13983.85</v>
      </c>
      <c r="M11" s="11" t="n">
        <v>45594</v>
      </c>
      <c r="N11" s="6" t="n">
        <v>4</v>
      </c>
      <c r="O11" s="6" t="n">
        <v>1757.36</v>
      </c>
      <c r="P11" s="11" t="n">
        <v>46223</v>
      </c>
      <c r="Q11" s="6" t="n">
        <v>1</v>
      </c>
      <c r="R11" s="6" t="n">
        <v>1901.96</v>
      </c>
      <c r="S11" s="11" t="n">
        <v>46223</v>
      </c>
      <c r="T11" s="6" t="n">
        <v>1</v>
      </c>
      <c r="U11" s="6" t="n">
        <v>1062.41</v>
      </c>
      <c r="V11" s="0"/>
      <c r="W11" s="0"/>
      <c r="X11" s="0"/>
      <c r="Y11" s="11" t="n">
        <v>45684</v>
      </c>
      <c r="Z11" s="6" t="n">
        <v>10</v>
      </c>
      <c r="AA11" s="6" t="n">
        <v>1418.09</v>
      </c>
      <c r="AB11" s="0"/>
      <c r="AC11" s="5" t="s">
        <f>=AC10*(ABS(AC9)-ABS(AC8))</f>
      </c>
      <c r="AD11" s="0" t="s">
        <v>797</v>
      </c>
      <c r="AE11" s="11" t="n">
        <v>46015</v>
      </c>
      <c r="AF11" s="6" t="n">
        <v>100</v>
      </c>
      <c r="AG11" s="6" t="n">
        <v>307.18</v>
      </c>
      <c r="AH11" s="11" t="n">
        <v>46205</v>
      </c>
      <c r="AI11" s="6" t="n">
        <v>1</v>
      </c>
      <c r="AJ11" s="6" t="n">
        <v>930.71</v>
      </c>
      <c r="AK11" s="0"/>
      <c r="AL11" s="0"/>
      <c r="AM11" s="0"/>
      <c r="AN11" s="0"/>
      <c r="AO11" s="5" t="s">
        <f>=SUM(AP2:AP10)/SUM(AO2:AO10)</f>
      </c>
      <c r="AP11" s="0" t="s">
        <v>12</v>
      </c>
      <c r="AQ11" s="0"/>
      <c r="AR11" s="0"/>
      <c r="AS11" s="0"/>
      <c r="AT11" s="0"/>
      <c r="AU11" s="0"/>
      <c r="AV11" s="0"/>
      <c r="AW11" s="0"/>
      <c r="AX11" s="5" t="s">
        <f>=AX10*(ABS(AX9)-ABS(AX8))</f>
      </c>
      <c r="AY11" s="0" t="s">
        <v>797</v>
      </c>
      <c r="AZ11" s="0"/>
      <c r="BA11" s="0"/>
      <c r="BB11" s="0"/>
      <c r="BC11" s="0"/>
      <c r="BD11" s="0"/>
      <c r="BE11" s="0"/>
      <c r="BF11" s="0"/>
      <c r="BG11" s="0"/>
      <c r="BH11" s="0"/>
      <c r="BI11" s="0"/>
      <c r="BJ11" s="0"/>
      <c r="BK11" s="0"/>
      <c r="BL11" s="11" t="n">
        <v>46223</v>
      </c>
      <c r="BM11" s="6" t="n">
        <v>32</v>
      </c>
      <c r="BN11" s="6" t="n">
        <v>82.07</v>
      </c>
      <c r="BO11" s="11" t="n">
        <v>46202</v>
      </c>
      <c r="BP11" s="6" t="n">
        <v>19</v>
      </c>
      <c r="BQ11" s="6" t="n">
        <v>174.91</v>
      </c>
      <c r="BR11" s="11" t="n">
        <v>46080</v>
      </c>
      <c r="BS11" s="6" t="n">
        <v>3</v>
      </c>
      <c r="BT11" s="6" t="n">
        <v>435.33</v>
      </c>
      <c r="BU11" s="0"/>
      <c r="BV11" s="0"/>
      <c r="BW11" s="0"/>
      <c r="BX11" s="0"/>
      <c r="BY11" s="0"/>
      <c r="BZ11" s="0"/>
      <c r="CA11" s="0"/>
      <c r="CB11" s="0"/>
      <c r="CC11" s="0"/>
      <c r="CD11" s="0"/>
      <c r="CE11" s="0"/>
      <c r="CF11" s="0"/>
      <c r="CG11" s="0"/>
      <c r="CH11" s="0"/>
      <c r="CI11" s="0"/>
      <c r="CJ11" s="0"/>
      <c r="CK11" s="0"/>
      <c r="CL11" s="0"/>
      <c r="CM11" s="0"/>
      <c r="CN11" s="0"/>
      <c r="CO11" s="0"/>
      <c r="CP11" s="0"/>
      <c r="CQ11" s="0"/>
      <c r="CR11" s="0"/>
      <c r="CS11" s="0"/>
      <c r="CT11" s="5" t="s">
        <f>=CT8*(CT9*CT7/100-CT6+CT10)</f>
      </c>
      <c r="CU11" s="0" t="s">
        <v>797</v>
      </c>
    </row>
    <row collapsed="false" customFormat="false" customHeight="false" hidden="false" ht="12.1" outlineLevel="0" r="12">
      <c r="A12" s="11" t="n">
        <v>45278</v>
      </c>
      <c r="B12" s="6" t="n">
        <v>0.20367</v>
      </c>
      <c r="C12" s="6" t="n">
        <v>2999.96</v>
      </c>
      <c r="D12" s="11" t="n">
        <v>46045</v>
      </c>
      <c r="E12" s="6" t="n">
        <v>10</v>
      </c>
      <c r="F12" s="6" t="n">
        <v>3068.44</v>
      </c>
      <c r="G12" s="0"/>
      <c r="H12" s="0"/>
      <c r="I12" s="0"/>
      <c r="J12" s="11" t="n">
        <v>45257</v>
      </c>
      <c r="K12" s="6" t="n">
        <v>1</v>
      </c>
      <c r="L12" s="6" t="n">
        <v>873.94</v>
      </c>
      <c r="M12" s="11" t="n">
        <v>45596</v>
      </c>
      <c r="N12" s="6" t="n">
        <v>1</v>
      </c>
      <c r="O12" s="6" t="n">
        <v>433.63</v>
      </c>
      <c r="P12" s="11" t="n">
        <v>46238</v>
      </c>
      <c r="Q12" s="6" t="n">
        <v>1</v>
      </c>
      <c r="R12" s="6" t="n">
        <v>2087.6</v>
      </c>
      <c r="S12" s="11" t="n">
        <v>46238</v>
      </c>
      <c r="T12" s="6" t="n">
        <v>2</v>
      </c>
      <c r="U12" s="6" t="n">
        <v>2195.68</v>
      </c>
      <c r="V12" s="0"/>
      <c r="W12" s="0"/>
      <c r="X12" s="0"/>
      <c r="Y12" s="11" t="n">
        <v>45688</v>
      </c>
      <c r="Z12" s="6" t="n">
        <v>10</v>
      </c>
      <c r="AA12" s="6" t="n">
        <v>1474.74</v>
      </c>
      <c r="AB12" s="0"/>
      <c r="AC12" s="0"/>
      <c r="AD12" s="0"/>
      <c r="AE12" s="11" t="n">
        <v>46017</v>
      </c>
      <c r="AF12" s="6" t="n">
        <v>100</v>
      </c>
      <c r="AG12" s="6" t="n">
        <v>306.13</v>
      </c>
      <c r="AH12" s="11" t="n">
        <v>46238</v>
      </c>
      <c r="AI12" s="6" t="n">
        <v>1</v>
      </c>
      <c r="AJ12" s="6" t="n">
        <v>1023.68</v>
      </c>
      <c r="AK12" s="0"/>
      <c r="AL12" s="0"/>
      <c r="AM12" s="0"/>
      <c r="AN12" s="0"/>
      <c r="AO12" s="6" t="n">
        <v>666.6</v>
      </c>
      <c r="AP12" s="0" t="s">
        <v>795</v>
      </c>
      <c r="AQ12" s="0"/>
      <c r="AR12" s="0"/>
      <c r="AS12" s="0"/>
      <c r="AT12" s="0"/>
      <c r="AU12" s="0"/>
      <c r="AV12" s="0"/>
      <c r="AW12" s="0"/>
      <c r="AX12" s="0"/>
      <c r="AY12" s="0"/>
      <c r="AZ12" s="0"/>
      <c r="BA12" s="0"/>
      <c r="BB12" s="0"/>
      <c r="BC12" s="0"/>
      <c r="BD12" s="0"/>
      <c r="BE12" s="0"/>
      <c r="BF12" s="0"/>
      <c r="BG12" s="0"/>
      <c r="BH12" s="0"/>
      <c r="BI12" s="0"/>
      <c r="BJ12" s="0"/>
      <c r="BK12" s="0"/>
      <c r="BL12" s="11" t="n">
        <v>46230</v>
      </c>
      <c r="BM12" s="6" t="n">
        <v>46</v>
      </c>
      <c r="BN12" s="6" t="n">
        <v>119.95</v>
      </c>
      <c r="BO12" s="11" t="n">
        <v>46209</v>
      </c>
      <c r="BP12" s="6" t="n">
        <v>200</v>
      </c>
      <c r="BQ12" s="6" t="n">
        <v>1840.76</v>
      </c>
      <c r="BR12" s="11" t="n">
        <v>46112</v>
      </c>
      <c r="BS12" s="6" t="n">
        <v>3</v>
      </c>
      <c r="BT12" s="6" t="n">
        <v>433.38</v>
      </c>
    </row>
    <row collapsed="false" customFormat="false" customHeight="false" hidden="false" ht="12.1" outlineLevel="0" r="13">
      <c r="A13" s="11" t="n">
        <v>45323</v>
      </c>
      <c r="B13" s="6" t="n">
        <v>0.23952</v>
      </c>
      <c r="C13" s="6" t="n">
        <v>3999.98</v>
      </c>
      <c r="D13" s="11" t="n">
        <v>46080</v>
      </c>
      <c r="E13" s="6" t="n">
        <v>1</v>
      </c>
      <c r="F13" s="6" t="n">
        <v>315.08</v>
      </c>
      <c r="G13" s="0"/>
      <c r="H13" s="0"/>
      <c r="I13" s="0"/>
      <c r="J13" s="11" t="n">
        <v>45593</v>
      </c>
      <c r="K13" s="6" t="n">
        <v>3</v>
      </c>
      <c r="L13" s="6" t="n">
        <v>1705.77</v>
      </c>
      <c r="M13" s="11" t="n">
        <v>45608</v>
      </c>
      <c r="N13" s="6" t="n">
        <v>60</v>
      </c>
      <c r="O13" s="6" t="n">
        <v>29011.42</v>
      </c>
      <c r="P13" s="0"/>
      <c r="Q13" s="5" t="s">
        <f>=SUM(R2:R12)/SUM(Q2:Q12)</f>
      </c>
      <c r="R13" s="0" t="s">
        <v>12</v>
      </c>
      <c r="S13" s="0"/>
      <c r="T13" s="5" t="s">
        <f>=SUM(U2:U12)/SUM(T2:T12)</f>
      </c>
      <c r="U13" s="0" t="s">
        <v>12</v>
      </c>
      <c r="V13" s="0"/>
      <c r="W13" s="0"/>
      <c r="X13" s="0"/>
      <c r="Y13" s="11" t="n">
        <v>45826</v>
      </c>
      <c r="Z13" s="6" t="n">
        <v>30</v>
      </c>
      <c r="AA13" s="6" t="n">
        <v>3379.98</v>
      </c>
      <c r="AB13" s="0"/>
      <c r="AC13" s="0"/>
      <c r="AD13" s="0"/>
      <c r="AE13" s="11" t="n">
        <v>46041</v>
      </c>
      <c r="AF13" s="6" t="n">
        <v>100</v>
      </c>
      <c r="AG13" s="6" t="n">
        <v>338.06</v>
      </c>
      <c r="AH13" s="0"/>
      <c r="AI13" s="5" t="s">
        <f>=SUM(AJ2:AJ12)/SUM(AI2:AI12)</f>
      </c>
      <c r="AJ13" s="0" t="s">
        <v>12</v>
      </c>
      <c r="AK13" s="0"/>
      <c r="AL13" s="0"/>
      <c r="AM13" s="0"/>
      <c r="AN13" s="0"/>
      <c r="AO13" s="6" t="n">
        <v>23</v>
      </c>
      <c r="AP13" s="0" t="s">
        <v>796</v>
      </c>
      <c r="AQ13" s="0"/>
      <c r="AR13" s="0"/>
      <c r="AS13" s="0"/>
      <c r="AT13" s="0"/>
      <c r="AU13" s="0"/>
      <c r="AV13" s="0"/>
      <c r="AW13" s="0"/>
      <c r="AX13" s="0"/>
      <c r="AY13" s="0"/>
      <c r="AZ13" s="0"/>
      <c r="BA13" s="0"/>
      <c r="BB13" s="0"/>
      <c r="BC13" s="0"/>
      <c r="BD13" s="0"/>
      <c r="BE13" s="0"/>
      <c r="BF13" s="0"/>
      <c r="BG13" s="0"/>
      <c r="BH13" s="0"/>
      <c r="BI13" s="0"/>
      <c r="BJ13" s="0"/>
      <c r="BK13" s="0"/>
      <c r="BL13" s="11" t="n">
        <v>46230</v>
      </c>
      <c r="BM13" s="6" t="n">
        <v>22</v>
      </c>
      <c r="BN13" s="6" t="n">
        <v>57.33</v>
      </c>
      <c r="BO13" s="11" t="n">
        <v>46210</v>
      </c>
      <c r="BP13" s="6" t="n">
        <v>1</v>
      </c>
      <c r="BQ13" s="6" t="n">
        <v>9.05</v>
      </c>
      <c r="BR13" s="11" t="n">
        <v>46141</v>
      </c>
      <c r="BS13" s="6" t="n">
        <v>5</v>
      </c>
      <c r="BT13" s="6" t="n">
        <v>688.53</v>
      </c>
    </row>
    <row collapsed="false" customFormat="false" customHeight="false" hidden="false" ht="12.1" outlineLevel="0" r="14">
      <c r="A14" s="11" t="n">
        <v>45341</v>
      </c>
      <c r="B14" s="6" t="n">
        <v>0.23815</v>
      </c>
      <c r="C14" s="6" t="n">
        <v>4000.01</v>
      </c>
      <c r="D14" s="11" t="n">
        <v>46112</v>
      </c>
      <c r="E14" s="6" t="n">
        <v>9</v>
      </c>
      <c r="F14" s="6" t="n">
        <v>2830.68</v>
      </c>
      <c r="G14" s="0"/>
      <c r="H14" s="0"/>
      <c r="I14" s="0"/>
      <c r="J14" s="11" t="n">
        <v>45623</v>
      </c>
      <c r="K14" s="6" t="n">
        <v>1</v>
      </c>
      <c r="L14" s="6" t="n">
        <v>529.61</v>
      </c>
      <c r="M14" s="0"/>
      <c r="N14" s="5" t="s">
        <f>=SUM(O2:O13)/SUM(N2:N13)</f>
      </c>
      <c r="O14" s="0" t="s">
        <v>12</v>
      </c>
      <c r="P14" s="0"/>
      <c r="Q14" s="6" t="n">
        <v>1818.5</v>
      </c>
      <c r="R14" s="0" t="s">
        <v>795</v>
      </c>
      <c r="S14" s="0"/>
      <c r="T14" s="6" t="n">
        <v>1062</v>
      </c>
      <c r="U14" s="0" t="s">
        <v>795</v>
      </c>
      <c r="V14" s="0"/>
      <c r="W14" s="0"/>
      <c r="X14" s="0"/>
      <c r="Y14" s="11" t="n">
        <v>45874</v>
      </c>
      <c r="Z14" s="6" t="n">
        <v>10</v>
      </c>
      <c r="AA14" s="6" t="n">
        <v>1114.65</v>
      </c>
      <c r="AB14" s="0"/>
      <c r="AC14" s="0"/>
      <c r="AD14" s="0"/>
      <c r="AE14" s="11" t="n">
        <v>46045</v>
      </c>
      <c r="AF14" s="6" t="n">
        <v>100</v>
      </c>
      <c r="AG14" s="6" t="n">
        <v>352.72</v>
      </c>
      <c r="AH14" s="0"/>
      <c r="AI14" s="6" t="n">
        <v>1017.2</v>
      </c>
      <c r="AJ14" s="0" t="s">
        <v>795</v>
      </c>
      <c r="AK14" s="0"/>
      <c r="AL14" s="0"/>
      <c r="AM14" s="0"/>
      <c r="AN14" s="0"/>
      <c r="AO14" s="5" t="s">
        <f>=AO13*(ABS(AO12)-ABS(AO11))</f>
      </c>
      <c r="AP14" s="0" t="s">
        <v>797</v>
      </c>
      <c r="AQ14" s="0"/>
      <c r="AR14" s="0"/>
      <c r="AS14" s="0"/>
      <c r="AT14" s="0"/>
      <c r="AU14" s="0"/>
      <c r="AV14" s="0"/>
      <c r="AW14" s="0"/>
      <c r="AX14" s="0"/>
      <c r="AY14" s="0"/>
      <c r="AZ14" s="0"/>
      <c r="BA14" s="0"/>
      <c r="BB14" s="0"/>
      <c r="BC14" s="0"/>
      <c r="BD14" s="0"/>
      <c r="BE14" s="0"/>
      <c r="BF14" s="0"/>
      <c r="BG14" s="0"/>
      <c r="BH14" s="0"/>
      <c r="BI14" s="0"/>
      <c r="BJ14" s="0"/>
      <c r="BK14" s="0"/>
      <c r="BL14" s="11" t="n">
        <v>46233</v>
      </c>
      <c r="BM14" s="6" t="n">
        <v>50</v>
      </c>
      <c r="BN14" s="6" t="n">
        <v>131.91</v>
      </c>
      <c r="BO14" s="11" t="n">
        <v>46210</v>
      </c>
      <c r="BP14" s="6" t="n">
        <v>4</v>
      </c>
      <c r="BQ14" s="6" t="n">
        <v>36.14</v>
      </c>
      <c r="BR14" s="11" t="n">
        <v>46161</v>
      </c>
      <c r="BS14" s="6" t="n">
        <v>19</v>
      </c>
      <c r="BT14" s="6" t="n">
        <v>2660.14</v>
      </c>
    </row>
    <row collapsed="false" customFormat="false" customHeight="false" hidden="false" ht="12.1" outlineLevel="0" r="15">
      <c r="A15" s="11" t="n">
        <v>45369</v>
      </c>
      <c r="B15" s="6" t="n">
        <v>0.23952</v>
      </c>
      <c r="C15" s="6" t="n">
        <v>3999.98</v>
      </c>
      <c r="D15" s="11" t="n">
        <v>46238</v>
      </c>
      <c r="E15" s="6" t="n">
        <v>10</v>
      </c>
      <c r="F15" s="6" t="n">
        <v>2848.67</v>
      </c>
      <c r="G15" s="0"/>
      <c r="H15" s="0"/>
      <c r="I15" s="0"/>
      <c r="J15" s="11" t="n">
        <v>45684</v>
      </c>
      <c r="K15" s="6" t="n">
        <v>1</v>
      </c>
      <c r="L15" s="6" t="n">
        <v>604.17</v>
      </c>
      <c r="M15" s="0"/>
      <c r="N15" s="6" t="n">
        <v>321.95</v>
      </c>
      <c r="O15" s="0" t="s">
        <v>795</v>
      </c>
      <c r="P15" s="0"/>
      <c r="Q15" s="6" t="n">
        <v>17</v>
      </c>
      <c r="R15" s="0" t="s">
        <v>796</v>
      </c>
      <c r="S15" s="0"/>
      <c r="T15" s="6" t="n">
        <v>26</v>
      </c>
      <c r="U15" s="0" t="s">
        <v>796</v>
      </c>
      <c r="V15" s="0"/>
      <c r="W15" s="0"/>
      <c r="X15" s="0"/>
      <c r="Y15" s="11" t="n">
        <v>45898</v>
      </c>
      <c r="Z15" s="6" t="n">
        <v>10</v>
      </c>
      <c r="AA15" s="6" t="n">
        <v>1185.71</v>
      </c>
      <c r="AB15" s="0"/>
      <c r="AC15" s="0"/>
      <c r="AD15" s="0"/>
      <c r="AE15" s="11" t="n">
        <v>46052</v>
      </c>
      <c r="AF15" s="6" t="n">
        <v>300</v>
      </c>
      <c r="AG15" s="6" t="n">
        <v>1057.41</v>
      </c>
      <c r="AH15" s="0"/>
      <c r="AI15" s="6" t="n">
        <v>17</v>
      </c>
      <c r="AJ15" s="0" t="s">
        <v>796</v>
      </c>
      <c r="AK15" s="0"/>
      <c r="AL15" s="0"/>
      <c r="AM15" s="0"/>
      <c r="AN15" s="0"/>
      <c r="AO15" s="0"/>
      <c r="AP15" s="0"/>
      <c r="AQ15" s="0"/>
      <c r="AR15" s="0"/>
      <c r="AS15" s="0"/>
      <c r="AT15" s="0"/>
      <c r="AU15" s="0"/>
      <c r="AV15" s="0"/>
      <c r="AW15" s="0"/>
      <c r="AX15" s="0"/>
      <c r="AY15" s="0"/>
      <c r="AZ15" s="0"/>
      <c r="BA15" s="0"/>
      <c r="BB15" s="0"/>
      <c r="BC15" s="0"/>
      <c r="BD15" s="0"/>
      <c r="BE15" s="0"/>
      <c r="BF15" s="0"/>
      <c r="BG15" s="0"/>
      <c r="BH15" s="0"/>
      <c r="BI15" s="0"/>
      <c r="BJ15" s="0"/>
      <c r="BK15" s="0"/>
      <c r="BL15" s="11" t="n">
        <v>46244</v>
      </c>
      <c r="BM15" s="6" t="n">
        <v>10</v>
      </c>
      <c r="BN15" s="6" t="n">
        <v>29.26</v>
      </c>
      <c r="BO15" s="11" t="n">
        <v>46212</v>
      </c>
      <c r="BP15" s="6" t="n">
        <v>360</v>
      </c>
      <c r="BQ15" s="6" t="n">
        <v>3277.02</v>
      </c>
      <c r="BR15" s="11" t="n">
        <v>46161</v>
      </c>
      <c r="BS15" s="6" t="n">
        <v>2</v>
      </c>
      <c r="BT15" s="6" t="n">
        <v>280.01</v>
      </c>
    </row>
    <row collapsed="false" customFormat="false" customHeight="false" hidden="false" ht="12.1" outlineLevel="0" r="16">
      <c r="A16" s="11" t="n">
        <v>45399</v>
      </c>
      <c r="B16" s="6" t="n">
        <v>0.22495</v>
      </c>
      <c r="C16" s="6" t="n">
        <v>4000.04</v>
      </c>
      <c r="D16" s="0"/>
      <c r="E16" s="5" t="s">
        <f>=SUM(F2:F15)/SUM(E2:E15)</f>
      </c>
      <c r="F16" s="0" t="s">
        <v>12</v>
      </c>
      <c r="G16" s="0"/>
      <c r="H16" s="0"/>
      <c r="I16" s="0"/>
      <c r="J16" s="11" t="n">
        <v>45688</v>
      </c>
      <c r="K16" s="6" t="n">
        <v>1</v>
      </c>
      <c r="L16" s="6" t="n">
        <v>629.44</v>
      </c>
      <c r="M16" s="0"/>
      <c r="N16" s="6" t="n">
        <v>100</v>
      </c>
      <c r="O16" s="0" t="s">
        <v>796</v>
      </c>
      <c r="P16" s="0"/>
      <c r="Q16" s="5" t="s">
        <f>=Q15*(ABS(Q14)-ABS(Q13))</f>
      </c>
      <c r="R16" s="0" t="s">
        <v>797</v>
      </c>
      <c r="S16" s="0"/>
      <c r="T16" s="5" t="s">
        <f>=T15*(ABS(T14)-ABS(T13))</f>
      </c>
      <c r="U16" s="0" t="s">
        <v>797</v>
      </c>
      <c r="V16" s="0"/>
      <c r="W16" s="0"/>
      <c r="X16" s="0"/>
      <c r="Y16" s="11" t="n">
        <v>45930</v>
      </c>
      <c r="Z16" s="6" t="n">
        <v>20</v>
      </c>
      <c r="AA16" s="6" t="n">
        <v>2102.81</v>
      </c>
      <c r="AB16" s="0"/>
      <c r="AC16" s="0"/>
      <c r="AD16" s="0"/>
      <c r="AE16" s="11" t="n">
        <v>46080</v>
      </c>
      <c r="AF16" s="6" t="n">
        <v>300</v>
      </c>
      <c r="AG16" s="6" t="n">
        <v>988.36</v>
      </c>
      <c r="AH16" s="0"/>
      <c r="AI16" s="5" t="s">
        <f>=AI15*(ABS(AI14)-ABS(AI13))</f>
      </c>
      <c r="AJ16" s="0" t="s">
        <v>797</v>
      </c>
      <c r="AK16" s="0"/>
      <c r="AL16" s="0"/>
      <c r="AM16" s="0"/>
      <c r="AN16" s="0"/>
      <c r="AO16" s="0"/>
      <c r="AP16" s="0"/>
      <c r="AQ16" s="0"/>
      <c r="AR16" s="0"/>
      <c r="AS16" s="0"/>
      <c r="AT16" s="0"/>
      <c r="AU16" s="0"/>
      <c r="AV16" s="0"/>
      <c r="AW16" s="0"/>
      <c r="AX16" s="0"/>
      <c r="AY16" s="0"/>
      <c r="AZ16" s="0"/>
      <c r="BA16" s="0"/>
      <c r="BB16" s="0"/>
      <c r="BC16" s="0"/>
      <c r="BD16" s="0"/>
      <c r="BE16" s="0"/>
      <c r="BF16" s="0"/>
      <c r="BG16" s="0"/>
      <c r="BH16" s="0"/>
      <c r="BI16" s="0"/>
      <c r="BJ16" s="0"/>
      <c r="BK16" s="0"/>
      <c r="BL16" s="0"/>
      <c r="BM16" s="5" t="s">
        <f>=SUM(BN2:BN15)/SUM(BM2:BM15)</f>
      </c>
      <c r="BN16" s="0" t="s">
        <v>12</v>
      </c>
      <c r="BO16" s="11" t="n">
        <v>46217</v>
      </c>
      <c r="BP16" s="6" t="n">
        <v>10</v>
      </c>
      <c r="BQ16" s="6" t="n">
        <v>90.99</v>
      </c>
      <c r="BR16" s="11" t="n">
        <v>46162</v>
      </c>
      <c r="BS16" s="6" t="n">
        <v>3</v>
      </c>
      <c r="BT16" s="6" t="n">
        <v>415.67</v>
      </c>
    </row>
    <row collapsed="false" customFormat="false" customHeight="false" hidden="false" ht="12.1" outlineLevel="0" r="17">
      <c r="A17" s="11" t="n">
        <v>45429</v>
      </c>
      <c r="B17" s="6" t="n">
        <v>0.2231723</v>
      </c>
      <c r="C17" s="6" t="n">
        <v>4000</v>
      </c>
      <c r="D17" s="0"/>
      <c r="E17" s="6" t="n">
        <v>280.68</v>
      </c>
      <c r="F17" s="0" t="s">
        <v>795</v>
      </c>
      <c r="G17" s="0"/>
      <c r="H17" s="0"/>
      <c r="I17" s="0"/>
      <c r="J17" s="11" t="n">
        <v>45860</v>
      </c>
      <c r="K17" s="6" t="n">
        <v>2</v>
      </c>
      <c r="L17" s="6" t="n">
        <v>1043.59</v>
      </c>
      <c r="M17" s="0"/>
      <c r="N17" s="5" t="s">
        <f>=N16*(ABS(N15)-ABS(N14))</f>
      </c>
      <c r="O17" s="0" t="s">
        <v>797</v>
      </c>
      <c r="P17" s="0"/>
      <c r="Q17" s="0"/>
      <c r="R17" s="0"/>
      <c r="S17" s="0"/>
      <c r="T17" s="0"/>
      <c r="U17" s="0"/>
      <c r="V17" s="0"/>
      <c r="W17" s="0"/>
      <c r="X17" s="0"/>
      <c r="Y17" s="11" t="n">
        <v>46017</v>
      </c>
      <c r="Z17" s="6" t="n">
        <v>10</v>
      </c>
      <c r="AA17" s="6" t="n">
        <v>1056.81</v>
      </c>
      <c r="AB17" s="0"/>
      <c r="AC17" s="0"/>
      <c r="AD17" s="0"/>
      <c r="AE17" s="11" t="n">
        <v>46112</v>
      </c>
      <c r="AF17" s="6" t="n">
        <v>300</v>
      </c>
      <c r="AG17" s="6" t="n">
        <v>956.38</v>
      </c>
      <c r="AH17" s="0"/>
      <c r="AI17" s="0"/>
      <c r="AJ17" s="0"/>
      <c r="AK17" s="0"/>
      <c r="AL17" s="0"/>
      <c r="AM17" s="0"/>
      <c r="AN17" s="0"/>
      <c r="AO17" s="0"/>
      <c r="AP17" s="0"/>
      <c r="AQ17" s="0"/>
      <c r="AR17" s="0"/>
      <c r="AS17" s="0"/>
      <c r="AT17" s="0"/>
      <c r="AU17" s="0"/>
      <c r="AV17" s="0"/>
      <c r="AW17" s="0"/>
      <c r="AX17" s="0"/>
      <c r="AY17" s="0"/>
      <c r="AZ17" s="0"/>
      <c r="BA17" s="0"/>
      <c r="BB17" s="0"/>
      <c r="BC17" s="0"/>
      <c r="BD17" s="0"/>
      <c r="BE17" s="0"/>
      <c r="BF17" s="0"/>
      <c r="BG17" s="0"/>
      <c r="BH17" s="0"/>
      <c r="BI17" s="0"/>
      <c r="BJ17" s="0"/>
      <c r="BK17" s="0"/>
      <c r="BL17" s="0"/>
      <c r="BM17" s="6" t="n">
        <v>3.073</v>
      </c>
      <c r="BN17" s="0" t="s">
        <v>795</v>
      </c>
      <c r="BO17" s="11" t="n">
        <v>46244</v>
      </c>
      <c r="BP17" s="6" t="n">
        <v>506</v>
      </c>
      <c r="BQ17" s="6" t="n">
        <v>4970.42</v>
      </c>
      <c r="BR17" s="11" t="n">
        <v>46175</v>
      </c>
      <c r="BS17" s="6" t="n">
        <v>3</v>
      </c>
      <c r="BT17" s="6" t="n">
        <v>414.02</v>
      </c>
    </row>
    <row collapsed="false" customFormat="false" customHeight="false" hidden="false" ht="12.1" outlineLevel="0" r="18">
      <c r="A18" s="11" t="n">
        <v>45460</v>
      </c>
      <c r="B18" s="6" t="n">
        <v>0.302795</v>
      </c>
      <c r="C18" s="6" t="n">
        <v>5000</v>
      </c>
      <c r="D18" s="0"/>
      <c r="E18" s="6" t="n">
        <v>230</v>
      </c>
      <c r="F18" s="0" t="s">
        <v>796</v>
      </c>
      <c r="G18" s="0"/>
      <c r="H18" s="0"/>
      <c r="I18" s="0"/>
      <c r="J18" s="11" t="n">
        <v>45898</v>
      </c>
      <c r="K18" s="6" t="n">
        <v>2</v>
      </c>
      <c r="L18" s="6" t="n">
        <v>1055.11</v>
      </c>
      <c r="M18" s="0"/>
      <c r="N18" s="0"/>
      <c r="O18" s="0"/>
      <c r="P18" s="0"/>
      <c r="Q18" s="0"/>
      <c r="R18" s="0"/>
      <c r="S18" s="0"/>
      <c r="T18" s="0"/>
      <c r="U18" s="0"/>
      <c r="V18" s="0"/>
      <c r="W18" s="0"/>
      <c r="X18" s="0"/>
      <c r="Y18" s="11" t="n">
        <v>46052</v>
      </c>
      <c r="Z18" s="6" t="n">
        <v>10</v>
      </c>
      <c r="AA18" s="6" t="n">
        <v>1135.07</v>
      </c>
      <c r="AB18" s="0"/>
      <c r="AC18" s="0"/>
      <c r="AD18" s="0"/>
      <c r="AE18" s="11" t="n">
        <v>46112</v>
      </c>
      <c r="AF18" s="6" t="n">
        <v>700</v>
      </c>
      <c r="AG18" s="6" t="n">
        <v>2231.56</v>
      </c>
      <c r="AH18" s="0"/>
      <c r="AI18" s="0"/>
      <c r="AJ18" s="0"/>
      <c r="AK18" s="0"/>
      <c r="AL18" s="0"/>
      <c r="AM18" s="0"/>
      <c r="AN18" s="0"/>
      <c r="AO18" s="0"/>
      <c r="AP18" s="0"/>
      <c r="AQ18" s="0"/>
      <c r="AR18" s="0"/>
      <c r="AS18" s="0"/>
      <c r="AT18" s="0"/>
      <c r="AU18" s="0"/>
      <c r="AV18" s="0"/>
      <c r="AW18" s="0"/>
      <c r="AX18" s="0"/>
      <c r="AY18" s="0"/>
      <c r="AZ18" s="0"/>
      <c r="BA18" s="0"/>
      <c r="BB18" s="0"/>
      <c r="BC18" s="0"/>
      <c r="BD18" s="0"/>
      <c r="BE18" s="0"/>
      <c r="BF18" s="0"/>
      <c r="BG18" s="0"/>
      <c r="BH18" s="0"/>
      <c r="BI18" s="0"/>
      <c r="BJ18" s="0"/>
      <c r="BK18" s="0"/>
      <c r="BL18" s="0"/>
      <c r="BM18" s="6" t="n">
        <v>4464</v>
      </c>
      <c r="BN18" s="0" t="s">
        <v>796</v>
      </c>
      <c r="BO18" s="11" t="n">
        <v>46246</v>
      </c>
      <c r="BP18" s="6" t="n">
        <v>12</v>
      </c>
      <c r="BQ18" s="6" t="n">
        <v>118.82</v>
      </c>
      <c r="BR18" s="11" t="n">
        <v>46197</v>
      </c>
      <c r="BS18" s="6" t="n">
        <v>1</v>
      </c>
      <c r="BT18" s="6" t="n">
        <v>120.34</v>
      </c>
    </row>
    <row collapsed="false" customFormat="false" customHeight="false" hidden="false" ht="12.1" outlineLevel="0" r="19">
      <c r="A19" s="11" t="n">
        <v>45489</v>
      </c>
      <c r="B19" s="6" t="n">
        <v>0.3272845</v>
      </c>
      <c r="C19" s="6" t="n">
        <v>5000</v>
      </c>
      <c r="D19" s="0"/>
      <c r="E19" s="5" t="s">
        <f>=E18*(ABS(E17)-ABS(E16))</f>
      </c>
      <c r="F19" s="0" t="s">
        <v>797</v>
      </c>
      <c r="G19" s="0"/>
      <c r="H19" s="0"/>
      <c r="I19" s="0"/>
      <c r="J19" s="11" t="n">
        <v>46017</v>
      </c>
      <c r="K19" s="6" t="n">
        <v>1</v>
      </c>
      <c r="L19" s="6" t="n">
        <v>487.52</v>
      </c>
      <c r="M19" s="0"/>
      <c r="N19" s="0"/>
      <c r="O19" s="0"/>
      <c r="P19" s="0"/>
      <c r="Q19" s="0"/>
      <c r="R19" s="0"/>
      <c r="S19" s="0"/>
      <c r="T19" s="0"/>
      <c r="U19" s="0"/>
      <c r="V19" s="0"/>
      <c r="W19" s="0"/>
      <c r="X19" s="0"/>
      <c r="Y19" s="11" t="n">
        <v>46080</v>
      </c>
      <c r="Z19" s="6" t="n">
        <v>10</v>
      </c>
      <c r="AA19" s="6" t="n">
        <v>1126.26</v>
      </c>
      <c r="AB19" s="0"/>
      <c r="AC19" s="0"/>
      <c r="AD19" s="0"/>
      <c r="AE19" s="11" t="n">
        <v>46142</v>
      </c>
      <c r="AF19" s="6" t="n">
        <v>1000</v>
      </c>
      <c r="AG19" s="6" t="n">
        <v>3135.39</v>
      </c>
      <c r="AH19" s="0"/>
      <c r="AI19" s="0"/>
      <c r="AJ19" s="0"/>
      <c r="AK19" s="0"/>
      <c r="AL19" s="0"/>
      <c r="AM19" s="0"/>
      <c r="AN19" s="0"/>
      <c r="AO19" s="0"/>
      <c r="AP19" s="0"/>
      <c r="AQ19" s="0"/>
      <c r="AR19" s="0"/>
      <c r="AS19" s="0"/>
      <c r="AT19" s="0"/>
      <c r="AU19" s="0"/>
      <c r="AV19" s="0"/>
      <c r="AW19" s="0"/>
      <c r="AX19" s="0"/>
      <c r="AY19" s="0"/>
      <c r="AZ19" s="0"/>
      <c r="BA19" s="0"/>
      <c r="BB19" s="0"/>
      <c r="BC19" s="0"/>
      <c r="BD19" s="0"/>
      <c r="BE19" s="0"/>
      <c r="BF19" s="0"/>
      <c r="BG19" s="0"/>
      <c r="BH19" s="0"/>
      <c r="BI19" s="0"/>
      <c r="BJ19" s="0"/>
      <c r="BK19" s="0"/>
      <c r="BL19" s="0"/>
      <c r="BM19" s="5" t="s">
        <f>=BM18*(ABS(BM17)-ABS(BM16))</f>
      </c>
      <c r="BN19" s="0" t="s">
        <v>797</v>
      </c>
      <c r="BO19" s="11" t="n">
        <v>46247</v>
      </c>
      <c r="BP19" s="6" t="n">
        <v>10</v>
      </c>
      <c r="BQ19" s="6" t="n">
        <v>98.63</v>
      </c>
      <c r="BR19" s="11" t="n">
        <v>46219</v>
      </c>
      <c r="BS19" s="6" t="n">
        <v>3</v>
      </c>
      <c r="BT19" s="6" t="n">
        <v>331.75</v>
      </c>
    </row>
    <row collapsed="false" customFormat="false" customHeight="false" hidden="false" ht="12.1" outlineLevel="0" r="20">
      <c r="A20" s="11" t="n">
        <v>45523</v>
      </c>
      <c r="B20" s="6" t="n">
        <v>0.3312105</v>
      </c>
      <c r="C20" s="6" t="n">
        <v>5000</v>
      </c>
      <c r="D20" s="0"/>
      <c r="E20" s="0"/>
      <c r="F20" s="0"/>
      <c r="G20" s="0"/>
      <c r="H20" s="0"/>
      <c r="I20" s="0"/>
      <c r="J20" s="11" t="n">
        <v>46049</v>
      </c>
      <c r="K20" s="6" t="n">
        <v>2</v>
      </c>
      <c r="L20" s="6" t="n">
        <v>1022.08</v>
      </c>
      <c r="M20" s="0"/>
      <c r="N20" s="0"/>
      <c r="O20" s="0"/>
      <c r="P20" s="0"/>
      <c r="Q20" s="0"/>
      <c r="R20" s="0"/>
      <c r="S20" s="0"/>
      <c r="T20" s="0"/>
      <c r="U20" s="0"/>
      <c r="V20" s="0"/>
      <c r="W20" s="0"/>
      <c r="X20" s="0"/>
      <c r="Y20" s="11" t="n">
        <v>46205</v>
      </c>
      <c r="Z20" s="6" t="n">
        <v>10</v>
      </c>
      <c r="AA20" s="6" t="n">
        <v>599.46</v>
      </c>
      <c r="AB20" s="0"/>
      <c r="AC20" s="0"/>
      <c r="AD20" s="0"/>
      <c r="AE20" s="11" t="n">
        <v>46238</v>
      </c>
      <c r="AF20" s="6" t="n">
        <v>500</v>
      </c>
      <c r="AG20" s="6" t="n">
        <v>1331.02</v>
      </c>
      <c r="AH20" s="0"/>
      <c r="AI20" s="0"/>
      <c r="AJ20" s="0"/>
      <c r="AK20" s="0"/>
      <c r="AL20" s="0"/>
      <c r="AM20" s="0"/>
      <c r="AN20" s="0"/>
      <c r="AO20" s="0"/>
      <c r="AP20" s="0"/>
      <c r="AQ20" s="0"/>
      <c r="AR20" s="0"/>
      <c r="AS20" s="0"/>
      <c r="AT20" s="0"/>
      <c r="AU20" s="0"/>
      <c r="AV20" s="0"/>
      <c r="AW20" s="0"/>
      <c r="AX20" s="0"/>
      <c r="AY20" s="0"/>
      <c r="AZ20" s="0"/>
      <c r="BA20" s="0"/>
      <c r="BB20" s="0"/>
      <c r="BC20" s="0"/>
      <c r="BD20" s="0"/>
      <c r="BE20" s="0"/>
      <c r="BF20" s="0"/>
      <c r="BG20" s="0"/>
      <c r="BH20" s="0"/>
      <c r="BI20" s="0"/>
      <c r="BJ20" s="0"/>
      <c r="BK20" s="0"/>
      <c r="BL20" s="0"/>
      <c r="BM20" s="0"/>
      <c r="BN20" s="0"/>
      <c r="BO20" s="11" t="n">
        <v>46251</v>
      </c>
      <c r="BP20" s="6" t="n">
        <v>22</v>
      </c>
      <c r="BQ20" s="6" t="n">
        <v>213.25</v>
      </c>
      <c r="BR20" s="11" t="n">
        <v>46223</v>
      </c>
      <c r="BS20" s="6" t="n">
        <v>2</v>
      </c>
      <c r="BT20" s="6" t="n">
        <v>225.57</v>
      </c>
    </row>
    <row collapsed="false" customFormat="false" customHeight="false" hidden="false" ht="12.1" outlineLevel="0" r="21">
      <c r="A21" s="11" t="n">
        <v>45552</v>
      </c>
      <c r="B21" s="6" t="n">
        <v>0.4152172</v>
      </c>
      <c r="C21" s="6" t="n">
        <v>6000</v>
      </c>
      <c r="D21" s="0"/>
      <c r="E21" s="0"/>
      <c r="F21" s="0"/>
      <c r="G21" s="0"/>
      <c r="H21" s="0"/>
      <c r="I21" s="0"/>
      <c r="J21" s="11" t="n">
        <v>46112</v>
      </c>
      <c r="K21" s="6" t="n">
        <v>2</v>
      </c>
      <c r="L21" s="6" t="n">
        <v>1060.21</v>
      </c>
      <c r="M21" s="0"/>
      <c r="N21" s="0"/>
      <c r="O21" s="0"/>
      <c r="P21" s="0"/>
      <c r="Q21" s="0"/>
      <c r="R21" s="0"/>
      <c r="S21" s="0"/>
      <c r="T21" s="0"/>
      <c r="U21" s="0"/>
      <c r="V21" s="0"/>
      <c r="W21" s="0"/>
      <c r="X21" s="0"/>
      <c r="Y21" s="11" t="n">
        <v>46238</v>
      </c>
      <c r="Z21" s="6" t="n">
        <v>20</v>
      </c>
      <c r="AA21" s="6" t="n">
        <v>1476.33</v>
      </c>
      <c r="AB21" s="0"/>
      <c r="AC21" s="0"/>
      <c r="AD21" s="0"/>
      <c r="AE21" s="0"/>
      <c r="AF21" s="5" t="s">
        <f>=SUM(AG2:AG20)/SUM(AF2:AF20)</f>
      </c>
      <c r="AG21" s="0" t="s">
        <v>12</v>
      </c>
      <c r="AH21" s="0"/>
      <c r="AI21" s="0"/>
      <c r="AJ21" s="0"/>
      <c r="AK21" s="0"/>
      <c r="AL21" s="0"/>
      <c r="AM21" s="0"/>
      <c r="AN21" s="0"/>
      <c r="AO21" s="0"/>
      <c r="AP21" s="0"/>
      <c r="AQ21" s="0"/>
      <c r="AR21" s="0"/>
      <c r="AS21" s="0"/>
      <c r="AT21" s="0"/>
      <c r="AU21" s="0"/>
      <c r="AV21" s="0"/>
      <c r="AW21" s="0"/>
      <c r="AX21" s="0"/>
      <c r="AY21" s="0"/>
      <c r="AZ21" s="0"/>
      <c r="BA21" s="0"/>
      <c r="BB21" s="0"/>
      <c r="BC21" s="0"/>
      <c r="BD21" s="0"/>
      <c r="BE21" s="0"/>
      <c r="BF21" s="0"/>
      <c r="BG21" s="0"/>
      <c r="BH21" s="0"/>
      <c r="BI21" s="0"/>
      <c r="BJ21" s="0"/>
      <c r="BK21" s="0"/>
      <c r="BL21" s="0"/>
      <c r="BM21" s="0"/>
      <c r="BN21" s="0"/>
      <c r="BO21" s="11" t="n">
        <v>46252</v>
      </c>
      <c r="BP21" s="6" t="n">
        <v>8</v>
      </c>
      <c r="BQ21" s="6" t="n">
        <v>78</v>
      </c>
      <c r="BR21" s="11" t="n">
        <v>46230</v>
      </c>
      <c r="BS21" s="6" t="n">
        <v>2</v>
      </c>
      <c r="BT21" s="6" t="n">
        <v>237.58</v>
      </c>
    </row>
    <row collapsed="false" customFormat="false" customHeight="false" hidden="false" ht="12.1" outlineLevel="0" r="22">
      <c r="A22" s="11" t="n">
        <v>45582</v>
      </c>
      <c r="B22" s="6" t="n">
        <v>0.4003357</v>
      </c>
      <c r="C22" s="6" t="n">
        <v>6000</v>
      </c>
      <c r="D22" s="0"/>
      <c r="E22" s="0"/>
      <c r="F22" s="0"/>
      <c r="G22" s="0"/>
      <c r="H22" s="0"/>
      <c r="I22" s="0"/>
      <c r="J22" s="11" t="n">
        <v>46142</v>
      </c>
      <c r="K22" s="6" t="n">
        <v>1</v>
      </c>
      <c r="L22" s="6" t="n">
        <v>511.44</v>
      </c>
      <c r="M22" s="0"/>
      <c r="N22" s="0"/>
      <c r="O22" s="0"/>
      <c r="P22" s="0"/>
      <c r="Q22" s="0"/>
      <c r="R22" s="0"/>
      <c r="S22" s="0"/>
      <c r="T22" s="0"/>
      <c r="U22" s="0"/>
      <c r="V22" s="0"/>
      <c r="W22" s="0"/>
      <c r="X22" s="0"/>
      <c r="Y22" s="0"/>
      <c r="Z22" s="5" t="s">
        <f>=SUM(AA2:AA21)/SUM(Z2:Z21)</f>
      </c>
      <c r="AA22" s="0" t="s">
        <v>12</v>
      </c>
      <c r="AB22" s="0"/>
      <c r="AC22" s="0"/>
      <c r="AD22" s="0"/>
      <c r="AE22" s="0"/>
      <c r="AF22" s="6" t="n">
        <v>2.3895</v>
      </c>
      <c r="AG22" s="0" t="s">
        <v>795</v>
      </c>
      <c r="AH22" s="0"/>
      <c r="AI22" s="0"/>
      <c r="AJ22" s="0"/>
      <c r="AK22" s="0"/>
      <c r="AL22" s="0"/>
      <c r="AM22" s="0"/>
      <c r="AN22" s="0"/>
      <c r="AO22" s="0"/>
      <c r="AP22" s="0"/>
      <c r="AQ22" s="0"/>
      <c r="AR22" s="0"/>
      <c r="AS22" s="0"/>
      <c r="AT22" s="0"/>
      <c r="AU22" s="0"/>
      <c r="AV22" s="0"/>
      <c r="AW22" s="0"/>
      <c r="AX22" s="0"/>
      <c r="AY22" s="0"/>
      <c r="AZ22" s="0"/>
      <c r="BA22" s="0"/>
      <c r="BB22" s="0"/>
      <c r="BC22" s="0"/>
      <c r="BD22" s="0"/>
      <c r="BE22" s="0"/>
      <c r="BF22" s="0"/>
      <c r="BG22" s="0"/>
      <c r="BH22" s="0"/>
      <c r="BI22" s="0"/>
      <c r="BJ22" s="0"/>
      <c r="BK22" s="0"/>
      <c r="BL22" s="0"/>
      <c r="BM22" s="0"/>
      <c r="BN22" s="0"/>
      <c r="BO22" s="11" t="n">
        <v>46253</v>
      </c>
      <c r="BP22" s="6" t="n">
        <v>68</v>
      </c>
      <c r="BQ22" s="6" t="n">
        <v>662.18</v>
      </c>
      <c r="BR22" s="11" t="n">
        <v>46234</v>
      </c>
      <c r="BS22" s="6" t="n">
        <v>3</v>
      </c>
      <c r="BT22" s="6" t="n">
        <v>364.78</v>
      </c>
    </row>
    <row collapsed="false" customFormat="false" customHeight="false" hidden="false" ht="12.1" outlineLevel="0" r="23">
      <c r="A23" s="11" t="n">
        <v>45614</v>
      </c>
      <c r="B23" s="6" t="n">
        <v>0.4170965</v>
      </c>
      <c r="C23" s="6" t="n">
        <v>6000</v>
      </c>
      <c r="D23" s="0"/>
      <c r="E23" s="0"/>
      <c r="F23" s="0"/>
      <c r="G23" s="0"/>
      <c r="H23" s="0"/>
      <c r="I23" s="0"/>
      <c r="J23" s="11" t="n">
        <v>46223</v>
      </c>
      <c r="K23" s="6" t="n">
        <v>4</v>
      </c>
      <c r="L23" s="6" t="n">
        <v>1577</v>
      </c>
      <c r="M23" s="0"/>
      <c r="N23" s="0"/>
      <c r="O23" s="0"/>
      <c r="P23" s="0"/>
      <c r="Q23" s="0"/>
      <c r="R23" s="0"/>
      <c r="S23" s="0"/>
      <c r="T23" s="0"/>
      <c r="U23" s="0"/>
      <c r="V23" s="0"/>
      <c r="W23" s="0"/>
      <c r="X23" s="0"/>
      <c r="Y23" s="0"/>
      <c r="Z23" s="6" t="n">
        <v>74.6</v>
      </c>
      <c r="AA23" s="0" t="s">
        <v>795</v>
      </c>
      <c r="AB23" s="0"/>
      <c r="AC23" s="0"/>
      <c r="AD23" s="0"/>
      <c r="AE23" s="0"/>
      <c r="AF23" s="6" t="n">
        <v>8500</v>
      </c>
      <c r="AG23" s="0" t="s">
        <v>796</v>
      </c>
      <c r="AH23" s="0"/>
      <c r="AI23" s="0"/>
      <c r="AJ23" s="0"/>
      <c r="AK23" s="0"/>
      <c r="AL23" s="0"/>
      <c r="AM23" s="0"/>
      <c r="AN23" s="0"/>
      <c r="AO23" s="0"/>
      <c r="AP23" s="0"/>
      <c r="AQ23" s="0"/>
      <c r="AR23" s="0"/>
      <c r="AS23" s="0"/>
      <c r="AT23" s="0"/>
      <c r="AU23" s="0"/>
      <c r="AV23" s="0"/>
      <c r="AW23" s="0"/>
      <c r="AX23" s="0"/>
      <c r="AY23" s="0"/>
      <c r="AZ23" s="0"/>
      <c r="BA23" s="0"/>
      <c r="BB23" s="0"/>
      <c r="BC23" s="0"/>
      <c r="BD23" s="0"/>
      <c r="BE23" s="0"/>
      <c r="BF23" s="0"/>
      <c r="BG23" s="0"/>
      <c r="BH23" s="0"/>
      <c r="BI23" s="0"/>
      <c r="BJ23" s="0"/>
      <c r="BK23" s="0"/>
      <c r="BL23" s="0"/>
      <c r="BM23" s="0"/>
      <c r="BN23" s="0"/>
      <c r="BO23" s="11" t="n">
        <v>46259</v>
      </c>
      <c r="BP23" s="6" t="n">
        <v>12</v>
      </c>
      <c r="BQ23" s="6" t="n">
        <v>117.71</v>
      </c>
      <c r="BR23" s="11" t="n">
        <v>46252</v>
      </c>
      <c r="BS23" s="6" t="n">
        <v>3</v>
      </c>
      <c r="BT23" s="6" t="n">
        <v>354.12</v>
      </c>
    </row>
    <row collapsed="false" customFormat="false" customHeight="false" hidden="false" ht="12.1" outlineLevel="0" r="24">
      <c r="A24" s="11" t="n">
        <v>45643</v>
      </c>
      <c r="B24" s="6" t="n">
        <v>0.483855</v>
      </c>
      <c r="C24" s="6" t="n">
        <v>6000</v>
      </c>
      <c r="D24" s="0"/>
      <c r="E24" s="0"/>
      <c r="F24" s="0"/>
      <c r="G24" s="0"/>
      <c r="H24" s="0"/>
      <c r="I24" s="0"/>
      <c r="J24" s="0"/>
      <c r="K24" s="5" t="s">
        <f>=SUM(L2:L23)/SUM(K2:K23)</f>
      </c>
      <c r="L24" s="0" t="s">
        <v>12</v>
      </c>
      <c r="M24" s="0"/>
      <c r="N24" s="0"/>
      <c r="O24" s="0"/>
      <c r="P24" s="0"/>
      <c r="Q24" s="0"/>
      <c r="R24" s="0"/>
      <c r="S24" s="0"/>
      <c r="T24" s="0"/>
      <c r="U24" s="0"/>
      <c r="V24" s="0"/>
      <c r="W24" s="0"/>
      <c r="X24" s="0"/>
      <c r="Y24" s="0"/>
      <c r="Z24" s="6" t="n">
        <v>350</v>
      </c>
      <c r="AA24" s="0" t="s">
        <v>796</v>
      </c>
      <c r="AB24" s="0"/>
      <c r="AC24" s="0"/>
      <c r="AD24" s="0"/>
      <c r="AE24" s="0"/>
      <c r="AF24" s="5" t="s">
        <f>=AF23*(ABS(AF22)-ABS(AF21))</f>
      </c>
      <c r="AG24" s="0" t="s">
        <v>797</v>
      </c>
      <c r="AH24" s="0"/>
      <c r="AI24" s="0"/>
      <c r="AJ24" s="0"/>
      <c r="AK24" s="0"/>
      <c r="AL24" s="0"/>
      <c r="AM24" s="0"/>
      <c r="AN24" s="0"/>
      <c r="AO24" s="0"/>
      <c r="AP24" s="0"/>
      <c r="AQ24" s="0"/>
      <c r="AR24" s="0"/>
      <c r="AS24" s="0"/>
      <c r="AT24" s="0"/>
      <c r="AU24" s="0"/>
      <c r="AV24" s="0"/>
      <c r="AW24" s="0"/>
      <c r="AX24" s="0"/>
      <c r="AY24" s="0"/>
      <c r="AZ24" s="0"/>
      <c r="BA24" s="0"/>
      <c r="BB24" s="0"/>
      <c r="BC24" s="0"/>
      <c r="BD24" s="0"/>
      <c r="BE24" s="0"/>
      <c r="BF24" s="0"/>
      <c r="BG24" s="0"/>
      <c r="BH24" s="0"/>
      <c r="BI24" s="0"/>
      <c r="BJ24" s="0"/>
      <c r="BK24" s="0"/>
      <c r="BL24" s="0"/>
      <c r="BM24" s="0"/>
      <c r="BN24" s="0"/>
      <c r="BO24" s="11" t="n">
        <v>46260</v>
      </c>
      <c r="BP24" s="6" t="n">
        <v>6</v>
      </c>
      <c r="BQ24" s="6" t="n">
        <v>59.02</v>
      </c>
      <c r="BR24" s="0"/>
      <c r="BS24" s="5" t="s">
        <f>=SUM(BT2:BT23)/SUM(BS2:BS23)</f>
      </c>
      <c r="BT24" s="0" t="s">
        <v>12</v>
      </c>
    </row>
    <row collapsed="false" customFormat="false" customHeight="false" hidden="false" ht="12.1" outlineLevel="0" r="25">
      <c r="A25" s="11" t="n">
        <v>45691</v>
      </c>
      <c r="B25" s="6" t="n">
        <v>0.384966</v>
      </c>
      <c r="C25" s="6" t="n">
        <v>6000</v>
      </c>
      <c r="D25" s="0"/>
      <c r="E25" s="0"/>
      <c r="F25" s="0"/>
      <c r="G25" s="0"/>
      <c r="H25" s="0"/>
      <c r="I25" s="0"/>
      <c r="J25" s="0"/>
      <c r="K25" s="6" t="n">
        <v>541.05</v>
      </c>
      <c r="L25" s="0" t="s">
        <v>795</v>
      </c>
      <c r="M25" s="0"/>
      <c r="N25" s="0"/>
      <c r="O25" s="0"/>
      <c r="P25" s="0"/>
      <c r="Q25" s="0"/>
      <c r="R25" s="0"/>
      <c r="S25" s="0"/>
      <c r="T25" s="0"/>
      <c r="U25" s="0"/>
      <c r="V25" s="0"/>
      <c r="W25" s="0"/>
      <c r="X25" s="0"/>
      <c r="Y25" s="0"/>
      <c r="Z25" s="5" t="s">
        <f>=Z24*(ABS(Z23)-ABS(Z22))</f>
      </c>
      <c r="AA25" s="0" t="s">
        <v>797</v>
      </c>
      <c r="AB25" s="0"/>
      <c r="AC25" s="0"/>
      <c r="AD25" s="0"/>
      <c r="AE25" s="0"/>
      <c r="AF25" s="0"/>
      <c r="AG25" s="0"/>
      <c r="AH25" s="0"/>
      <c r="AI25" s="0"/>
      <c r="AJ25" s="0"/>
      <c r="AK25" s="0"/>
      <c r="AL25" s="0"/>
      <c r="AM25" s="0"/>
      <c r="AN25" s="0"/>
      <c r="AO25" s="0"/>
      <c r="AP25" s="0"/>
      <c r="AQ25" s="0"/>
      <c r="AR25" s="0"/>
      <c r="AS25" s="0"/>
      <c r="AT25" s="0"/>
      <c r="AU25" s="0"/>
      <c r="AV25" s="0"/>
      <c r="AW25" s="0"/>
      <c r="AX25" s="0"/>
      <c r="AY25" s="0"/>
      <c r="AZ25" s="0"/>
      <c r="BA25" s="0"/>
      <c r="BB25" s="0"/>
      <c r="BC25" s="0"/>
      <c r="BD25" s="0"/>
      <c r="BE25" s="0"/>
      <c r="BF25" s="0"/>
      <c r="BG25" s="0"/>
      <c r="BH25" s="0"/>
      <c r="BI25" s="0"/>
      <c r="BJ25" s="0"/>
      <c r="BK25" s="0"/>
      <c r="BL25" s="0"/>
      <c r="BM25" s="0"/>
      <c r="BN25" s="0"/>
      <c r="BO25" s="11" t="n">
        <v>46265</v>
      </c>
      <c r="BP25" s="6" t="n">
        <v>16</v>
      </c>
      <c r="BQ25" s="6" t="n">
        <v>157.34</v>
      </c>
      <c r="BR25" s="0"/>
      <c r="BS25" s="6" t="n">
        <v>123.75</v>
      </c>
      <c r="BT25" s="0" t="s">
        <v>795</v>
      </c>
    </row>
    <row collapsed="false" customFormat="false" customHeight="false" hidden="false" ht="12.1" outlineLevel="0" r="26">
      <c r="A26" s="11" t="n">
        <v>45706</v>
      </c>
      <c r="B26" s="6" t="n">
        <v>0.4179586</v>
      </c>
      <c r="C26" s="6" t="n">
        <v>7000</v>
      </c>
      <c r="D26" s="0"/>
      <c r="E26" s="0"/>
      <c r="F26" s="0"/>
      <c r="G26" s="0"/>
      <c r="H26" s="0"/>
      <c r="I26" s="0"/>
      <c r="J26" s="0"/>
      <c r="K26" s="6" t="n">
        <v>70</v>
      </c>
      <c r="L26" s="0" t="s">
        <v>796</v>
      </c>
      <c r="M26" s="0"/>
      <c r="N26" s="0"/>
      <c r="O26" s="0"/>
      <c r="P26" s="0"/>
      <c r="Q26" s="0"/>
      <c r="R26" s="0"/>
      <c r="S26" s="0"/>
      <c r="T26" s="0"/>
      <c r="U26" s="0"/>
      <c r="V26" s="0"/>
      <c r="W26" s="0"/>
      <c r="X26" s="0"/>
      <c r="Y26" s="0"/>
      <c r="Z26" s="0"/>
      <c r="AA26" s="0"/>
      <c r="AB26" s="0"/>
      <c r="AC26" s="0"/>
      <c r="AD26" s="0"/>
      <c r="AE26" s="0"/>
      <c r="AF26" s="0"/>
      <c r="AG26" s="0"/>
      <c r="AH26" s="0"/>
      <c r="AI26" s="0"/>
      <c r="AJ26" s="0"/>
      <c r="AK26" s="0"/>
      <c r="AL26" s="0"/>
      <c r="AM26" s="0"/>
      <c r="AN26" s="0"/>
      <c r="AO26" s="0"/>
      <c r="AP26" s="0"/>
      <c r="AQ26" s="0"/>
      <c r="AR26" s="0"/>
      <c r="AS26" s="0"/>
      <c r="AT26" s="0"/>
      <c r="AU26" s="0"/>
      <c r="AV26" s="0"/>
      <c r="AW26" s="0"/>
      <c r="AX26" s="0"/>
      <c r="AY26" s="0"/>
      <c r="AZ26" s="0"/>
      <c r="BA26" s="0"/>
      <c r="BB26" s="0"/>
      <c r="BC26" s="0"/>
      <c r="BD26" s="0"/>
      <c r="BE26" s="0"/>
      <c r="BF26" s="0"/>
      <c r="BG26" s="0"/>
      <c r="BH26" s="0"/>
      <c r="BI26" s="0"/>
      <c r="BJ26" s="0"/>
      <c r="BK26" s="0"/>
      <c r="BL26" s="0"/>
      <c r="BM26" s="0"/>
      <c r="BN26" s="0"/>
      <c r="BO26" s="11" t="n">
        <v>46267</v>
      </c>
      <c r="BP26" s="6" t="n">
        <v>9</v>
      </c>
      <c r="BQ26" s="6" t="n">
        <v>88.76</v>
      </c>
      <c r="BR26" s="0"/>
      <c r="BS26" s="6" t="n">
        <v>67</v>
      </c>
      <c r="BT26" s="0" t="s">
        <v>796</v>
      </c>
    </row>
    <row collapsed="false" customFormat="false" customHeight="false" hidden="false" ht="12.1" outlineLevel="0" r="27">
      <c r="A27" s="11" t="n">
        <v>45733</v>
      </c>
      <c r="B27" s="6" t="n">
        <v>0.4265559</v>
      </c>
      <c r="C27" s="6" t="n">
        <v>7000</v>
      </c>
      <c r="D27" s="0"/>
      <c r="E27" s="0"/>
      <c r="F27" s="0"/>
      <c r="G27" s="0"/>
      <c r="H27" s="0"/>
      <c r="I27" s="0"/>
      <c r="J27" s="0"/>
      <c r="K27" s="5" t="s">
        <f>=K26*(ABS(K25)-ABS(K24))</f>
      </c>
      <c r="L27" s="0" t="s">
        <v>797</v>
      </c>
      <c r="M27" s="0"/>
      <c r="N27" s="0"/>
      <c r="O27" s="0"/>
      <c r="P27" s="0"/>
      <c r="Q27" s="0"/>
      <c r="R27" s="0"/>
      <c r="S27" s="0"/>
      <c r="T27" s="0"/>
      <c r="U27" s="0"/>
      <c r="V27" s="0"/>
      <c r="W27" s="0"/>
      <c r="X27" s="0"/>
      <c r="Y27" s="0"/>
      <c r="Z27" s="0"/>
      <c r="AA27" s="0"/>
      <c r="AB27" s="0"/>
      <c r="AC27" s="0"/>
      <c r="AD27" s="0"/>
      <c r="AE27" s="0"/>
      <c r="AF27" s="0"/>
      <c r="AG27" s="0"/>
      <c r="AH27" s="0"/>
      <c r="AI27" s="0"/>
      <c r="AJ27" s="0"/>
      <c r="AK27" s="0"/>
      <c r="AL27" s="0"/>
      <c r="AM27" s="0"/>
      <c r="AN27" s="0"/>
      <c r="AO27" s="0"/>
      <c r="AP27" s="0"/>
      <c r="AQ27" s="0"/>
      <c r="AR27" s="0"/>
      <c r="AS27" s="0"/>
      <c r="AT27" s="0"/>
      <c r="AU27" s="0"/>
      <c r="AV27" s="0"/>
      <c r="AW27" s="0"/>
      <c r="AX27" s="0"/>
      <c r="AY27" s="0"/>
      <c r="AZ27" s="0"/>
      <c r="BA27" s="0"/>
      <c r="BB27" s="0"/>
      <c r="BC27" s="0"/>
      <c r="BD27" s="0"/>
      <c r="BE27" s="0"/>
      <c r="BF27" s="0"/>
      <c r="BG27" s="0"/>
      <c r="BH27" s="0"/>
      <c r="BI27" s="0"/>
      <c r="BJ27" s="0"/>
      <c r="BK27" s="0"/>
      <c r="BL27" s="0"/>
      <c r="BM27" s="0"/>
      <c r="BN27" s="0"/>
      <c r="BO27" s="0"/>
      <c r="BP27" s="5" t="s">
        <f>=SUM(BQ2:BQ26)/SUM(BP2:BP26)</f>
      </c>
      <c r="BQ27" s="0" t="s">
        <v>12</v>
      </c>
      <c r="BR27" s="0"/>
      <c r="BS27" s="5" t="s">
        <f>=BS26*(ABS(BS25)-ABS(BS24))</f>
      </c>
      <c r="BT27" s="0" t="s">
        <v>797</v>
      </c>
    </row>
    <row collapsed="false" customFormat="false" customHeight="false" hidden="false" ht="12.1" outlineLevel="0" r="28">
      <c r="A28" s="11" t="n">
        <v>45764</v>
      </c>
      <c r="B28" s="6" t="n">
        <v>0.4769042</v>
      </c>
      <c r="C28" s="6" t="n">
        <v>7000</v>
      </c>
      <c r="D28" s="0"/>
      <c r="E28" s="0"/>
      <c r="F28" s="0"/>
      <c r="G28" s="0"/>
      <c r="H28" s="0"/>
      <c r="I28" s="0"/>
      <c r="J28" s="0"/>
      <c r="K28" s="0"/>
      <c r="L28" s="0"/>
      <c r="M28" s="0"/>
      <c r="N28" s="0"/>
      <c r="O28" s="0"/>
      <c r="P28" s="0"/>
      <c r="Q28" s="0"/>
      <c r="R28" s="0"/>
      <c r="S28" s="0"/>
      <c r="T28" s="0"/>
      <c r="U28" s="0"/>
      <c r="V28" s="0"/>
      <c r="W28" s="0"/>
      <c r="X28" s="0"/>
      <c r="Y28" s="0"/>
      <c r="Z28" s="0"/>
      <c r="AA28" s="0"/>
      <c r="AB28" s="0"/>
      <c r="AC28" s="0"/>
      <c r="AD28" s="0"/>
      <c r="AE28" s="0"/>
      <c r="AF28" s="0"/>
      <c r="AG28" s="0"/>
      <c r="AH28" s="0"/>
      <c r="AI28" s="0"/>
      <c r="AJ28" s="0"/>
      <c r="AK28" s="0"/>
      <c r="AL28" s="0"/>
      <c r="AM28" s="0"/>
      <c r="AN28" s="0"/>
      <c r="AO28" s="0"/>
      <c r="AP28" s="0"/>
      <c r="AQ28" s="0"/>
      <c r="AR28" s="0"/>
      <c r="AS28" s="0"/>
      <c r="AT28" s="0"/>
      <c r="AU28" s="0"/>
      <c r="AV28" s="0"/>
      <c r="AW28" s="0"/>
      <c r="AX28" s="0"/>
      <c r="AY28" s="0"/>
      <c r="AZ28" s="0"/>
      <c r="BA28" s="0"/>
      <c r="BB28" s="0"/>
      <c r="BC28" s="0"/>
      <c r="BD28" s="0"/>
      <c r="BE28" s="0"/>
      <c r="BF28" s="0"/>
      <c r="BG28" s="0"/>
      <c r="BH28" s="0"/>
      <c r="BI28" s="0"/>
      <c r="BJ28" s="0"/>
      <c r="BK28" s="0"/>
      <c r="BL28" s="0"/>
      <c r="BM28" s="0"/>
      <c r="BN28" s="0"/>
      <c r="BO28" s="0"/>
      <c r="BP28" s="6" t="n">
        <v>9.967</v>
      </c>
      <c r="BQ28" s="0" t="s">
        <v>795</v>
      </c>
    </row>
    <row collapsed="false" customFormat="false" customHeight="false" hidden="false" ht="12.1" outlineLevel="0" r="29">
      <c r="A29" s="11" t="n">
        <v>45796</v>
      </c>
      <c r="B29" s="6" t="n">
        <v>0.4748068</v>
      </c>
      <c r="C29" s="6" t="n">
        <v>7000</v>
      </c>
      <c r="D29" s="0"/>
      <c r="E29" s="0"/>
      <c r="F29" s="0"/>
      <c r="G29" s="0"/>
      <c r="H29" s="0"/>
      <c r="I29" s="0"/>
      <c r="J29" s="0"/>
      <c r="K29" s="0"/>
      <c r="L29" s="0"/>
      <c r="M29" s="0"/>
      <c r="N29" s="0"/>
      <c r="O29" s="0"/>
      <c r="P29" s="0"/>
      <c r="Q29" s="0"/>
      <c r="R29" s="0"/>
      <c r="S29" s="0"/>
      <c r="T29" s="0"/>
      <c r="U29" s="0"/>
      <c r="V29" s="0"/>
      <c r="W29" s="0"/>
      <c r="X29" s="0"/>
      <c r="Y29" s="0"/>
      <c r="Z29" s="0"/>
      <c r="AA29" s="0"/>
      <c r="AB29" s="0"/>
      <c r="AC29" s="0"/>
      <c r="AD29" s="0"/>
      <c r="AE29" s="0"/>
      <c r="AF29" s="0"/>
      <c r="AG29" s="0"/>
      <c r="AH29" s="0"/>
      <c r="AI29" s="0"/>
      <c r="AJ29" s="0"/>
      <c r="AK29" s="0"/>
      <c r="AL29" s="0"/>
      <c r="AM29" s="0"/>
      <c r="AN29" s="0"/>
      <c r="AO29" s="0"/>
      <c r="AP29" s="0"/>
      <c r="AQ29" s="0"/>
      <c r="AR29" s="0"/>
      <c r="AS29" s="0"/>
      <c r="AT29" s="0"/>
      <c r="AU29" s="0"/>
      <c r="AV29" s="0"/>
      <c r="AW29" s="0"/>
      <c r="AX29" s="0"/>
      <c r="AY29" s="0"/>
      <c r="AZ29" s="0"/>
      <c r="BA29" s="0"/>
      <c r="BB29" s="0"/>
      <c r="BC29" s="0"/>
      <c r="BD29" s="0"/>
      <c r="BE29" s="0"/>
      <c r="BF29" s="0"/>
      <c r="BG29" s="0"/>
      <c r="BH29" s="0"/>
      <c r="BI29" s="0"/>
      <c r="BJ29" s="0"/>
      <c r="BK29" s="0"/>
      <c r="BL29" s="0"/>
      <c r="BM29" s="0"/>
      <c r="BN29" s="0"/>
      <c r="BO29" s="0"/>
      <c r="BP29" s="6" t="n">
        <v>1347</v>
      </c>
      <c r="BQ29" s="0" t="s">
        <v>796</v>
      </c>
    </row>
    <row collapsed="false" customFormat="false" customHeight="false" hidden="false" ht="12.1" outlineLevel="0" r="30">
      <c r="A30" s="11" t="n">
        <v>45825</v>
      </c>
      <c r="B30" s="6" t="n">
        <v>0.482538</v>
      </c>
      <c r="C30" s="6" t="n">
        <v>7000</v>
      </c>
      <c r="D30" s="0"/>
      <c r="E30" s="0"/>
      <c r="F30" s="0"/>
      <c r="G30" s="0"/>
      <c r="H30" s="0"/>
      <c r="I30" s="0"/>
      <c r="J30" s="0"/>
      <c r="K30" s="0"/>
      <c r="L30" s="0"/>
      <c r="M30" s="0"/>
      <c r="N30" s="0"/>
      <c r="O30" s="0"/>
      <c r="P30" s="0"/>
      <c r="Q30" s="0"/>
      <c r="R30" s="0"/>
      <c r="S30" s="0"/>
      <c r="T30" s="0"/>
      <c r="U30" s="0"/>
      <c r="V30" s="0"/>
      <c r="W30" s="0"/>
      <c r="X30" s="0"/>
      <c r="Y30" s="0"/>
      <c r="Z30" s="0"/>
      <c r="AA30" s="0"/>
      <c r="AB30" s="0"/>
      <c r="AC30" s="0"/>
      <c r="AD30" s="0"/>
      <c r="AE30" s="0"/>
      <c r="AF30" s="0"/>
      <c r="AG30" s="0"/>
      <c r="AH30" s="0"/>
      <c r="AI30" s="0"/>
      <c r="AJ30" s="0"/>
      <c r="AK30" s="0"/>
      <c r="AL30" s="0"/>
      <c r="AM30" s="0"/>
      <c r="AN30" s="0"/>
      <c r="AO30" s="0"/>
      <c r="AP30" s="0"/>
      <c r="AQ30" s="0"/>
      <c r="AR30" s="0"/>
      <c r="AS30" s="0"/>
      <c r="AT30" s="0"/>
      <c r="AU30" s="0"/>
      <c r="AV30" s="0"/>
      <c r="AW30" s="0"/>
      <c r="AX30" s="0"/>
      <c r="AY30" s="0"/>
      <c r="AZ30" s="0"/>
      <c r="BA30" s="0"/>
      <c r="BB30" s="0"/>
      <c r="BC30" s="0"/>
      <c r="BD30" s="0"/>
      <c r="BE30" s="0"/>
      <c r="BF30" s="0"/>
      <c r="BG30" s="0"/>
      <c r="BH30" s="0"/>
      <c r="BI30" s="0"/>
      <c r="BJ30" s="0"/>
      <c r="BK30" s="0"/>
      <c r="BL30" s="0"/>
      <c r="BM30" s="0"/>
      <c r="BN30" s="0"/>
      <c r="BO30" s="0"/>
      <c r="BP30" s="5" t="s">
        <f>=BP29*(ABS(BP28)-ABS(BP27))</f>
      </c>
      <c r="BQ30" s="0" t="s">
        <v>797</v>
      </c>
    </row>
    <row collapsed="false" customFormat="false" customHeight="false" hidden="false" ht="12.1" outlineLevel="0" r="31">
      <c r="A31" s="11" t="n">
        <v>45853</v>
      </c>
      <c r="B31" s="6" t="n">
        <v>0.4932704</v>
      </c>
      <c r="C31" s="6" t="n">
        <v>7000</v>
      </c>
    </row>
    <row collapsed="false" customFormat="false" customHeight="false" hidden="false" ht="12.1" outlineLevel="0" r="32">
      <c r="A32" s="11" t="n">
        <v>45888</v>
      </c>
      <c r="B32" s="6" t="n">
        <v>0.4353155</v>
      </c>
      <c r="C32" s="6" t="n">
        <v>7000</v>
      </c>
    </row>
    <row collapsed="false" customFormat="false" customHeight="false" hidden="false" ht="12.1" outlineLevel="0" r="33">
      <c r="A33" s="11" t="n">
        <v>45917</v>
      </c>
      <c r="B33" s="6" t="n">
        <v>0.5320143</v>
      </c>
      <c r="C33" s="6" t="n">
        <v>8000</v>
      </c>
    </row>
    <row collapsed="false" customFormat="false" customHeight="false" hidden="false" ht="12.1" outlineLevel="0" r="34">
      <c r="A34" s="11" t="n">
        <v>45947</v>
      </c>
      <c r="B34" s="6" t="n">
        <v>0.5832787</v>
      </c>
      <c r="C34" s="6" t="n">
        <v>8000</v>
      </c>
    </row>
    <row collapsed="false" customFormat="false" customHeight="false" hidden="false" ht="12.1" outlineLevel="0" r="35">
      <c r="A35" s="11" t="n">
        <v>45978</v>
      </c>
      <c r="B35" s="6" t="n">
        <v>0.5862726</v>
      </c>
      <c r="C35" s="6" t="n">
        <v>8000</v>
      </c>
    </row>
    <row collapsed="false" customFormat="false" customHeight="false" hidden="false" ht="12.1" outlineLevel="0" r="36">
      <c r="A36" s="11" t="n">
        <v>46008</v>
      </c>
      <c r="B36" s="6" t="n">
        <v>0.5390897</v>
      </c>
      <c r="C36" s="6" t="n">
        <v>8000</v>
      </c>
    </row>
    <row collapsed="false" customFormat="false" customHeight="false" hidden="false" ht="12.1" outlineLevel="0" r="37">
      <c r="A37" s="11" t="n">
        <v>46008</v>
      </c>
      <c r="B37" s="6" t="n">
        <v>0.0673862</v>
      </c>
      <c r="C37" s="6" t="n">
        <v>1000</v>
      </c>
    </row>
    <row collapsed="false" customFormat="false" customHeight="false" hidden="false" ht="12.1" outlineLevel="0" r="38">
      <c r="A38" s="11" t="n">
        <v>46044</v>
      </c>
      <c r="B38" s="6" t="n">
        <v>0.5898479</v>
      </c>
      <c r="C38" s="6" t="n">
        <v>9000</v>
      </c>
    </row>
    <row collapsed="false" customFormat="false" customHeight="false" hidden="false" ht="12.1" outlineLevel="0" r="39">
      <c r="A39" s="11" t="n">
        <v>46070</v>
      </c>
      <c r="B39" s="6" t="n">
        <v>0.5787338</v>
      </c>
      <c r="C39" s="6" t="n">
        <v>9000</v>
      </c>
    </row>
    <row collapsed="false" customFormat="false" customHeight="false" hidden="false" ht="12.1" outlineLevel="0" r="40">
      <c r="A40" s="11" t="n">
        <v>46098</v>
      </c>
      <c r="B40" s="6" t="n">
        <v>0.5654797</v>
      </c>
      <c r="C40" s="6" t="n">
        <v>9000</v>
      </c>
    </row>
    <row collapsed="false" customFormat="false" customHeight="false" hidden="false" ht="12.1" outlineLevel="0" r="41">
      <c r="A41" s="11" t="n">
        <v>46129</v>
      </c>
      <c r="B41" s="6" t="n">
        <v>0.5844543</v>
      </c>
      <c r="C41" s="6" t="n">
        <v>9000</v>
      </c>
    </row>
    <row collapsed="false" customFormat="false" customHeight="false" hidden="false" ht="12.1" outlineLevel="0" r="42">
      <c r="A42" s="11" t="n">
        <v>46160</v>
      </c>
      <c r="B42" s="6" t="n">
        <v>0.6098292</v>
      </c>
      <c r="C42" s="6" t="n">
        <v>9000</v>
      </c>
    </row>
    <row collapsed="false" customFormat="false" customHeight="false" hidden="false" ht="12.1" outlineLevel="0" r="43">
      <c r="A43" s="11" t="n">
        <v>46190</v>
      </c>
      <c r="B43" s="6" t="n">
        <v>0.6632697</v>
      </c>
      <c r="C43" s="6" t="n">
        <v>9000</v>
      </c>
    </row>
    <row collapsed="false" customFormat="false" customHeight="false" hidden="false" ht="12.1" outlineLevel="0" r="44">
      <c r="A44" s="11" t="n">
        <v>46220</v>
      </c>
      <c r="B44" s="6" t="n">
        <v>0.8228707</v>
      </c>
      <c r="C44" s="6" t="n">
        <v>9000</v>
      </c>
    </row>
    <row collapsed="false" customFormat="false" customHeight="false" hidden="false" ht="12.1" outlineLevel="0" r="45">
      <c r="A45" s="11" t="n">
        <v>46251</v>
      </c>
      <c r="B45" s="6" t="n">
        <v>0.737893</v>
      </c>
      <c r="C45" s="6" t="n">
        <v>9000</v>
      </c>
    </row>
    <row collapsed="false" customFormat="false" customHeight="false" hidden="false" ht="12.1" outlineLevel="0" r="46">
      <c r="A46" s="0"/>
      <c r="B46" s="5" t="s">
        <f>=SUM(C2:C45)/SUM(B2:B45)</f>
      </c>
      <c r="C46" s="0" t="s">
        <v>12</v>
      </c>
    </row>
    <row collapsed="false" customFormat="false" customHeight="false" hidden="false" ht="12.1" outlineLevel="0" r="47">
      <c r="A47" s="0"/>
      <c r="B47" s="6" t="n">
        <v>12442</v>
      </c>
      <c r="C47" s="0" t="s">
        <v>795</v>
      </c>
    </row>
    <row collapsed="false" customFormat="false" customHeight="false" hidden="false" ht="12.1" outlineLevel="0" r="48">
      <c r="A48" s="0"/>
      <c r="B48" s="6" t="n">
        <v>21.7333819</v>
      </c>
      <c r="C48" s="0" t="s">
        <v>796</v>
      </c>
    </row>
    <row collapsed="false" customFormat="false" customHeight="false" hidden="false" ht="12.1" outlineLevel="0" r="49">
      <c r="A49" s="0"/>
      <c r="B49" s="5" t="s">
        <f>=B48*(ABS(B47)-ABS(B46))</f>
      </c>
      <c r="C49" s="0" t="s">
        <v>797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P21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167</v>
      </c>
      <c r="B1" s="18" t="s">
        <v>0</v>
      </c>
      <c r="C1" s="18" t="s">
        <v>2</v>
      </c>
      <c r="D1" s="18" t="s">
        <v>798</v>
      </c>
      <c r="E1" s="18" t="s">
        <v>1</v>
      </c>
      <c r="F1" s="18" t="s">
        <v>3</v>
      </c>
      <c r="G1" s="18" t="s">
        <v>5</v>
      </c>
      <c r="H1" s="18" t="s">
        <v>6</v>
      </c>
      <c r="I1" s="18" t="s">
        <v>10</v>
      </c>
      <c r="J1" s="18" t="s">
        <v>8</v>
      </c>
      <c r="K1" s="18" t="s">
        <v>799</v>
      </c>
      <c r="L1" s="18" t="s">
        <v>800</v>
      </c>
      <c r="M1" s="18" t="s">
        <v>78</v>
      </c>
      <c r="N1" s="18" t="s">
        <v>20</v>
      </c>
      <c r="O1" s="18" t="s">
        <v>801</v>
      </c>
      <c r="P1" s="18" t="s">
        <v>802</v>
      </c>
    </row>
    <row collapsed="false" customFormat="false" customHeight="false" hidden="false" ht="12.1" outlineLevel="0" r="2">
      <c r="A2" s="21" t="n">
        <v>43319</v>
      </c>
      <c r="B2" s="22" t="s">
        <v>803</v>
      </c>
      <c r="C2" s="22" t="s">
        <v>175</v>
      </c>
      <c r="D2" s="22" t="s">
        <v>803</v>
      </c>
      <c r="E2" s="22" t="s">
        <v>803</v>
      </c>
      <c r="F2" s="22" t="s">
        <v>78</v>
      </c>
      <c r="G2" s="23" t="n">
        <v>1</v>
      </c>
      <c r="H2" s="24" t="n">
        <v>63.4975</v>
      </c>
      <c r="I2" s="24" t="n">
        <v>1519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4"/>
      <c r="O2" s="22"/>
      <c r="P2" s="22" t="s">
        <v>804</v>
      </c>
    </row>
    <row collapsed="false" customFormat="false" customHeight="false" hidden="false" ht="12.1" outlineLevel="0" r="3">
      <c r="A3" s="21" t="n">
        <v>43319</v>
      </c>
      <c r="B3" s="22" t="s">
        <v>803</v>
      </c>
      <c r="C3" s="22" t="s">
        <v>175</v>
      </c>
      <c r="D3" s="22" t="s">
        <v>803</v>
      </c>
      <c r="E3" s="22" t="s">
        <v>803</v>
      </c>
      <c r="F3" s="22" t="s">
        <v>78</v>
      </c>
      <c r="G3" s="23" t="n">
        <v>1</v>
      </c>
      <c r="H3" s="24" t="n">
        <v>63.4975</v>
      </c>
      <c r="I3" s="24" t="n">
        <v>471</v>
      </c>
      <c r="J3" s="24" t="n">
        <v>0</v>
      </c>
      <c r="K3" s="24" t="n">
        <v>-0</v>
      </c>
      <c r="L3" s="24" t="n">
        <v>-0</v>
      </c>
      <c r="M3" s="6" t="s">
        <f>=I3+J3+K3+L3</f>
      </c>
      <c r="N3" s="24"/>
      <c r="O3" s="22"/>
      <c r="P3" s="22" t="s">
        <v>804</v>
      </c>
    </row>
    <row collapsed="false" customFormat="false" customHeight="false" hidden="false" ht="12.1" outlineLevel="0" r="4">
      <c r="A4" s="21" t="n">
        <v>43500</v>
      </c>
      <c r="B4" s="22" t="s">
        <v>805</v>
      </c>
      <c r="C4" s="22" t="s">
        <v>806</v>
      </c>
      <c r="D4" s="22" t="s">
        <v>805</v>
      </c>
      <c r="E4" s="22" t="s">
        <v>805</v>
      </c>
      <c r="F4" s="22" t="s">
        <v>78</v>
      </c>
      <c r="G4" s="23" t="n">
        <v>1</v>
      </c>
      <c r="H4" s="24" t="n">
        <v>65.6601</v>
      </c>
      <c r="I4" s="24" t="n">
        <v>2.58</v>
      </c>
      <c r="J4" s="24" t="n">
        <v>0</v>
      </c>
      <c r="K4" s="24" t="n">
        <v>-0</v>
      </c>
      <c r="L4" s="24" t="n">
        <v>-0</v>
      </c>
      <c r="M4" s="6" t="s">
        <f>=I4+J4+K4+L4</f>
      </c>
      <c r="N4" s="24"/>
      <c r="O4" s="22"/>
      <c r="P4" s="22" t="s">
        <v>804</v>
      </c>
    </row>
    <row collapsed="false" customFormat="false" customHeight="false" hidden="false" ht="12.1" outlineLevel="0" r="5">
      <c r="A5" s="21" t="n">
        <v>43500</v>
      </c>
      <c r="B5" s="22" t="s">
        <v>803</v>
      </c>
      <c r="C5" s="22" t="s">
        <v>175</v>
      </c>
      <c r="D5" s="22" t="s">
        <v>803</v>
      </c>
      <c r="E5" s="22" t="s">
        <v>803</v>
      </c>
      <c r="F5" s="22" t="s">
        <v>20</v>
      </c>
      <c r="G5" s="23" t="n">
        <v>1</v>
      </c>
      <c r="H5" s="24" t="n">
        <v>2300</v>
      </c>
      <c r="I5" s="24" t="n">
        <v>2300</v>
      </c>
      <c r="J5" s="24" t="n">
        <v>0</v>
      </c>
      <c r="K5" s="24" t="n">
        <v>-0</v>
      </c>
      <c r="L5" s="24" t="n">
        <v>-0</v>
      </c>
      <c r="M5" s="24"/>
      <c r="N5" s="6" t="s">
        <f>=I5+J5+K5+L5</f>
      </c>
      <c r="O5" s="22"/>
      <c r="P5" s="22" t="s">
        <v>807</v>
      </c>
    </row>
    <row collapsed="false" customFormat="false" customHeight="false" hidden="false" ht="12.1" outlineLevel="0" r="6">
      <c r="A6" s="21" t="n">
        <v>43500</v>
      </c>
      <c r="B6" s="22" t="s">
        <v>803</v>
      </c>
      <c r="C6" s="22" t="s">
        <v>175</v>
      </c>
      <c r="D6" s="22" t="s">
        <v>803</v>
      </c>
      <c r="E6" s="22" t="s">
        <v>803</v>
      </c>
      <c r="F6" s="22" t="s">
        <v>20</v>
      </c>
      <c r="G6" s="23" t="n">
        <v>1</v>
      </c>
      <c r="H6" s="24" t="n">
        <v>400</v>
      </c>
      <c r="I6" s="24" t="n">
        <v>400</v>
      </c>
      <c r="J6" s="24" t="n">
        <v>0</v>
      </c>
      <c r="K6" s="24" t="n">
        <v>-0</v>
      </c>
      <c r="L6" s="24" t="n">
        <v>-0</v>
      </c>
      <c r="M6" s="24"/>
      <c r="N6" s="6" t="s">
        <f>=I6+J6+K6+L6</f>
      </c>
      <c r="O6" s="22"/>
      <c r="P6" s="22" t="s">
        <v>807</v>
      </c>
    </row>
    <row collapsed="false" customFormat="false" customHeight="false" hidden="false" ht="12.1" outlineLevel="0" r="7">
      <c r="A7" s="20" t="n">
        <v>43500.516215278</v>
      </c>
      <c r="B7" s="16" t="s">
        <v>660</v>
      </c>
      <c r="C7" s="16" t="s">
        <v>808</v>
      </c>
      <c r="D7" s="16" t="s">
        <v>656</v>
      </c>
      <c r="E7" s="16" t="s">
        <v>18</v>
      </c>
      <c r="F7" s="16" t="s">
        <v>20</v>
      </c>
      <c r="G7" s="7" t="n">
        <v>10</v>
      </c>
      <c r="H7" s="6" t="n">
        <v>163.4</v>
      </c>
      <c r="I7" s="6" t="n">
        <v>-1634</v>
      </c>
      <c r="J7" s="6" t="n">
        <v>-0</v>
      </c>
      <c r="K7" s="6" t="n">
        <v>-0.89</v>
      </c>
      <c r="L7" s="6" t="n">
        <v>-0.09</v>
      </c>
      <c r="M7" s="6"/>
      <c r="N7" s="6" t="s">
        <f>=I7+J7+K7+L7</f>
      </c>
      <c r="O7" s="16"/>
      <c r="P7" s="16" t="s">
        <v>807</v>
      </c>
    </row>
    <row collapsed="false" customFormat="false" customHeight="false" hidden="false" ht="12.1" outlineLevel="0" r="8">
      <c r="A8" s="20" t="n">
        <v>43500.698078704</v>
      </c>
      <c r="B8" s="16" t="s">
        <v>661</v>
      </c>
      <c r="C8" s="16" t="s">
        <v>809</v>
      </c>
      <c r="D8" s="16" t="s">
        <v>656</v>
      </c>
      <c r="E8" s="16" t="s">
        <v>113</v>
      </c>
      <c r="F8" s="16" t="s">
        <v>20</v>
      </c>
      <c r="G8" s="7" t="n">
        <v>1</v>
      </c>
      <c r="H8" s="6" t="n">
        <v>100.7</v>
      </c>
      <c r="I8" s="6" t="n">
        <v>-1007</v>
      </c>
      <c r="J8" s="6" t="n">
        <v>-1.35</v>
      </c>
      <c r="K8" s="6" t="n">
        <v>-0.54</v>
      </c>
      <c r="L8" s="6" t="n">
        <v>-0.06</v>
      </c>
      <c r="M8" s="6"/>
      <c r="N8" s="6" t="s">
        <f>=I8+J8+K8+L8</f>
      </c>
      <c r="O8" s="16"/>
      <c r="P8" s="16" t="s">
        <v>807</v>
      </c>
    </row>
    <row collapsed="false" customFormat="false" customHeight="false" hidden="false" ht="12.1" outlineLevel="0" r="9">
      <c r="A9" s="21" t="n">
        <v>43511</v>
      </c>
      <c r="B9" s="22" t="s">
        <v>803</v>
      </c>
      <c r="C9" s="22" t="s">
        <v>175</v>
      </c>
      <c r="D9" s="22" t="s">
        <v>803</v>
      </c>
      <c r="E9" s="22" t="s">
        <v>803</v>
      </c>
      <c r="F9" s="22" t="s">
        <v>20</v>
      </c>
      <c r="G9" s="23" t="n">
        <v>1</v>
      </c>
      <c r="H9" s="24" t="n">
        <v>2600</v>
      </c>
      <c r="I9" s="24" t="n">
        <v>2600</v>
      </c>
      <c r="J9" s="24" t="n">
        <v>0</v>
      </c>
      <c r="K9" s="24" t="n">
        <v>-0</v>
      </c>
      <c r="L9" s="24" t="n">
        <v>-0</v>
      </c>
      <c r="M9" s="24"/>
      <c r="N9" s="6" t="s">
        <f>=I9+J9+K9+L9</f>
      </c>
      <c r="O9" s="22"/>
      <c r="P9" s="22" t="s">
        <v>807</v>
      </c>
    </row>
    <row collapsed="false" customFormat="false" customHeight="false" hidden="false" ht="12.1" outlineLevel="0" r="10">
      <c r="A10" s="21" t="n">
        <v>43511</v>
      </c>
      <c r="B10" s="22" t="s">
        <v>803</v>
      </c>
      <c r="C10" s="22" t="s">
        <v>175</v>
      </c>
      <c r="D10" s="22" t="s">
        <v>803</v>
      </c>
      <c r="E10" s="22" t="s">
        <v>803</v>
      </c>
      <c r="F10" s="22" t="s">
        <v>20</v>
      </c>
      <c r="G10" s="23" t="n">
        <v>1</v>
      </c>
      <c r="H10" s="24" t="n">
        <v>100</v>
      </c>
      <c r="I10" s="24" t="n">
        <v>100</v>
      </c>
      <c r="J10" s="24" t="n">
        <v>0</v>
      </c>
      <c r="K10" s="24" t="n">
        <v>-0</v>
      </c>
      <c r="L10" s="24" t="n">
        <v>-0</v>
      </c>
      <c r="M10" s="24"/>
      <c r="N10" s="6" t="s">
        <f>=I10+J10+K10+L10</f>
      </c>
      <c r="O10" s="22"/>
      <c r="P10" s="22" t="s">
        <v>807</v>
      </c>
    </row>
    <row collapsed="false" customFormat="false" customHeight="false" hidden="false" ht="12.1" outlineLevel="0" r="11">
      <c r="A11" s="20" t="n">
        <v>43511.640462963</v>
      </c>
      <c r="B11" s="16" t="s">
        <v>662</v>
      </c>
      <c r="C11" s="16" t="s">
        <v>810</v>
      </c>
      <c r="D11" s="16" t="s">
        <v>656</v>
      </c>
      <c r="E11" s="16" t="s">
        <v>18</v>
      </c>
      <c r="F11" s="16" t="s">
        <v>20</v>
      </c>
      <c r="G11" s="7" t="n">
        <v>10000</v>
      </c>
      <c r="H11" s="6" t="n">
        <v>0.16504</v>
      </c>
      <c r="I11" s="6" t="n">
        <v>-1650.4</v>
      </c>
      <c r="J11" s="6" t="n">
        <v>-0</v>
      </c>
      <c r="K11" s="6" t="n">
        <v>-0.89</v>
      </c>
      <c r="L11" s="6" t="n">
        <v>-0.09</v>
      </c>
      <c r="M11" s="6"/>
      <c r="N11" s="6" t="s">
        <f>=I11+J11+K11+L11</f>
      </c>
      <c r="O11" s="16"/>
      <c r="P11" s="16" t="s">
        <v>807</v>
      </c>
    </row>
    <row collapsed="false" customFormat="false" customHeight="false" hidden="false" ht="12.1" outlineLevel="0" r="12">
      <c r="A12" s="20" t="n">
        <v>43511.678854167</v>
      </c>
      <c r="B12" s="16" t="s">
        <v>663</v>
      </c>
      <c r="C12" s="16" t="s">
        <v>811</v>
      </c>
      <c r="D12" s="16" t="s">
        <v>656</v>
      </c>
      <c r="E12" s="16" t="s">
        <v>113</v>
      </c>
      <c r="F12" s="16" t="s">
        <v>20</v>
      </c>
      <c r="G12" s="7" t="n">
        <v>1</v>
      </c>
      <c r="H12" s="6" t="n">
        <v>101.35</v>
      </c>
      <c r="I12" s="6" t="n">
        <v>-1013.5</v>
      </c>
      <c r="J12" s="6" t="n">
        <v>-13.02</v>
      </c>
      <c r="K12" s="6" t="n">
        <v>-0.55</v>
      </c>
      <c r="L12" s="6" t="n">
        <v>-0.06</v>
      </c>
      <c r="M12" s="6"/>
      <c r="N12" s="6" t="s">
        <f>=I12+J12+K12+L12</f>
      </c>
      <c r="O12" s="16"/>
      <c r="P12" s="16" t="s">
        <v>807</v>
      </c>
    </row>
    <row collapsed="false" customFormat="false" customHeight="false" hidden="false" ht="12.1" outlineLevel="0" r="13">
      <c r="A13" s="21" t="n">
        <v>43524</v>
      </c>
      <c r="B13" s="22" t="s">
        <v>803</v>
      </c>
      <c r="C13" s="22" t="s">
        <v>175</v>
      </c>
      <c r="D13" s="22" t="s">
        <v>803</v>
      </c>
      <c r="E13" s="22" t="s">
        <v>803</v>
      </c>
      <c r="F13" s="22" t="s">
        <v>20</v>
      </c>
      <c r="G13" s="23" t="n">
        <v>1</v>
      </c>
      <c r="H13" s="24" t="n">
        <v>2600</v>
      </c>
      <c r="I13" s="24" t="n">
        <v>2600</v>
      </c>
      <c r="J13" s="24" t="n">
        <v>0</v>
      </c>
      <c r="K13" s="24" t="n">
        <v>-0</v>
      </c>
      <c r="L13" s="24" t="n">
        <v>-0</v>
      </c>
      <c r="M13" s="24"/>
      <c r="N13" s="6" t="s">
        <f>=I13+J13+K13+L13</f>
      </c>
      <c r="O13" s="22"/>
      <c r="P13" s="22" t="s">
        <v>807</v>
      </c>
    </row>
    <row collapsed="false" customFormat="false" customHeight="false" hidden="false" ht="12.1" outlineLevel="0" r="14">
      <c r="A14" s="20" t="n">
        <v>43524.586446759</v>
      </c>
      <c r="B14" s="16" t="s">
        <v>660</v>
      </c>
      <c r="C14" s="16" t="s">
        <v>808</v>
      </c>
      <c r="D14" s="16" t="s">
        <v>656</v>
      </c>
      <c r="E14" s="16" t="s">
        <v>18</v>
      </c>
      <c r="F14" s="16" t="s">
        <v>20</v>
      </c>
      <c r="G14" s="7" t="n">
        <v>10</v>
      </c>
      <c r="H14" s="6" t="n">
        <v>156.8</v>
      </c>
      <c r="I14" s="6" t="n">
        <v>-1568</v>
      </c>
      <c r="J14" s="6" t="n">
        <v>-0</v>
      </c>
      <c r="K14" s="6" t="n">
        <v>-0.85</v>
      </c>
      <c r="L14" s="6" t="n">
        <v>-0.09</v>
      </c>
      <c r="M14" s="6"/>
      <c r="N14" s="6" t="s">
        <f>=I14+J14+K14+L14</f>
      </c>
      <c r="O14" s="16"/>
      <c r="P14" s="16" t="s">
        <v>807</v>
      </c>
    </row>
    <row collapsed="false" customFormat="false" customHeight="false" hidden="false" ht="12.1" outlineLevel="0" r="15">
      <c r="A15" s="20" t="n">
        <v>43524.588287037</v>
      </c>
      <c r="B15" s="16" t="s">
        <v>663</v>
      </c>
      <c r="C15" s="16" t="s">
        <v>811</v>
      </c>
      <c r="D15" s="16" t="s">
        <v>656</v>
      </c>
      <c r="E15" s="16" t="s">
        <v>113</v>
      </c>
      <c r="F15" s="16" t="s">
        <v>20</v>
      </c>
      <c r="G15" s="7" t="n">
        <v>1</v>
      </c>
      <c r="H15" s="6" t="n">
        <v>101.4</v>
      </c>
      <c r="I15" s="6" t="n">
        <v>-1014</v>
      </c>
      <c r="J15" s="6" t="n">
        <v>-16.28</v>
      </c>
      <c r="K15" s="6" t="n">
        <v>-0.55</v>
      </c>
      <c r="L15" s="6" t="n">
        <v>-0.06</v>
      </c>
      <c r="M15" s="6"/>
      <c r="N15" s="6" t="s">
        <f>=I15+J15+K15+L15</f>
      </c>
      <c r="O15" s="16"/>
      <c r="P15" s="16" t="s">
        <v>807</v>
      </c>
    </row>
    <row collapsed="false" customFormat="false" customHeight="false" hidden="false" ht="12.1" outlineLevel="0" r="16">
      <c r="A16" s="21" t="n">
        <v>43542</v>
      </c>
      <c r="B16" s="22" t="s">
        <v>803</v>
      </c>
      <c r="C16" s="22" t="s">
        <v>175</v>
      </c>
      <c r="D16" s="22" t="s">
        <v>803</v>
      </c>
      <c r="E16" s="22" t="s">
        <v>803</v>
      </c>
      <c r="F16" s="22" t="s">
        <v>20</v>
      </c>
      <c r="G16" s="23" t="n">
        <v>1</v>
      </c>
      <c r="H16" s="24" t="n">
        <v>2700</v>
      </c>
      <c r="I16" s="24" t="n">
        <v>2700</v>
      </c>
      <c r="J16" s="24" t="n">
        <v>0</v>
      </c>
      <c r="K16" s="24" t="n">
        <v>-0</v>
      </c>
      <c r="L16" s="24" t="n">
        <v>-0</v>
      </c>
      <c r="M16" s="24"/>
      <c r="N16" s="6" t="s">
        <f>=I16+J16+K16+L16</f>
      </c>
      <c r="O16" s="22"/>
      <c r="P16" s="22" t="s">
        <v>807</v>
      </c>
    </row>
    <row collapsed="false" customFormat="false" customHeight="false" hidden="false" ht="12.1" outlineLevel="0" r="17">
      <c r="A17" s="20" t="n">
        <v>43542.442199074</v>
      </c>
      <c r="B17" s="16" t="s">
        <v>50</v>
      </c>
      <c r="C17" s="16" t="s">
        <v>812</v>
      </c>
      <c r="D17" s="16" t="s">
        <v>656</v>
      </c>
      <c r="E17" s="16" t="s">
        <v>18</v>
      </c>
      <c r="F17" s="16" t="s">
        <v>20</v>
      </c>
      <c r="G17" s="7" t="n">
        <v>10</v>
      </c>
      <c r="H17" s="6" t="n">
        <v>166.8</v>
      </c>
      <c r="I17" s="6" t="n">
        <v>-1668</v>
      </c>
      <c r="J17" s="6" t="n">
        <v>-0</v>
      </c>
      <c r="K17" s="6" t="n">
        <v>-0.9</v>
      </c>
      <c r="L17" s="6" t="n">
        <v>-0.1</v>
      </c>
      <c r="M17" s="6"/>
      <c r="N17" s="6" t="s">
        <f>=I17+J17+K17+L17</f>
      </c>
      <c r="O17" s="16"/>
      <c r="P17" s="16" t="s">
        <v>807</v>
      </c>
    </row>
    <row collapsed="false" customFormat="false" customHeight="false" hidden="false" ht="12.1" outlineLevel="0" r="18">
      <c r="A18" s="20" t="n">
        <v>43542.443449074</v>
      </c>
      <c r="B18" s="16" t="s">
        <v>663</v>
      </c>
      <c r="C18" s="16" t="s">
        <v>811</v>
      </c>
      <c r="D18" s="16" t="s">
        <v>656</v>
      </c>
      <c r="E18" s="16" t="s">
        <v>113</v>
      </c>
      <c r="F18" s="16" t="s">
        <v>20</v>
      </c>
      <c r="G18" s="7" t="n">
        <v>1</v>
      </c>
      <c r="H18" s="6" t="n">
        <v>101.5</v>
      </c>
      <c r="I18" s="6" t="n">
        <v>-1015</v>
      </c>
      <c r="J18" s="6" t="n">
        <v>-20.78</v>
      </c>
      <c r="K18" s="6" t="n">
        <v>-0.55</v>
      </c>
      <c r="L18" s="6" t="n">
        <v>-0.06</v>
      </c>
      <c r="M18" s="6"/>
      <c r="N18" s="6" t="s">
        <f>=I18+J18+K18+L18</f>
      </c>
      <c r="O18" s="16"/>
      <c r="P18" s="16" t="s">
        <v>807</v>
      </c>
    </row>
    <row collapsed="false" customFormat="false" customHeight="false" hidden="false" ht="12.1" outlineLevel="0" r="19">
      <c r="A19" s="21" t="n">
        <v>43552</v>
      </c>
      <c r="B19" s="22" t="s">
        <v>813</v>
      </c>
      <c r="C19" s="22" t="s">
        <v>814</v>
      </c>
      <c r="D19" s="22" t="s">
        <v>813</v>
      </c>
      <c r="E19" s="22" t="s">
        <v>813</v>
      </c>
      <c r="F19" s="22" t="s">
        <v>20</v>
      </c>
      <c r="G19" s="23" t="n">
        <v>1</v>
      </c>
      <c r="H19" s="24" t="n">
        <v>68.37</v>
      </c>
      <c r="I19" s="24" t="n">
        <v>68.37</v>
      </c>
      <c r="J19" s="24" t="n">
        <v>0</v>
      </c>
      <c r="K19" s="24" t="n">
        <v>-0</v>
      </c>
      <c r="L19" s="24" t="n">
        <v>-0</v>
      </c>
      <c r="M19" s="24"/>
      <c r="N19" s="6" t="s">
        <f>=I19+J19+K19+L19</f>
      </c>
      <c r="O19" s="22"/>
      <c r="P19" s="22" t="s">
        <v>807</v>
      </c>
    </row>
    <row collapsed="false" customFormat="false" customHeight="false" hidden="false" ht="12.1" outlineLevel="0" r="20">
      <c r="A20" s="21" t="n">
        <v>43556</v>
      </c>
      <c r="B20" s="22" t="s">
        <v>803</v>
      </c>
      <c r="C20" s="22" t="s">
        <v>175</v>
      </c>
      <c r="D20" s="22" t="s">
        <v>803</v>
      </c>
      <c r="E20" s="22" t="s">
        <v>803</v>
      </c>
      <c r="F20" s="22" t="s">
        <v>20</v>
      </c>
      <c r="G20" s="23" t="n">
        <v>1</v>
      </c>
      <c r="H20" s="24" t="n">
        <v>2600</v>
      </c>
      <c r="I20" s="24" t="n">
        <v>2600</v>
      </c>
      <c r="J20" s="24" t="n">
        <v>0</v>
      </c>
      <c r="K20" s="24" t="n">
        <v>-0</v>
      </c>
      <c r="L20" s="24" t="n">
        <v>-0</v>
      </c>
      <c r="M20" s="24"/>
      <c r="N20" s="6" t="s">
        <f>=I20+J20+K20+L20</f>
      </c>
      <c r="O20" s="22"/>
      <c r="P20" s="22" t="s">
        <v>807</v>
      </c>
    </row>
    <row collapsed="false" customFormat="false" customHeight="false" hidden="false" ht="12.1" outlineLevel="0" r="21">
      <c r="A21" s="21" t="n">
        <v>43556</v>
      </c>
      <c r="B21" s="22" t="s">
        <v>803</v>
      </c>
      <c r="C21" s="22" t="s">
        <v>175</v>
      </c>
      <c r="D21" s="22" t="s">
        <v>803</v>
      </c>
      <c r="E21" s="22" t="s">
        <v>803</v>
      </c>
      <c r="F21" s="22" t="s">
        <v>20</v>
      </c>
      <c r="G21" s="23" t="n">
        <v>1</v>
      </c>
      <c r="H21" s="24" t="n">
        <v>100</v>
      </c>
      <c r="I21" s="24" t="n">
        <v>100</v>
      </c>
      <c r="J21" s="24" t="n">
        <v>0</v>
      </c>
      <c r="K21" s="24" t="n">
        <v>-0</v>
      </c>
      <c r="L21" s="24" t="n">
        <v>-0</v>
      </c>
      <c r="M21" s="24"/>
      <c r="N21" s="6" t="s">
        <f>=I21+J21+K21+L21</f>
      </c>
      <c r="O21" s="22"/>
      <c r="P21" s="22" t="s">
        <v>807</v>
      </c>
    </row>
    <row collapsed="false" customFormat="false" customHeight="false" hidden="false" ht="12.1" outlineLevel="0" r="22">
      <c r="A22" s="20" t="n">
        <v>43556.543773148</v>
      </c>
      <c r="B22" s="16" t="s">
        <v>664</v>
      </c>
      <c r="C22" s="16" t="s">
        <v>815</v>
      </c>
      <c r="D22" s="16" t="s">
        <v>656</v>
      </c>
      <c r="E22" s="16" t="s">
        <v>18</v>
      </c>
      <c r="F22" s="16" t="s">
        <v>20</v>
      </c>
      <c r="G22" s="7" t="n">
        <v>1</v>
      </c>
      <c r="H22" s="6" t="n">
        <v>1820.5</v>
      </c>
      <c r="I22" s="6" t="n">
        <v>-1820.5</v>
      </c>
      <c r="J22" s="6" t="n">
        <v>-0</v>
      </c>
      <c r="K22" s="6" t="n">
        <v>-0.99</v>
      </c>
      <c r="L22" s="6" t="n">
        <v>-0.1</v>
      </c>
      <c r="M22" s="6"/>
      <c r="N22" s="6" t="s">
        <f>=I22+J22+K22+L22</f>
      </c>
      <c r="O22" s="16"/>
      <c r="P22" s="16" t="s">
        <v>807</v>
      </c>
    </row>
    <row collapsed="false" customFormat="false" customHeight="false" hidden="false" ht="12.1" outlineLevel="0" r="23">
      <c r="A23" s="20" t="n">
        <v>43556.583888889</v>
      </c>
      <c r="B23" s="16" t="s">
        <v>665</v>
      </c>
      <c r="C23" s="16" t="s">
        <v>816</v>
      </c>
      <c r="D23" s="16" t="s">
        <v>656</v>
      </c>
      <c r="E23" s="16" t="s">
        <v>18</v>
      </c>
      <c r="F23" s="16" t="s">
        <v>20</v>
      </c>
      <c r="G23" s="7" t="n">
        <v>10</v>
      </c>
      <c r="H23" s="6" t="n">
        <v>93.06</v>
      </c>
      <c r="I23" s="6" t="n">
        <v>-930.6</v>
      </c>
      <c r="J23" s="6" t="n">
        <v>-0</v>
      </c>
      <c r="K23" s="6" t="n">
        <v>-0.51</v>
      </c>
      <c r="L23" s="6" t="n">
        <v>-0.05</v>
      </c>
      <c r="M23" s="6"/>
      <c r="N23" s="6" t="s">
        <f>=I23+J23+K23+L23</f>
      </c>
      <c r="O23" s="16"/>
      <c r="P23" s="16" t="s">
        <v>807</v>
      </c>
    </row>
    <row collapsed="false" customFormat="false" customHeight="false" hidden="false" ht="12.1" outlineLevel="0" r="24">
      <c r="A24" s="21" t="n">
        <v>43572</v>
      </c>
      <c r="B24" s="22" t="s">
        <v>803</v>
      </c>
      <c r="C24" s="22" t="s">
        <v>175</v>
      </c>
      <c r="D24" s="22" t="s">
        <v>803</v>
      </c>
      <c r="E24" s="22" t="s">
        <v>803</v>
      </c>
      <c r="F24" s="22" t="s">
        <v>20</v>
      </c>
      <c r="G24" s="23" t="n">
        <v>1</v>
      </c>
      <c r="H24" s="24" t="n">
        <v>2100</v>
      </c>
      <c r="I24" s="24" t="n">
        <v>2100</v>
      </c>
      <c r="J24" s="24" t="n">
        <v>0</v>
      </c>
      <c r="K24" s="24" t="n">
        <v>-0</v>
      </c>
      <c r="L24" s="24" t="n">
        <v>-0</v>
      </c>
      <c r="M24" s="24"/>
      <c r="N24" s="6" t="s">
        <f>=I24+J24+K24+L24</f>
      </c>
      <c r="O24" s="22"/>
      <c r="P24" s="22" t="s">
        <v>807</v>
      </c>
    </row>
    <row collapsed="false" customFormat="false" customHeight="false" hidden="false" ht="12.1" outlineLevel="0" r="25">
      <c r="A25" s="20" t="n">
        <v>43572.584282407</v>
      </c>
      <c r="B25" s="16" t="s">
        <v>666</v>
      </c>
      <c r="C25" s="16" t="s">
        <v>817</v>
      </c>
      <c r="D25" s="16" t="s">
        <v>656</v>
      </c>
      <c r="E25" s="16" t="s">
        <v>87</v>
      </c>
      <c r="F25" s="16" t="s">
        <v>20</v>
      </c>
      <c r="G25" s="7" t="n">
        <v>1</v>
      </c>
      <c r="H25" s="6" t="n">
        <v>1114</v>
      </c>
      <c r="I25" s="6" t="n">
        <v>-1114</v>
      </c>
      <c r="J25" s="6" t="n">
        <v>-0</v>
      </c>
      <c r="K25" s="6" t="n">
        <v>-0.61</v>
      </c>
      <c r="L25" s="6" t="n">
        <v>-0.06</v>
      </c>
      <c r="M25" s="6"/>
      <c r="N25" s="6" t="s">
        <f>=I25+J25+K25+L25</f>
      </c>
      <c r="O25" s="16"/>
      <c r="P25" s="16" t="s">
        <v>807</v>
      </c>
    </row>
    <row collapsed="false" customFormat="false" customHeight="false" hidden="false" ht="12.1" outlineLevel="0" r="26">
      <c r="A26" s="20" t="n">
        <v>43572.584780093</v>
      </c>
      <c r="B26" s="16" t="s">
        <v>661</v>
      </c>
      <c r="C26" s="16" t="s">
        <v>809</v>
      </c>
      <c r="D26" s="16" t="s">
        <v>656</v>
      </c>
      <c r="E26" s="16" t="s">
        <v>113</v>
      </c>
      <c r="F26" s="16" t="s">
        <v>20</v>
      </c>
      <c r="G26" s="7" t="n">
        <v>1</v>
      </c>
      <c r="H26" s="6" t="n">
        <v>100.48</v>
      </c>
      <c r="I26" s="6" t="n">
        <v>-1004.8</v>
      </c>
      <c r="J26" s="6" t="n">
        <v>-17.61</v>
      </c>
      <c r="K26" s="6" t="n">
        <v>-0.54</v>
      </c>
      <c r="L26" s="6" t="n">
        <v>-0.06</v>
      </c>
      <c r="M26" s="6"/>
      <c r="N26" s="6" t="s">
        <f>=I26+J26+K26+L26</f>
      </c>
      <c r="O26" s="16"/>
      <c r="P26" s="16" t="s">
        <v>807</v>
      </c>
    </row>
    <row collapsed="false" customFormat="false" customHeight="false" hidden="false" ht="12.1" outlineLevel="0" r="27">
      <c r="A27" s="21" t="n">
        <v>43574</v>
      </c>
      <c r="B27" s="22" t="s">
        <v>803</v>
      </c>
      <c r="C27" s="22" t="s">
        <v>175</v>
      </c>
      <c r="D27" s="22" t="s">
        <v>803</v>
      </c>
      <c r="E27" s="22" t="s">
        <v>803</v>
      </c>
      <c r="F27" s="22" t="s">
        <v>20</v>
      </c>
      <c r="G27" s="23" t="n">
        <v>1</v>
      </c>
      <c r="H27" s="24" t="n">
        <v>1000</v>
      </c>
      <c r="I27" s="24" t="n">
        <v>1000</v>
      </c>
      <c r="J27" s="24" t="n">
        <v>0</v>
      </c>
      <c r="K27" s="24" t="n">
        <v>-0</v>
      </c>
      <c r="L27" s="24" t="n">
        <v>-0</v>
      </c>
      <c r="M27" s="24"/>
      <c r="N27" s="6" t="s">
        <f>=I27+J27+K27+L27</f>
      </c>
      <c r="O27" s="22"/>
      <c r="P27" s="22" t="s">
        <v>807</v>
      </c>
    </row>
    <row collapsed="false" customFormat="false" customHeight="false" hidden="false" ht="12.1" outlineLevel="0" r="28">
      <c r="A28" s="20" t="n">
        <v>43574.576018519</v>
      </c>
      <c r="B28" s="16" t="s">
        <v>108</v>
      </c>
      <c r="C28" s="16" t="s">
        <v>818</v>
      </c>
      <c r="D28" s="16" t="s">
        <v>656</v>
      </c>
      <c r="E28" s="16" t="s">
        <v>87</v>
      </c>
      <c r="F28" s="16" t="s">
        <v>20</v>
      </c>
      <c r="G28" s="7" t="n">
        <v>1</v>
      </c>
      <c r="H28" s="6" t="n">
        <v>993.4</v>
      </c>
      <c r="I28" s="6" t="n">
        <v>-993.4</v>
      </c>
      <c r="J28" s="6" t="n">
        <v>-0</v>
      </c>
      <c r="K28" s="6" t="n">
        <v>-0.54</v>
      </c>
      <c r="L28" s="6" t="n">
        <v>-0.06</v>
      </c>
      <c r="M28" s="6"/>
      <c r="N28" s="6" t="s">
        <f>=I28+J28+K28+L28</f>
      </c>
      <c r="O28" s="16"/>
      <c r="P28" s="16" t="s">
        <v>807</v>
      </c>
    </row>
    <row collapsed="false" customFormat="false" customHeight="false" hidden="false" ht="12.1" outlineLevel="0" r="29">
      <c r="A29" s="21" t="n">
        <v>43591</v>
      </c>
      <c r="B29" s="22" t="s">
        <v>803</v>
      </c>
      <c r="C29" s="22" t="s">
        <v>175</v>
      </c>
      <c r="D29" s="22" t="s">
        <v>803</v>
      </c>
      <c r="E29" s="22" t="s">
        <v>803</v>
      </c>
      <c r="F29" s="22" t="s">
        <v>20</v>
      </c>
      <c r="G29" s="23" t="n">
        <v>1</v>
      </c>
      <c r="H29" s="24" t="n">
        <v>2000</v>
      </c>
      <c r="I29" s="24" t="n">
        <v>2000</v>
      </c>
      <c r="J29" s="24" t="n">
        <v>0</v>
      </c>
      <c r="K29" s="24" t="n">
        <v>-0</v>
      </c>
      <c r="L29" s="24" t="n">
        <v>-0</v>
      </c>
      <c r="M29" s="24"/>
      <c r="N29" s="6" t="s">
        <f>=I29+J29+K29+L29</f>
      </c>
      <c r="O29" s="22"/>
      <c r="P29" s="22" t="s">
        <v>807</v>
      </c>
    </row>
    <row collapsed="false" customFormat="false" customHeight="false" hidden="false" ht="12.1" outlineLevel="0" r="30">
      <c r="A30" s="20" t="n">
        <v>43591.503587963</v>
      </c>
      <c r="B30" s="16" t="s">
        <v>665</v>
      </c>
      <c r="C30" s="16" t="s">
        <v>816</v>
      </c>
      <c r="D30" s="16" t="s">
        <v>656</v>
      </c>
      <c r="E30" s="16" t="s">
        <v>18</v>
      </c>
      <c r="F30" s="16" t="s">
        <v>20</v>
      </c>
      <c r="G30" s="7" t="n">
        <v>10</v>
      </c>
      <c r="H30" s="6" t="n">
        <v>94.88</v>
      </c>
      <c r="I30" s="6" t="n">
        <v>-948.8</v>
      </c>
      <c r="J30" s="6" t="n">
        <v>-0</v>
      </c>
      <c r="K30" s="6" t="n">
        <v>-0.51</v>
      </c>
      <c r="L30" s="6" t="n">
        <v>-0.05</v>
      </c>
      <c r="M30" s="6"/>
      <c r="N30" s="6" t="s">
        <f>=I30+J30+K30+L30</f>
      </c>
      <c r="O30" s="16"/>
      <c r="P30" s="16" t="s">
        <v>807</v>
      </c>
    </row>
    <row collapsed="false" customFormat="false" customHeight="false" hidden="false" ht="12.1" outlineLevel="0" r="31">
      <c r="A31" s="20" t="n">
        <v>43591.520289352</v>
      </c>
      <c r="B31" s="16" t="s">
        <v>667</v>
      </c>
      <c r="C31" s="16" t="s">
        <v>819</v>
      </c>
      <c r="D31" s="16" t="s">
        <v>656</v>
      </c>
      <c r="E31" s="16" t="s">
        <v>113</v>
      </c>
      <c r="F31" s="16" t="s">
        <v>20</v>
      </c>
      <c r="G31" s="7" t="n">
        <v>1</v>
      </c>
      <c r="H31" s="6" t="n">
        <v>103.74</v>
      </c>
      <c r="I31" s="6" t="n">
        <v>-1037.4</v>
      </c>
      <c r="J31" s="6" t="n">
        <v>-18.91</v>
      </c>
      <c r="K31" s="6" t="n">
        <v>-0.56</v>
      </c>
      <c r="L31" s="6" t="n">
        <v>-0.06</v>
      </c>
      <c r="M31" s="6"/>
      <c r="N31" s="6" t="s">
        <f>=I31+J31+K31+L31</f>
      </c>
      <c r="O31" s="16"/>
      <c r="P31" s="16" t="s">
        <v>807</v>
      </c>
    </row>
    <row collapsed="false" customFormat="false" customHeight="false" hidden="false" ht="12.1" outlineLevel="0" r="32">
      <c r="A32" s="21" t="n">
        <v>43605</v>
      </c>
      <c r="B32" s="22" t="s">
        <v>803</v>
      </c>
      <c r="C32" s="22" t="s">
        <v>175</v>
      </c>
      <c r="D32" s="22" t="s">
        <v>803</v>
      </c>
      <c r="E32" s="22" t="s">
        <v>803</v>
      </c>
      <c r="F32" s="22" t="s">
        <v>20</v>
      </c>
      <c r="G32" s="23" t="n">
        <v>1</v>
      </c>
      <c r="H32" s="24" t="n">
        <v>1600</v>
      </c>
      <c r="I32" s="24" t="n">
        <v>1600</v>
      </c>
      <c r="J32" s="24" t="n">
        <v>0</v>
      </c>
      <c r="K32" s="24" t="n">
        <v>-0</v>
      </c>
      <c r="L32" s="24" t="n">
        <v>-0</v>
      </c>
      <c r="M32" s="24"/>
      <c r="N32" s="6" t="s">
        <f>=I32+J32+K32+L32</f>
      </c>
      <c r="O32" s="22"/>
      <c r="P32" s="22" t="s">
        <v>807</v>
      </c>
    </row>
    <row collapsed="false" customFormat="false" customHeight="false" hidden="false" ht="12.1" outlineLevel="0" r="33">
      <c r="A33" s="20" t="n">
        <v>43605.572222222</v>
      </c>
      <c r="B33" s="16" t="s">
        <v>50</v>
      </c>
      <c r="C33" s="16" t="s">
        <v>812</v>
      </c>
      <c r="D33" s="16" t="s">
        <v>656</v>
      </c>
      <c r="E33" s="16" t="s">
        <v>18</v>
      </c>
      <c r="F33" s="16" t="s">
        <v>20</v>
      </c>
      <c r="G33" s="7" t="n">
        <v>10</v>
      </c>
      <c r="H33" s="6" t="n">
        <v>157.94</v>
      </c>
      <c r="I33" s="6" t="n">
        <v>-1579.4</v>
      </c>
      <c r="J33" s="6" t="n">
        <v>-0</v>
      </c>
      <c r="K33" s="6" t="n">
        <v>-0.86</v>
      </c>
      <c r="L33" s="6" t="n">
        <v>-0.09</v>
      </c>
      <c r="M33" s="6"/>
      <c r="N33" s="6" t="s">
        <f>=I33+J33+K33+L33</f>
      </c>
      <c r="O33" s="16"/>
      <c r="P33" s="16" t="s">
        <v>807</v>
      </c>
    </row>
    <row collapsed="false" customFormat="false" customHeight="false" hidden="false" ht="12.1" outlineLevel="0" r="34">
      <c r="A34" s="21" t="n">
        <v>43607</v>
      </c>
      <c r="B34" s="22" t="s">
        <v>813</v>
      </c>
      <c r="C34" s="22" t="s">
        <v>820</v>
      </c>
      <c r="D34" s="22" t="s">
        <v>813</v>
      </c>
      <c r="E34" s="22" t="s">
        <v>813</v>
      </c>
      <c r="F34" s="22" t="s">
        <v>20</v>
      </c>
      <c r="G34" s="23" t="n">
        <v>1</v>
      </c>
      <c r="H34" s="24" t="n">
        <v>50</v>
      </c>
      <c r="I34" s="24" t="n">
        <v>50</v>
      </c>
      <c r="J34" s="24" t="n">
        <v>0</v>
      </c>
      <c r="K34" s="24" t="n">
        <v>-0</v>
      </c>
      <c r="L34" s="24" t="n">
        <v>-0</v>
      </c>
      <c r="M34" s="24"/>
      <c r="N34" s="6" t="s">
        <f>=I34+J34+K34+L34</f>
      </c>
      <c r="O34" s="22"/>
      <c r="P34" s="22" t="s">
        <v>807</v>
      </c>
    </row>
    <row collapsed="false" customFormat="false" customHeight="false" hidden="false" ht="12.1" outlineLevel="0" r="35">
      <c r="A35" s="21" t="n">
        <v>43616</v>
      </c>
      <c r="B35" s="22" t="s">
        <v>803</v>
      </c>
      <c r="C35" s="22" t="s">
        <v>175</v>
      </c>
      <c r="D35" s="22" t="s">
        <v>803</v>
      </c>
      <c r="E35" s="22" t="s">
        <v>803</v>
      </c>
      <c r="F35" s="22" t="s">
        <v>20</v>
      </c>
      <c r="G35" s="23" t="n">
        <v>1</v>
      </c>
      <c r="H35" s="24" t="n">
        <v>1700</v>
      </c>
      <c r="I35" s="24" t="n">
        <v>1700</v>
      </c>
      <c r="J35" s="24" t="n">
        <v>0</v>
      </c>
      <c r="K35" s="24" t="n">
        <v>-0</v>
      </c>
      <c r="L35" s="24" t="n">
        <v>-0</v>
      </c>
      <c r="M35" s="24"/>
      <c r="N35" s="6" t="s">
        <f>=I35+J35+K35+L35</f>
      </c>
      <c r="O35" s="22"/>
      <c r="P35" s="22" t="s">
        <v>807</v>
      </c>
    </row>
    <row collapsed="false" customFormat="false" customHeight="false" hidden="false" ht="12.1" outlineLevel="0" r="36">
      <c r="A36" s="20" t="n">
        <v>43616.572777778</v>
      </c>
      <c r="B36" s="16" t="s">
        <v>664</v>
      </c>
      <c r="C36" s="16" t="s">
        <v>815</v>
      </c>
      <c r="D36" s="16" t="s">
        <v>656</v>
      </c>
      <c r="E36" s="16" t="s">
        <v>18</v>
      </c>
      <c r="F36" s="16" t="s">
        <v>20</v>
      </c>
      <c r="G36" s="7" t="n">
        <v>1</v>
      </c>
      <c r="H36" s="6" t="n">
        <v>1710.5</v>
      </c>
      <c r="I36" s="6" t="n">
        <v>-1710.5</v>
      </c>
      <c r="J36" s="6" t="n">
        <v>-0</v>
      </c>
      <c r="K36" s="6" t="n">
        <v>-0.93</v>
      </c>
      <c r="L36" s="6" t="n">
        <v>-0.1</v>
      </c>
      <c r="M36" s="6"/>
      <c r="N36" s="6" t="s">
        <f>=I36+J36+K36+L36</f>
      </c>
      <c r="O36" s="16"/>
      <c r="P36" s="16" t="s">
        <v>807</v>
      </c>
    </row>
    <row collapsed="false" customFormat="false" customHeight="false" hidden="false" ht="12.1" outlineLevel="0" r="37">
      <c r="A37" s="21" t="n">
        <v>43622</v>
      </c>
      <c r="B37" s="22" t="s">
        <v>803</v>
      </c>
      <c r="C37" s="22" t="s">
        <v>175</v>
      </c>
      <c r="D37" s="22" t="s">
        <v>803</v>
      </c>
      <c r="E37" s="22" t="s">
        <v>803</v>
      </c>
      <c r="F37" s="22" t="s">
        <v>20</v>
      </c>
      <c r="G37" s="23" t="n">
        <v>1</v>
      </c>
      <c r="H37" s="24" t="n">
        <v>1000</v>
      </c>
      <c r="I37" s="24" t="n">
        <v>1000</v>
      </c>
      <c r="J37" s="24" t="n">
        <v>0</v>
      </c>
      <c r="K37" s="24" t="n">
        <v>-0</v>
      </c>
      <c r="L37" s="24" t="n">
        <v>-0</v>
      </c>
      <c r="M37" s="24"/>
      <c r="N37" s="6" t="s">
        <f>=I37+J37+K37+L37</f>
      </c>
      <c r="O37" s="22"/>
      <c r="P37" s="22" t="s">
        <v>807</v>
      </c>
    </row>
    <row collapsed="false" customFormat="false" customHeight="false" hidden="false" ht="12.1" outlineLevel="0" r="38">
      <c r="A38" s="20" t="n">
        <v>43623.424143519</v>
      </c>
      <c r="B38" s="16" t="s">
        <v>661</v>
      </c>
      <c r="C38" s="16" t="s">
        <v>809</v>
      </c>
      <c r="D38" s="16" t="s">
        <v>656</v>
      </c>
      <c r="E38" s="16" t="s">
        <v>113</v>
      </c>
      <c r="F38" s="16" t="s">
        <v>20</v>
      </c>
      <c r="G38" s="7" t="n">
        <v>1</v>
      </c>
      <c r="H38" s="6" t="n">
        <v>100.52</v>
      </c>
      <c r="I38" s="6" t="n">
        <v>-1005.2</v>
      </c>
      <c r="J38" s="6" t="n">
        <v>-29.58</v>
      </c>
      <c r="K38" s="6" t="n">
        <v>-0.54</v>
      </c>
      <c r="L38" s="6" t="n">
        <v>-0.06</v>
      </c>
      <c r="M38" s="6"/>
      <c r="N38" s="6" t="s">
        <f>=I38+J38+K38+L38</f>
      </c>
      <c r="O38" s="16"/>
      <c r="P38" s="16" t="s">
        <v>807</v>
      </c>
    </row>
    <row collapsed="false" customFormat="false" customHeight="false" hidden="false" ht="12.1" outlineLevel="0" r="39">
      <c r="A39" s="21" t="n">
        <v>43626</v>
      </c>
      <c r="B39" s="22" t="s">
        <v>813</v>
      </c>
      <c r="C39" s="22" t="s">
        <v>821</v>
      </c>
      <c r="D39" s="22" t="s">
        <v>813</v>
      </c>
      <c r="E39" s="22" t="s">
        <v>813</v>
      </c>
      <c r="F39" s="22" t="s">
        <v>20</v>
      </c>
      <c r="G39" s="23" t="n">
        <v>1</v>
      </c>
      <c r="H39" s="24" t="n">
        <v>29.17</v>
      </c>
      <c r="I39" s="24" t="n">
        <v>29.17</v>
      </c>
      <c r="J39" s="24" t="n">
        <v>0</v>
      </c>
      <c r="K39" s="24" t="n">
        <v>-0</v>
      </c>
      <c r="L39" s="24" t="n">
        <v>-0</v>
      </c>
      <c r="M39" s="24"/>
      <c r="N39" s="6" t="s">
        <f>=I39+J39+K39+L39</f>
      </c>
      <c r="O39" s="22"/>
      <c r="P39" s="22" t="s">
        <v>807</v>
      </c>
    </row>
    <row collapsed="false" customFormat="false" customHeight="false" hidden="false" ht="12.1" outlineLevel="0" r="40">
      <c r="A40" s="21" t="n">
        <v>43634</v>
      </c>
      <c r="B40" s="22" t="s">
        <v>803</v>
      </c>
      <c r="C40" s="22" t="s">
        <v>175</v>
      </c>
      <c r="D40" s="22" t="s">
        <v>803</v>
      </c>
      <c r="E40" s="22" t="s">
        <v>803</v>
      </c>
      <c r="F40" s="22" t="s">
        <v>20</v>
      </c>
      <c r="G40" s="23" t="n">
        <v>1</v>
      </c>
      <c r="H40" s="24" t="n">
        <v>2000</v>
      </c>
      <c r="I40" s="24" t="n">
        <v>2000</v>
      </c>
      <c r="J40" s="24" t="n">
        <v>0</v>
      </c>
      <c r="K40" s="24" t="n">
        <v>-0</v>
      </c>
      <c r="L40" s="24" t="n">
        <v>-0</v>
      </c>
      <c r="M40" s="24"/>
      <c r="N40" s="6" t="s">
        <f>=I40+J40+K40+L40</f>
      </c>
      <c r="O40" s="22"/>
      <c r="P40" s="22" t="s">
        <v>807</v>
      </c>
    </row>
    <row collapsed="false" customFormat="false" customHeight="false" hidden="false" ht="12.1" outlineLevel="0" r="41">
      <c r="A41" s="20" t="n">
        <v>43634.627604167</v>
      </c>
      <c r="B41" s="16" t="s">
        <v>665</v>
      </c>
      <c r="C41" s="16" t="s">
        <v>816</v>
      </c>
      <c r="D41" s="16" t="s">
        <v>656</v>
      </c>
      <c r="E41" s="16" t="s">
        <v>18</v>
      </c>
      <c r="F41" s="16" t="s">
        <v>20</v>
      </c>
      <c r="G41" s="7" t="n">
        <v>10</v>
      </c>
      <c r="H41" s="6" t="n">
        <v>88.27</v>
      </c>
      <c r="I41" s="6" t="n">
        <v>-882.7</v>
      </c>
      <c r="J41" s="6" t="n">
        <v>-0</v>
      </c>
      <c r="K41" s="6" t="n">
        <v>-0.48</v>
      </c>
      <c r="L41" s="6" t="n">
        <v>-0.05</v>
      </c>
      <c r="M41" s="6"/>
      <c r="N41" s="6" t="s">
        <f>=I41+J41+K41+L41</f>
      </c>
      <c r="O41" s="16"/>
      <c r="P41" s="16" t="s">
        <v>807</v>
      </c>
    </row>
    <row collapsed="false" customFormat="false" customHeight="false" hidden="false" ht="12.1" outlineLevel="0" r="42">
      <c r="A42" s="20" t="n">
        <v>43634.630775463</v>
      </c>
      <c r="B42" s="16" t="s">
        <v>663</v>
      </c>
      <c r="C42" s="16" t="s">
        <v>811</v>
      </c>
      <c r="D42" s="16" t="s">
        <v>656</v>
      </c>
      <c r="E42" s="16" t="s">
        <v>113</v>
      </c>
      <c r="F42" s="16" t="s">
        <v>20</v>
      </c>
      <c r="G42" s="7" t="n">
        <v>1</v>
      </c>
      <c r="H42" s="6" t="n">
        <v>102.98</v>
      </c>
      <c r="I42" s="6" t="n">
        <v>-1029.8</v>
      </c>
      <c r="J42" s="6" t="n">
        <v>-21.03</v>
      </c>
      <c r="K42" s="6" t="n">
        <v>-0.56</v>
      </c>
      <c r="L42" s="6" t="n">
        <v>-0.06</v>
      </c>
      <c r="M42" s="6"/>
      <c r="N42" s="6" t="s">
        <f>=I42+J42+K42+L42</f>
      </c>
      <c r="O42" s="16"/>
      <c r="P42" s="16" t="s">
        <v>807</v>
      </c>
    </row>
    <row collapsed="false" customFormat="false" customHeight="false" hidden="false" ht="12.1" outlineLevel="0" r="43">
      <c r="A43" s="21" t="n">
        <v>43642</v>
      </c>
      <c r="B43" s="22" t="s">
        <v>813</v>
      </c>
      <c r="C43" s="22" t="s">
        <v>814</v>
      </c>
      <c r="D43" s="22" t="s">
        <v>813</v>
      </c>
      <c r="E43" s="22" t="s">
        <v>813</v>
      </c>
      <c r="F43" s="22" t="s">
        <v>20</v>
      </c>
      <c r="G43" s="23" t="n">
        <v>1</v>
      </c>
      <c r="H43" s="24" t="n">
        <v>91.16</v>
      </c>
      <c r="I43" s="24" t="n">
        <v>91.16</v>
      </c>
      <c r="J43" s="24" t="n">
        <v>0</v>
      </c>
      <c r="K43" s="24" t="n">
        <v>-0</v>
      </c>
      <c r="L43" s="24" t="n">
        <v>-0</v>
      </c>
      <c r="M43" s="24"/>
      <c r="N43" s="6" t="s">
        <f>=I43+J43+K43+L43</f>
      </c>
      <c r="O43" s="22"/>
      <c r="P43" s="22" t="s">
        <v>807</v>
      </c>
    </row>
    <row collapsed="false" customFormat="false" customHeight="false" hidden="false" ht="12.1" outlineLevel="0" r="44">
      <c r="A44" s="21" t="n">
        <v>43644</v>
      </c>
      <c r="B44" s="22" t="s">
        <v>813</v>
      </c>
      <c r="C44" s="22" t="s">
        <v>820</v>
      </c>
      <c r="D44" s="22" t="s">
        <v>813</v>
      </c>
      <c r="E44" s="22" t="s">
        <v>813</v>
      </c>
      <c r="F44" s="22" t="s">
        <v>20</v>
      </c>
      <c r="G44" s="23" t="n">
        <v>1</v>
      </c>
      <c r="H44" s="24" t="n">
        <v>127.8</v>
      </c>
      <c r="I44" s="24" t="n">
        <v>127.8</v>
      </c>
      <c r="J44" s="24" t="n">
        <v>0</v>
      </c>
      <c r="K44" s="24" t="n">
        <v>-0</v>
      </c>
      <c r="L44" s="24" t="n">
        <v>-0</v>
      </c>
      <c r="M44" s="24"/>
      <c r="N44" s="6" t="s">
        <f>=I44+J44+K44+L44</f>
      </c>
      <c r="O44" s="22"/>
      <c r="P44" s="22" t="s">
        <v>807</v>
      </c>
    </row>
    <row collapsed="false" customFormat="false" customHeight="false" hidden="false" ht="12.1" outlineLevel="0" r="45">
      <c r="A45" s="21" t="n">
        <v>43650</v>
      </c>
      <c r="B45" s="22" t="s">
        <v>803</v>
      </c>
      <c r="C45" s="22" t="s">
        <v>175</v>
      </c>
      <c r="D45" s="22" t="s">
        <v>803</v>
      </c>
      <c r="E45" s="22" t="s">
        <v>803</v>
      </c>
      <c r="F45" s="22" t="s">
        <v>20</v>
      </c>
      <c r="G45" s="23" t="n">
        <v>1</v>
      </c>
      <c r="H45" s="24" t="n">
        <v>600</v>
      </c>
      <c r="I45" s="24" t="n">
        <v>600</v>
      </c>
      <c r="J45" s="24" t="n">
        <v>0</v>
      </c>
      <c r="K45" s="24" t="n">
        <v>-0</v>
      </c>
      <c r="L45" s="24" t="n">
        <v>-0</v>
      </c>
      <c r="M45" s="24"/>
      <c r="N45" s="6" t="s">
        <f>=I45+J45+K45+L45</f>
      </c>
      <c r="O45" s="22"/>
      <c r="P45" s="22" t="s">
        <v>807</v>
      </c>
    </row>
    <row collapsed="false" customFormat="false" customHeight="false" hidden="false" ht="12.1" outlineLevel="0" r="46">
      <c r="A46" s="21" t="n">
        <v>43650</v>
      </c>
      <c r="B46" s="22" t="s">
        <v>803</v>
      </c>
      <c r="C46" s="22" t="s">
        <v>175</v>
      </c>
      <c r="D46" s="22" t="s">
        <v>803</v>
      </c>
      <c r="E46" s="22" t="s">
        <v>803</v>
      </c>
      <c r="F46" s="22" t="s">
        <v>20</v>
      </c>
      <c r="G46" s="23" t="n">
        <v>1</v>
      </c>
      <c r="H46" s="24" t="n">
        <v>2000</v>
      </c>
      <c r="I46" s="24" t="n">
        <v>2000</v>
      </c>
      <c r="J46" s="24" t="n">
        <v>0</v>
      </c>
      <c r="K46" s="24" t="n">
        <v>-0</v>
      </c>
      <c r="L46" s="24" t="n">
        <v>-0</v>
      </c>
      <c r="M46" s="24"/>
      <c r="N46" s="6" t="s">
        <f>=I46+J46+K46+L46</f>
      </c>
      <c r="O46" s="22"/>
      <c r="P46" s="22" t="s">
        <v>807</v>
      </c>
    </row>
    <row collapsed="false" customFormat="false" customHeight="false" hidden="false" ht="12.1" outlineLevel="0" r="47">
      <c r="A47" s="20" t="n">
        <v>43650.505787037</v>
      </c>
      <c r="B47" s="16" t="s">
        <v>665</v>
      </c>
      <c r="C47" s="16" t="s">
        <v>816</v>
      </c>
      <c r="D47" s="16" t="s">
        <v>656</v>
      </c>
      <c r="E47" s="16" t="s">
        <v>18</v>
      </c>
      <c r="F47" s="16" t="s">
        <v>20</v>
      </c>
      <c r="G47" s="7" t="n">
        <v>10</v>
      </c>
      <c r="H47" s="6" t="n">
        <v>85.89</v>
      </c>
      <c r="I47" s="6" t="n">
        <v>-858.9</v>
      </c>
      <c r="J47" s="6" t="n">
        <v>-0</v>
      </c>
      <c r="K47" s="6" t="n">
        <v>-0.47</v>
      </c>
      <c r="L47" s="6" t="n">
        <v>-0.05</v>
      </c>
      <c r="M47" s="6"/>
      <c r="N47" s="6" t="s">
        <f>=I47+J47+K47+L47</f>
      </c>
      <c r="O47" s="16"/>
      <c r="P47" s="16" t="s">
        <v>807</v>
      </c>
    </row>
    <row collapsed="false" customFormat="false" customHeight="false" hidden="false" ht="12.1" outlineLevel="0" r="48">
      <c r="A48" s="20" t="n">
        <v>43650.506342593</v>
      </c>
      <c r="B48" s="16" t="s">
        <v>661</v>
      </c>
      <c r="C48" s="16" t="s">
        <v>809</v>
      </c>
      <c r="D48" s="16" t="s">
        <v>656</v>
      </c>
      <c r="E48" s="16" t="s">
        <v>113</v>
      </c>
      <c r="F48" s="16" t="s">
        <v>20</v>
      </c>
      <c r="G48" s="7" t="n">
        <v>1</v>
      </c>
      <c r="H48" s="6" t="n">
        <v>100.679</v>
      </c>
      <c r="I48" s="6" t="n">
        <v>-1006.79</v>
      </c>
      <c r="J48" s="6" t="n">
        <v>-35.22</v>
      </c>
      <c r="K48" s="6" t="n">
        <v>-0.54</v>
      </c>
      <c r="L48" s="6" t="n">
        <v>-0.06</v>
      </c>
      <c r="M48" s="6"/>
      <c r="N48" s="6" t="s">
        <f>=I48+J48+K48+L48</f>
      </c>
      <c r="O48" s="16"/>
      <c r="P48" s="16" t="s">
        <v>807</v>
      </c>
    </row>
    <row collapsed="false" customFormat="false" customHeight="false" hidden="false" ht="12.1" outlineLevel="0" r="49">
      <c r="A49" s="20" t="n">
        <v>43650.571238426</v>
      </c>
      <c r="B49" s="16" t="s">
        <v>667</v>
      </c>
      <c r="C49" s="16" t="s">
        <v>819</v>
      </c>
      <c r="D49" s="16" t="s">
        <v>656</v>
      </c>
      <c r="E49" s="16" t="s">
        <v>113</v>
      </c>
      <c r="F49" s="16" t="s">
        <v>20</v>
      </c>
      <c r="G49" s="7" t="n">
        <v>1</v>
      </c>
      <c r="H49" s="6" t="n">
        <v>103.7</v>
      </c>
      <c r="I49" s="6" t="n">
        <v>-1037</v>
      </c>
      <c r="J49" s="6" t="n">
        <v>-8.65</v>
      </c>
      <c r="K49" s="6" t="n">
        <v>-0.56</v>
      </c>
      <c r="L49" s="6" t="n">
        <v>-0.06</v>
      </c>
      <c r="M49" s="6"/>
      <c r="N49" s="6" t="s">
        <f>=I49+J49+K49+L49</f>
      </c>
      <c r="O49" s="16"/>
      <c r="P49" s="16" t="s">
        <v>807</v>
      </c>
    </row>
    <row collapsed="false" customFormat="false" customHeight="false" hidden="false" ht="12.1" outlineLevel="0" r="50">
      <c r="A50" s="21" t="n">
        <v>43654</v>
      </c>
      <c r="B50" s="22" t="s">
        <v>813</v>
      </c>
      <c r="C50" s="22" t="s">
        <v>822</v>
      </c>
      <c r="D50" s="22" t="s">
        <v>813</v>
      </c>
      <c r="E50" s="22" t="s">
        <v>813</v>
      </c>
      <c r="F50" s="22" t="s">
        <v>20</v>
      </c>
      <c r="G50" s="23" t="n">
        <v>1</v>
      </c>
      <c r="H50" s="24" t="n">
        <v>276.9</v>
      </c>
      <c r="I50" s="24" t="n">
        <v>276.9</v>
      </c>
      <c r="J50" s="24" t="n">
        <v>0</v>
      </c>
      <c r="K50" s="24" t="n">
        <v>-0</v>
      </c>
      <c r="L50" s="24" t="n">
        <v>-0</v>
      </c>
      <c r="M50" s="24"/>
      <c r="N50" s="6" t="s">
        <f>=I50+J50+K50+L50</f>
      </c>
      <c r="O50" s="22"/>
      <c r="P50" s="22" t="s">
        <v>807</v>
      </c>
    </row>
    <row collapsed="false" customFormat="false" customHeight="false" hidden="false" ht="12.1" outlineLevel="0" r="51">
      <c r="A51" s="21" t="n">
        <v>43665</v>
      </c>
      <c r="B51" s="22" t="s">
        <v>803</v>
      </c>
      <c r="C51" s="22" t="s">
        <v>175</v>
      </c>
      <c r="D51" s="22" t="s">
        <v>803</v>
      </c>
      <c r="E51" s="22" t="s">
        <v>803</v>
      </c>
      <c r="F51" s="22" t="s">
        <v>20</v>
      </c>
      <c r="G51" s="23" t="n">
        <v>1</v>
      </c>
      <c r="H51" s="24" t="n">
        <v>1600</v>
      </c>
      <c r="I51" s="24" t="n">
        <v>1600</v>
      </c>
      <c r="J51" s="24" t="n">
        <v>0</v>
      </c>
      <c r="K51" s="24" t="n">
        <v>-0</v>
      </c>
      <c r="L51" s="24" t="n">
        <v>-0</v>
      </c>
      <c r="M51" s="24"/>
      <c r="N51" s="6" t="s">
        <f>=I51+J51+K51+L51</f>
      </c>
      <c r="O51" s="22"/>
      <c r="P51" s="22" t="s">
        <v>807</v>
      </c>
    </row>
    <row collapsed="false" customFormat="false" customHeight="false" hidden="false" ht="12.1" outlineLevel="0" r="52">
      <c r="A52" s="20" t="n">
        <v>43669.612210648</v>
      </c>
      <c r="B52" s="16" t="s">
        <v>662</v>
      </c>
      <c r="C52" s="16" t="s">
        <v>810</v>
      </c>
      <c r="D52" s="16" t="s">
        <v>656</v>
      </c>
      <c r="E52" s="16" t="s">
        <v>18</v>
      </c>
      <c r="F52" s="16" t="s">
        <v>20</v>
      </c>
      <c r="G52" s="7" t="n">
        <v>10000</v>
      </c>
      <c r="H52" s="6" t="n">
        <v>0.18016</v>
      </c>
      <c r="I52" s="6" t="n">
        <v>-1801.6</v>
      </c>
      <c r="J52" s="6" t="n">
        <v>-0</v>
      </c>
      <c r="K52" s="6" t="n">
        <v>-0.97</v>
      </c>
      <c r="L52" s="6" t="n">
        <v>-0.1</v>
      </c>
      <c r="M52" s="6"/>
      <c r="N52" s="6" t="s">
        <f>=I52+J52+K52+L52</f>
      </c>
      <c r="O52" s="16"/>
      <c r="P52" s="16" t="s">
        <v>807</v>
      </c>
    </row>
    <row collapsed="false" customFormat="false" customHeight="false" hidden="false" ht="12.1" outlineLevel="0" r="53">
      <c r="A53" s="21" t="n">
        <v>43671</v>
      </c>
      <c r="B53" s="22" t="s">
        <v>813</v>
      </c>
      <c r="C53" s="22" t="s">
        <v>823</v>
      </c>
      <c r="D53" s="22" t="s">
        <v>813</v>
      </c>
      <c r="E53" s="22" t="s">
        <v>813</v>
      </c>
      <c r="F53" s="22" t="s">
        <v>20</v>
      </c>
      <c r="G53" s="23" t="n">
        <v>1</v>
      </c>
      <c r="H53" s="24" t="n">
        <v>145.4</v>
      </c>
      <c r="I53" s="24" t="n">
        <v>145.4</v>
      </c>
      <c r="J53" s="24" t="n">
        <v>0</v>
      </c>
      <c r="K53" s="24" t="n">
        <v>-0</v>
      </c>
      <c r="L53" s="24" t="n">
        <v>-0</v>
      </c>
      <c r="M53" s="24"/>
      <c r="N53" s="6" t="s">
        <f>=I53+J53+K53+L53</f>
      </c>
      <c r="O53" s="22"/>
      <c r="P53" s="22" t="s">
        <v>807</v>
      </c>
    </row>
    <row collapsed="false" customFormat="false" customHeight="false" hidden="false" ht="12.1" outlineLevel="0" r="54">
      <c r="A54" s="21" t="n">
        <v>43676</v>
      </c>
      <c r="B54" s="22" t="s">
        <v>813</v>
      </c>
      <c r="C54" s="22" t="s">
        <v>824</v>
      </c>
      <c r="D54" s="22" t="s">
        <v>813</v>
      </c>
      <c r="E54" s="22" t="s">
        <v>813</v>
      </c>
      <c r="F54" s="22" t="s">
        <v>20</v>
      </c>
      <c r="G54" s="23" t="n">
        <v>1</v>
      </c>
      <c r="H54" s="24" t="n">
        <v>141.43</v>
      </c>
      <c r="I54" s="24" t="n">
        <v>141.43</v>
      </c>
      <c r="J54" s="24" t="n">
        <v>0</v>
      </c>
      <c r="K54" s="24" t="n">
        <v>-0</v>
      </c>
      <c r="L54" s="24" t="n">
        <v>-0</v>
      </c>
      <c r="M54" s="24"/>
      <c r="N54" s="6" t="s">
        <f>=I54+J54+K54+L54</f>
      </c>
      <c r="O54" s="22"/>
      <c r="P54" s="22" t="s">
        <v>807</v>
      </c>
    </row>
    <row collapsed="false" customFormat="false" customHeight="false" hidden="false" ht="12.1" outlineLevel="0" r="55">
      <c r="A55" s="21" t="n">
        <v>43677</v>
      </c>
      <c r="B55" s="22" t="s">
        <v>813</v>
      </c>
      <c r="C55" s="22" t="s">
        <v>825</v>
      </c>
      <c r="D55" s="22" t="s">
        <v>813</v>
      </c>
      <c r="E55" s="22" t="s">
        <v>813</v>
      </c>
      <c r="F55" s="22" t="s">
        <v>20</v>
      </c>
      <c r="G55" s="23" t="n">
        <v>1</v>
      </c>
      <c r="H55" s="24" t="n">
        <v>164.36</v>
      </c>
      <c r="I55" s="24" t="n">
        <v>164.36</v>
      </c>
      <c r="J55" s="24" t="n">
        <v>0</v>
      </c>
      <c r="K55" s="24" t="n">
        <v>-0</v>
      </c>
      <c r="L55" s="24" t="n">
        <v>-0</v>
      </c>
      <c r="M55" s="24"/>
      <c r="N55" s="6" t="s">
        <f>=I55+J55+K55+L55</f>
      </c>
      <c r="O55" s="22"/>
      <c r="P55" s="22" t="s">
        <v>807</v>
      </c>
    </row>
    <row collapsed="false" customFormat="false" customHeight="false" hidden="false" ht="12.1" outlineLevel="0" r="56">
      <c r="A56" s="21" t="n">
        <v>43679</v>
      </c>
      <c r="B56" s="22" t="s">
        <v>813</v>
      </c>
      <c r="C56" s="22" t="s">
        <v>826</v>
      </c>
      <c r="D56" s="22" t="s">
        <v>813</v>
      </c>
      <c r="E56" s="22" t="s">
        <v>813</v>
      </c>
      <c r="F56" s="22" t="s">
        <v>20</v>
      </c>
      <c r="G56" s="23" t="n">
        <v>1</v>
      </c>
      <c r="H56" s="24" t="n">
        <v>290.2</v>
      </c>
      <c r="I56" s="24" t="n">
        <v>290.2</v>
      </c>
      <c r="J56" s="24" t="n">
        <v>0</v>
      </c>
      <c r="K56" s="24" t="n">
        <v>-0</v>
      </c>
      <c r="L56" s="24" t="n">
        <v>-0</v>
      </c>
      <c r="M56" s="24"/>
      <c r="N56" s="6" t="s">
        <f>=I56+J56+K56+L56</f>
      </c>
      <c r="O56" s="22"/>
      <c r="P56" s="22" t="s">
        <v>807</v>
      </c>
    </row>
    <row collapsed="false" customFormat="false" customHeight="false" hidden="false" ht="12.1" outlineLevel="0" r="57">
      <c r="A57" s="21" t="n">
        <v>43681</v>
      </c>
      <c r="B57" s="22" t="s">
        <v>805</v>
      </c>
      <c r="C57" s="22" t="s">
        <v>806</v>
      </c>
      <c r="D57" s="22" t="s">
        <v>805</v>
      </c>
      <c r="E57" s="22" t="s">
        <v>805</v>
      </c>
      <c r="F57" s="22" t="s">
        <v>78</v>
      </c>
      <c r="G57" s="23" t="n">
        <v>1</v>
      </c>
      <c r="H57" s="24" t="n">
        <v>64.6423</v>
      </c>
      <c r="I57" s="24" t="n">
        <v>2.58</v>
      </c>
      <c r="J57" s="24" t="n">
        <v>0</v>
      </c>
      <c r="K57" s="24" t="n">
        <v>-0</v>
      </c>
      <c r="L57" s="24" t="n">
        <v>-0</v>
      </c>
      <c r="M57" s="6" t="s">
        <f>=I57+J57+K57+L57</f>
      </c>
      <c r="N57" s="24"/>
      <c r="O57" s="22"/>
      <c r="P57" s="22" t="s">
        <v>804</v>
      </c>
    </row>
    <row collapsed="false" customFormat="false" customHeight="false" hidden="false" ht="12.1" outlineLevel="0" r="58">
      <c r="A58" s="21" t="n">
        <v>43684</v>
      </c>
      <c r="B58" s="22" t="s">
        <v>803</v>
      </c>
      <c r="C58" s="22" t="s">
        <v>175</v>
      </c>
      <c r="D58" s="22" t="s">
        <v>803</v>
      </c>
      <c r="E58" s="22" t="s">
        <v>803</v>
      </c>
      <c r="F58" s="22" t="s">
        <v>20</v>
      </c>
      <c r="G58" s="23" t="n">
        <v>1</v>
      </c>
      <c r="H58" s="24" t="n">
        <v>2000</v>
      </c>
      <c r="I58" s="24" t="n">
        <v>2000</v>
      </c>
      <c r="J58" s="24" t="n">
        <v>0</v>
      </c>
      <c r="K58" s="24" t="n">
        <v>-0</v>
      </c>
      <c r="L58" s="24" t="n">
        <v>-0</v>
      </c>
      <c r="M58" s="24"/>
      <c r="N58" s="6" t="s">
        <f>=I58+J58+K58+L58</f>
      </c>
      <c r="O58" s="22"/>
      <c r="P58" s="22" t="s">
        <v>807</v>
      </c>
    </row>
    <row collapsed="false" customFormat="false" customHeight="false" hidden="false" ht="12.1" outlineLevel="0" r="59">
      <c r="A59" s="20" t="n">
        <v>43684.447291667</v>
      </c>
      <c r="B59" s="16" t="s">
        <v>661</v>
      </c>
      <c r="C59" s="16" t="s">
        <v>809</v>
      </c>
      <c r="D59" s="16" t="s">
        <v>656</v>
      </c>
      <c r="E59" s="16" t="s">
        <v>113</v>
      </c>
      <c r="F59" s="16" t="s">
        <v>20</v>
      </c>
      <c r="G59" s="7" t="n">
        <v>1</v>
      </c>
      <c r="H59" s="6" t="n">
        <v>100.843</v>
      </c>
      <c r="I59" s="6" t="n">
        <v>-1008.43</v>
      </c>
      <c r="J59" s="6" t="n">
        <v>-1.87</v>
      </c>
      <c r="K59" s="6" t="n">
        <v>-0.54</v>
      </c>
      <c r="L59" s="6" t="n">
        <v>-0.06</v>
      </c>
      <c r="M59" s="6"/>
      <c r="N59" s="6" t="s">
        <f>=I59+J59+K59+L59</f>
      </c>
      <c r="O59" s="16"/>
      <c r="P59" s="16" t="s">
        <v>807</v>
      </c>
    </row>
    <row collapsed="false" customFormat="false" customHeight="false" hidden="false" ht="12.1" outlineLevel="0" r="60">
      <c r="A60" s="20" t="n">
        <v>43684.4478125</v>
      </c>
      <c r="B60" s="16" t="s">
        <v>663</v>
      </c>
      <c r="C60" s="16" t="s">
        <v>811</v>
      </c>
      <c r="D60" s="16" t="s">
        <v>656</v>
      </c>
      <c r="E60" s="16" t="s">
        <v>113</v>
      </c>
      <c r="F60" s="16" t="s">
        <v>20</v>
      </c>
      <c r="G60" s="7" t="n">
        <v>1</v>
      </c>
      <c r="H60" s="6" t="n">
        <v>103.69</v>
      </c>
      <c r="I60" s="6" t="n">
        <v>-1036.9</v>
      </c>
      <c r="J60" s="6" t="n">
        <v>-10.77</v>
      </c>
      <c r="K60" s="6" t="n">
        <v>-0.55</v>
      </c>
      <c r="L60" s="6" t="n">
        <v>-0.06</v>
      </c>
      <c r="M60" s="6"/>
      <c r="N60" s="6" t="s">
        <f>=I60+J60+K60+L60</f>
      </c>
      <c r="O60" s="16"/>
      <c r="P60" s="16" t="s">
        <v>807</v>
      </c>
    </row>
    <row collapsed="false" customFormat="false" customHeight="false" hidden="false" ht="12.1" outlineLevel="0" r="61">
      <c r="A61" s="20" t="n">
        <v>43684.448402778</v>
      </c>
      <c r="B61" s="16" t="s">
        <v>665</v>
      </c>
      <c r="C61" s="16" t="s">
        <v>816</v>
      </c>
      <c r="D61" s="16" t="s">
        <v>656</v>
      </c>
      <c r="E61" s="16" t="s">
        <v>18</v>
      </c>
      <c r="F61" s="16" t="s">
        <v>20</v>
      </c>
      <c r="G61" s="7" t="n">
        <v>10</v>
      </c>
      <c r="H61" s="6" t="n">
        <v>77.85</v>
      </c>
      <c r="I61" s="6" t="n">
        <v>-778.5</v>
      </c>
      <c r="J61" s="6" t="n">
        <v>-0</v>
      </c>
      <c r="K61" s="6" t="n">
        <v>-0.42</v>
      </c>
      <c r="L61" s="6" t="n">
        <v>-0.04</v>
      </c>
      <c r="M61" s="6"/>
      <c r="N61" s="6" t="s">
        <f>=I61+J61+K61+L61</f>
      </c>
      <c r="O61" s="16"/>
      <c r="P61" s="16" t="s">
        <v>807</v>
      </c>
    </row>
    <row collapsed="false" customFormat="false" customHeight="false" hidden="false" ht="12.1" outlineLevel="0" r="62">
      <c r="A62" s="21" t="n">
        <v>43686</v>
      </c>
      <c r="B62" s="22" t="s">
        <v>805</v>
      </c>
      <c r="C62" s="22" t="s">
        <v>806</v>
      </c>
      <c r="D62" s="22" t="s">
        <v>805</v>
      </c>
      <c r="E62" s="22" t="s">
        <v>805</v>
      </c>
      <c r="F62" s="22" t="s">
        <v>78</v>
      </c>
      <c r="G62" s="23" t="n">
        <v>1</v>
      </c>
      <c r="H62" s="24" t="n">
        <v>65.12</v>
      </c>
      <c r="I62" s="24" t="n">
        <v>19.86</v>
      </c>
      <c r="J62" s="24" t="n">
        <v>0</v>
      </c>
      <c r="K62" s="24" t="n">
        <v>-0</v>
      </c>
      <c r="L62" s="24" t="n">
        <v>-0</v>
      </c>
      <c r="M62" s="6" t="s">
        <f>=I62+J62+K62+L62</f>
      </c>
      <c r="N62" s="24"/>
      <c r="O62" s="22"/>
      <c r="P62" s="22" t="s">
        <v>804</v>
      </c>
    </row>
    <row collapsed="false" customFormat="false" customHeight="false" hidden="false" ht="12.1" outlineLevel="0" r="63">
      <c r="A63" s="21" t="n">
        <v>43711</v>
      </c>
      <c r="B63" s="22" t="s">
        <v>803</v>
      </c>
      <c r="C63" s="22" t="s">
        <v>175</v>
      </c>
      <c r="D63" s="22" t="s">
        <v>803</v>
      </c>
      <c r="E63" s="22" t="s">
        <v>803</v>
      </c>
      <c r="F63" s="22" t="s">
        <v>20</v>
      </c>
      <c r="G63" s="23" t="n">
        <v>1</v>
      </c>
      <c r="H63" s="24" t="n">
        <v>1000</v>
      </c>
      <c r="I63" s="24" t="n">
        <v>1000</v>
      </c>
      <c r="J63" s="24" t="n">
        <v>0</v>
      </c>
      <c r="K63" s="24" t="n">
        <v>-0</v>
      </c>
      <c r="L63" s="24" t="n">
        <v>-0</v>
      </c>
      <c r="M63" s="24"/>
      <c r="N63" s="6" t="s">
        <f>=I63+J63+K63+L63</f>
      </c>
      <c r="O63" s="22"/>
      <c r="P63" s="22" t="s">
        <v>807</v>
      </c>
    </row>
    <row collapsed="false" customFormat="false" customHeight="false" hidden="false" ht="12.1" outlineLevel="0" r="64">
      <c r="A64" s="21" t="n">
        <v>43711</v>
      </c>
      <c r="B64" s="22" t="s">
        <v>803</v>
      </c>
      <c r="C64" s="22" t="s">
        <v>175</v>
      </c>
      <c r="D64" s="22" t="s">
        <v>803</v>
      </c>
      <c r="E64" s="22" t="s">
        <v>803</v>
      </c>
      <c r="F64" s="22" t="s">
        <v>20</v>
      </c>
      <c r="G64" s="23" t="n">
        <v>1</v>
      </c>
      <c r="H64" s="24" t="n">
        <v>100</v>
      </c>
      <c r="I64" s="24" t="n">
        <v>100</v>
      </c>
      <c r="J64" s="24" t="n">
        <v>0</v>
      </c>
      <c r="K64" s="24" t="n">
        <v>-0</v>
      </c>
      <c r="L64" s="24" t="n">
        <v>-0</v>
      </c>
      <c r="M64" s="24"/>
      <c r="N64" s="6" t="s">
        <f>=I64+J64+K64+L64</f>
      </c>
      <c r="O64" s="22"/>
      <c r="P64" s="22" t="s">
        <v>807</v>
      </c>
    </row>
    <row collapsed="false" customFormat="false" customHeight="false" hidden="false" ht="12.1" outlineLevel="0" r="65">
      <c r="A65" s="20" t="n">
        <v>43713.551226852</v>
      </c>
      <c r="B65" s="16" t="s">
        <v>661</v>
      </c>
      <c r="C65" s="16" t="s">
        <v>809</v>
      </c>
      <c r="D65" s="16" t="s">
        <v>656</v>
      </c>
      <c r="E65" s="16" t="s">
        <v>113</v>
      </c>
      <c r="F65" s="16" t="s">
        <v>20</v>
      </c>
      <c r="G65" s="7" t="n">
        <v>1</v>
      </c>
      <c r="H65" s="6" t="n">
        <v>100.71</v>
      </c>
      <c r="I65" s="6" t="n">
        <v>-1007.1</v>
      </c>
      <c r="J65" s="6" t="n">
        <v>-8.64</v>
      </c>
      <c r="K65" s="6" t="n">
        <v>-0.54</v>
      </c>
      <c r="L65" s="6" t="n">
        <v>-0.06</v>
      </c>
      <c r="M65" s="6"/>
      <c r="N65" s="6" t="s">
        <f>=I65+J65+K65+L65</f>
      </c>
      <c r="O65" s="16"/>
      <c r="P65" s="16" t="s">
        <v>807</v>
      </c>
    </row>
    <row collapsed="false" customFormat="false" customHeight="false" hidden="false" ht="12.1" outlineLevel="0" r="66">
      <c r="A66" s="21" t="n">
        <v>43717</v>
      </c>
      <c r="B66" s="22" t="s">
        <v>813</v>
      </c>
      <c r="C66" s="22" t="s">
        <v>821</v>
      </c>
      <c r="D66" s="22" t="s">
        <v>813</v>
      </c>
      <c r="E66" s="22" t="s">
        <v>813</v>
      </c>
      <c r="F66" s="22" t="s">
        <v>20</v>
      </c>
      <c r="G66" s="23" t="n">
        <v>1</v>
      </c>
      <c r="H66" s="24" t="n">
        <v>58.34</v>
      </c>
      <c r="I66" s="24" t="n">
        <v>58.34</v>
      </c>
      <c r="J66" s="24" t="n">
        <v>0</v>
      </c>
      <c r="K66" s="24" t="n">
        <v>-0</v>
      </c>
      <c r="L66" s="24" t="n">
        <v>-0</v>
      </c>
      <c r="M66" s="24"/>
      <c r="N66" s="6" t="s">
        <f>=I66+J66+K66+L66</f>
      </c>
      <c r="O66" s="22"/>
      <c r="P66" s="22" t="s">
        <v>807</v>
      </c>
    </row>
    <row collapsed="false" customFormat="false" customHeight="false" hidden="false" ht="12.1" outlineLevel="0" r="67">
      <c r="A67" s="21" t="n">
        <v>43717</v>
      </c>
      <c r="B67" s="22" t="s">
        <v>805</v>
      </c>
      <c r="C67" s="22" t="s">
        <v>827</v>
      </c>
      <c r="D67" s="22" t="s">
        <v>805</v>
      </c>
      <c r="E67" s="22" t="s">
        <v>805</v>
      </c>
      <c r="F67" s="22" t="s">
        <v>20</v>
      </c>
      <c r="G67" s="23" t="n">
        <v>1</v>
      </c>
      <c r="H67" s="24" t="n">
        <v>600</v>
      </c>
      <c r="I67" s="24" t="n">
        <v>600</v>
      </c>
      <c r="J67" s="24" t="n">
        <v>0</v>
      </c>
      <c r="K67" s="24" t="n">
        <v>-0</v>
      </c>
      <c r="L67" s="24" t="n">
        <v>-0</v>
      </c>
      <c r="M67" s="24"/>
      <c r="N67" s="6" t="s">
        <f>=I67+J67+K67+L67</f>
      </c>
      <c r="O67" s="22"/>
      <c r="P67" s="22" t="s">
        <v>807</v>
      </c>
    </row>
    <row collapsed="false" customFormat="false" customHeight="false" hidden="false" ht="12.1" outlineLevel="0" r="68">
      <c r="A68" s="21" t="n">
        <v>43726</v>
      </c>
      <c r="B68" s="22" t="s">
        <v>803</v>
      </c>
      <c r="C68" s="22" t="s">
        <v>175</v>
      </c>
      <c r="D68" s="22" t="s">
        <v>803</v>
      </c>
      <c r="E68" s="22" t="s">
        <v>803</v>
      </c>
      <c r="F68" s="22" t="s">
        <v>20</v>
      </c>
      <c r="G68" s="23" t="n">
        <v>1</v>
      </c>
      <c r="H68" s="24" t="n">
        <v>1090</v>
      </c>
      <c r="I68" s="24" t="n">
        <v>1090</v>
      </c>
      <c r="J68" s="24" t="n">
        <v>0</v>
      </c>
      <c r="K68" s="24" t="n">
        <v>-0</v>
      </c>
      <c r="L68" s="24" t="n">
        <v>-0</v>
      </c>
      <c r="M68" s="24"/>
      <c r="N68" s="6" t="s">
        <f>=I68+J68+K68+L68</f>
      </c>
      <c r="O68" s="22"/>
      <c r="P68" s="22" t="s">
        <v>807</v>
      </c>
    </row>
    <row collapsed="false" customFormat="false" customHeight="false" hidden="false" ht="12.1" outlineLevel="0" r="69">
      <c r="A69" s="20" t="n">
        <v>43726.577314815</v>
      </c>
      <c r="B69" s="16" t="s">
        <v>667</v>
      </c>
      <c r="C69" s="16" t="s">
        <v>819</v>
      </c>
      <c r="D69" s="16" t="s">
        <v>656</v>
      </c>
      <c r="E69" s="16" t="s">
        <v>113</v>
      </c>
      <c r="F69" s="16" t="s">
        <v>20</v>
      </c>
      <c r="G69" s="7" t="n">
        <v>1</v>
      </c>
      <c r="H69" s="6" t="n">
        <v>105.18</v>
      </c>
      <c r="I69" s="6" t="n">
        <v>-736.26</v>
      </c>
      <c r="J69" s="6" t="n">
        <v>-2.69</v>
      </c>
      <c r="K69" s="6" t="n">
        <v>-0.39</v>
      </c>
      <c r="L69" s="6" t="n">
        <v>-0.04</v>
      </c>
      <c r="M69" s="6"/>
      <c r="N69" s="6" t="s">
        <f>=I69+J69+K69+L69</f>
      </c>
      <c r="O69" s="16"/>
      <c r="P69" s="16" t="s">
        <v>807</v>
      </c>
    </row>
    <row collapsed="false" customFormat="false" customHeight="false" hidden="false" ht="12.1" outlineLevel="0" r="70">
      <c r="A70" s="21" t="n">
        <v>43733</v>
      </c>
      <c r="B70" s="22" t="s">
        <v>813</v>
      </c>
      <c r="C70" s="22" t="s">
        <v>814</v>
      </c>
      <c r="D70" s="22" t="s">
        <v>813</v>
      </c>
      <c r="E70" s="22" t="s">
        <v>813</v>
      </c>
      <c r="F70" s="22" t="s">
        <v>20</v>
      </c>
      <c r="G70" s="23" t="n">
        <v>1</v>
      </c>
      <c r="H70" s="24" t="n">
        <v>113.95</v>
      </c>
      <c r="I70" s="24" t="n">
        <v>113.95</v>
      </c>
      <c r="J70" s="24" t="n">
        <v>0</v>
      </c>
      <c r="K70" s="24" t="n">
        <v>-0</v>
      </c>
      <c r="L70" s="24" t="n">
        <v>-0</v>
      </c>
      <c r="M70" s="24"/>
      <c r="N70" s="6" t="s">
        <f>=I70+J70+K70+L70</f>
      </c>
      <c r="O70" s="22"/>
      <c r="P70" s="22" t="s">
        <v>807</v>
      </c>
    </row>
    <row collapsed="false" customFormat="false" customHeight="false" hidden="false" ht="12.1" outlineLevel="0" r="71">
      <c r="A71" s="20" t="n">
        <v>43734.429363426</v>
      </c>
      <c r="B71" s="16" t="s">
        <v>663</v>
      </c>
      <c r="C71" s="16" t="s">
        <v>811</v>
      </c>
      <c r="D71" s="16" t="s">
        <v>656</v>
      </c>
      <c r="E71" s="16" t="s">
        <v>113</v>
      </c>
      <c r="F71" s="16" t="s">
        <v>20</v>
      </c>
      <c r="G71" s="7" t="n">
        <v>1</v>
      </c>
      <c r="H71" s="6" t="n">
        <v>104.19</v>
      </c>
      <c r="I71" s="6" t="n">
        <v>-1041.9</v>
      </c>
      <c r="J71" s="6" t="n">
        <v>-0.5</v>
      </c>
      <c r="K71" s="6" t="n">
        <v>-0.56</v>
      </c>
      <c r="L71" s="6" t="n">
        <v>-0.06</v>
      </c>
      <c r="M71" s="6"/>
      <c r="N71" s="6" t="s">
        <f>=I71+J71+K71+L71</f>
      </c>
      <c r="O71" s="16"/>
      <c r="P71" s="16" t="s">
        <v>807</v>
      </c>
    </row>
    <row collapsed="false" customFormat="false" customHeight="false" hidden="false" ht="12.1" outlineLevel="0" r="72">
      <c r="A72" s="21" t="n">
        <v>43741</v>
      </c>
      <c r="B72" s="22" t="s">
        <v>803</v>
      </c>
      <c r="C72" s="22" t="s">
        <v>175</v>
      </c>
      <c r="D72" s="22" t="s">
        <v>803</v>
      </c>
      <c r="E72" s="22" t="s">
        <v>803</v>
      </c>
      <c r="F72" s="22" t="s">
        <v>20</v>
      </c>
      <c r="G72" s="23" t="n">
        <v>1</v>
      </c>
      <c r="H72" s="24" t="n">
        <v>1000</v>
      </c>
      <c r="I72" s="24" t="n">
        <v>1000</v>
      </c>
      <c r="J72" s="24" t="n">
        <v>0</v>
      </c>
      <c r="K72" s="24" t="n">
        <v>-0</v>
      </c>
      <c r="L72" s="24" t="n">
        <v>-0</v>
      </c>
      <c r="M72" s="24"/>
      <c r="N72" s="6" t="s">
        <f>=I72+J72+K72+L72</f>
      </c>
      <c r="O72" s="22"/>
      <c r="P72" s="22" t="s">
        <v>807</v>
      </c>
    </row>
    <row collapsed="false" customFormat="false" customHeight="false" hidden="false" ht="12.1" outlineLevel="0" r="73">
      <c r="A73" s="20" t="n">
        <v>43742.438310185</v>
      </c>
      <c r="B73" s="16" t="s">
        <v>661</v>
      </c>
      <c r="C73" s="16" t="s">
        <v>809</v>
      </c>
      <c r="D73" s="16" t="s">
        <v>656</v>
      </c>
      <c r="E73" s="16" t="s">
        <v>113</v>
      </c>
      <c r="F73" s="16" t="s">
        <v>20</v>
      </c>
      <c r="G73" s="7" t="n">
        <v>1</v>
      </c>
      <c r="H73" s="6" t="n">
        <v>100.615</v>
      </c>
      <c r="I73" s="6" t="n">
        <v>-1006.15</v>
      </c>
      <c r="J73" s="6" t="n">
        <v>-15.87</v>
      </c>
      <c r="K73" s="6" t="n">
        <v>-0.54</v>
      </c>
      <c r="L73" s="6" t="n">
        <v>-0.06</v>
      </c>
      <c r="M73" s="6"/>
      <c r="N73" s="6" t="s">
        <f>=I73+J73+K73+L73</f>
      </c>
      <c r="O73" s="16"/>
      <c r="P73" s="16" t="s">
        <v>807</v>
      </c>
    </row>
    <row collapsed="false" customFormat="false" customHeight="false" hidden="false" ht="12.1" outlineLevel="0" r="74">
      <c r="A74" s="21" t="n">
        <v>43761</v>
      </c>
      <c r="B74" s="22" t="s">
        <v>813</v>
      </c>
      <c r="C74" s="22" t="s">
        <v>820</v>
      </c>
      <c r="D74" s="22" t="s">
        <v>813</v>
      </c>
      <c r="E74" s="22" t="s">
        <v>813</v>
      </c>
      <c r="F74" s="22" t="s">
        <v>20</v>
      </c>
      <c r="G74" s="23" t="n">
        <v>1</v>
      </c>
      <c r="H74" s="24" t="n">
        <v>63.6</v>
      </c>
      <c r="I74" s="24" t="n">
        <v>63.6</v>
      </c>
      <c r="J74" s="24" t="n">
        <v>0</v>
      </c>
      <c r="K74" s="24" t="n">
        <v>-0</v>
      </c>
      <c r="L74" s="24" t="n">
        <v>-0</v>
      </c>
      <c r="M74" s="24"/>
      <c r="N74" s="6" t="s">
        <f>=I74+J74+K74+L74</f>
      </c>
      <c r="O74" s="22"/>
      <c r="P74" s="22" t="s">
        <v>807</v>
      </c>
    </row>
    <row collapsed="false" customFormat="false" customHeight="false" hidden="false" ht="12.1" outlineLevel="0" r="75">
      <c r="A75" s="21" t="n">
        <v>43766</v>
      </c>
      <c r="B75" s="22" t="s">
        <v>813</v>
      </c>
      <c r="C75" s="22" t="s">
        <v>823</v>
      </c>
      <c r="D75" s="22" t="s">
        <v>813</v>
      </c>
      <c r="E75" s="22" t="s">
        <v>813</v>
      </c>
      <c r="F75" s="22" t="s">
        <v>20</v>
      </c>
      <c r="G75" s="23" t="n">
        <v>1</v>
      </c>
      <c r="H75" s="24" t="n">
        <v>167</v>
      </c>
      <c r="I75" s="24" t="n">
        <v>167</v>
      </c>
      <c r="J75" s="24" t="n">
        <v>0</v>
      </c>
      <c r="K75" s="24" t="n">
        <v>-0</v>
      </c>
      <c r="L75" s="24" t="n">
        <v>-0</v>
      </c>
      <c r="M75" s="24"/>
      <c r="N75" s="6" t="s">
        <f>=I75+J75+K75+L75</f>
      </c>
      <c r="O75" s="22"/>
      <c r="P75" s="22" t="s">
        <v>807</v>
      </c>
    </row>
    <row collapsed="false" customFormat="false" customHeight="false" hidden="false" ht="12.1" outlineLevel="0" r="76">
      <c r="A76" s="21" t="n">
        <v>43769</v>
      </c>
      <c r="B76" s="22" t="s">
        <v>803</v>
      </c>
      <c r="C76" s="22" t="s">
        <v>175</v>
      </c>
      <c r="D76" s="22" t="s">
        <v>803</v>
      </c>
      <c r="E76" s="22" t="s">
        <v>803</v>
      </c>
      <c r="F76" s="22" t="s">
        <v>20</v>
      </c>
      <c r="G76" s="23" t="n">
        <v>1</v>
      </c>
      <c r="H76" s="24" t="n">
        <v>1000</v>
      </c>
      <c r="I76" s="24" t="n">
        <v>1000</v>
      </c>
      <c r="J76" s="24" t="n">
        <v>0</v>
      </c>
      <c r="K76" s="24" t="n">
        <v>-0</v>
      </c>
      <c r="L76" s="24" t="n">
        <v>-0</v>
      </c>
      <c r="M76" s="24"/>
      <c r="N76" s="6" t="s">
        <f>=I76+J76+K76+L76</f>
      </c>
      <c r="O76" s="22"/>
      <c r="P76" s="22" t="s">
        <v>807</v>
      </c>
    </row>
    <row collapsed="false" customFormat="false" customHeight="false" hidden="false" ht="12.1" outlineLevel="0" r="77">
      <c r="A77" s="20" t="n">
        <v>43769.66869213</v>
      </c>
      <c r="B77" s="16" t="s">
        <v>50</v>
      </c>
      <c r="C77" s="16" t="s">
        <v>812</v>
      </c>
      <c r="D77" s="16" t="s">
        <v>656</v>
      </c>
      <c r="E77" s="16" t="s">
        <v>18</v>
      </c>
      <c r="F77" s="16" t="s">
        <v>20</v>
      </c>
      <c r="G77" s="7" t="n">
        <v>10</v>
      </c>
      <c r="H77" s="6" t="n">
        <v>126.36</v>
      </c>
      <c r="I77" s="6" t="n">
        <v>-1263.6</v>
      </c>
      <c r="J77" s="6" t="n">
        <v>-0</v>
      </c>
      <c r="K77" s="6" t="n">
        <v>-0.68</v>
      </c>
      <c r="L77" s="6" t="n">
        <v>-0.07</v>
      </c>
      <c r="M77" s="6"/>
      <c r="N77" s="6" t="s">
        <f>=I77+J77+K77+L77</f>
      </c>
      <c r="O77" s="16"/>
      <c r="P77" s="16" t="s">
        <v>807</v>
      </c>
    </row>
    <row collapsed="false" customFormat="false" customHeight="false" hidden="false" ht="12.1" outlineLevel="0" r="78">
      <c r="A78" s="21" t="n">
        <v>43790</v>
      </c>
      <c r="B78" s="22" t="s">
        <v>803</v>
      </c>
      <c r="C78" s="22" t="s">
        <v>175</v>
      </c>
      <c r="D78" s="22" t="s">
        <v>803</v>
      </c>
      <c r="E78" s="22" t="s">
        <v>803</v>
      </c>
      <c r="F78" s="22" t="s">
        <v>20</v>
      </c>
      <c r="G78" s="23" t="n">
        <v>1</v>
      </c>
      <c r="H78" s="24" t="n">
        <v>1000</v>
      </c>
      <c r="I78" s="24" t="n">
        <v>1000</v>
      </c>
      <c r="J78" s="24" t="n">
        <v>0</v>
      </c>
      <c r="K78" s="24" t="n">
        <v>-0</v>
      </c>
      <c r="L78" s="24" t="n">
        <v>-0</v>
      </c>
      <c r="M78" s="24"/>
      <c r="N78" s="6" t="s">
        <f>=I78+J78+K78+L78</f>
      </c>
      <c r="O78" s="22"/>
      <c r="P78" s="22" t="s">
        <v>807</v>
      </c>
    </row>
    <row collapsed="false" customFormat="false" customHeight="false" hidden="false" ht="12.1" outlineLevel="0" r="79">
      <c r="A79" s="20" t="n">
        <v>43791.583425926</v>
      </c>
      <c r="B79" s="16" t="s">
        <v>663</v>
      </c>
      <c r="C79" s="16" t="s">
        <v>811</v>
      </c>
      <c r="D79" s="16" t="s">
        <v>656</v>
      </c>
      <c r="E79" s="16" t="s">
        <v>113</v>
      </c>
      <c r="F79" s="16" t="s">
        <v>20</v>
      </c>
      <c r="G79" s="7" t="n">
        <v>1</v>
      </c>
      <c r="H79" s="6" t="n">
        <v>104.58</v>
      </c>
      <c r="I79" s="6" t="n">
        <v>-1045.8</v>
      </c>
      <c r="J79" s="6" t="n">
        <v>-14.77</v>
      </c>
      <c r="K79" s="6" t="n">
        <v>-0.56</v>
      </c>
      <c r="L79" s="6" t="n">
        <v>-0.06</v>
      </c>
      <c r="M79" s="6"/>
      <c r="N79" s="6" t="s">
        <f>=I79+J79+K79+L79</f>
      </c>
      <c r="O79" s="16"/>
      <c r="P79" s="16" t="s">
        <v>807</v>
      </c>
    </row>
    <row collapsed="false" customFormat="false" customHeight="false" hidden="false" ht="12.1" outlineLevel="0" r="80">
      <c r="A80" s="21" t="n">
        <v>43808</v>
      </c>
      <c r="B80" s="22" t="s">
        <v>813</v>
      </c>
      <c r="C80" s="22" t="s">
        <v>821</v>
      </c>
      <c r="D80" s="22" t="s">
        <v>813</v>
      </c>
      <c r="E80" s="22" t="s">
        <v>813</v>
      </c>
      <c r="F80" s="22" t="s">
        <v>20</v>
      </c>
      <c r="G80" s="23" t="n">
        <v>1</v>
      </c>
      <c r="H80" s="24" t="n">
        <v>61.26</v>
      </c>
      <c r="I80" s="24" t="n">
        <v>61.26</v>
      </c>
      <c r="J80" s="24" t="n">
        <v>0</v>
      </c>
      <c r="K80" s="24" t="n">
        <v>-0</v>
      </c>
      <c r="L80" s="24" t="n">
        <v>-0</v>
      </c>
      <c r="M80" s="24"/>
      <c r="N80" s="6" t="s">
        <f>=I80+J80+K80+L80</f>
      </c>
      <c r="O80" s="22"/>
      <c r="P80" s="22" t="s">
        <v>807</v>
      </c>
    </row>
    <row collapsed="false" customFormat="false" customHeight="false" hidden="false" ht="12.1" outlineLevel="0" r="81">
      <c r="A81" s="21" t="n">
        <v>43824</v>
      </c>
      <c r="B81" s="22" t="s">
        <v>813</v>
      </c>
      <c r="C81" s="22" t="s">
        <v>814</v>
      </c>
      <c r="D81" s="22" t="s">
        <v>813</v>
      </c>
      <c r="E81" s="22" t="s">
        <v>813</v>
      </c>
      <c r="F81" s="22" t="s">
        <v>20</v>
      </c>
      <c r="G81" s="23" t="n">
        <v>1</v>
      </c>
      <c r="H81" s="24" t="n">
        <v>159.53</v>
      </c>
      <c r="I81" s="24" t="n">
        <v>159.53</v>
      </c>
      <c r="J81" s="24" t="n">
        <v>0</v>
      </c>
      <c r="K81" s="24" t="n">
        <v>-0</v>
      </c>
      <c r="L81" s="24" t="n">
        <v>-0</v>
      </c>
      <c r="M81" s="24"/>
      <c r="N81" s="6" t="s">
        <f>=I81+J81+K81+L81</f>
      </c>
      <c r="O81" s="22"/>
      <c r="P81" s="22" t="s">
        <v>807</v>
      </c>
    </row>
    <row collapsed="false" customFormat="false" customHeight="false" hidden="false" ht="12.1" outlineLevel="0" r="82">
      <c r="A82" s="21" t="n">
        <v>43838</v>
      </c>
      <c r="B82" s="22" t="s">
        <v>803</v>
      </c>
      <c r="C82" s="22" t="s">
        <v>175</v>
      </c>
      <c r="D82" s="22" t="s">
        <v>803</v>
      </c>
      <c r="E82" s="22" t="s">
        <v>803</v>
      </c>
      <c r="F82" s="22" t="s">
        <v>20</v>
      </c>
      <c r="G82" s="23" t="n">
        <v>1</v>
      </c>
      <c r="H82" s="24" t="n">
        <v>2000</v>
      </c>
      <c r="I82" s="24" t="n">
        <v>2000</v>
      </c>
      <c r="J82" s="24" t="n">
        <v>0</v>
      </c>
      <c r="K82" s="24" t="n">
        <v>-0</v>
      </c>
      <c r="L82" s="24" t="n">
        <v>-0</v>
      </c>
      <c r="M82" s="24"/>
      <c r="N82" s="6" t="s">
        <f>=I82+J82+K82+L82</f>
      </c>
      <c r="O82" s="22"/>
      <c r="P82" s="22" t="s">
        <v>807</v>
      </c>
    </row>
    <row collapsed="false" customFormat="false" customHeight="false" hidden="false" ht="12.1" outlineLevel="0" r="83">
      <c r="A83" s="20" t="n">
        <v>43838.507951389</v>
      </c>
      <c r="B83" s="16" t="s">
        <v>668</v>
      </c>
      <c r="C83" s="16" t="s">
        <v>828</v>
      </c>
      <c r="D83" s="16" t="s">
        <v>656</v>
      </c>
      <c r="E83" s="16" t="s">
        <v>18</v>
      </c>
      <c r="F83" s="16" t="s">
        <v>20</v>
      </c>
      <c r="G83" s="7" t="n">
        <v>1</v>
      </c>
      <c r="H83" s="6" t="n">
        <v>741.5</v>
      </c>
      <c r="I83" s="6" t="n">
        <v>-741.5</v>
      </c>
      <c r="J83" s="6" t="n">
        <v>-0</v>
      </c>
      <c r="K83" s="6" t="n">
        <v>-0.4</v>
      </c>
      <c r="L83" s="6" t="n">
        <v>-0.04</v>
      </c>
      <c r="M83" s="6"/>
      <c r="N83" s="6" t="s">
        <f>=I83+J83+K83+L83</f>
      </c>
      <c r="O83" s="16"/>
      <c r="P83" s="16" t="s">
        <v>807</v>
      </c>
    </row>
    <row collapsed="false" customFormat="false" customHeight="false" hidden="false" ht="12.1" outlineLevel="0" r="84">
      <c r="A84" s="20" t="n">
        <v>43838.50818287</v>
      </c>
      <c r="B84" s="16" t="s">
        <v>68</v>
      </c>
      <c r="C84" s="16" t="s">
        <v>829</v>
      </c>
      <c r="D84" s="16" t="s">
        <v>656</v>
      </c>
      <c r="E84" s="16" t="s">
        <v>18</v>
      </c>
      <c r="F84" s="16" t="s">
        <v>20</v>
      </c>
      <c r="G84" s="7" t="n">
        <v>1</v>
      </c>
      <c r="H84" s="6" t="n">
        <v>929.6</v>
      </c>
      <c r="I84" s="6" t="n">
        <v>-929.6</v>
      </c>
      <c r="J84" s="6" t="n">
        <v>-0</v>
      </c>
      <c r="K84" s="6" t="n">
        <v>-0.49</v>
      </c>
      <c r="L84" s="6" t="n">
        <v>-0.05</v>
      </c>
      <c r="M84" s="6"/>
      <c r="N84" s="6" t="s">
        <f>=I84+J84+K84+L84</f>
      </c>
      <c r="O84" s="16"/>
      <c r="P84" s="16" t="s">
        <v>807</v>
      </c>
    </row>
    <row collapsed="false" customFormat="false" customHeight="false" hidden="false" ht="12.1" outlineLevel="0" r="85">
      <c r="A85" s="20" t="n">
        <v>43838.50849537</v>
      </c>
      <c r="B85" s="16" t="s">
        <v>669</v>
      </c>
      <c r="C85" s="16" t="s">
        <v>830</v>
      </c>
      <c r="D85" s="16" t="s">
        <v>656</v>
      </c>
      <c r="E85" s="16" t="s">
        <v>18</v>
      </c>
      <c r="F85" s="16" t="s">
        <v>20</v>
      </c>
      <c r="G85" s="7" t="n">
        <v>1000</v>
      </c>
      <c r="H85" s="6" t="n">
        <v>0.5593</v>
      </c>
      <c r="I85" s="6" t="n">
        <v>-559.3</v>
      </c>
      <c r="J85" s="6" t="n">
        <v>-0</v>
      </c>
      <c r="K85" s="6" t="n">
        <v>-0.3</v>
      </c>
      <c r="L85" s="6" t="n">
        <v>-0.03</v>
      </c>
      <c r="M85" s="6"/>
      <c r="N85" s="6" t="s">
        <f>=I85+J85+K85+L85</f>
      </c>
      <c r="O85" s="16"/>
      <c r="P85" s="16" t="s">
        <v>807</v>
      </c>
    </row>
    <row collapsed="false" customFormat="false" customHeight="false" hidden="false" ht="12.1" outlineLevel="0" r="86">
      <c r="A86" s="21" t="n">
        <v>43853</v>
      </c>
      <c r="B86" s="22" t="s">
        <v>813</v>
      </c>
      <c r="C86" s="22" t="s">
        <v>820</v>
      </c>
      <c r="D86" s="22" t="s">
        <v>813</v>
      </c>
      <c r="E86" s="22" t="s">
        <v>813</v>
      </c>
      <c r="F86" s="22" t="s">
        <v>20</v>
      </c>
      <c r="G86" s="23" t="n">
        <v>1</v>
      </c>
      <c r="H86" s="24" t="n">
        <v>83.6</v>
      </c>
      <c r="I86" s="24" t="n">
        <v>83.6</v>
      </c>
      <c r="J86" s="24" t="n">
        <v>0</v>
      </c>
      <c r="K86" s="24" t="n">
        <v>-0</v>
      </c>
      <c r="L86" s="24" t="n">
        <v>-0</v>
      </c>
      <c r="M86" s="24"/>
      <c r="N86" s="6" t="s">
        <f>=I86+J86+K86+L86</f>
      </c>
      <c r="O86" s="22"/>
      <c r="P86" s="22" t="s">
        <v>807</v>
      </c>
    </row>
    <row collapsed="false" customFormat="false" customHeight="false" hidden="false" ht="12.1" outlineLevel="0" r="87">
      <c r="A87" s="21" t="n">
        <v>43859</v>
      </c>
      <c r="B87" s="22" t="s">
        <v>805</v>
      </c>
      <c r="C87" s="22" t="s">
        <v>831</v>
      </c>
      <c r="D87" s="22" t="s">
        <v>805</v>
      </c>
      <c r="E87" s="22" t="s">
        <v>805</v>
      </c>
      <c r="F87" s="22" t="s">
        <v>20</v>
      </c>
      <c r="G87" s="23" t="n">
        <v>1</v>
      </c>
      <c r="H87" s="24" t="n">
        <v>7000</v>
      </c>
      <c r="I87" s="24" t="n">
        <v>7000</v>
      </c>
      <c r="J87" s="24" t="n">
        <v>0</v>
      </c>
      <c r="K87" s="24" t="n">
        <v>-0</v>
      </c>
      <c r="L87" s="24" t="n">
        <v>-0</v>
      </c>
      <c r="M87" s="24"/>
      <c r="N87" s="6" t="s">
        <f>=I87+J87+K87+L87</f>
      </c>
      <c r="O87" s="22"/>
      <c r="P87" s="22" t="s">
        <v>807</v>
      </c>
    </row>
    <row collapsed="false" customFormat="false" customHeight="false" hidden="false" ht="12.1" outlineLevel="0" r="88">
      <c r="A88" s="21" t="n">
        <v>43860</v>
      </c>
      <c r="B88" s="22" t="s">
        <v>813</v>
      </c>
      <c r="C88" s="22" t="s">
        <v>824</v>
      </c>
      <c r="D88" s="22" t="s">
        <v>813</v>
      </c>
      <c r="E88" s="22" t="s">
        <v>813</v>
      </c>
      <c r="F88" s="22" t="s">
        <v>20</v>
      </c>
      <c r="G88" s="23" t="n">
        <v>1</v>
      </c>
      <c r="H88" s="24" t="n">
        <v>153.19</v>
      </c>
      <c r="I88" s="24" t="n">
        <v>153.19</v>
      </c>
      <c r="J88" s="24" t="n">
        <v>0</v>
      </c>
      <c r="K88" s="24" t="n">
        <v>-0</v>
      </c>
      <c r="L88" s="24" t="n">
        <v>-0</v>
      </c>
      <c r="M88" s="24"/>
      <c r="N88" s="6" t="s">
        <f>=I88+J88+K88+L88</f>
      </c>
      <c r="O88" s="22"/>
      <c r="P88" s="22" t="s">
        <v>807</v>
      </c>
    </row>
    <row collapsed="false" customFormat="false" customHeight="false" hidden="false" ht="12.1" outlineLevel="0" r="89">
      <c r="A89" s="21" t="n">
        <v>43860</v>
      </c>
      <c r="B89" s="22" t="s">
        <v>803</v>
      </c>
      <c r="C89" s="22" t="s">
        <v>175</v>
      </c>
      <c r="D89" s="22" t="s">
        <v>803</v>
      </c>
      <c r="E89" s="22" t="s">
        <v>803</v>
      </c>
      <c r="F89" s="22" t="s">
        <v>20</v>
      </c>
      <c r="G89" s="23" t="n">
        <v>1</v>
      </c>
      <c r="H89" s="24" t="n">
        <v>700</v>
      </c>
      <c r="I89" s="24" t="n">
        <v>700</v>
      </c>
      <c r="J89" s="24" t="n">
        <v>0</v>
      </c>
      <c r="K89" s="24" t="n">
        <v>-0</v>
      </c>
      <c r="L89" s="24" t="n">
        <v>-0</v>
      </c>
      <c r="M89" s="24"/>
      <c r="N89" s="6" t="s">
        <f>=I89+J89+K89+L89</f>
      </c>
      <c r="O89" s="22"/>
      <c r="P89" s="22" t="s">
        <v>807</v>
      </c>
    </row>
    <row collapsed="false" customFormat="false" customHeight="false" hidden="false" ht="12.1" outlineLevel="0" r="90">
      <c r="A90" s="21" t="n">
        <v>43860</v>
      </c>
      <c r="B90" s="22" t="s">
        <v>813</v>
      </c>
      <c r="C90" s="22" t="s">
        <v>825</v>
      </c>
      <c r="D90" s="22" t="s">
        <v>813</v>
      </c>
      <c r="E90" s="22" t="s">
        <v>813</v>
      </c>
      <c r="F90" s="22" t="s">
        <v>20</v>
      </c>
      <c r="G90" s="23" t="n">
        <v>1</v>
      </c>
      <c r="H90" s="24" t="n">
        <v>297.36</v>
      </c>
      <c r="I90" s="24" t="n">
        <v>297.36</v>
      </c>
      <c r="J90" s="24" t="n">
        <v>0</v>
      </c>
      <c r="K90" s="24" t="n">
        <v>-0</v>
      </c>
      <c r="L90" s="24" t="n">
        <v>-0</v>
      </c>
      <c r="M90" s="24"/>
      <c r="N90" s="6" t="s">
        <f>=I90+J90+K90+L90</f>
      </c>
      <c r="O90" s="22"/>
      <c r="P90" s="22" t="s">
        <v>807</v>
      </c>
    </row>
    <row collapsed="false" customFormat="false" customHeight="false" hidden="false" ht="12.1" outlineLevel="0" r="91">
      <c r="A91" s="20" t="n">
        <v>43860.495393519</v>
      </c>
      <c r="B91" s="16" t="s">
        <v>670</v>
      </c>
      <c r="C91" s="16" t="s">
        <v>832</v>
      </c>
      <c r="D91" s="16" t="s">
        <v>656</v>
      </c>
      <c r="E91" s="16" t="s">
        <v>113</v>
      </c>
      <c r="F91" s="16" t="s">
        <v>20</v>
      </c>
      <c r="G91" s="7" t="n">
        <v>7</v>
      </c>
      <c r="H91" s="6" t="n">
        <v>106.25</v>
      </c>
      <c r="I91" s="6" t="n">
        <v>-7437.5</v>
      </c>
      <c r="J91" s="6" t="n">
        <v>-296.31</v>
      </c>
      <c r="K91" s="6" t="n">
        <v>-3.96</v>
      </c>
      <c r="L91" s="6" t="n">
        <v>-0.43</v>
      </c>
      <c r="M91" s="6"/>
      <c r="N91" s="6" t="s">
        <f>=I91+J91+K91+L91</f>
      </c>
      <c r="O91" s="16"/>
      <c r="P91" s="16" t="s">
        <v>807</v>
      </c>
    </row>
    <row collapsed="false" customFormat="false" customHeight="false" hidden="false" ht="12.1" outlineLevel="0" r="92">
      <c r="A92" s="21" t="n">
        <v>43861</v>
      </c>
      <c r="B92" s="22" t="s">
        <v>803</v>
      </c>
      <c r="C92" s="22" t="s">
        <v>175</v>
      </c>
      <c r="D92" s="22" t="s">
        <v>803</v>
      </c>
      <c r="E92" s="22" t="s">
        <v>803</v>
      </c>
      <c r="F92" s="22" t="s">
        <v>20</v>
      </c>
      <c r="G92" s="23" t="n">
        <v>1</v>
      </c>
      <c r="H92" s="24" t="n">
        <v>1000</v>
      </c>
      <c r="I92" s="24" t="n">
        <v>1000</v>
      </c>
      <c r="J92" s="24" t="n">
        <v>0</v>
      </c>
      <c r="K92" s="24" t="n">
        <v>-0</v>
      </c>
      <c r="L92" s="24" t="n">
        <v>-0</v>
      </c>
      <c r="M92" s="24"/>
      <c r="N92" s="6" t="s">
        <f>=I92+J92+K92+L92</f>
      </c>
      <c r="O92" s="22"/>
      <c r="P92" s="22" t="s">
        <v>807</v>
      </c>
    </row>
    <row collapsed="false" customFormat="false" customHeight="false" hidden="false" ht="12.1" outlineLevel="0" r="93">
      <c r="A93" s="20" t="n">
        <v>43861.589872685</v>
      </c>
      <c r="B93" s="16" t="s">
        <v>669</v>
      </c>
      <c r="C93" s="16" t="s">
        <v>830</v>
      </c>
      <c r="D93" s="16" t="s">
        <v>656</v>
      </c>
      <c r="E93" s="16" t="s">
        <v>18</v>
      </c>
      <c r="F93" s="16" t="s">
        <v>20</v>
      </c>
      <c r="G93" s="7" t="n">
        <v>1000</v>
      </c>
      <c r="H93" s="6" t="n">
        <v>0.7123</v>
      </c>
      <c r="I93" s="6" t="n">
        <v>-712.3</v>
      </c>
      <c r="J93" s="6" t="n">
        <v>-0</v>
      </c>
      <c r="K93" s="6" t="n">
        <v>-0.38</v>
      </c>
      <c r="L93" s="6" t="n">
        <v>-0.04</v>
      </c>
      <c r="M93" s="6"/>
      <c r="N93" s="6" t="s">
        <f>=I93+J93+K93+L93</f>
      </c>
      <c r="O93" s="16"/>
      <c r="P93" s="16" t="s">
        <v>807</v>
      </c>
    </row>
    <row collapsed="false" customFormat="false" customHeight="false" hidden="false" ht="12.1" outlineLevel="0" r="94">
      <c r="A94" s="20" t="n">
        <v>43861.590150463</v>
      </c>
      <c r="B94" s="16" t="s">
        <v>668</v>
      </c>
      <c r="C94" s="16" t="s">
        <v>828</v>
      </c>
      <c r="D94" s="16" t="s">
        <v>656</v>
      </c>
      <c r="E94" s="16" t="s">
        <v>18</v>
      </c>
      <c r="F94" s="16" t="s">
        <v>20</v>
      </c>
      <c r="G94" s="7" t="n">
        <v>1</v>
      </c>
      <c r="H94" s="6" t="n">
        <v>720.9</v>
      </c>
      <c r="I94" s="6" t="n">
        <v>-720.9</v>
      </c>
      <c r="J94" s="6" t="n">
        <v>-0</v>
      </c>
      <c r="K94" s="6" t="n">
        <v>-0.38</v>
      </c>
      <c r="L94" s="6" t="n">
        <v>-0.04</v>
      </c>
      <c r="M94" s="6"/>
      <c r="N94" s="6" t="s">
        <f>=I94+J94+K94+L94</f>
      </c>
      <c r="O94" s="16"/>
      <c r="P94" s="16" t="s">
        <v>807</v>
      </c>
    </row>
    <row collapsed="false" customFormat="false" customHeight="false" hidden="false" ht="12.1" outlineLevel="0" r="95">
      <c r="A95" s="21" t="n">
        <v>43862</v>
      </c>
      <c r="B95" s="22" t="s">
        <v>805</v>
      </c>
      <c r="C95" s="22" t="s">
        <v>806</v>
      </c>
      <c r="D95" s="22" t="s">
        <v>805</v>
      </c>
      <c r="E95" s="22" t="s">
        <v>805</v>
      </c>
      <c r="F95" s="22" t="s">
        <v>78</v>
      </c>
      <c r="G95" s="23" t="n">
        <v>1</v>
      </c>
      <c r="H95" s="24" t="n">
        <v>63.1385</v>
      </c>
      <c r="I95" s="24" t="n">
        <v>2.58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4"/>
      <c r="O95" s="22"/>
      <c r="P95" s="22" t="s">
        <v>804</v>
      </c>
    </row>
    <row collapsed="false" customFormat="false" customHeight="false" hidden="false" ht="12.1" outlineLevel="0" r="96">
      <c r="A96" s="21" t="n">
        <v>43866</v>
      </c>
      <c r="B96" s="22" t="s">
        <v>813</v>
      </c>
      <c r="C96" s="22" t="s">
        <v>833</v>
      </c>
      <c r="D96" s="22" t="s">
        <v>813</v>
      </c>
      <c r="E96" s="22" t="s">
        <v>813</v>
      </c>
      <c r="F96" s="22" t="s">
        <v>20</v>
      </c>
      <c r="G96" s="23" t="n">
        <v>1</v>
      </c>
      <c r="H96" s="24" t="n">
        <v>304.71</v>
      </c>
      <c r="I96" s="24" t="n">
        <v>304.71</v>
      </c>
      <c r="J96" s="24" t="n">
        <v>0</v>
      </c>
      <c r="K96" s="24" t="n">
        <v>-0</v>
      </c>
      <c r="L96" s="24" t="n">
        <v>-0</v>
      </c>
      <c r="M96" s="24"/>
      <c r="N96" s="6" t="s">
        <f>=I96+J96+K96+L96</f>
      </c>
      <c r="O96" s="22"/>
      <c r="P96" s="22" t="s">
        <v>807</v>
      </c>
    </row>
    <row collapsed="false" customFormat="false" customHeight="false" hidden="false" ht="12.1" outlineLevel="0" r="97">
      <c r="A97" s="21" t="n">
        <v>43867</v>
      </c>
      <c r="B97" s="22" t="s">
        <v>803</v>
      </c>
      <c r="C97" s="22" t="s">
        <v>175</v>
      </c>
      <c r="D97" s="22" t="s">
        <v>803</v>
      </c>
      <c r="E97" s="22" t="s">
        <v>803</v>
      </c>
      <c r="F97" s="22" t="s">
        <v>20</v>
      </c>
      <c r="G97" s="23" t="n">
        <v>1</v>
      </c>
      <c r="H97" s="24" t="n">
        <v>700</v>
      </c>
      <c r="I97" s="24" t="n">
        <v>700</v>
      </c>
      <c r="J97" s="24" t="n">
        <v>0</v>
      </c>
      <c r="K97" s="24" t="n">
        <v>-0</v>
      </c>
      <c r="L97" s="24" t="n">
        <v>-0</v>
      </c>
      <c r="M97" s="24"/>
      <c r="N97" s="6" t="s">
        <f>=I97+J97+K97+L97</f>
      </c>
      <c r="O97" s="22"/>
      <c r="P97" s="22" t="s">
        <v>807</v>
      </c>
    </row>
    <row collapsed="false" customFormat="false" customHeight="false" hidden="false" ht="12.1" outlineLevel="0" r="98">
      <c r="A98" s="20" t="n">
        <v>43867.484849537</v>
      </c>
      <c r="B98" s="16" t="s">
        <v>670</v>
      </c>
      <c r="C98" s="16" t="s">
        <v>832</v>
      </c>
      <c r="D98" s="16" t="s">
        <v>656</v>
      </c>
      <c r="E98" s="16" t="s">
        <v>113</v>
      </c>
      <c r="F98" s="16" t="s">
        <v>20</v>
      </c>
      <c r="G98" s="7" t="n">
        <v>1</v>
      </c>
      <c r="H98" s="6" t="n">
        <v>106.239</v>
      </c>
      <c r="I98" s="6" t="n">
        <v>-1062.39</v>
      </c>
      <c r="J98" s="6" t="n">
        <v>-0.42</v>
      </c>
      <c r="K98" s="6" t="n">
        <v>-0.57</v>
      </c>
      <c r="L98" s="6" t="n">
        <v>-0.06</v>
      </c>
      <c r="M98" s="6"/>
      <c r="N98" s="6" t="s">
        <f>=I98+J98+K98+L98</f>
      </c>
      <c r="O98" s="16"/>
      <c r="P98" s="16" t="s">
        <v>807</v>
      </c>
    </row>
    <row collapsed="false" customFormat="false" customHeight="false" hidden="false" ht="12.1" outlineLevel="0" r="99">
      <c r="A99" s="21" t="n">
        <v>43875</v>
      </c>
      <c r="B99" s="22" t="s">
        <v>803</v>
      </c>
      <c r="C99" s="22" t="s">
        <v>175</v>
      </c>
      <c r="D99" s="22" t="s">
        <v>803</v>
      </c>
      <c r="E99" s="22" t="s">
        <v>803</v>
      </c>
      <c r="F99" s="22" t="s">
        <v>20</v>
      </c>
      <c r="G99" s="23" t="n">
        <v>1</v>
      </c>
      <c r="H99" s="24" t="n">
        <v>2000</v>
      </c>
      <c r="I99" s="24" t="n">
        <v>2000</v>
      </c>
      <c r="J99" s="24" t="n">
        <v>0</v>
      </c>
      <c r="K99" s="24" t="n">
        <v>-0</v>
      </c>
      <c r="L99" s="24" t="n">
        <v>-0</v>
      </c>
      <c r="M99" s="24"/>
      <c r="N99" s="6" t="s">
        <f>=I99+J99+K99+L99</f>
      </c>
      <c r="O99" s="22"/>
      <c r="P99" s="22" t="s">
        <v>807</v>
      </c>
    </row>
    <row collapsed="false" customFormat="false" customHeight="false" hidden="false" ht="12.1" outlineLevel="0" r="100">
      <c r="A100" s="20" t="n">
        <v>43875.610127315</v>
      </c>
      <c r="B100" s="16" t="s">
        <v>68</v>
      </c>
      <c r="C100" s="16" t="s">
        <v>829</v>
      </c>
      <c r="D100" s="16" t="s">
        <v>656</v>
      </c>
      <c r="E100" s="16" t="s">
        <v>18</v>
      </c>
      <c r="F100" s="16" t="s">
        <v>20</v>
      </c>
      <c r="G100" s="7" t="n">
        <v>2</v>
      </c>
      <c r="H100" s="6" t="n">
        <v>928.2</v>
      </c>
      <c r="I100" s="6" t="n">
        <v>-1856.4</v>
      </c>
      <c r="J100" s="6" t="n">
        <v>-0</v>
      </c>
      <c r="K100" s="6" t="n">
        <v>-0.99</v>
      </c>
      <c r="L100" s="6" t="n">
        <v>-0.11</v>
      </c>
      <c r="M100" s="6"/>
      <c r="N100" s="6" t="s">
        <f>=I100+J100+K100+L100</f>
      </c>
      <c r="O100" s="16"/>
      <c r="P100" s="16" t="s">
        <v>807</v>
      </c>
    </row>
    <row collapsed="false" customFormat="false" customHeight="false" hidden="false" ht="12.1" outlineLevel="0" r="101">
      <c r="A101" s="21" t="n">
        <v>43889</v>
      </c>
      <c r="B101" s="22" t="s">
        <v>803</v>
      </c>
      <c r="C101" s="22" t="s">
        <v>175</v>
      </c>
      <c r="D101" s="22" t="s">
        <v>803</v>
      </c>
      <c r="E101" s="22" t="s">
        <v>803</v>
      </c>
      <c r="F101" s="22" t="s">
        <v>20</v>
      </c>
      <c r="G101" s="23" t="n">
        <v>1</v>
      </c>
      <c r="H101" s="24" t="n">
        <v>2000</v>
      </c>
      <c r="I101" s="24" t="n">
        <v>2000</v>
      </c>
      <c r="J101" s="24" t="n">
        <v>0</v>
      </c>
      <c r="K101" s="24" t="n">
        <v>-0</v>
      </c>
      <c r="L101" s="24" t="n">
        <v>-0</v>
      </c>
      <c r="M101" s="24"/>
      <c r="N101" s="6" t="s">
        <f>=I101+J101+K101+L101</f>
      </c>
      <c r="O101" s="22"/>
      <c r="P101" s="22" t="s">
        <v>807</v>
      </c>
    </row>
    <row collapsed="false" customFormat="false" customHeight="false" hidden="false" ht="12.1" outlineLevel="0" r="102">
      <c r="A102" s="20" t="n">
        <v>43889.474872685</v>
      </c>
      <c r="B102" s="16" t="s">
        <v>50</v>
      </c>
      <c r="C102" s="16" t="s">
        <v>812</v>
      </c>
      <c r="D102" s="16" t="s">
        <v>656</v>
      </c>
      <c r="E102" s="16" t="s">
        <v>18</v>
      </c>
      <c r="F102" s="16" t="s">
        <v>20</v>
      </c>
      <c r="G102" s="7" t="n">
        <v>10</v>
      </c>
      <c r="H102" s="6" t="n">
        <v>129.84</v>
      </c>
      <c r="I102" s="6" t="n">
        <v>-1298.4</v>
      </c>
      <c r="J102" s="6" t="n">
        <v>-0</v>
      </c>
      <c r="K102" s="6" t="n">
        <v>-0.69</v>
      </c>
      <c r="L102" s="6" t="n">
        <v>-0.07</v>
      </c>
      <c r="M102" s="6"/>
      <c r="N102" s="6" t="s">
        <f>=I102+J102+K102+L102</f>
      </c>
      <c r="O102" s="16"/>
      <c r="P102" s="16" t="s">
        <v>807</v>
      </c>
    </row>
    <row collapsed="false" customFormat="false" customHeight="false" hidden="false" ht="12.1" outlineLevel="0" r="103">
      <c r="A103" s="20" t="n">
        <v>43889.475428241</v>
      </c>
      <c r="B103" s="16" t="s">
        <v>665</v>
      </c>
      <c r="C103" s="16" t="s">
        <v>816</v>
      </c>
      <c r="D103" s="16" t="s">
        <v>656</v>
      </c>
      <c r="E103" s="16" t="s">
        <v>18</v>
      </c>
      <c r="F103" s="16" t="s">
        <v>20</v>
      </c>
      <c r="G103" s="7" t="n">
        <v>10</v>
      </c>
      <c r="H103" s="6" t="n">
        <v>70.65</v>
      </c>
      <c r="I103" s="6" t="n">
        <v>-706.5</v>
      </c>
      <c r="J103" s="6" t="n">
        <v>-0</v>
      </c>
      <c r="K103" s="6" t="n">
        <v>-0.38</v>
      </c>
      <c r="L103" s="6" t="n">
        <v>-0.04</v>
      </c>
      <c r="M103" s="6"/>
      <c r="N103" s="6" t="s">
        <f>=I103+J103+K103+L103</f>
      </c>
      <c r="O103" s="16"/>
      <c r="P103" s="16" t="s">
        <v>807</v>
      </c>
    </row>
    <row collapsed="false" customFormat="false" customHeight="false" hidden="false" ht="12.1" outlineLevel="0" r="104">
      <c r="A104" s="21" t="n">
        <v>43900</v>
      </c>
      <c r="B104" s="22" t="s">
        <v>813</v>
      </c>
      <c r="C104" s="22" t="s">
        <v>821</v>
      </c>
      <c r="D104" s="22" t="s">
        <v>813</v>
      </c>
      <c r="E104" s="22" t="s">
        <v>813</v>
      </c>
      <c r="F104" s="22" t="s">
        <v>20</v>
      </c>
      <c r="G104" s="23" t="n">
        <v>1</v>
      </c>
      <c r="H104" s="24" t="n">
        <v>61.26</v>
      </c>
      <c r="I104" s="24" t="n">
        <v>61.26</v>
      </c>
      <c r="J104" s="24" t="n">
        <v>0</v>
      </c>
      <c r="K104" s="24" t="n">
        <v>-0</v>
      </c>
      <c r="L104" s="24" t="n">
        <v>-0</v>
      </c>
      <c r="M104" s="24"/>
      <c r="N104" s="6" t="s">
        <f>=I104+J104+K104+L104</f>
      </c>
      <c r="O104" s="22"/>
      <c r="P104" s="22" t="s">
        <v>807</v>
      </c>
    </row>
    <row collapsed="false" customFormat="false" customHeight="false" hidden="false" ht="12.1" outlineLevel="0" r="105">
      <c r="A105" s="21" t="n">
        <v>43906</v>
      </c>
      <c r="B105" s="22" t="s">
        <v>803</v>
      </c>
      <c r="C105" s="22" t="s">
        <v>175</v>
      </c>
      <c r="D105" s="22" t="s">
        <v>803</v>
      </c>
      <c r="E105" s="22" t="s">
        <v>803</v>
      </c>
      <c r="F105" s="22" t="s">
        <v>20</v>
      </c>
      <c r="G105" s="23" t="n">
        <v>1</v>
      </c>
      <c r="H105" s="24" t="n">
        <v>1000</v>
      </c>
      <c r="I105" s="24" t="n">
        <v>1000</v>
      </c>
      <c r="J105" s="24" t="n">
        <v>0</v>
      </c>
      <c r="K105" s="24" t="n">
        <v>-0</v>
      </c>
      <c r="L105" s="24" t="n">
        <v>-0</v>
      </c>
      <c r="M105" s="24"/>
      <c r="N105" s="6" t="s">
        <f>=I105+J105+K105+L105</f>
      </c>
      <c r="O105" s="22"/>
      <c r="P105" s="22" t="s">
        <v>807</v>
      </c>
    </row>
    <row collapsed="false" customFormat="false" customHeight="false" hidden="false" ht="12.1" outlineLevel="0" r="106">
      <c r="A106" s="21" t="n">
        <v>43906</v>
      </c>
      <c r="B106" s="22" t="s">
        <v>803</v>
      </c>
      <c r="C106" s="22" t="s">
        <v>175</v>
      </c>
      <c r="D106" s="22" t="s">
        <v>803</v>
      </c>
      <c r="E106" s="22" t="s">
        <v>803</v>
      </c>
      <c r="F106" s="22" t="s">
        <v>20</v>
      </c>
      <c r="G106" s="23" t="n">
        <v>1</v>
      </c>
      <c r="H106" s="24" t="n">
        <v>600</v>
      </c>
      <c r="I106" s="24" t="n">
        <v>600</v>
      </c>
      <c r="J106" s="24" t="n">
        <v>0</v>
      </c>
      <c r="K106" s="24" t="n">
        <v>-0</v>
      </c>
      <c r="L106" s="24" t="n">
        <v>-0</v>
      </c>
      <c r="M106" s="24"/>
      <c r="N106" s="6" t="s">
        <f>=I106+J106+K106+L106</f>
      </c>
      <c r="O106" s="22"/>
      <c r="P106" s="22" t="s">
        <v>807</v>
      </c>
    </row>
    <row collapsed="false" customFormat="false" customHeight="false" hidden="false" ht="12.1" outlineLevel="0" r="107">
      <c r="A107" s="20" t="n">
        <v>43906.508587963</v>
      </c>
      <c r="B107" s="16" t="s">
        <v>669</v>
      </c>
      <c r="C107" s="16" t="s">
        <v>830</v>
      </c>
      <c r="D107" s="16" t="s">
        <v>656</v>
      </c>
      <c r="E107" s="16" t="s">
        <v>18</v>
      </c>
      <c r="F107" s="16" t="s">
        <v>20</v>
      </c>
      <c r="G107" s="7" t="n">
        <v>2000</v>
      </c>
      <c r="H107" s="6" t="n">
        <v>0.4891</v>
      </c>
      <c r="I107" s="6" t="n">
        <v>-978.2</v>
      </c>
      <c r="J107" s="6" t="n">
        <v>-0</v>
      </c>
      <c r="K107" s="6" t="n">
        <v>-0.52</v>
      </c>
      <c r="L107" s="6" t="n">
        <v>-0.06</v>
      </c>
      <c r="M107" s="6"/>
      <c r="N107" s="6" t="s">
        <f>=I107+J107+K107+L107</f>
      </c>
      <c r="O107" s="16"/>
      <c r="P107" s="16" t="s">
        <v>807</v>
      </c>
    </row>
    <row collapsed="false" customFormat="false" customHeight="false" hidden="false" ht="12.1" outlineLevel="0" r="108">
      <c r="A108" s="20" t="n">
        <v>43906.552928241</v>
      </c>
      <c r="B108" s="16" t="s">
        <v>668</v>
      </c>
      <c r="C108" s="16" t="s">
        <v>828</v>
      </c>
      <c r="D108" s="16" t="s">
        <v>656</v>
      </c>
      <c r="E108" s="16" t="s">
        <v>18</v>
      </c>
      <c r="F108" s="16" t="s">
        <v>20</v>
      </c>
      <c r="G108" s="7" t="n">
        <v>2</v>
      </c>
      <c r="H108" s="6" t="n">
        <v>421.4</v>
      </c>
      <c r="I108" s="6" t="n">
        <v>-842.8</v>
      </c>
      <c r="J108" s="6" t="n">
        <v>-0</v>
      </c>
      <c r="K108" s="6" t="n">
        <v>-0.45</v>
      </c>
      <c r="L108" s="6" t="n">
        <v>-0.05</v>
      </c>
      <c r="M108" s="6"/>
      <c r="N108" s="6" t="s">
        <f>=I108+J108+K108+L108</f>
      </c>
      <c r="O108" s="16"/>
      <c r="P108" s="16" t="s">
        <v>807</v>
      </c>
    </row>
    <row collapsed="false" customFormat="false" customHeight="false" hidden="false" ht="12.1" outlineLevel="0" r="109">
      <c r="A109" s="21" t="n">
        <v>43916</v>
      </c>
      <c r="B109" s="22" t="s">
        <v>813</v>
      </c>
      <c r="C109" s="22" t="s">
        <v>814</v>
      </c>
      <c r="D109" s="22" t="s">
        <v>813</v>
      </c>
      <c r="E109" s="22" t="s">
        <v>813</v>
      </c>
      <c r="F109" s="22" t="s">
        <v>20</v>
      </c>
      <c r="G109" s="23" t="n">
        <v>1</v>
      </c>
      <c r="H109" s="24" t="n">
        <v>159.53</v>
      </c>
      <c r="I109" s="24" t="n">
        <v>159.53</v>
      </c>
      <c r="J109" s="24" t="n">
        <v>0</v>
      </c>
      <c r="K109" s="24" t="n">
        <v>-0</v>
      </c>
      <c r="L109" s="24" t="n">
        <v>-0</v>
      </c>
      <c r="M109" s="24"/>
      <c r="N109" s="6" t="s">
        <f>=I109+J109+K109+L109</f>
      </c>
      <c r="O109" s="22"/>
      <c r="P109" s="22" t="s">
        <v>807</v>
      </c>
    </row>
    <row collapsed="false" customFormat="false" customHeight="false" hidden="false" ht="12.1" outlineLevel="0" r="110">
      <c r="A110" s="21" t="n">
        <v>43917</v>
      </c>
      <c r="B110" s="22" t="s">
        <v>803</v>
      </c>
      <c r="C110" s="22" t="s">
        <v>175</v>
      </c>
      <c r="D110" s="22" t="s">
        <v>803</v>
      </c>
      <c r="E110" s="22" t="s">
        <v>803</v>
      </c>
      <c r="F110" s="22" t="s">
        <v>20</v>
      </c>
      <c r="G110" s="23" t="n">
        <v>1</v>
      </c>
      <c r="H110" s="24" t="n">
        <v>1300</v>
      </c>
      <c r="I110" s="24" t="n">
        <v>1300</v>
      </c>
      <c r="J110" s="24" t="n">
        <v>0</v>
      </c>
      <c r="K110" s="24" t="n">
        <v>-0</v>
      </c>
      <c r="L110" s="24" t="n">
        <v>-0</v>
      </c>
      <c r="M110" s="24"/>
      <c r="N110" s="6" t="s">
        <f>=I110+J110+K110+L110</f>
      </c>
      <c r="O110" s="22"/>
      <c r="P110" s="22" t="s">
        <v>807</v>
      </c>
    </row>
    <row collapsed="false" customFormat="false" customHeight="false" hidden="false" ht="12.1" outlineLevel="0" r="111">
      <c r="A111" s="20" t="n">
        <v>43917.624027778</v>
      </c>
      <c r="B111" s="16" t="s">
        <v>671</v>
      </c>
      <c r="C111" s="16" t="s">
        <v>834</v>
      </c>
      <c r="D111" s="16" t="s">
        <v>656</v>
      </c>
      <c r="E111" s="16" t="s">
        <v>18</v>
      </c>
      <c r="F111" s="16" t="s">
        <v>20</v>
      </c>
      <c r="G111" s="7" t="n">
        <v>100</v>
      </c>
      <c r="H111" s="6" t="n">
        <v>14.7</v>
      </c>
      <c r="I111" s="6" t="n">
        <v>-1470</v>
      </c>
      <c r="J111" s="6" t="n">
        <v>-0</v>
      </c>
      <c r="K111" s="6" t="n">
        <v>-0.78</v>
      </c>
      <c r="L111" s="6" t="n">
        <v>-0.08</v>
      </c>
      <c r="M111" s="6"/>
      <c r="N111" s="6" t="s">
        <f>=I111+J111+K111+L111</f>
      </c>
      <c r="O111" s="16"/>
      <c r="P111" s="16" t="s">
        <v>807</v>
      </c>
    </row>
    <row collapsed="false" customFormat="false" customHeight="false" hidden="false" ht="12.1" outlineLevel="0" r="112">
      <c r="A112" s="21" t="n">
        <v>43935</v>
      </c>
      <c r="B112" s="22" t="s">
        <v>803</v>
      </c>
      <c r="C112" s="22" t="s">
        <v>175</v>
      </c>
      <c r="D112" s="22" t="s">
        <v>803</v>
      </c>
      <c r="E112" s="22" t="s">
        <v>803</v>
      </c>
      <c r="F112" s="22" t="s">
        <v>20</v>
      </c>
      <c r="G112" s="23" t="n">
        <v>1</v>
      </c>
      <c r="H112" s="24" t="n">
        <v>4700</v>
      </c>
      <c r="I112" s="24" t="n">
        <v>4700</v>
      </c>
      <c r="J112" s="24" t="n">
        <v>0</v>
      </c>
      <c r="K112" s="24" t="n">
        <v>-0</v>
      </c>
      <c r="L112" s="24" t="n">
        <v>-0</v>
      </c>
      <c r="M112" s="24"/>
      <c r="N112" s="6" t="s">
        <f>=I112+J112+K112+L112</f>
      </c>
      <c r="O112" s="22"/>
      <c r="P112" s="22" t="s">
        <v>807</v>
      </c>
    </row>
    <row collapsed="false" customFormat="false" customHeight="false" hidden="false" ht="12.1" outlineLevel="0" r="113">
      <c r="A113" s="20" t="n">
        <v>43935.479594907</v>
      </c>
      <c r="B113" s="16" t="s">
        <v>664</v>
      </c>
      <c r="C113" s="16" t="s">
        <v>815</v>
      </c>
      <c r="D113" s="16" t="s">
        <v>656</v>
      </c>
      <c r="E113" s="16" t="s">
        <v>18</v>
      </c>
      <c r="F113" s="16" t="s">
        <v>20</v>
      </c>
      <c r="G113" s="7" t="n">
        <v>1</v>
      </c>
      <c r="H113" s="6" t="n">
        <v>1416.5</v>
      </c>
      <c r="I113" s="6" t="n">
        <v>-1416.5</v>
      </c>
      <c r="J113" s="6" t="n">
        <v>-0</v>
      </c>
      <c r="K113" s="6" t="n">
        <v>-0.75</v>
      </c>
      <c r="L113" s="6" t="n">
        <v>-0.08</v>
      </c>
      <c r="M113" s="6"/>
      <c r="N113" s="6" t="s">
        <f>=I113+J113+K113+L113</f>
      </c>
      <c r="O113" s="16"/>
      <c r="P113" s="16" t="s">
        <v>807</v>
      </c>
    </row>
    <row collapsed="false" customFormat="false" customHeight="false" hidden="false" ht="12.1" outlineLevel="0" r="114">
      <c r="A114" s="20" t="n">
        <v>43935.479953704</v>
      </c>
      <c r="B114" s="16" t="s">
        <v>665</v>
      </c>
      <c r="C114" s="16" t="s">
        <v>816</v>
      </c>
      <c r="D114" s="16" t="s">
        <v>656</v>
      </c>
      <c r="E114" s="16" t="s">
        <v>18</v>
      </c>
      <c r="F114" s="16" t="s">
        <v>20</v>
      </c>
      <c r="G114" s="7" t="n">
        <v>20</v>
      </c>
      <c r="H114" s="6" t="n">
        <v>65.4</v>
      </c>
      <c r="I114" s="6" t="n">
        <v>-1308</v>
      </c>
      <c r="J114" s="6" t="n">
        <v>-0</v>
      </c>
      <c r="K114" s="6" t="n">
        <v>-0.7</v>
      </c>
      <c r="L114" s="6" t="n">
        <v>-0.08</v>
      </c>
      <c r="M114" s="6"/>
      <c r="N114" s="6" t="s">
        <f>=I114+J114+K114+L114</f>
      </c>
      <c r="O114" s="16"/>
      <c r="P114" s="16" t="s">
        <v>807</v>
      </c>
    </row>
    <row collapsed="false" customFormat="false" customHeight="false" hidden="false" ht="12.1" outlineLevel="0" r="115">
      <c r="A115" s="20" t="n">
        <v>43935.481331019</v>
      </c>
      <c r="B115" s="16" t="s">
        <v>662</v>
      </c>
      <c r="C115" s="16" t="s">
        <v>810</v>
      </c>
      <c r="D115" s="16" t="s">
        <v>656</v>
      </c>
      <c r="E115" s="16" t="s">
        <v>18</v>
      </c>
      <c r="F115" s="16" t="s">
        <v>20</v>
      </c>
      <c r="G115" s="7" t="n">
        <v>10000</v>
      </c>
      <c r="H115" s="6" t="n">
        <v>0.17804</v>
      </c>
      <c r="I115" s="6" t="n">
        <v>-1780.4</v>
      </c>
      <c r="J115" s="6" t="n">
        <v>-0</v>
      </c>
      <c r="K115" s="6" t="n">
        <v>-0.96</v>
      </c>
      <c r="L115" s="6" t="n">
        <v>-0.1</v>
      </c>
      <c r="M115" s="6"/>
      <c r="N115" s="6" t="s">
        <f>=I115+J115+K115+L115</f>
      </c>
      <c r="O115" s="16"/>
      <c r="P115" s="16" t="s">
        <v>807</v>
      </c>
    </row>
    <row collapsed="false" customFormat="false" customHeight="false" hidden="false" ht="12.1" outlineLevel="0" r="116">
      <c r="A116" s="21" t="n">
        <v>43937</v>
      </c>
      <c r="B116" s="22" t="s">
        <v>803</v>
      </c>
      <c r="C116" s="22" t="s">
        <v>175</v>
      </c>
      <c r="D116" s="22" t="s">
        <v>803</v>
      </c>
      <c r="E116" s="22" t="s">
        <v>803</v>
      </c>
      <c r="F116" s="22" t="s">
        <v>20</v>
      </c>
      <c r="G116" s="23" t="n">
        <v>1</v>
      </c>
      <c r="H116" s="24" t="n">
        <v>2000</v>
      </c>
      <c r="I116" s="24" t="n">
        <v>2000</v>
      </c>
      <c r="J116" s="24" t="n">
        <v>0</v>
      </c>
      <c r="K116" s="24" t="n">
        <v>-0</v>
      </c>
      <c r="L116" s="24" t="n">
        <v>-0</v>
      </c>
      <c r="M116" s="24"/>
      <c r="N116" s="6" t="s">
        <f>=I116+J116+K116+L116</f>
      </c>
      <c r="O116" s="22"/>
      <c r="P116" s="22" t="s">
        <v>807</v>
      </c>
    </row>
    <row collapsed="false" customFormat="false" customHeight="false" hidden="false" ht="12.1" outlineLevel="0" r="117">
      <c r="A117" s="20" t="n">
        <v>43937.486666667</v>
      </c>
      <c r="B117" s="16" t="s">
        <v>672</v>
      </c>
      <c r="C117" s="16" t="s">
        <v>835</v>
      </c>
      <c r="D117" s="16" t="s">
        <v>656</v>
      </c>
      <c r="E117" s="16" t="s">
        <v>18</v>
      </c>
      <c r="F117" s="16" t="s">
        <v>20</v>
      </c>
      <c r="G117" s="7" t="n">
        <v>20</v>
      </c>
      <c r="H117" s="6" t="n">
        <v>63</v>
      </c>
      <c r="I117" s="6" t="n">
        <v>-1260</v>
      </c>
      <c r="J117" s="6" t="n">
        <v>-0</v>
      </c>
      <c r="K117" s="6" t="n">
        <v>-0.67</v>
      </c>
      <c r="L117" s="6" t="n">
        <v>-0.07</v>
      </c>
      <c r="M117" s="6"/>
      <c r="N117" s="6" t="s">
        <f>=I117+J117+K117+L117</f>
      </c>
      <c r="O117" s="16"/>
      <c r="P117" s="16" t="s">
        <v>807</v>
      </c>
    </row>
    <row collapsed="false" customFormat="false" customHeight="false" hidden="false" ht="12.1" outlineLevel="0" r="118">
      <c r="A118" s="20" t="n">
        <v>43937.487060185</v>
      </c>
      <c r="B118" s="16" t="s">
        <v>673</v>
      </c>
      <c r="C118" s="16" t="s">
        <v>836</v>
      </c>
      <c r="D118" s="16" t="s">
        <v>656</v>
      </c>
      <c r="E118" s="16" t="s">
        <v>18</v>
      </c>
      <c r="F118" s="16" t="s">
        <v>20</v>
      </c>
      <c r="G118" s="7" t="n">
        <v>20</v>
      </c>
      <c r="H118" s="6" t="n">
        <v>42.44</v>
      </c>
      <c r="I118" s="6" t="n">
        <v>-848.8</v>
      </c>
      <c r="J118" s="6" t="n">
        <v>-0</v>
      </c>
      <c r="K118" s="6" t="n">
        <v>-0.45</v>
      </c>
      <c r="L118" s="6" t="n">
        <v>-0.05</v>
      </c>
      <c r="M118" s="6"/>
      <c r="N118" s="6" t="s">
        <f>=I118+J118+K118+L118</f>
      </c>
      <c r="O118" s="16"/>
      <c r="P118" s="16" t="s">
        <v>807</v>
      </c>
    </row>
    <row collapsed="false" customFormat="false" customHeight="false" hidden="false" ht="12.1" outlineLevel="0" r="119">
      <c r="A119" s="21" t="n">
        <v>43951</v>
      </c>
      <c r="B119" s="22" t="s">
        <v>803</v>
      </c>
      <c r="C119" s="22" t="s">
        <v>175</v>
      </c>
      <c r="D119" s="22" t="s">
        <v>803</v>
      </c>
      <c r="E119" s="22" t="s">
        <v>803</v>
      </c>
      <c r="F119" s="22" t="s">
        <v>20</v>
      </c>
      <c r="G119" s="23" t="n">
        <v>1</v>
      </c>
      <c r="H119" s="24" t="n">
        <v>1700</v>
      </c>
      <c r="I119" s="24" t="n">
        <v>1700</v>
      </c>
      <c r="J119" s="24" t="n">
        <v>0</v>
      </c>
      <c r="K119" s="24" t="n">
        <v>-0</v>
      </c>
      <c r="L119" s="24" t="n">
        <v>-0</v>
      </c>
      <c r="M119" s="24"/>
      <c r="N119" s="6" t="s">
        <f>=I119+J119+K119+L119</f>
      </c>
      <c r="O119" s="22"/>
      <c r="P119" s="22" t="s">
        <v>807</v>
      </c>
    </row>
    <row collapsed="false" customFormat="false" customHeight="false" hidden="false" ht="12.1" outlineLevel="0" r="120">
      <c r="A120" s="20" t="n">
        <v>43951.547025463</v>
      </c>
      <c r="B120" s="16" t="s">
        <v>674</v>
      </c>
      <c r="C120" s="16" t="s">
        <v>837</v>
      </c>
      <c r="D120" s="16" t="s">
        <v>656</v>
      </c>
      <c r="E120" s="16" t="s">
        <v>18</v>
      </c>
      <c r="F120" s="16" t="s">
        <v>20</v>
      </c>
      <c r="G120" s="7" t="n">
        <v>10</v>
      </c>
      <c r="H120" s="6" t="n">
        <v>177.95</v>
      </c>
      <c r="I120" s="6" t="n">
        <v>-1779.5</v>
      </c>
      <c r="J120" s="6" t="n">
        <v>-0</v>
      </c>
      <c r="K120" s="6" t="n">
        <v>-0.95</v>
      </c>
      <c r="L120" s="6" t="n">
        <v>-0.1</v>
      </c>
      <c r="M120" s="6"/>
      <c r="N120" s="6" t="s">
        <f>=I120+J120+K120+L120</f>
      </c>
      <c r="O120" s="16"/>
      <c r="P120" s="16" t="s">
        <v>807</v>
      </c>
    </row>
    <row collapsed="false" customFormat="false" customHeight="false" hidden="false" ht="12.1" outlineLevel="0" r="121">
      <c r="A121" s="21" t="n">
        <v>43966</v>
      </c>
      <c r="B121" s="22" t="s">
        <v>803</v>
      </c>
      <c r="C121" s="22" t="s">
        <v>175</v>
      </c>
      <c r="D121" s="22" t="s">
        <v>803</v>
      </c>
      <c r="E121" s="22" t="s">
        <v>803</v>
      </c>
      <c r="F121" s="22" t="s">
        <v>20</v>
      </c>
      <c r="G121" s="23" t="n">
        <v>1</v>
      </c>
      <c r="H121" s="24" t="n">
        <v>1700</v>
      </c>
      <c r="I121" s="24" t="n">
        <v>1700</v>
      </c>
      <c r="J121" s="24" t="n">
        <v>0</v>
      </c>
      <c r="K121" s="24" t="n">
        <v>-0</v>
      </c>
      <c r="L121" s="24" t="n">
        <v>-0</v>
      </c>
      <c r="M121" s="24"/>
      <c r="N121" s="6" t="s">
        <f>=I121+J121+K121+L121</f>
      </c>
      <c r="O121" s="22"/>
      <c r="P121" s="22" t="s">
        <v>807</v>
      </c>
    </row>
    <row collapsed="false" customFormat="false" customHeight="false" hidden="false" ht="12.1" outlineLevel="0" r="122">
      <c r="A122" s="20" t="n">
        <v>43966.506793981</v>
      </c>
      <c r="B122" s="16" t="s">
        <v>68</v>
      </c>
      <c r="C122" s="16" t="s">
        <v>829</v>
      </c>
      <c r="D122" s="16" t="s">
        <v>656</v>
      </c>
      <c r="E122" s="16" t="s">
        <v>18</v>
      </c>
      <c r="F122" s="16" t="s">
        <v>20</v>
      </c>
      <c r="G122" s="7" t="n">
        <v>2</v>
      </c>
      <c r="H122" s="6" t="n">
        <v>842.4</v>
      </c>
      <c r="I122" s="6" t="n">
        <v>-1684.8</v>
      </c>
      <c r="J122" s="6" t="n">
        <v>-0</v>
      </c>
      <c r="K122" s="6" t="n">
        <v>-0.9</v>
      </c>
      <c r="L122" s="6" t="n">
        <v>-0.1</v>
      </c>
      <c r="M122" s="6"/>
      <c r="N122" s="6" t="s">
        <f>=I122+J122+K122+L122</f>
      </c>
      <c r="O122" s="16"/>
      <c r="P122" s="16" t="s">
        <v>807</v>
      </c>
    </row>
    <row collapsed="false" customFormat="false" customHeight="false" hidden="false" ht="12.1" outlineLevel="0" r="123">
      <c r="A123" s="21" t="n">
        <v>43980</v>
      </c>
      <c r="B123" s="22" t="s">
        <v>803</v>
      </c>
      <c r="C123" s="22" t="s">
        <v>175</v>
      </c>
      <c r="D123" s="22" t="s">
        <v>803</v>
      </c>
      <c r="E123" s="22" t="s">
        <v>803</v>
      </c>
      <c r="F123" s="22" t="s">
        <v>20</v>
      </c>
      <c r="G123" s="23" t="n">
        <v>1</v>
      </c>
      <c r="H123" s="24" t="n">
        <v>2000</v>
      </c>
      <c r="I123" s="24" t="n">
        <v>2000</v>
      </c>
      <c r="J123" s="24" t="n">
        <v>0</v>
      </c>
      <c r="K123" s="24" t="n">
        <v>-0</v>
      </c>
      <c r="L123" s="24" t="n">
        <v>-0</v>
      </c>
      <c r="M123" s="24"/>
      <c r="N123" s="6" t="s">
        <f>=I123+J123+K123+L123</f>
      </c>
      <c r="O123" s="22"/>
      <c r="P123" s="22" t="s">
        <v>807</v>
      </c>
    </row>
    <row collapsed="false" customFormat="false" customHeight="false" hidden="false" ht="12.1" outlineLevel="0" r="124">
      <c r="A124" s="20" t="n">
        <v>43980.523217593</v>
      </c>
      <c r="B124" s="16" t="s">
        <v>674</v>
      </c>
      <c r="C124" s="16" t="s">
        <v>837</v>
      </c>
      <c r="D124" s="16" t="s">
        <v>656</v>
      </c>
      <c r="E124" s="16" t="s">
        <v>18</v>
      </c>
      <c r="F124" s="16" t="s">
        <v>20</v>
      </c>
      <c r="G124" s="7" t="n">
        <v>10</v>
      </c>
      <c r="H124" s="6" t="n">
        <v>182.5</v>
      </c>
      <c r="I124" s="6" t="n">
        <v>-1825</v>
      </c>
      <c r="J124" s="6" t="n">
        <v>-0</v>
      </c>
      <c r="K124" s="6" t="n">
        <v>-0.97</v>
      </c>
      <c r="L124" s="6" t="n">
        <v>-0.1</v>
      </c>
      <c r="M124" s="6"/>
      <c r="N124" s="6" t="s">
        <f>=I124+J124+K124+L124</f>
      </c>
      <c r="O124" s="16"/>
      <c r="P124" s="16" t="s">
        <v>807</v>
      </c>
    </row>
    <row collapsed="false" customFormat="false" customHeight="false" hidden="false" ht="12.1" outlineLevel="0" r="125">
      <c r="A125" s="21" t="n">
        <v>43990</v>
      </c>
      <c r="B125" s="22" t="s">
        <v>813</v>
      </c>
      <c r="C125" s="22" t="s">
        <v>821</v>
      </c>
      <c r="D125" s="22" t="s">
        <v>813</v>
      </c>
      <c r="E125" s="22" t="s">
        <v>813</v>
      </c>
      <c r="F125" s="22" t="s">
        <v>20</v>
      </c>
      <c r="G125" s="23" t="n">
        <v>1</v>
      </c>
      <c r="H125" s="24" t="n">
        <v>61.26</v>
      </c>
      <c r="I125" s="24" t="n">
        <v>61.26</v>
      </c>
      <c r="J125" s="24" t="n">
        <v>0</v>
      </c>
      <c r="K125" s="24" t="n">
        <v>-0</v>
      </c>
      <c r="L125" s="24" t="n">
        <v>-0</v>
      </c>
      <c r="M125" s="24"/>
      <c r="N125" s="6" t="s">
        <f>=I125+J125+K125+L125</f>
      </c>
      <c r="O125" s="22"/>
      <c r="P125" s="22" t="s">
        <v>807</v>
      </c>
    </row>
    <row collapsed="false" customFormat="false" customHeight="false" hidden="false" ht="12.1" outlineLevel="0" r="126">
      <c r="A126" s="21" t="n">
        <v>43991</v>
      </c>
      <c r="B126" s="22" t="s">
        <v>803</v>
      </c>
      <c r="C126" s="22" t="s">
        <v>175</v>
      </c>
      <c r="D126" s="22" t="s">
        <v>803</v>
      </c>
      <c r="E126" s="22" t="s">
        <v>803</v>
      </c>
      <c r="F126" s="22" t="s">
        <v>20</v>
      </c>
      <c r="G126" s="23" t="n">
        <v>1</v>
      </c>
      <c r="H126" s="24" t="n">
        <v>500</v>
      </c>
      <c r="I126" s="24" t="n">
        <v>500</v>
      </c>
      <c r="J126" s="24" t="n">
        <v>0</v>
      </c>
      <c r="K126" s="24" t="n">
        <v>-0</v>
      </c>
      <c r="L126" s="24" t="n">
        <v>-0</v>
      </c>
      <c r="M126" s="24"/>
      <c r="N126" s="6" t="s">
        <f>=I126+J126+K126+L126</f>
      </c>
      <c r="O126" s="22"/>
      <c r="P126" s="22" t="s">
        <v>807</v>
      </c>
    </row>
    <row collapsed="false" customFormat="false" customHeight="false" hidden="false" ht="12.1" outlineLevel="0" r="127">
      <c r="A127" s="20" t="n">
        <v>43991.508703704</v>
      </c>
      <c r="B127" s="16" t="s">
        <v>667</v>
      </c>
      <c r="C127" s="16" t="s">
        <v>819</v>
      </c>
      <c r="D127" s="16" t="s">
        <v>656</v>
      </c>
      <c r="E127" s="16" t="s">
        <v>113</v>
      </c>
      <c r="F127" s="16" t="s">
        <v>20</v>
      </c>
      <c r="G127" s="7" t="n">
        <v>1</v>
      </c>
      <c r="H127" s="6" t="n">
        <v>104.54</v>
      </c>
      <c r="I127" s="6" t="n">
        <v>-731.78</v>
      </c>
      <c r="J127" s="6" t="n">
        <v>-1.12</v>
      </c>
      <c r="K127" s="6" t="n">
        <v>-0.4</v>
      </c>
      <c r="L127" s="6" t="n">
        <v>-0.05</v>
      </c>
      <c r="M127" s="6"/>
      <c r="N127" s="6" t="s">
        <f>=I127+J127+K127+L127</f>
      </c>
      <c r="O127" s="16"/>
      <c r="P127" s="16" t="s">
        <v>807</v>
      </c>
    </row>
    <row collapsed="false" customFormat="false" customHeight="false" hidden="false" ht="12.1" outlineLevel="0" r="128">
      <c r="A128" s="21" t="n">
        <v>43998</v>
      </c>
      <c r="B128" s="22" t="s">
        <v>803</v>
      </c>
      <c r="C128" s="22" t="s">
        <v>175</v>
      </c>
      <c r="D128" s="22" t="s">
        <v>803</v>
      </c>
      <c r="E128" s="22" t="s">
        <v>803</v>
      </c>
      <c r="F128" s="22" t="s">
        <v>20</v>
      </c>
      <c r="G128" s="23" t="n">
        <v>1</v>
      </c>
      <c r="H128" s="24" t="n">
        <v>2000</v>
      </c>
      <c r="I128" s="24" t="n">
        <v>2000</v>
      </c>
      <c r="J128" s="24" t="n">
        <v>0</v>
      </c>
      <c r="K128" s="24" t="n">
        <v>-0</v>
      </c>
      <c r="L128" s="24" t="n">
        <v>-0</v>
      </c>
      <c r="M128" s="24"/>
      <c r="N128" s="6" t="s">
        <f>=I128+J128+K128+L128</f>
      </c>
      <c r="O128" s="22"/>
      <c r="P128" s="22" t="s">
        <v>807</v>
      </c>
    </row>
    <row collapsed="false" customFormat="false" customHeight="false" hidden="false" ht="12.1" outlineLevel="0" r="129">
      <c r="A129" s="20" t="n">
        <v>43998.534085648</v>
      </c>
      <c r="B129" s="16" t="s">
        <v>664</v>
      </c>
      <c r="C129" s="16" t="s">
        <v>815</v>
      </c>
      <c r="D129" s="16" t="s">
        <v>656</v>
      </c>
      <c r="E129" s="16" t="s">
        <v>18</v>
      </c>
      <c r="F129" s="16" t="s">
        <v>20</v>
      </c>
      <c r="G129" s="7" t="n">
        <v>1</v>
      </c>
      <c r="H129" s="6" t="n">
        <v>1462.5</v>
      </c>
      <c r="I129" s="6" t="n">
        <v>-1462.5</v>
      </c>
      <c r="J129" s="6" t="n">
        <v>-0</v>
      </c>
      <c r="K129" s="6" t="n">
        <v>-0.78</v>
      </c>
      <c r="L129" s="6" t="n">
        <v>-0.08</v>
      </c>
      <c r="M129" s="6"/>
      <c r="N129" s="6" t="s">
        <f>=I129+J129+K129+L129</f>
      </c>
      <c r="O129" s="16"/>
      <c r="P129" s="16" t="s">
        <v>807</v>
      </c>
    </row>
    <row collapsed="false" customFormat="false" customHeight="false" hidden="false" ht="12.1" outlineLevel="0" r="130">
      <c r="A130" s="20" t="n">
        <v>43998.538194444</v>
      </c>
      <c r="B130" s="16" t="s">
        <v>673</v>
      </c>
      <c r="C130" s="16" t="s">
        <v>836</v>
      </c>
      <c r="D130" s="16" t="s">
        <v>656</v>
      </c>
      <c r="E130" s="16" t="s">
        <v>18</v>
      </c>
      <c r="F130" s="16" t="s">
        <v>20</v>
      </c>
      <c r="G130" s="7" t="n">
        <v>10</v>
      </c>
      <c r="H130" s="6" t="n">
        <v>43.14</v>
      </c>
      <c r="I130" s="6" t="n">
        <v>-431.4</v>
      </c>
      <c r="J130" s="6" t="n">
        <v>-0</v>
      </c>
      <c r="K130" s="6" t="n">
        <v>-0.23</v>
      </c>
      <c r="L130" s="6" t="n">
        <v>-0.02</v>
      </c>
      <c r="M130" s="6"/>
      <c r="N130" s="6" t="s">
        <f>=I130+J130+K130+L130</f>
      </c>
      <c r="O130" s="16"/>
      <c r="P130" s="16" t="s">
        <v>807</v>
      </c>
    </row>
    <row collapsed="false" customFormat="false" customHeight="false" hidden="false" ht="12.1" outlineLevel="0" r="131">
      <c r="A131" s="21" t="n">
        <v>43999</v>
      </c>
      <c r="B131" s="22" t="s">
        <v>813</v>
      </c>
      <c r="C131" s="22" t="s">
        <v>824</v>
      </c>
      <c r="D131" s="22" t="s">
        <v>813</v>
      </c>
      <c r="E131" s="22" t="s">
        <v>813</v>
      </c>
      <c r="F131" s="22" t="s">
        <v>20</v>
      </c>
      <c r="G131" s="23" t="n">
        <v>1</v>
      </c>
      <c r="H131" s="24" t="n">
        <v>247.83</v>
      </c>
      <c r="I131" s="24" t="n">
        <v>247.83</v>
      </c>
      <c r="J131" s="24" t="n">
        <v>0</v>
      </c>
      <c r="K131" s="24" t="n">
        <v>-0</v>
      </c>
      <c r="L131" s="24" t="n">
        <v>-0</v>
      </c>
      <c r="M131" s="24"/>
      <c r="N131" s="6" t="s">
        <f>=I131+J131+K131+L131</f>
      </c>
      <c r="O131" s="22"/>
      <c r="P131" s="22" t="s">
        <v>807</v>
      </c>
    </row>
    <row collapsed="false" customFormat="false" customHeight="false" hidden="false" ht="12.1" outlineLevel="0" r="132">
      <c r="A132" s="21" t="n">
        <v>44005</v>
      </c>
      <c r="B132" s="22" t="s">
        <v>813</v>
      </c>
      <c r="C132" s="22" t="s">
        <v>838</v>
      </c>
      <c r="D132" s="22" t="s">
        <v>813</v>
      </c>
      <c r="E132" s="22" t="s">
        <v>813</v>
      </c>
      <c r="F132" s="22" t="s">
        <v>20</v>
      </c>
      <c r="G132" s="23" t="n">
        <v>1</v>
      </c>
      <c r="H132" s="24" t="n">
        <v>114.3</v>
      </c>
      <c r="I132" s="24" t="n">
        <v>114.3</v>
      </c>
      <c r="J132" s="24" t="n">
        <v>0</v>
      </c>
      <c r="K132" s="24" t="n">
        <v>-0</v>
      </c>
      <c r="L132" s="24" t="n">
        <v>-0</v>
      </c>
      <c r="M132" s="24"/>
      <c r="N132" s="6" t="s">
        <f>=I132+J132+K132+L132</f>
      </c>
      <c r="O132" s="22"/>
      <c r="P132" s="22" t="s">
        <v>807</v>
      </c>
    </row>
    <row collapsed="false" customFormat="false" customHeight="false" hidden="false" ht="12.1" outlineLevel="0" r="133">
      <c r="A133" s="21" t="n">
        <v>44007</v>
      </c>
      <c r="B133" s="22" t="s">
        <v>813</v>
      </c>
      <c r="C133" s="22" t="s">
        <v>814</v>
      </c>
      <c r="D133" s="22" t="s">
        <v>813</v>
      </c>
      <c r="E133" s="22" t="s">
        <v>813</v>
      </c>
      <c r="F133" s="22" t="s">
        <v>20</v>
      </c>
      <c r="G133" s="23" t="n">
        <v>1</v>
      </c>
      <c r="H133" s="24" t="n">
        <v>159.53</v>
      </c>
      <c r="I133" s="24" t="n">
        <v>159.53</v>
      </c>
      <c r="J133" s="24" t="n">
        <v>0</v>
      </c>
      <c r="K133" s="24" t="n">
        <v>-0</v>
      </c>
      <c r="L133" s="24" t="n">
        <v>-0</v>
      </c>
      <c r="M133" s="24"/>
      <c r="N133" s="6" t="s">
        <f>=I133+J133+K133+L133</f>
      </c>
      <c r="O133" s="22"/>
      <c r="P133" s="22" t="s">
        <v>807</v>
      </c>
    </row>
    <row collapsed="false" customFormat="false" customHeight="false" hidden="false" ht="12.1" outlineLevel="0" r="134">
      <c r="A134" s="21" t="n">
        <v>44007</v>
      </c>
      <c r="B134" s="22" t="s">
        <v>813</v>
      </c>
      <c r="C134" s="22" t="s">
        <v>838</v>
      </c>
      <c r="D134" s="22" t="s">
        <v>813</v>
      </c>
      <c r="E134" s="22" t="s">
        <v>813</v>
      </c>
      <c r="F134" s="22" t="s">
        <v>20</v>
      </c>
      <c r="G134" s="23" t="n">
        <v>1</v>
      </c>
      <c r="H134" s="24" t="n">
        <v>118.75</v>
      </c>
      <c r="I134" s="24" t="n">
        <v>118.75</v>
      </c>
      <c r="J134" s="24" t="n">
        <v>0</v>
      </c>
      <c r="K134" s="24" t="n">
        <v>-0</v>
      </c>
      <c r="L134" s="24" t="n">
        <v>-0</v>
      </c>
      <c r="M134" s="24"/>
      <c r="N134" s="6" t="s">
        <f>=I134+J134+K134+L134</f>
      </c>
      <c r="O134" s="22"/>
      <c r="P134" s="22" t="s">
        <v>807</v>
      </c>
    </row>
    <row collapsed="false" customFormat="false" customHeight="false" hidden="false" ht="12.1" outlineLevel="0" r="135">
      <c r="A135" s="20" t="n">
        <v>44007.437094907</v>
      </c>
      <c r="B135" s="16" t="s">
        <v>673</v>
      </c>
      <c r="C135" s="16" t="s">
        <v>836</v>
      </c>
      <c r="D135" s="16" t="s">
        <v>656</v>
      </c>
      <c r="E135" s="16" t="s">
        <v>18</v>
      </c>
      <c r="F135" s="16" t="s">
        <v>20</v>
      </c>
      <c r="G135" s="7" t="n">
        <v>10</v>
      </c>
      <c r="H135" s="6" t="n">
        <v>41.47</v>
      </c>
      <c r="I135" s="6" t="n">
        <v>-414.7</v>
      </c>
      <c r="J135" s="6" t="n">
        <v>-0</v>
      </c>
      <c r="K135" s="6" t="n">
        <v>-0.22</v>
      </c>
      <c r="L135" s="6" t="n">
        <v>-0.02</v>
      </c>
      <c r="M135" s="6"/>
      <c r="N135" s="6" t="s">
        <f>=I135+J135+K135+L135</f>
      </c>
      <c r="O135" s="16"/>
      <c r="P135" s="16" t="s">
        <v>807</v>
      </c>
    </row>
    <row collapsed="false" customFormat="false" customHeight="false" hidden="false" ht="12.1" outlineLevel="0" r="136">
      <c r="A136" s="21" t="n">
        <v>44008</v>
      </c>
      <c r="B136" s="22" t="s">
        <v>813</v>
      </c>
      <c r="C136" s="22" t="s">
        <v>820</v>
      </c>
      <c r="D136" s="22" t="s">
        <v>813</v>
      </c>
      <c r="E136" s="22" t="s">
        <v>813</v>
      </c>
      <c r="F136" s="22" t="s">
        <v>20</v>
      </c>
      <c r="G136" s="23" t="n">
        <v>1</v>
      </c>
      <c r="H136" s="24" t="n">
        <v>108.8</v>
      </c>
      <c r="I136" s="24" t="n">
        <v>108.8</v>
      </c>
      <c r="J136" s="24" t="n">
        <v>0</v>
      </c>
      <c r="K136" s="24" t="n">
        <v>-0</v>
      </c>
      <c r="L136" s="24" t="n">
        <v>-0</v>
      </c>
      <c r="M136" s="24"/>
      <c r="N136" s="6" t="s">
        <f>=I136+J136+K136+L136</f>
      </c>
      <c r="O136" s="22"/>
      <c r="P136" s="22" t="s">
        <v>807</v>
      </c>
    </row>
    <row collapsed="false" customFormat="false" customHeight="false" hidden="false" ht="12.1" outlineLevel="0" r="137">
      <c r="A137" s="21" t="n">
        <v>44011</v>
      </c>
      <c r="B137" s="22" t="s">
        <v>813</v>
      </c>
      <c r="C137" s="22" t="s">
        <v>839</v>
      </c>
      <c r="D137" s="22" t="s">
        <v>813</v>
      </c>
      <c r="E137" s="22" t="s">
        <v>813</v>
      </c>
      <c r="F137" s="22" t="s">
        <v>20</v>
      </c>
      <c r="G137" s="23" t="n">
        <v>1</v>
      </c>
      <c r="H137" s="24" t="n">
        <v>124</v>
      </c>
      <c r="I137" s="24" t="n">
        <v>124</v>
      </c>
      <c r="J137" s="24" t="n">
        <v>0</v>
      </c>
      <c r="K137" s="24" t="n">
        <v>-0</v>
      </c>
      <c r="L137" s="24" t="n">
        <v>-0</v>
      </c>
      <c r="M137" s="24"/>
      <c r="N137" s="6" t="s">
        <f>=I137+J137+K137+L137</f>
      </c>
      <c r="O137" s="22"/>
      <c r="P137" s="22" t="s">
        <v>807</v>
      </c>
    </row>
    <row collapsed="false" customFormat="false" customHeight="false" hidden="false" ht="12.1" outlineLevel="0" r="138">
      <c r="A138" s="21" t="n">
        <v>44012</v>
      </c>
      <c r="B138" s="22" t="s">
        <v>803</v>
      </c>
      <c r="C138" s="22" t="s">
        <v>175</v>
      </c>
      <c r="D138" s="22" t="s">
        <v>803</v>
      </c>
      <c r="E138" s="22" t="s">
        <v>803</v>
      </c>
      <c r="F138" s="22" t="s">
        <v>20</v>
      </c>
      <c r="G138" s="23" t="n">
        <v>1</v>
      </c>
      <c r="H138" s="24" t="n">
        <v>1600</v>
      </c>
      <c r="I138" s="24" t="n">
        <v>1600</v>
      </c>
      <c r="J138" s="24" t="n">
        <v>0</v>
      </c>
      <c r="K138" s="24" t="n">
        <v>-0</v>
      </c>
      <c r="L138" s="24" t="n">
        <v>-0</v>
      </c>
      <c r="M138" s="24"/>
      <c r="N138" s="6" t="s">
        <f>=I138+J138+K138+L138</f>
      </c>
      <c r="O138" s="22"/>
      <c r="P138" s="22" t="s">
        <v>807</v>
      </c>
    </row>
    <row collapsed="false" customFormat="false" customHeight="false" hidden="false" ht="12.1" outlineLevel="0" r="139">
      <c r="A139" s="20" t="n">
        <v>44012.526956019</v>
      </c>
      <c r="B139" s="16" t="s">
        <v>50</v>
      </c>
      <c r="C139" s="16" t="s">
        <v>812</v>
      </c>
      <c r="D139" s="16" t="s">
        <v>656</v>
      </c>
      <c r="E139" s="16" t="s">
        <v>18</v>
      </c>
      <c r="F139" s="16" t="s">
        <v>20</v>
      </c>
      <c r="G139" s="7" t="n">
        <v>10</v>
      </c>
      <c r="H139" s="6" t="n">
        <v>140.2</v>
      </c>
      <c r="I139" s="6" t="n">
        <v>-1402</v>
      </c>
      <c r="J139" s="6" t="n">
        <v>-0</v>
      </c>
      <c r="K139" s="6" t="n">
        <v>-0.74</v>
      </c>
      <c r="L139" s="6" t="n">
        <v>-0.08</v>
      </c>
      <c r="M139" s="6"/>
      <c r="N139" s="6" t="s">
        <f>=I139+J139+K139+L139</f>
      </c>
      <c r="O139" s="16"/>
      <c r="P139" s="16" t="s">
        <v>807</v>
      </c>
    </row>
    <row collapsed="false" customFormat="false" customHeight="false" hidden="false" ht="12.1" outlineLevel="0" r="140">
      <c r="A140" s="20" t="n">
        <v>44012.527719907</v>
      </c>
      <c r="B140" s="16" t="s">
        <v>667</v>
      </c>
      <c r="C140" s="16" t="s">
        <v>819</v>
      </c>
      <c r="D140" s="16" t="s">
        <v>656</v>
      </c>
      <c r="E140" s="16" t="s">
        <v>113</v>
      </c>
      <c r="F140" s="16" t="s">
        <v>20</v>
      </c>
      <c r="G140" s="7" t="n">
        <v>1</v>
      </c>
      <c r="H140" s="6" t="n">
        <v>104.07</v>
      </c>
      <c r="I140" s="6" t="n">
        <v>-728.49</v>
      </c>
      <c r="J140" s="6" t="n">
        <v>-6.06</v>
      </c>
      <c r="K140" s="6" t="n">
        <v>-0.4</v>
      </c>
      <c r="L140" s="6" t="n">
        <v>-0.05</v>
      </c>
      <c r="M140" s="6"/>
      <c r="N140" s="6" t="s">
        <f>=I140+J140+K140+L140</f>
      </c>
      <c r="O140" s="16"/>
      <c r="P140" s="16" t="s">
        <v>807</v>
      </c>
    </row>
    <row collapsed="false" customFormat="false" customHeight="false" hidden="false" ht="12.1" outlineLevel="0" r="141">
      <c r="A141" s="21" t="n">
        <v>44027</v>
      </c>
      <c r="B141" s="22" t="s">
        <v>813</v>
      </c>
      <c r="C141" s="22" t="s">
        <v>840</v>
      </c>
      <c r="D141" s="22" t="s">
        <v>813</v>
      </c>
      <c r="E141" s="22" t="s">
        <v>813</v>
      </c>
      <c r="F141" s="22" t="s">
        <v>20</v>
      </c>
      <c r="G141" s="23" t="n">
        <v>1</v>
      </c>
      <c r="H141" s="24" t="n">
        <v>4</v>
      </c>
      <c r="I141" s="24" t="n">
        <v>4</v>
      </c>
      <c r="J141" s="24" t="n">
        <v>0</v>
      </c>
      <c r="K141" s="24" t="n">
        <v>-0</v>
      </c>
      <c r="L141" s="24" t="n">
        <v>-0</v>
      </c>
      <c r="M141" s="24"/>
      <c r="N141" s="6" t="s">
        <f>=I141+J141+K141+L141</f>
      </c>
      <c r="O141" s="22"/>
      <c r="P141" s="22" t="s">
        <v>807</v>
      </c>
    </row>
    <row collapsed="false" customFormat="false" customHeight="false" hidden="false" ht="12.1" outlineLevel="0" r="142">
      <c r="A142" s="21" t="n">
        <v>44028</v>
      </c>
      <c r="B142" s="22" t="s">
        <v>803</v>
      </c>
      <c r="C142" s="22" t="s">
        <v>175</v>
      </c>
      <c r="D142" s="22" t="s">
        <v>803</v>
      </c>
      <c r="E142" s="22" t="s">
        <v>803</v>
      </c>
      <c r="F142" s="22" t="s">
        <v>20</v>
      </c>
      <c r="G142" s="23" t="n">
        <v>1</v>
      </c>
      <c r="H142" s="24" t="n">
        <v>2000</v>
      </c>
      <c r="I142" s="24" t="n">
        <v>2000</v>
      </c>
      <c r="J142" s="24" t="n">
        <v>0</v>
      </c>
      <c r="K142" s="24" t="n">
        <v>-0</v>
      </c>
      <c r="L142" s="24" t="n">
        <v>-0</v>
      </c>
      <c r="M142" s="24"/>
      <c r="N142" s="6" t="s">
        <f>=I142+J142+K142+L142</f>
      </c>
      <c r="O142" s="22"/>
      <c r="P142" s="22" t="s">
        <v>807</v>
      </c>
    </row>
    <row collapsed="false" customFormat="false" customHeight="false" hidden="false" ht="12.1" outlineLevel="0" r="143">
      <c r="A143" s="20" t="n">
        <v>44028.497268519</v>
      </c>
      <c r="B143" s="16" t="s">
        <v>660</v>
      </c>
      <c r="C143" s="16" t="s">
        <v>808</v>
      </c>
      <c r="D143" s="16" t="s">
        <v>656</v>
      </c>
      <c r="E143" s="16" t="s">
        <v>18</v>
      </c>
      <c r="F143" s="16" t="s">
        <v>20</v>
      </c>
      <c r="G143" s="7" t="n">
        <v>10</v>
      </c>
      <c r="H143" s="6" t="n">
        <v>181.61</v>
      </c>
      <c r="I143" s="6" t="n">
        <v>-1816.1</v>
      </c>
      <c r="J143" s="6" t="n">
        <v>-0</v>
      </c>
      <c r="K143" s="6" t="n">
        <v>-0.96</v>
      </c>
      <c r="L143" s="6" t="n">
        <v>-0.1</v>
      </c>
      <c r="M143" s="6"/>
      <c r="N143" s="6" t="s">
        <f>=I143+J143+K143+L143</f>
      </c>
      <c r="O143" s="16"/>
      <c r="P143" s="16" t="s">
        <v>807</v>
      </c>
    </row>
    <row collapsed="false" customFormat="false" customHeight="false" hidden="false" ht="12.1" outlineLevel="0" r="144">
      <c r="A144" s="21" t="n">
        <v>44029.636701389</v>
      </c>
      <c r="B144" s="22" t="s">
        <v>803</v>
      </c>
      <c r="C144" s="22" t="s">
        <v>175</v>
      </c>
      <c r="D144" s="22" t="s">
        <v>803</v>
      </c>
      <c r="E144" s="22" t="s">
        <v>803</v>
      </c>
      <c r="F144" s="22" t="s">
        <v>20</v>
      </c>
      <c r="G144" s="23" t="n">
        <v>1</v>
      </c>
      <c r="H144" s="24" t="n">
        <v>900</v>
      </c>
      <c r="I144" s="24" t="n">
        <v>900</v>
      </c>
      <c r="J144" s="24" t="n">
        <v>0</v>
      </c>
      <c r="K144" s="24" t="n">
        <v>-0</v>
      </c>
      <c r="L144" s="24" t="n">
        <v>-0</v>
      </c>
      <c r="M144" s="24"/>
      <c r="N144" s="6" t="s">
        <f>=I144+J144+K144+L144</f>
      </c>
      <c r="O144" s="22"/>
      <c r="P144" s="22" t="s">
        <v>841</v>
      </c>
    </row>
    <row collapsed="false" customFormat="false" customHeight="false" hidden="false" ht="12.1" outlineLevel="0" r="145">
      <c r="A145" s="20" t="n">
        <v>44029.637858796</v>
      </c>
      <c r="B145" s="16" t="s">
        <v>675</v>
      </c>
      <c r="C145" s="16" t="s">
        <v>842</v>
      </c>
      <c r="D145" s="16" t="s">
        <v>656</v>
      </c>
      <c r="E145" s="16" t="s">
        <v>87</v>
      </c>
      <c r="F145" s="16" t="s">
        <v>20</v>
      </c>
      <c r="G145" s="7" t="n">
        <v>1</v>
      </c>
      <c r="H145" s="6" t="n">
        <v>885</v>
      </c>
      <c r="I145" s="6" t="n">
        <v>-885</v>
      </c>
      <c r="J145" s="6" t="n">
        <v>-0</v>
      </c>
      <c r="K145" s="6" t="n">
        <v>-0</v>
      </c>
      <c r="L145" s="6" t="n">
        <v>-0.08</v>
      </c>
      <c r="M145" s="6"/>
      <c r="N145" s="6" t="s">
        <f>=I145+J145+K145+L145</f>
      </c>
      <c r="O145" s="16"/>
      <c r="P145" s="16" t="s">
        <v>841</v>
      </c>
    </row>
    <row collapsed="false" customFormat="false" customHeight="false" hidden="false" ht="12.1" outlineLevel="0" r="146">
      <c r="A146" s="21" t="n">
        <v>44032</v>
      </c>
      <c r="B146" s="22" t="s">
        <v>813</v>
      </c>
      <c r="C146" s="22" t="s">
        <v>822</v>
      </c>
      <c r="D146" s="22" t="s">
        <v>813</v>
      </c>
      <c r="E146" s="22" t="s">
        <v>813</v>
      </c>
      <c r="F146" s="22" t="s">
        <v>20</v>
      </c>
      <c r="G146" s="23" t="n">
        <v>1</v>
      </c>
      <c r="H146" s="24" t="n">
        <v>375.24</v>
      </c>
      <c r="I146" s="24" t="n">
        <v>375.24</v>
      </c>
      <c r="J146" s="24" t="n">
        <v>0</v>
      </c>
      <c r="K146" s="24" t="n">
        <v>-0</v>
      </c>
      <c r="L146" s="24" t="n">
        <v>-0</v>
      </c>
      <c r="M146" s="24"/>
      <c r="N146" s="6" t="s">
        <f>=I146+J146+K146+L146</f>
      </c>
      <c r="O146" s="22"/>
      <c r="P146" s="22" t="s">
        <v>807</v>
      </c>
    </row>
    <row collapsed="false" customFormat="false" customHeight="false" hidden="false" ht="12.1" outlineLevel="0" r="147">
      <c r="A147" s="20" t="n">
        <v>44033.669178241</v>
      </c>
      <c r="B147" s="16" t="s">
        <v>668</v>
      </c>
      <c r="C147" s="16" t="s">
        <v>828</v>
      </c>
      <c r="D147" s="16" t="s">
        <v>656</v>
      </c>
      <c r="E147" s="16" t="s">
        <v>18</v>
      </c>
      <c r="F147" s="16" t="s">
        <v>20</v>
      </c>
      <c r="G147" s="7" t="n">
        <v>1</v>
      </c>
      <c r="H147" s="6" t="n">
        <v>542.9</v>
      </c>
      <c r="I147" s="6" t="n">
        <v>-542.9</v>
      </c>
      <c r="J147" s="6" t="n">
        <v>-0</v>
      </c>
      <c r="K147" s="6" t="n">
        <v>-0.28</v>
      </c>
      <c r="L147" s="6" t="n">
        <v>-0.03</v>
      </c>
      <c r="M147" s="6"/>
      <c r="N147" s="6" t="s">
        <f>=I147+J147+K147+L147</f>
      </c>
      <c r="O147" s="16"/>
      <c r="P147" s="16" t="s">
        <v>807</v>
      </c>
    </row>
    <row collapsed="false" customFormat="false" customHeight="false" hidden="false" ht="12.1" outlineLevel="0" r="148">
      <c r="A148" s="21" t="n">
        <v>44036</v>
      </c>
      <c r="B148" s="22" t="s">
        <v>813</v>
      </c>
      <c r="C148" s="22" t="s">
        <v>820</v>
      </c>
      <c r="D148" s="22" t="s">
        <v>813</v>
      </c>
      <c r="E148" s="22" t="s">
        <v>813</v>
      </c>
      <c r="F148" s="22" t="s">
        <v>20</v>
      </c>
      <c r="G148" s="23" t="n">
        <v>1</v>
      </c>
      <c r="H148" s="24" t="n">
        <v>139.5</v>
      </c>
      <c r="I148" s="24" t="n">
        <v>139.5</v>
      </c>
      <c r="J148" s="24" t="n">
        <v>0</v>
      </c>
      <c r="K148" s="24" t="n">
        <v>-0</v>
      </c>
      <c r="L148" s="24" t="n">
        <v>-0</v>
      </c>
      <c r="M148" s="24"/>
      <c r="N148" s="6" t="s">
        <f>=I148+J148+K148+L148</f>
      </c>
      <c r="O148" s="22"/>
      <c r="P148" s="22" t="s">
        <v>807</v>
      </c>
    </row>
    <row collapsed="false" customFormat="false" customHeight="false" hidden="false" ht="12.1" outlineLevel="0" r="149">
      <c r="A149" s="21" t="n">
        <v>44040</v>
      </c>
      <c r="B149" s="22" t="s">
        <v>813</v>
      </c>
      <c r="C149" s="22" t="s">
        <v>823</v>
      </c>
      <c r="D149" s="22" t="s">
        <v>813</v>
      </c>
      <c r="E149" s="22" t="s">
        <v>813</v>
      </c>
      <c r="F149" s="22" t="s">
        <v>20</v>
      </c>
      <c r="G149" s="23" t="n">
        <v>1</v>
      </c>
      <c r="H149" s="24" t="n">
        <v>186.4</v>
      </c>
      <c r="I149" s="24" t="n">
        <v>186.4</v>
      </c>
      <c r="J149" s="24" t="n">
        <v>0</v>
      </c>
      <c r="K149" s="24" t="n">
        <v>-0</v>
      </c>
      <c r="L149" s="24" t="n">
        <v>-0</v>
      </c>
      <c r="M149" s="24"/>
      <c r="N149" s="6" t="s">
        <f>=I149+J149+K149+L149</f>
      </c>
      <c r="O149" s="22"/>
      <c r="P149" s="22" t="s">
        <v>807</v>
      </c>
    </row>
    <row collapsed="false" customFormat="false" customHeight="false" hidden="false" ht="12.1" outlineLevel="0" r="150">
      <c r="A150" s="21" t="n">
        <v>44043</v>
      </c>
      <c r="B150" s="22" t="s">
        <v>803</v>
      </c>
      <c r="C150" s="22" t="s">
        <v>175</v>
      </c>
      <c r="D150" s="22" t="s">
        <v>803</v>
      </c>
      <c r="E150" s="22" t="s">
        <v>803</v>
      </c>
      <c r="F150" s="22" t="s">
        <v>20</v>
      </c>
      <c r="G150" s="23" t="n">
        <v>1</v>
      </c>
      <c r="H150" s="24" t="n">
        <v>2000</v>
      </c>
      <c r="I150" s="24" t="n">
        <v>2000</v>
      </c>
      <c r="J150" s="24" t="n">
        <v>0</v>
      </c>
      <c r="K150" s="24" t="n">
        <v>-0</v>
      </c>
      <c r="L150" s="24" t="n">
        <v>-0</v>
      </c>
      <c r="M150" s="24"/>
      <c r="N150" s="6" t="s">
        <f>=I150+J150+K150+L150</f>
      </c>
      <c r="O150" s="22"/>
      <c r="P150" s="22" t="s">
        <v>807</v>
      </c>
    </row>
    <row collapsed="false" customFormat="false" customHeight="false" hidden="false" ht="12.1" outlineLevel="0" r="151">
      <c r="A151" s="25" t="n">
        <v>44043</v>
      </c>
      <c r="B151" s="26" t="s">
        <v>843</v>
      </c>
      <c r="C151" s="26" t="s">
        <v>225</v>
      </c>
      <c r="D151" s="26" t="s">
        <v>843</v>
      </c>
      <c r="E151" s="26" t="s">
        <v>843</v>
      </c>
      <c r="F151" s="26" t="s">
        <v>78</v>
      </c>
      <c r="G151" s="27" t="n">
        <v>1</v>
      </c>
      <c r="H151" s="28" t="n">
        <v>-73.36</v>
      </c>
      <c r="I151" s="28" t="n">
        <v>-2.61</v>
      </c>
      <c r="J151" s="28" t="n">
        <v>0</v>
      </c>
      <c r="K151" s="28" t="n">
        <v>-0</v>
      </c>
      <c r="L151" s="28" t="n">
        <v>-0</v>
      </c>
      <c r="M151" s="6" t="s">
        <f>=I151+J151+K151+L151</f>
      </c>
      <c r="N151" s="28"/>
      <c r="O151" s="26"/>
      <c r="P151" s="26" t="s">
        <v>804</v>
      </c>
    </row>
    <row collapsed="false" customFormat="false" customHeight="false" hidden="false" ht="12.1" outlineLevel="0" r="152">
      <c r="A152" s="25" t="n">
        <v>44043</v>
      </c>
      <c r="B152" s="26" t="s">
        <v>843</v>
      </c>
      <c r="C152" s="26" t="s">
        <v>225</v>
      </c>
      <c r="D152" s="26" t="s">
        <v>843</v>
      </c>
      <c r="E152" s="26" t="s">
        <v>843</v>
      </c>
      <c r="F152" s="26" t="s">
        <v>78</v>
      </c>
      <c r="G152" s="27" t="n">
        <v>1</v>
      </c>
      <c r="H152" s="28" t="n">
        <v>-73.36</v>
      </c>
      <c r="I152" s="28" t="n">
        <v>-479</v>
      </c>
      <c r="J152" s="28" t="n">
        <v>0</v>
      </c>
      <c r="K152" s="28" t="n">
        <v>-0</v>
      </c>
      <c r="L152" s="28" t="n">
        <v>-0</v>
      </c>
      <c r="M152" s="6" t="s">
        <f>=I152+J152+K152+L152</f>
      </c>
      <c r="N152" s="28"/>
      <c r="O152" s="26"/>
      <c r="P152" s="26" t="s">
        <v>804</v>
      </c>
    </row>
    <row collapsed="false" customFormat="false" customHeight="false" hidden="false" ht="12.1" outlineLevel="0" r="153">
      <c r="A153" s="21" t="n">
        <v>44043</v>
      </c>
      <c r="B153" s="22" t="s">
        <v>805</v>
      </c>
      <c r="C153" s="22" t="s">
        <v>806</v>
      </c>
      <c r="D153" s="22" t="s">
        <v>805</v>
      </c>
      <c r="E153" s="22" t="s">
        <v>805</v>
      </c>
      <c r="F153" s="22" t="s">
        <v>78</v>
      </c>
      <c r="G153" s="23" t="n">
        <v>1</v>
      </c>
      <c r="H153" s="24" t="n">
        <v>73.36</v>
      </c>
      <c r="I153" s="24" t="n">
        <v>2.61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4"/>
      <c r="O153" s="22"/>
      <c r="P153" s="22" t="s">
        <v>804</v>
      </c>
    </row>
    <row collapsed="false" customFormat="false" customHeight="false" hidden="false" ht="12.1" outlineLevel="0" r="154">
      <c r="A154" s="21" t="n">
        <v>44043</v>
      </c>
      <c r="B154" s="22" t="s">
        <v>803</v>
      </c>
      <c r="C154" s="22" t="s">
        <v>175</v>
      </c>
      <c r="D154" s="22" t="s">
        <v>803</v>
      </c>
      <c r="E154" s="22" t="s">
        <v>803</v>
      </c>
      <c r="F154" s="22" t="s">
        <v>20</v>
      </c>
      <c r="G154" s="23" t="n">
        <v>1</v>
      </c>
      <c r="H154" s="24" t="n">
        <v>200</v>
      </c>
      <c r="I154" s="24" t="n">
        <v>200</v>
      </c>
      <c r="J154" s="24" t="n">
        <v>0</v>
      </c>
      <c r="K154" s="24" t="n">
        <v>-0</v>
      </c>
      <c r="L154" s="24" t="n">
        <v>-0</v>
      </c>
      <c r="M154" s="24"/>
      <c r="N154" s="6" t="s">
        <f>=I154+J154+K154+L154</f>
      </c>
      <c r="O154" s="22"/>
      <c r="P154" s="22" t="s">
        <v>807</v>
      </c>
    </row>
    <row collapsed="false" customFormat="false" customHeight="false" hidden="false" ht="12.1" outlineLevel="0" r="155">
      <c r="A155" s="21" t="n">
        <v>44043</v>
      </c>
      <c r="B155" s="22" t="s">
        <v>803</v>
      </c>
      <c r="C155" s="22" t="s">
        <v>175</v>
      </c>
      <c r="D155" s="22" t="s">
        <v>803</v>
      </c>
      <c r="E155" s="22" t="s">
        <v>803</v>
      </c>
      <c r="F155" s="22" t="s">
        <v>20</v>
      </c>
      <c r="G155" s="23" t="n">
        <v>1</v>
      </c>
      <c r="H155" s="24" t="n">
        <v>220</v>
      </c>
      <c r="I155" s="24" t="n">
        <v>220</v>
      </c>
      <c r="J155" s="24" t="n">
        <v>0</v>
      </c>
      <c r="K155" s="24" t="n">
        <v>-0</v>
      </c>
      <c r="L155" s="24" t="n">
        <v>-0</v>
      </c>
      <c r="M155" s="24"/>
      <c r="N155" s="6" t="s">
        <f>=I155+J155+K155+L155</f>
      </c>
      <c r="O155" s="22"/>
      <c r="P155" s="22" t="s">
        <v>807</v>
      </c>
    </row>
    <row collapsed="false" customFormat="false" customHeight="false" hidden="false" ht="12.1" outlineLevel="0" r="156">
      <c r="A156" s="20" t="n">
        <v>44043.504282407</v>
      </c>
      <c r="B156" s="16" t="s">
        <v>668</v>
      </c>
      <c r="C156" s="16" t="s">
        <v>828</v>
      </c>
      <c r="D156" s="16" t="s">
        <v>656</v>
      </c>
      <c r="E156" s="16" t="s">
        <v>18</v>
      </c>
      <c r="F156" s="16" t="s">
        <v>20</v>
      </c>
      <c r="G156" s="7" t="n">
        <v>2</v>
      </c>
      <c r="H156" s="6" t="n">
        <v>539.7</v>
      </c>
      <c r="I156" s="6" t="n">
        <v>-1079.4</v>
      </c>
      <c r="J156" s="6" t="n">
        <v>-0</v>
      </c>
      <c r="K156" s="6" t="n">
        <v>-0.58</v>
      </c>
      <c r="L156" s="6" t="n">
        <v>-0.06</v>
      </c>
      <c r="M156" s="6"/>
      <c r="N156" s="6" t="s">
        <f>=I156+J156+K156+L156</f>
      </c>
      <c r="O156" s="16"/>
      <c r="P156" s="16" t="s">
        <v>807</v>
      </c>
    </row>
    <row collapsed="false" customFormat="false" customHeight="false" hidden="false" ht="12.1" outlineLevel="0" r="157">
      <c r="A157" s="20" t="n">
        <v>44043.50462963</v>
      </c>
      <c r="B157" s="16" t="s">
        <v>669</v>
      </c>
      <c r="C157" s="16" t="s">
        <v>830</v>
      </c>
      <c r="D157" s="16" t="s">
        <v>656</v>
      </c>
      <c r="E157" s="16" t="s">
        <v>18</v>
      </c>
      <c r="F157" s="16" t="s">
        <v>20</v>
      </c>
      <c r="G157" s="7" t="n">
        <v>1000</v>
      </c>
      <c r="H157" s="6" t="n">
        <v>0.7625</v>
      </c>
      <c r="I157" s="6" t="n">
        <v>-762.5</v>
      </c>
      <c r="J157" s="6" t="n">
        <v>-0</v>
      </c>
      <c r="K157" s="6" t="n">
        <v>-0.4</v>
      </c>
      <c r="L157" s="6" t="n">
        <v>-0.04</v>
      </c>
      <c r="M157" s="6"/>
      <c r="N157" s="6" t="s">
        <f>=I157+J157+K157+L157</f>
      </c>
      <c r="O157" s="16"/>
      <c r="P157" s="16" t="s">
        <v>807</v>
      </c>
    </row>
    <row collapsed="false" customFormat="false" customHeight="false" hidden="false" ht="12.1" outlineLevel="0" r="158">
      <c r="A158" s="20" t="n">
        <v>44043.505729167</v>
      </c>
      <c r="B158" s="16" t="s">
        <v>668</v>
      </c>
      <c r="C158" s="16" t="s">
        <v>828</v>
      </c>
      <c r="D158" s="16" t="s">
        <v>656</v>
      </c>
      <c r="E158" s="16" t="s">
        <v>18</v>
      </c>
      <c r="F158" s="16" t="s">
        <v>20</v>
      </c>
      <c r="G158" s="7" t="n">
        <v>1</v>
      </c>
      <c r="H158" s="6" t="n">
        <v>539.9</v>
      </c>
      <c r="I158" s="6" t="n">
        <v>-539.9</v>
      </c>
      <c r="J158" s="6" t="n">
        <v>-0</v>
      </c>
      <c r="K158" s="6" t="n">
        <v>-0.28</v>
      </c>
      <c r="L158" s="6" t="n">
        <v>-0.03</v>
      </c>
      <c r="M158" s="6"/>
      <c r="N158" s="6" t="s">
        <f>=I158+J158+K158+L158</f>
      </c>
      <c r="O158" s="16"/>
      <c r="P158" s="16" t="s">
        <v>807</v>
      </c>
    </row>
    <row collapsed="false" customFormat="false" customHeight="false" hidden="false" ht="12.1" outlineLevel="0" r="159">
      <c r="A159" s="20" t="n">
        <v>44043.635671296</v>
      </c>
      <c r="B159" s="16" t="s">
        <v>676</v>
      </c>
      <c r="C159" s="16" t="s">
        <v>844</v>
      </c>
      <c r="D159" s="16" t="s">
        <v>656</v>
      </c>
      <c r="E159" s="16" t="s">
        <v>87</v>
      </c>
      <c r="F159" s="16" t="s">
        <v>20</v>
      </c>
      <c r="G159" s="7" t="n">
        <v>188</v>
      </c>
      <c r="H159" s="6" t="n">
        <v>1.0258</v>
      </c>
      <c r="I159" s="6" t="n">
        <v>-192.85</v>
      </c>
      <c r="J159" s="6" t="n">
        <v>-0</v>
      </c>
      <c r="K159" s="6" t="n">
        <v>-0.11</v>
      </c>
      <c r="L159" s="6" t="n">
        <v>-0.01</v>
      </c>
      <c r="M159" s="6"/>
      <c r="N159" s="6" t="s">
        <f>=I159+J159+K159+L159</f>
      </c>
      <c r="O159" s="16"/>
      <c r="P159" s="16" t="s">
        <v>807</v>
      </c>
    </row>
    <row collapsed="false" customFormat="false" customHeight="false" hidden="false" ht="12.1" outlineLevel="0" r="160">
      <c r="A160" s="20" t="n">
        <v>44043.717199074</v>
      </c>
      <c r="B160" s="16" t="s">
        <v>676</v>
      </c>
      <c r="C160" s="16" t="s">
        <v>844</v>
      </c>
      <c r="D160" s="16" t="s">
        <v>656</v>
      </c>
      <c r="E160" s="16" t="s">
        <v>87</v>
      </c>
      <c r="F160" s="16" t="s">
        <v>20</v>
      </c>
      <c r="G160" s="7" t="n">
        <v>6</v>
      </c>
      <c r="H160" s="6" t="n">
        <v>1.0258</v>
      </c>
      <c r="I160" s="6" t="n">
        <v>-6.15</v>
      </c>
      <c r="J160" s="6" t="n">
        <v>-0</v>
      </c>
      <c r="K160" s="6" t="n">
        <v>-0.01</v>
      </c>
      <c r="L160" s="6" t="n">
        <v>-0.01</v>
      </c>
      <c r="M160" s="6"/>
      <c r="N160" s="6" t="s">
        <f>=I160+J160+K160+L160</f>
      </c>
      <c r="O160" s="16"/>
      <c r="P160" s="16" t="s">
        <v>807</v>
      </c>
    </row>
    <row collapsed="false" customFormat="false" customHeight="false" hidden="false" ht="12.1" outlineLevel="0" r="161">
      <c r="A161" s="20" t="n">
        <v>44043.758587963</v>
      </c>
      <c r="B161" s="16" t="s">
        <v>102</v>
      </c>
      <c r="C161" s="16" t="s">
        <v>845</v>
      </c>
      <c r="D161" s="16" t="s">
        <v>656</v>
      </c>
      <c r="E161" s="16" t="s">
        <v>87</v>
      </c>
      <c r="F161" s="16" t="s">
        <v>20</v>
      </c>
      <c r="G161" s="7" t="n">
        <v>2</v>
      </c>
      <c r="H161" s="6" t="n">
        <v>108.35</v>
      </c>
      <c r="I161" s="6" t="n">
        <v>-216.7</v>
      </c>
      <c r="J161" s="6" t="n">
        <v>-0</v>
      </c>
      <c r="K161" s="6" t="n">
        <v>-0.12</v>
      </c>
      <c r="L161" s="6" t="n">
        <v>-0.01</v>
      </c>
      <c r="M161" s="6"/>
      <c r="N161" s="6" t="s">
        <f>=I161+J161+K161+L161</f>
      </c>
      <c r="O161" s="16"/>
      <c r="P161" s="16" t="s">
        <v>807</v>
      </c>
    </row>
    <row collapsed="false" customFormat="false" customHeight="false" hidden="false" ht="12.1" outlineLevel="0" r="162">
      <c r="A162" s="20" t="n">
        <v>44043.759513889</v>
      </c>
      <c r="B162" s="16" t="s">
        <v>676</v>
      </c>
      <c r="C162" s="16" t="s">
        <v>844</v>
      </c>
      <c r="D162" s="16" t="s">
        <v>656</v>
      </c>
      <c r="E162" s="16" t="s">
        <v>87</v>
      </c>
      <c r="F162" s="16" t="s">
        <v>20</v>
      </c>
      <c r="G162" s="7" t="n">
        <v>3</v>
      </c>
      <c r="H162" s="6" t="n">
        <v>1.0258</v>
      </c>
      <c r="I162" s="6" t="n">
        <v>-3.08</v>
      </c>
      <c r="J162" s="6" t="n">
        <v>-0</v>
      </c>
      <c r="K162" s="6" t="n">
        <v>-0.01</v>
      </c>
      <c r="L162" s="6" t="n">
        <v>-0.01</v>
      </c>
      <c r="M162" s="6"/>
      <c r="N162" s="6" t="s">
        <f>=I162+J162+K162+L162</f>
      </c>
      <c r="O162" s="16"/>
      <c r="P162" s="16" t="s">
        <v>807</v>
      </c>
    </row>
    <row collapsed="false" customFormat="false" customHeight="false" hidden="false" ht="12.1" outlineLevel="0" r="163">
      <c r="A163" s="21" t="n">
        <v>44046</v>
      </c>
      <c r="B163" s="22" t="s">
        <v>813</v>
      </c>
      <c r="C163" s="22" t="s">
        <v>826</v>
      </c>
      <c r="D163" s="22" t="s">
        <v>813</v>
      </c>
      <c r="E163" s="22" t="s">
        <v>813</v>
      </c>
      <c r="F163" s="22" t="s">
        <v>20</v>
      </c>
      <c r="G163" s="23" t="n">
        <v>1</v>
      </c>
      <c r="H163" s="24" t="n">
        <v>265.8</v>
      </c>
      <c r="I163" s="24" t="n">
        <v>265.8</v>
      </c>
      <c r="J163" s="24" t="n">
        <v>0</v>
      </c>
      <c r="K163" s="24" t="n">
        <v>-0</v>
      </c>
      <c r="L163" s="24" t="n">
        <v>-0</v>
      </c>
      <c r="M163" s="24"/>
      <c r="N163" s="6" t="s">
        <f>=I163+J163+K163+L163</f>
      </c>
      <c r="O163" s="22"/>
      <c r="P163" s="22" t="s">
        <v>807</v>
      </c>
    </row>
    <row collapsed="false" customFormat="false" customHeight="false" hidden="false" ht="12.1" outlineLevel="0" r="164">
      <c r="A164" s="21" t="n">
        <v>44048</v>
      </c>
      <c r="B164" s="22" t="s">
        <v>813</v>
      </c>
      <c r="C164" s="22" t="s">
        <v>833</v>
      </c>
      <c r="D164" s="22" t="s">
        <v>813</v>
      </c>
      <c r="E164" s="22" t="s">
        <v>813</v>
      </c>
      <c r="F164" s="22" t="s">
        <v>20</v>
      </c>
      <c r="G164" s="23" t="n">
        <v>1</v>
      </c>
      <c r="H164" s="24" t="n">
        <v>309.12</v>
      </c>
      <c r="I164" s="24" t="n">
        <v>309.12</v>
      </c>
      <c r="J164" s="24" t="n">
        <v>0</v>
      </c>
      <c r="K164" s="24" t="n">
        <v>-0</v>
      </c>
      <c r="L164" s="24" t="n">
        <v>-0</v>
      </c>
      <c r="M164" s="24"/>
      <c r="N164" s="6" t="s">
        <f>=I164+J164+K164+L164</f>
      </c>
      <c r="O164" s="22"/>
      <c r="P164" s="22" t="s">
        <v>807</v>
      </c>
    </row>
    <row collapsed="false" customFormat="false" customHeight="false" hidden="false" ht="12.1" outlineLevel="0" r="165">
      <c r="A165" s="21" t="n">
        <v>44049</v>
      </c>
      <c r="B165" s="22" t="s">
        <v>803</v>
      </c>
      <c r="C165" s="22" t="s">
        <v>175</v>
      </c>
      <c r="D165" s="22" t="s">
        <v>803</v>
      </c>
      <c r="E165" s="22" t="s">
        <v>803</v>
      </c>
      <c r="F165" s="22" t="s">
        <v>20</v>
      </c>
      <c r="G165" s="23" t="n">
        <v>1</v>
      </c>
      <c r="H165" s="24" t="n">
        <v>1000</v>
      </c>
      <c r="I165" s="24" t="n">
        <v>1000</v>
      </c>
      <c r="J165" s="24" t="n">
        <v>0</v>
      </c>
      <c r="K165" s="24" t="n">
        <v>-0</v>
      </c>
      <c r="L165" s="24" t="n">
        <v>-0</v>
      </c>
      <c r="M165" s="24"/>
      <c r="N165" s="6" t="s">
        <f>=I165+J165+K165+L165</f>
      </c>
      <c r="O165" s="22"/>
      <c r="P165" s="22" t="s">
        <v>807</v>
      </c>
    </row>
    <row collapsed="false" customFormat="false" customHeight="false" hidden="false" ht="12.1" outlineLevel="0" r="166">
      <c r="A166" s="20" t="n">
        <v>44049.597951389</v>
      </c>
      <c r="B166" s="16" t="s">
        <v>670</v>
      </c>
      <c r="C166" s="16" t="s">
        <v>832</v>
      </c>
      <c r="D166" s="16" t="s">
        <v>656</v>
      </c>
      <c r="E166" s="16" t="s">
        <v>113</v>
      </c>
      <c r="F166" s="16" t="s">
        <v>20</v>
      </c>
      <c r="G166" s="7" t="n">
        <v>1</v>
      </c>
      <c r="H166" s="6" t="n">
        <v>103.915</v>
      </c>
      <c r="I166" s="6" t="n">
        <v>-1039.15</v>
      </c>
      <c r="J166" s="6" t="n">
        <v>-0.36</v>
      </c>
      <c r="K166" s="6" t="n">
        <v>-0.55</v>
      </c>
      <c r="L166" s="6" t="n">
        <v>-0.06</v>
      </c>
      <c r="M166" s="6"/>
      <c r="N166" s="6" t="s">
        <f>=I166+J166+K166+L166</f>
      </c>
      <c r="O166" s="16"/>
      <c r="P166" s="16" t="s">
        <v>807</v>
      </c>
    </row>
    <row collapsed="false" customFormat="false" customHeight="false" hidden="false" ht="12.1" outlineLevel="0" r="167">
      <c r="A167" s="20" t="n">
        <v>44049.601655093</v>
      </c>
      <c r="B167" s="16" t="s">
        <v>668</v>
      </c>
      <c r="C167" s="16" t="s">
        <v>828</v>
      </c>
      <c r="D167" s="16" t="s">
        <v>656</v>
      </c>
      <c r="E167" s="16" t="s">
        <v>18</v>
      </c>
      <c r="F167" s="16" t="s">
        <v>20</v>
      </c>
      <c r="G167" s="7" t="n">
        <v>1</v>
      </c>
      <c r="H167" s="6" t="n">
        <v>540.3</v>
      </c>
      <c r="I167" s="6" t="n">
        <v>-540.3</v>
      </c>
      <c r="J167" s="6" t="n">
        <v>-0</v>
      </c>
      <c r="K167" s="6" t="n">
        <v>-0.28</v>
      </c>
      <c r="L167" s="6" t="n">
        <v>-0.03</v>
      </c>
      <c r="M167" s="6"/>
      <c r="N167" s="6" t="s">
        <f>=I167+J167+K167+L167</f>
      </c>
      <c r="O167" s="16"/>
      <c r="P167" s="16" t="s">
        <v>807</v>
      </c>
    </row>
    <row collapsed="false" customFormat="false" customHeight="false" hidden="false" ht="12.1" outlineLevel="0" r="168">
      <c r="A168" s="29" t="n">
        <v>44050.725196759</v>
      </c>
      <c r="B168" s="30" t="s">
        <v>672</v>
      </c>
      <c r="C168" s="30" t="s">
        <v>835</v>
      </c>
      <c r="D168" s="30" t="s">
        <v>657</v>
      </c>
      <c r="E168" s="30" t="s">
        <v>18</v>
      </c>
      <c r="F168" s="30" t="s">
        <v>20</v>
      </c>
      <c r="G168" s="31" t="n">
        <v>-20</v>
      </c>
      <c r="H168" s="32" t="n">
        <v>81.1</v>
      </c>
      <c r="I168" s="32" t="n">
        <v>1622</v>
      </c>
      <c r="J168" s="32" t="n">
        <v>0</v>
      </c>
      <c r="K168" s="32" t="n">
        <v>-0.86</v>
      </c>
      <c r="L168" s="32" t="n">
        <v>-0.09</v>
      </c>
      <c r="M168" s="32"/>
      <c r="N168" s="6" t="s">
        <f>=I168+J168+K168+L168</f>
      </c>
      <c r="O168" s="30"/>
      <c r="P168" s="30" t="s">
        <v>807</v>
      </c>
    </row>
    <row collapsed="false" customFormat="false" customHeight="false" hidden="false" ht="12.1" outlineLevel="0" r="169">
      <c r="A169" s="29" t="n">
        <v>44050.725787037</v>
      </c>
      <c r="B169" s="30" t="s">
        <v>673</v>
      </c>
      <c r="C169" s="30" t="s">
        <v>836</v>
      </c>
      <c r="D169" s="30" t="s">
        <v>657</v>
      </c>
      <c r="E169" s="30" t="s">
        <v>18</v>
      </c>
      <c r="F169" s="30" t="s">
        <v>20</v>
      </c>
      <c r="G169" s="31" t="n">
        <v>-40</v>
      </c>
      <c r="H169" s="32" t="n">
        <v>43.19</v>
      </c>
      <c r="I169" s="32" t="n">
        <v>1727.6</v>
      </c>
      <c r="J169" s="32" t="n">
        <v>0</v>
      </c>
      <c r="K169" s="32" t="n">
        <v>-0.91</v>
      </c>
      <c r="L169" s="32" t="n">
        <v>-0.1</v>
      </c>
      <c r="M169" s="32"/>
      <c r="N169" s="6" t="s">
        <f>=I169+J169+K169+L169</f>
      </c>
      <c r="O169" s="30"/>
      <c r="P169" s="30" t="s">
        <v>807</v>
      </c>
    </row>
    <row collapsed="false" customFormat="false" customHeight="false" hidden="false" ht="12.1" outlineLevel="0" r="170">
      <c r="A170" s="20" t="n">
        <v>44050.726793981</v>
      </c>
      <c r="B170" s="16" t="s">
        <v>677</v>
      </c>
      <c r="C170" s="16" t="s">
        <v>846</v>
      </c>
      <c r="D170" s="16" t="s">
        <v>656</v>
      </c>
      <c r="E170" s="16" t="s">
        <v>18</v>
      </c>
      <c r="F170" s="16" t="s">
        <v>20</v>
      </c>
      <c r="G170" s="7" t="n">
        <v>10</v>
      </c>
      <c r="H170" s="6" t="n">
        <v>330.15</v>
      </c>
      <c r="I170" s="6" t="n">
        <v>-3301.5</v>
      </c>
      <c r="J170" s="6" t="n">
        <v>-0</v>
      </c>
      <c r="K170" s="6" t="n">
        <v>-1.74</v>
      </c>
      <c r="L170" s="6" t="n">
        <v>-0.19</v>
      </c>
      <c r="M170" s="6"/>
      <c r="N170" s="6" t="s">
        <f>=I170+J170+K170+L170</f>
      </c>
      <c r="O170" s="16"/>
      <c r="P170" s="16" t="s">
        <v>807</v>
      </c>
    </row>
    <row collapsed="false" customFormat="false" customHeight="false" hidden="false" ht="12.1" outlineLevel="0" r="171">
      <c r="A171" s="21" t="n">
        <v>44053</v>
      </c>
      <c r="B171" s="22" t="s">
        <v>805</v>
      </c>
      <c r="C171" s="22" t="s">
        <v>806</v>
      </c>
      <c r="D171" s="22" t="s">
        <v>805</v>
      </c>
      <c r="E171" s="22" t="s">
        <v>805</v>
      </c>
      <c r="F171" s="22" t="s">
        <v>78</v>
      </c>
      <c r="G171" s="23" t="n">
        <v>1</v>
      </c>
      <c r="H171" s="24" t="n">
        <v>73.6376</v>
      </c>
      <c r="I171" s="24" t="n">
        <v>20.07</v>
      </c>
      <c r="J171" s="24" t="n">
        <v>0</v>
      </c>
      <c r="K171" s="24" t="n">
        <v>-0</v>
      </c>
      <c r="L171" s="24" t="n">
        <v>-0</v>
      </c>
      <c r="M171" s="6" t="s">
        <f>=I171+J171+K171+L171</f>
      </c>
      <c r="N171" s="24"/>
      <c r="O171" s="22"/>
      <c r="P171" s="22" t="s">
        <v>804</v>
      </c>
    </row>
    <row collapsed="false" customFormat="false" customHeight="false" hidden="false" ht="12.1" outlineLevel="0" r="172">
      <c r="A172" s="21" t="n">
        <v>44053</v>
      </c>
      <c r="B172" s="22" t="s">
        <v>803</v>
      </c>
      <c r="C172" s="22" t="s">
        <v>175</v>
      </c>
      <c r="D172" s="22" t="s">
        <v>803</v>
      </c>
      <c r="E172" s="22" t="s">
        <v>803</v>
      </c>
      <c r="F172" s="22" t="s">
        <v>20</v>
      </c>
      <c r="G172" s="23" t="n">
        <v>1</v>
      </c>
      <c r="H172" s="24" t="n">
        <v>200</v>
      </c>
      <c r="I172" s="24" t="n">
        <v>200</v>
      </c>
      <c r="J172" s="24" t="n">
        <v>0</v>
      </c>
      <c r="K172" s="24" t="n">
        <v>-0</v>
      </c>
      <c r="L172" s="24" t="n">
        <v>-0</v>
      </c>
      <c r="M172" s="24"/>
      <c r="N172" s="6" t="s">
        <f>=I172+J172+K172+L172</f>
      </c>
      <c r="O172" s="22"/>
      <c r="P172" s="22" t="s">
        <v>807</v>
      </c>
    </row>
    <row collapsed="false" customFormat="false" customHeight="false" hidden="false" ht="12.1" outlineLevel="0" r="173">
      <c r="A173" s="20" t="n">
        <v>44053.611296296</v>
      </c>
      <c r="B173" s="16" t="s">
        <v>96</v>
      </c>
      <c r="C173" s="16" t="s">
        <v>847</v>
      </c>
      <c r="D173" s="16" t="s">
        <v>656</v>
      </c>
      <c r="E173" s="16" t="s">
        <v>87</v>
      </c>
      <c r="F173" s="16" t="s">
        <v>20</v>
      </c>
      <c r="G173" s="7" t="n">
        <v>152</v>
      </c>
      <c r="H173" s="6" t="n">
        <v>1.284</v>
      </c>
      <c r="I173" s="6" t="n">
        <v>-195.17</v>
      </c>
      <c r="J173" s="6" t="n">
        <v>-0</v>
      </c>
      <c r="K173" s="6" t="n">
        <v>-0.11</v>
      </c>
      <c r="L173" s="6" t="n">
        <v>-0.01</v>
      </c>
      <c r="M173" s="6"/>
      <c r="N173" s="6" t="s">
        <f>=I173+J173+K173+L173</f>
      </c>
      <c r="O173" s="16"/>
      <c r="P173" s="16" t="s">
        <v>807</v>
      </c>
    </row>
    <row collapsed="false" customFormat="false" customHeight="false" hidden="false" ht="12.1" outlineLevel="0" r="174">
      <c r="A174" s="20" t="n">
        <v>44053.611747685</v>
      </c>
      <c r="B174" s="16" t="s">
        <v>96</v>
      </c>
      <c r="C174" s="16" t="s">
        <v>847</v>
      </c>
      <c r="D174" s="16" t="s">
        <v>656</v>
      </c>
      <c r="E174" s="16" t="s">
        <v>87</v>
      </c>
      <c r="F174" s="16" t="s">
        <v>20</v>
      </c>
      <c r="G174" s="7" t="n">
        <v>4</v>
      </c>
      <c r="H174" s="6" t="n">
        <v>1.2839</v>
      </c>
      <c r="I174" s="6" t="n">
        <v>-5.14</v>
      </c>
      <c r="J174" s="6" t="n">
        <v>-0</v>
      </c>
      <c r="K174" s="6" t="n">
        <v>-0.01</v>
      </c>
      <c r="L174" s="6" t="n">
        <v>-0.01</v>
      </c>
      <c r="M174" s="6"/>
      <c r="N174" s="6" t="s">
        <f>=I174+J174+K174+L174</f>
      </c>
      <c r="O174" s="16"/>
      <c r="P174" s="16" t="s">
        <v>807</v>
      </c>
    </row>
    <row collapsed="false" customFormat="false" customHeight="false" hidden="false" ht="12.1" outlineLevel="0" r="175">
      <c r="A175" s="21" t="n">
        <v>44057</v>
      </c>
      <c r="B175" s="22" t="s">
        <v>803</v>
      </c>
      <c r="C175" s="22" t="s">
        <v>175</v>
      </c>
      <c r="D175" s="22" t="s">
        <v>803</v>
      </c>
      <c r="E175" s="22" t="s">
        <v>803</v>
      </c>
      <c r="F175" s="22" t="s">
        <v>20</v>
      </c>
      <c r="G175" s="23" t="n">
        <v>1</v>
      </c>
      <c r="H175" s="24" t="n">
        <v>1000</v>
      </c>
      <c r="I175" s="24" t="n">
        <v>1000</v>
      </c>
      <c r="J175" s="24" t="n">
        <v>0</v>
      </c>
      <c r="K175" s="24" t="n">
        <v>-0</v>
      </c>
      <c r="L175" s="24" t="n">
        <v>-0</v>
      </c>
      <c r="M175" s="24"/>
      <c r="N175" s="6" t="s">
        <f>=I175+J175+K175+L175</f>
      </c>
      <c r="O175" s="22"/>
      <c r="P175" s="22" t="s">
        <v>807</v>
      </c>
    </row>
    <row collapsed="false" customFormat="false" customHeight="false" hidden="false" ht="12.1" outlineLevel="0" r="176">
      <c r="A176" s="21" t="n">
        <v>44057</v>
      </c>
      <c r="B176" s="22" t="s">
        <v>803</v>
      </c>
      <c r="C176" s="22" t="s">
        <v>175</v>
      </c>
      <c r="D176" s="22" t="s">
        <v>803</v>
      </c>
      <c r="E176" s="22" t="s">
        <v>803</v>
      </c>
      <c r="F176" s="22" t="s">
        <v>20</v>
      </c>
      <c r="G176" s="23" t="n">
        <v>1</v>
      </c>
      <c r="H176" s="24" t="n">
        <v>230</v>
      </c>
      <c r="I176" s="24" t="n">
        <v>230</v>
      </c>
      <c r="J176" s="24" t="n">
        <v>0</v>
      </c>
      <c r="K176" s="24" t="n">
        <v>-0</v>
      </c>
      <c r="L176" s="24" t="n">
        <v>-0</v>
      </c>
      <c r="M176" s="24"/>
      <c r="N176" s="6" t="s">
        <f>=I176+J176+K176+L176</f>
      </c>
      <c r="O176" s="22"/>
      <c r="P176" s="22" t="s">
        <v>807</v>
      </c>
    </row>
    <row collapsed="false" customFormat="false" customHeight="false" hidden="false" ht="12.1" outlineLevel="0" r="177">
      <c r="A177" s="21" t="n">
        <v>44057</v>
      </c>
      <c r="B177" s="22" t="s">
        <v>803</v>
      </c>
      <c r="C177" s="22" t="s">
        <v>175</v>
      </c>
      <c r="D177" s="22" t="s">
        <v>803</v>
      </c>
      <c r="E177" s="22" t="s">
        <v>803</v>
      </c>
      <c r="F177" s="22" t="s">
        <v>20</v>
      </c>
      <c r="G177" s="23" t="n">
        <v>1</v>
      </c>
      <c r="H177" s="24" t="n">
        <v>200</v>
      </c>
      <c r="I177" s="24" t="n">
        <v>200</v>
      </c>
      <c r="J177" s="24" t="n">
        <v>0</v>
      </c>
      <c r="K177" s="24" t="n">
        <v>-0</v>
      </c>
      <c r="L177" s="24" t="n">
        <v>-0</v>
      </c>
      <c r="M177" s="24"/>
      <c r="N177" s="6" t="s">
        <f>=I177+J177+K177+L177</f>
      </c>
      <c r="O177" s="22"/>
      <c r="P177" s="22" t="s">
        <v>807</v>
      </c>
    </row>
    <row collapsed="false" customFormat="false" customHeight="false" hidden="false" ht="12.1" outlineLevel="0" r="178">
      <c r="A178" s="20" t="n">
        <v>44057.570347222</v>
      </c>
      <c r="B178" s="16" t="s">
        <v>670</v>
      </c>
      <c r="C178" s="16" t="s">
        <v>832</v>
      </c>
      <c r="D178" s="16" t="s">
        <v>656</v>
      </c>
      <c r="E178" s="16" t="s">
        <v>113</v>
      </c>
      <c r="F178" s="16" t="s">
        <v>20</v>
      </c>
      <c r="G178" s="7" t="n">
        <v>1</v>
      </c>
      <c r="H178" s="6" t="n">
        <v>103.749</v>
      </c>
      <c r="I178" s="6" t="n">
        <v>-1037.49</v>
      </c>
      <c r="J178" s="6" t="n">
        <v>-2.15</v>
      </c>
      <c r="K178" s="6" t="n">
        <v>-0.54</v>
      </c>
      <c r="L178" s="6" t="n">
        <v>-0.06</v>
      </c>
      <c r="M178" s="6"/>
      <c r="N178" s="6" t="s">
        <f>=I178+J178+K178+L178</f>
      </c>
      <c r="O178" s="16"/>
      <c r="P178" s="16" t="s">
        <v>807</v>
      </c>
    </row>
    <row collapsed="false" customFormat="false" customHeight="false" hidden="false" ht="12.1" outlineLevel="0" r="179">
      <c r="A179" s="20" t="n">
        <v>44057.571805556</v>
      </c>
      <c r="B179" s="16" t="s">
        <v>96</v>
      </c>
      <c r="C179" s="16" t="s">
        <v>847</v>
      </c>
      <c r="D179" s="16" t="s">
        <v>656</v>
      </c>
      <c r="E179" s="16" t="s">
        <v>87</v>
      </c>
      <c r="F179" s="16" t="s">
        <v>20</v>
      </c>
      <c r="G179" s="7" t="n">
        <v>159</v>
      </c>
      <c r="H179" s="6" t="n">
        <v>1.2277</v>
      </c>
      <c r="I179" s="6" t="n">
        <v>-195.2</v>
      </c>
      <c r="J179" s="6" t="n">
        <v>-0</v>
      </c>
      <c r="K179" s="6" t="n">
        <v>-0.11</v>
      </c>
      <c r="L179" s="6" t="n">
        <v>-0.01</v>
      </c>
      <c r="M179" s="6"/>
      <c r="N179" s="6" t="s">
        <f>=I179+J179+K179+L179</f>
      </c>
      <c r="O179" s="16"/>
      <c r="P179" s="16" t="s">
        <v>807</v>
      </c>
    </row>
    <row collapsed="false" customFormat="false" customHeight="false" hidden="false" ht="12.1" outlineLevel="0" r="180">
      <c r="A180" s="20" t="n">
        <v>44057.683368056</v>
      </c>
      <c r="B180" s="16" t="s">
        <v>102</v>
      </c>
      <c r="C180" s="16" t="s">
        <v>845</v>
      </c>
      <c r="D180" s="16" t="s">
        <v>656</v>
      </c>
      <c r="E180" s="16" t="s">
        <v>87</v>
      </c>
      <c r="F180" s="16" t="s">
        <v>20</v>
      </c>
      <c r="G180" s="7" t="n">
        <v>2</v>
      </c>
      <c r="H180" s="6" t="n">
        <v>114</v>
      </c>
      <c r="I180" s="6" t="n">
        <v>-228</v>
      </c>
      <c r="J180" s="6" t="n">
        <v>-0</v>
      </c>
      <c r="K180" s="6" t="n">
        <v>-0.12</v>
      </c>
      <c r="L180" s="6" t="n">
        <v>-0.01</v>
      </c>
      <c r="M180" s="6"/>
      <c r="N180" s="6" t="s">
        <f>=I180+J180+K180+L180</f>
      </c>
      <c r="O180" s="16"/>
      <c r="P180" s="16" t="s">
        <v>807</v>
      </c>
    </row>
    <row collapsed="false" customFormat="false" customHeight="false" hidden="false" ht="12.1" outlineLevel="0" r="181">
      <c r="A181" s="21" t="n">
        <v>44081</v>
      </c>
      <c r="B181" s="22" t="s">
        <v>805</v>
      </c>
      <c r="C181" s="22" t="s">
        <v>827</v>
      </c>
      <c r="D181" s="22" t="s">
        <v>805</v>
      </c>
      <c r="E181" s="22" t="s">
        <v>805</v>
      </c>
      <c r="F181" s="22" t="s">
        <v>20</v>
      </c>
      <c r="G181" s="23" t="n">
        <v>1</v>
      </c>
      <c r="H181" s="24" t="n">
        <v>1500</v>
      </c>
      <c r="I181" s="24" t="n">
        <v>1500</v>
      </c>
      <c r="J181" s="24" t="n">
        <v>0</v>
      </c>
      <c r="K181" s="24" t="n">
        <v>-0</v>
      </c>
      <c r="L181" s="24" t="n">
        <v>-0</v>
      </c>
      <c r="M181" s="24"/>
      <c r="N181" s="6" t="s">
        <f>=I181+J181+K181+L181</f>
      </c>
      <c r="O181" s="22"/>
      <c r="P181" s="22" t="s">
        <v>807</v>
      </c>
    </row>
    <row collapsed="false" customFormat="false" customHeight="false" hidden="false" ht="12.1" outlineLevel="0" r="182">
      <c r="A182" s="21" t="n">
        <v>44081</v>
      </c>
      <c r="B182" s="22" t="s">
        <v>813</v>
      </c>
      <c r="C182" s="22" t="s">
        <v>821</v>
      </c>
      <c r="D182" s="22" t="s">
        <v>813</v>
      </c>
      <c r="E182" s="22" t="s">
        <v>813</v>
      </c>
      <c r="F182" s="22" t="s">
        <v>20</v>
      </c>
      <c r="G182" s="23" t="n">
        <v>1</v>
      </c>
      <c r="H182" s="24" t="n">
        <v>102.1</v>
      </c>
      <c r="I182" s="24" t="n">
        <v>102.1</v>
      </c>
      <c r="J182" s="24" t="n">
        <v>0</v>
      </c>
      <c r="K182" s="24" t="n">
        <v>-0</v>
      </c>
      <c r="L182" s="24" t="n">
        <v>-0</v>
      </c>
      <c r="M182" s="24"/>
      <c r="N182" s="6" t="s">
        <f>=I182+J182+K182+L182</f>
      </c>
      <c r="O182" s="22"/>
      <c r="P182" s="22" t="s">
        <v>807</v>
      </c>
    </row>
    <row collapsed="false" customFormat="false" customHeight="false" hidden="false" ht="12.1" outlineLevel="0" r="183">
      <c r="A183" s="21" t="n">
        <v>44082</v>
      </c>
      <c r="B183" s="22" t="s">
        <v>803</v>
      </c>
      <c r="C183" s="22" t="s">
        <v>175</v>
      </c>
      <c r="D183" s="22" t="s">
        <v>803</v>
      </c>
      <c r="E183" s="22" t="s">
        <v>803</v>
      </c>
      <c r="F183" s="22" t="s">
        <v>20</v>
      </c>
      <c r="G183" s="23" t="n">
        <v>1</v>
      </c>
      <c r="H183" s="24" t="n">
        <v>100</v>
      </c>
      <c r="I183" s="24" t="n">
        <v>100</v>
      </c>
      <c r="J183" s="24" t="n">
        <v>0</v>
      </c>
      <c r="K183" s="24" t="n">
        <v>-0</v>
      </c>
      <c r="L183" s="24" t="n">
        <v>-0</v>
      </c>
      <c r="M183" s="24"/>
      <c r="N183" s="6" t="s">
        <f>=I183+J183+K183+L183</f>
      </c>
      <c r="O183" s="22"/>
      <c r="P183" s="22" t="s">
        <v>807</v>
      </c>
    </row>
    <row collapsed="false" customFormat="false" customHeight="false" hidden="false" ht="12.1" outlineLevel="0" r="184">
      <c r="A184" s="20" t="n">
        <v>44082.462627315</v>
      </c>
      <c r="B184" s="16" t="s">
        <v>667</v>
      </c>
      <c r="C184" s="16" t="s">
        <v>819</v>
      </c>
      <c r="D184" s="16" t="s">
        <v>656</v>
      </c>
      <c r="E184" s="16" t="s">
        <v>113</v>
      </c>
      <c r="F184" s="16" t="s">
        <v>20</v>
      </c>
      <c r="G184" s="7" t="n">
        <v>4</v>
      </c>
      <c r="H184" s="6" t="n">
        <v>105.57</v>
      </c>
      <c r="I184" s="6" t="n">
        <v>-1689.12</v>
      </c>
      <c r="J184" s="6" t="n">
        <v>-2.56</v>
      </c>
      <c r="K184" s="6" t="n">
        <v>-0.91</v>
      </c>
      <c r="L184" s="6" t="n">
        <v>-0.12</v>
      </c>
      <c r="M184" s="6"/>
      <c r="N184" s="6" t="s">
        <f>=I184+J184+K184+L184</f>
      </c>
      <c r="O184" s="16"/>
      <c r="P184" s="16" t="s">
        <v>807</v>
      </c>
    </row>
    <row collapsed="false" customFormat="false" customHeight="false" hidden="false" ht="12.1" outlineLevel="0" r="185">
      <c r="A185" s="21" t="n">
        <v>44090</v>
      </c>
      <c r="B185" s="22" t="s">
        <v>813</v>
      </c>
      <c r="C185" s="22" t="s">
        <v>838</v>
      </c>
      <c r="D185" s="22" t="s">
        <v>813</v>
      </c>
      <c r="E185" s="22" t="s">
        <v>813</v>
      </c>
      <c r="F185" s="22" t="s">
        <v>20</v>
      </c>
      <c r="G185" s="23" t="n">
        <v>1</v>
      </c>
      <c r="H185" s="24" t="n">
        <v>67.2</v>
      </c>
      <c r="I185" s="24" t="n">
        <v>67.2</v>
      </c>
      <c r="J185" s="24" t="n">
        <v>0</v>
      </c>
      <c r="K185" s="24" t="n">
        <v>-0</v>
      </c>
      <c r="L185" s="24" t="n">
        <v>-0</v>
      </c>
      <c r="M185" s="24"/>
      <c r="N185" s="6" t="s">
        <f>=I185+J185+K185+L185</f>
      </c>
      <c r="O185" s="22"/>
      <c r="P185" s="22" t="s">
        <v>807</v>
      </c>
    </row>
    <row collapsed="false" customFormat="false" customHeight="false" hidden="false" ht="12.1" outlineLevel="0" r="186">
      <c r="A186" s="21" t="n">
        <v>44097</v>
      </c>
      <c r="B186" s="22" t="s">
        <v>813</v>
      </c>
      <c r="C186" s="22" t="s">
        <v>814</v>
      </c>
      <c r="D186" s="22" t="s">
        <v>813</v>
      </c>
      <c r="E186" s="22" t="s">
        <v>813</v>
      </c>
      <c r="F186" s="22" t="s">
        <v>20</v>
      </c>
      <c r="G186" s="23" t="n">
        <v>1</v>
      </c>
      <c r="H186" s="24" t="n">
        <v>159.53</v>
      </c>
      <c r="I186" s="24" t="n">
        <v>159.53</v>
      </c>
      <c r="J186" s="24" t="n">
        <v>0</v>
      </c>
      <c r="K186" s="24" t="n">
        <v>-0</v>
      </c>
      <c r="L186" s="24" t="n">
        <v>-0</v>
      </c>
      <c r="M186" s="24"/>
      <c r="N186" s="6" t="s">
        <f>=I186+J186+K186+L186</f>
      </c>
      <c r="O186" s="22"/>
      <c r="P186" s="22" t="s">
        <v>807</v>
      </c>
    </row>
    <row collapsed="false" customFormat="false" customHeight="false" hidden="false" ht="12.1" outlineLevel="0" r="187">
      <c r="A187" s="21" t="n">
        <v>44098</v>
      </c>
      <c r="B187" s="22" t="s">
        <v>803</v>
      </c>
      <c r="C187" s="22" t="s">
        <v>175</v>
      </c>
      <c r="D187" s="22" t="s">
        <v>803</v>
      </c>
      <c r="E187" s="22" t="s">
        <v>803</v>
      </c>
      <c r="F187" s="22" t="s">
        <v>20</v>
      </c>
      <c r="G187" s="23" t="n">
        <v>1</v>
      </c>
      <c r="H187" s="24" t="n">
        <v>200</v>
      </c>
      <c r="I187" s="24" t="n">
        <v>200</v>
      </c>
      <c r="J187" s="24" t="n">
        <v>0</v>
      </c>
      <c r="K187" s="24" t="n">
        <v>-0</v>
      </c>
      <c r="L187" s="24" t="n">
        <v>-0</v>
      </c>
      <c r="M187" s="24"/>
      <c r="N187" s="6" t="s">
        <f>=I187+J187+K187+L187</f>
      </c>
      <c r="O187" s="22"/>
      <c r="P187" s="22" t="s">
        <v>807</v>
      </c>
    </row>
    <row collapsed="false" customFormat="false" customHeight="false" hidden="false" ht="12.1" outlineLevel="0" r="188">
      <c r="A188" s="20" t="n">
        <v>44098.757326389</v>
      </c>
      <c r="B188" s="16" t="s">
        <v>667</v>
      </c>
      <c r="C188" s="16" t="s">
        <v>819</v>
      </c>
      <c r="D188" s="16" t="s">
        <v>656</v>
      </c>
      <c r="E188" s="16" t="s">
        <v>113</v>
      </c>
      <c r="F188" s="16" t="s">
        <v>20</v>
      </c>
      <c r="G188" s="7" t="n">
        <v>1</v>
      </c>
      <c r="H188" s="6" t="n">
        <v>105.47</v>
      </c>
      <c r="I188" s="6" t="n">
        <v>-421.88</v>
      </c>
      <c r="J188" s="6" t="n">
        <v>-2.69</v>
      </c>
      <c r="K188" s="6" t="n">
        <v>-0.22</v>
      </c>
      <c r="L188" s="6" t="n">
        <v>-0.03</v>
      </c>
      <c r="M188" s="6"/>
      <c r="N188" s="6" t="s">
        <f>=I188+J188+K188+L188</f>
      </c>
      <c r="O188" s="16"/>
      <c r="P188" s="16" t="s">
        <v>807</v>
      </c>
    </row>
    <row collapsed="false" customFormat="false" customHeight="false" hidden="false" ht="12.1" outlineLevel="0" r="189">
      <c r="A189" s="21" t="n">
        <v>44111</v>
      </c>
      <c r="B189" s="22" t="s">
        <v>813</v>
      </c>
      <c r="C189" s="22" t="s">
        <v>848</v>
      </c>
      <c r="D189" s="22" t="s">
        <v>813</v>
      </c>
      <c r="E189" s="22" t="s">
        <v>813</v>
      </c>
      <c r="F189" s="22" t="s">
        <v>20</v>
      </c>
      <c r="G189" s="23" t="n">
        <v>1</v>
      </c>
      <c r="H189" s="24" t="n">
        <v>60.6</v>
      </c>
      <c r="I189" s="24" t="n">
        <v>60.6</v>
      </c>
      <c r="J189" s="24" t="n">
        <v>0</v>
      </c>
      <c r="K189" s="24" t="n">
        <v>-0</v>
      </c>
      <c r="L189" s="24" t="n">
        <v>-0</v>
      </c>
      <c r="M189" s="24"/>
      <c r="N189" s="6" t="s">
        <f>=I189+J189+K189+L189</f>
      </c>
      <c r="O189" s="22"/>
      <c r="P189" s="22" t="s">
        <v>807</v>
      </c>
    </row>
    <row collapsed="false" customFormat="false" customHeight="false" hidden="false" ht="12.1" outlineLevel="0" r="190">
      <c r="A190" s="21" t="n">
        <v>44117</v>
      </c>
      <c r="B190" s="22" t="s">
        <v>813</v>
      </c>
      <c r="C190" s="22" t="s">
        <v>849</v>
      </c>
      <c r="D190" s="22" t="s">
        <v>813</v>
      </c>
      <c r="E190" s="22" t="s">
        <v>813</v>
      </c>
      <c r="F190" s="22" t="s">
        <v>20</v>
      </c>
      <c r="G190" s="23" t="n">
        <v>1</v>
      </c>
      <c r="H190" s="24" t="n">
        <v>155.4</v>
      </c>
      <c r="I190" s="24" t="n">
        <v>155.4</v>
      </c>
      <c r="J190" s="24" t="n">
        <v>0</v>
      </c>
      <c r="K190" s="24" t="n">
        <v>-0</v>
      </c>
      <c r="L190" s="24" t="n">
        <v>-0</v>
      </c>
      <c r="M190" s="24"/>
      <c r="N190" s="6" t="s">
        <f>=I190+J190+K190+L190</f>
      </c>
      <c r="O190" s="22"/>
      <c r="P190" s="22" t="s">
        <v>807</v>
      </c>
    </row>
    <row collapsed="false" customFormat="false" customHeight="false" hidden="false" ht="12.1" outlineLevel="0" r="191">
      <c r="A191" s="21" t="n">
        <v>44125</v>
      </c>
      <c r="B191" s="22" t="s">
        <v>813</v>
      </c>
      <c r="C191" s="22" t="s">
        <v>850</v>
      </c>
      <c r="D191" s="22" t="s">
        <v>813</v>
      </c>
      <c r="E191" s="22" t="s">
        <v>813</v>
      </c>
      <c r="F191" s="22" t="s">
        <v>20</v>
      </c>
      <c r="G191" s="23" t="n">
        <v>1</v>
      </c>
      <c r="H191" s="24" t="n">
        <v>326</v>
      </c>
      <c r="I191" s="24" t="n">
        <v>326</v>
      </c>
      <c r="J191" s="24" t="n">
        <v>0</v>
      </c>
      <c r="K191" s="24" t="n">
        <v>-0</v>
      </c>
      <c r="L191" s="24" t="n">
        <v>-0</v>
      </c>
      <c r="M191" s="24"/>
      <c r="N191" s="6" t="s">
        <f>=I191+J191+K191+L191</f>
      </c>
      <c r="O191" s="22"/>
      <c r="P191" s="22" t="s">
        <v>807</v>
      </c>
    </row>
    <row collapsed="false" customFormat="false" customHeight="false" hidden="false" ht="12.1" outlineLevel="0" r="192">
      <c r="A192" s="21" t="n">
        <v>44126</v>
      </c>
      <c r="B192" s="22" t="s">
        <v>813</v>
      </c>
      <c r="C192" s="22" t="s">
        <v>851</v>
      </c>
      <c r="D192" s="22" t="s">
        <v>813</v>
      </c>
      <c r="E192" s="22" t="s">
        <v>813</v>
      </c>
      <c r="F192" s="22" t="s">
        <v>20</v>
      </c>
      <c r="G192" s="23" t="n">
        <v>1</v>
      </c>
      <c r="H192" s="24" t="n">
        <v>78.3</v>
      </c>
      <c r="I192" s="24" t="n">
        <v>78.3</v>
      </c>
      <c r="J192" s="24" t="n">
        <v>0</v>
      </c>
      <c r="K192" s="24" t="n">
        <v>-0</v>
      </c>
      <c r="L192" s="24" t="n">
        <v>-0</v>
      </c>
      <c r="M192" s="24"/>
      <c r="N192" s="6" t="s">
        <f>=I192+J192+K192+L192</f>
      </c>
      <c r="O192" s="22"/>
      <c r="P192" s="22" t="s">
        <v>807</v>
      </c>
    </row>
    <row collapsed="false" customFormat="false" customHeight="false" hidden="false" ht="12.1" outlineLevel="0" r="193">
      <c r="A193" s="20" t="n">
        <v>44126.650104167</v>
      </c>
      <c r="B193" s="16" t="s">
        <v>668</v>
      </c>
      <c r="C193" s="16" t="s">
        <v>828</v>
      </c>
      <c r="D193" s="16" t="s">
        <v>656</v>
      </c>
      <c r="E193" s="16" t="s">
        <v>18</v>
      </c>
      <c r="F193" s="16" t="s">
        <v>20</v>
      </c>
      <c r="G193" s="7" t="n">
        <v>1</v>
      </c>
      <c r="H193" s="6" t="n">
        <v>402.7</v>
      </c>
      <c r="I193" s="6" t="n">
        <v>-402.7</v>
      </c>
      <c r="J193" s="6" t="n">
        <v>-0</v>
      </c>
      <c r="K193" s="6" t="n">
        <v>-0.22</v>
      </c>
      <c r="L193" s="6" t="n">
        <v>-0.02</v>
      </c>
      <c r="M193" s="6"/>
      <c r="N193" s="6" t="s">
        <f>=I193+J193+K193+L193</f>
      </c>
      <c r="O193" s="16"/>
      <c r="P193" s="16" t="s">
        <v>807</v>
      </c>
    </row>
    <row collapsed="false" customFormat="false" customHeight="false" hidden="false" ht="12.1" outlineLevel="0" r="194">
      <c r="A194" s="21" t="n">
        <v>44127</v>
      </c>
      <c r="B194" s="22" t="s">
        <v>813</v>
      </c>
      <c r="C194" s="22" t="s">
        <v>820</v>
      </c>
      <c r="D194" s="22" t="s">
        <v>813</v>
      </c>
      <c r="E194" s="22" t="s">
        <v>813</v>
      </c>
      <c r="F194" s="22" t="s">
        <v>20</v>
      </c>
      <c r="G194" s="23" t="n">
        <v>1</v>
      </c>
      <c r="H194" s="24" t="n">
        <v>206.5</v>
      </c>
      <c r="I194" s="24" t="n">
        <v>206.5</v>
      </c>
      <c r="J194" s="24" t="n">
        <v>0</v>
      </c>
      <c r="K194" s="24" t="n">
        <v>-0</v>
      </c>
      <c r="L194" s="24" t="n">
        <v>-0</v>
      </c>
      <c r="M194" s="24"/>
      <c r="N194" s="6" t="s">
        <f>=I194+J194+K194+L194</f>
      </c>
      <c r="O194" s="22"/>
      <c r="P194" s="22" t="s">
        <v>807</v>
      </c>
    </row>
    <row collapsed="false" customFormat="false" customHeight="false" hidden="false" ht="12.1" outlineLevel="0" r="195">
      <c r="A195" s="20" t="n">
        <v>44130.497013889</v>
      </c>
      <c r="B195" s="16" t="s">
        <v>668</v>
      </c>
      <c r="C195" s="16" t="s">
        <v>828</v>
      </c>
      <c r="D195" s="16" t="s">
        <v>656</v>
      </c>
      <c r="E195" s="16" t="s">
        <v>18</v>
      </c>
      <c r="F195" s="16" t="s">
        <v>20</v>
      </c>
      <c r="G195" s="7" t="n">
        <v>1</v>
      </c>
      <c r="H195" s="6" t="n">
        <v>410.4</v>
      </c>
      <c r="I195" s="6" t="n">
        <v>-410.4</v>
      </c>
      <c r="J195" s="6" t="n">
        <v>-0</v>
      </c>
      <c r="K195" s="6" t="n">
        <v>-0.22</v>
      </c>
      <c r="L195" s="6" t="n">
        <v>-0.02</v>
      </c>
      <c r="M195" s="6"/>
      <c r="N195" s="6" t="s">
        <f>=I195+J195+K195+L195</f>
      </c>
      <c r="O195" s="16"/>
      <c r="P195" s="16" t="s">
        <v>807</v>
      </c>
    </row>
    <row collapsed="false" customFormat="false" customHeight="false" hidden="false" ht="12.1" outlineLevel="0" r="196">
      <c r="A196" s="21" t="n">
        <v>44132</v>
      </c>
      <c r="B196" s="22" t="s">
        <v>813</v>
      </c>
      <c r="C196" s="22" t="s">
        <v>840</v>
      </c>
      <c r="D196" s="22" t="s">
        <v>813</v>
      </c>
      <c r="E196" s="22" t="s">
        <v>813</v>
      </c>
      <c r="F196" s="22" t="s">
        <v>20</v>
      </c>
      <c r="G196" s="23" t="n">
        <v>1</v>
      </c>
      <c r="H196" s="24" t="n">
        <v>77.46</v>
      </c>
      <c r="I196" s="24" t="n">
        <v>77.46</v>
      </c>
      <c r="J196" s="24" t="n">
        <v>0</v>
      </c>
      <c r="K196" s="24" t="n">
        <v>-0</v>
      </c>
      <c r="L196" s="24" t="n">
        <v>-0</v>
      </c>
      <c r="M196" s="24"/>
      <c r="N196" s="6" t="s">
        <f>=I196+J196+K196+L196</f>
      </c>
      <c r="O196" s="22"/>
      <c r="P196" s="22" t="s">
        <v>807</v>
      </c>
    </row>
    <row collapsed="false" customFormat="false" customHeight="false" hidden="false" ht="12.1" outlineLevel="0" r="197">
      <c r="A197" s="21" t="n">
        <v>44137</v>
      </c>
      <c r="B197" s="22" t="s">
        <v>803</v>
      </c>
      <c r="C197" s="22" t="s">
        <v>175</v>
      </c>
      <c r="D197" s="22" t="s">
        <v>803</v>
      </c>
      <c r="E197" s="22" t="s">
        <v>803</v>
      </c>
      <c r="F197" s="22" t="s">
        <v>20</v>
      </c>
      <c r="G197" s="23" t="n">
        <v>1</v>
      </c>
      <c r="H197" s="24" t="n">
        <v>200</v>
      </c>
      <c r="I197" s="24" t="n">
        <v>200</v>
      </c>
      <c r="J197" s="24" t="n">
        <v>0</v>
      </c>
      <c r="K197" s="24" t="n">
        <v>-0</v>
      </c>
      <c r="L197" s="24" t="n">
        <v>-0</v>
      </c>
      <c r="M197" s="24"/>
      <c r="N197" s="6" t="s">
        <f>=I197+J197+K197+L197</f>
      </c>
      <c r="O197" s="22"/>
      <c r="P197" s="22" t="s">
        <v>807</v>
      </c>
    </row>
    <row collapsed="false" customFormat="false" customHeight="false" hidden="false" ht="12.1" outlineLevel="0" r="198">
      <c r="A198" s="20" t="n">
        <v>44137.517465278</v>
      </c>
      <c r="B198" s="16" t="s">
        <v>102</v>
      </c>
      <c r="C198" s="16" t="s">
        <v>845</v>
      </c>
      <c r="D198" s="16" t="s">
        <v>656</v>
      </c>
      <c r="E198" s="16" t="s">
        <v>87</v>
      </c>
      <c r="F198" s="16" t="s">
        <v>20</v>
      </c>
      <c r="G198" s="7" t="n">
        <v>2</v>
      </c>
      <c r="H198" s="6" t="n">
        <v>102.65</v>
      </c>
      <c r="I198" s="6" t="n">
        <v>-205.3</v>
      </c>
      <c r="J198" s="6" t="n">
        <v>-0</v>
      </c>
      <c r="K198" s="6" t="n">
        <v>-0.12</v>
      </c>
      <c r="L198" s="6" t="n">
        <v>-0</v>
      </c>
      <c r="M198" s="6"/>
      <c r="N198" s="6" t="s">
        <f>=I198+J198+K198+L198</f>
      </c>
      <c r="O198" s="16"/>
      <c r="P198" s="16" t="s">
        <v>807</v>
      </c>
    </row>
    <row collapsed="false" customFormat="false" customHeight="false" hidden="false" ht="12.1" outlineLevel="0" r="199">
      <c r="A199" s="21" t="n">
        <v>44165</v>
      </c>
      <c r="B199" s="22" t="s">
        <v>803</v>
      </c>
      <c r="C199" s="22" t="s">
        <v>175</v>
      </c>
      <c r="D199" s="22" t="s">
        <v>803</v>
      </c>
      <c r="E199" s="22" t="s">
        <v>803</v>
      </c>
      <c r="F199" s="22" t="s">
        <v>20</v>
      </c>
      <c r="G199" s="23" t="n">
        <v>1</v>
      </c>
      <c r="H199" s="24" t="n">
        <v>1200</v>
      </c>
      <c r="I199" s="24" t="n">
        <v>1200</v>
      </c>
      <c r="J199" s="24" t="n">
        <v>0</v>
      </c>
      <c r="K199" s="24" t="n">
        <v>-0</v>
      </c>
      <c r="L199" s="24" t="n">
        <v>-0</v>
      </c>
      <c r="M199" s="24"/>
      <c r="N199" s="6" t="s">
        <f>=I199+J199+K199+L199</f>
      </c>
      <c r="O199" s="22"/>
      <c r="P199" s="22" t="s">
        <v>807</v>
      </c>
    </row>
    <row collapsed="false" customFormat="false" customHeight="false" hidden="false" ht="12.1" outlineLevel="0" r="200">
      <c r="A200" s="20" t="n">
        <v>44165.546145833</v>
      </c>
      <c r="B200" s="16" t="s">
        <v>664</v>
      </c>
      <c r="C200" s="16" t="s">
        <v>815</v>
      </c>
      <c r="D200" s="16" t="s">
        <v>656</v>
      </c>
      <c r="E200" s="16" t="s">
        <v>18</v>
      </c>
      <c r="F200" s="16" t="s">
        <v>20</v>
      </c>
      <c r="G200" s="7" t="n">
        <v>1</v>
      </c>
      <c r="H200" s="6" t="n">
        <v>1242.5</v>
      </c>
      <c r="I200" s="6" t="n">
        <v>-1242.5</v>
      </c>
      <c r="J200" s="6" t="n">
        <v>-0</v>
      </c>
      <c r="K200" s="6" t="n">
        <v>-0.72</v>
      </c>
      <c r="L200" s="6" t="n">
        <v>-0</v>
      </c>
      <c r="M200" s="6"/>
      <c r="N200" s="6" t="s">
        <f>=I200+J200+K200+L200</f>
      </c>
      <c r="O200" s="16"/>
      <c r="P200" s="16" t="s">
        <v>807</v>
      </c>
    </row>
    <row collapsed="false" customFormat="false" customHeight="false" hidden="false" ht="12.1" outlineLevel="0" r="201">
      <c r="A201" s="21" t="n">
        <v>44166</v>
      </c>
      <c r="B201" s="22" t="s">
        <v>803</v>
      </c>
      <c r="C201" s="22" t="s">
        <v>240</v>
      </c>
      <c r="D201" s="22" t="s">
        <v>803</v>
      </c>
      <c r="E201" s="22" t="s">
        <v>803</v>
      </c>
      <c r="F201" s="22" t="s">
        <v>20</v>
      </c>
      <c r="G201" s="23" t="n">
        <v>1</v>
      </c>
      <c r="H201" s="24" t="n">
        <v>1000</v>
      </c>
      <c r="I201" s="24" t="n">
        <v>1000</v>
      </c>
      <c r="J201" s="24" t="n">
        <v>0</v>
      </c>
      <c r="K201" s="24" t="n">
        <v>-0</v>
      </c>
      <c r="L201" s="24" t="n">
        <v>-0</v>
      </c>
      <c r="M201" s="24"/>
      <c r="N201" s="6" t="s">
        <f>=I201+J201+K201+L201</f>
      </c>
      <c r="O201" s="22"/>
      <c r="P201" s="22" t="s">
        <v>841</v>
      </c>
    </row>
    <row collapsed="false" customFormat="false" customHeight="false" hidden="false" ht="12.1" outlineLevel="0" r="202">
      <c r="A202" s="20" t="n">
        <v>44166.612384259</v>
      </c>
      <c r="B202" s="16" t="s">
        <v>678</v>
      </c>
      <c r="C202" s="16" t="s">
        <v>852</v>
      </c>
      <c r="D202" s="16" t="s">
        <v>656</v>
      </c>
      <c r="E202" s="16" t="s">
        <v>87</v>
      </c>
      <c r="F202" s="16" t="s">
        <v>20</v>
      </c>
      <c r="G202" s="7" t="n">
        <v>1</v>
      </c>
      <c r="H202" s="6" t="n">
        <v>969.1</v>
      </c>
      <c r="I202" s="6" t="n">
        <v>-969.1</v>
      </c>
      <c r="J202" s="6" t="n">
        <v>-0</v>
      </c>
      <c r="K202" s="6" t="n">
        <v>-0.58</v>
      </c>
      <c r="L202" s="6" t="n">
        <v>-0.09</v>
      </c>
      <c r="M202" s="6"/>
      <c r="N202" s="6" t="s">
        <f>=I202+J202+K202+L202</f>
      </c>
      <c r="O202" s="16"/>
      <c r="P202" s="16" t="s">
        <v>841</v>
      </c>
    </row>
    <row collapsed="false" customFormat="false" customHeight="false" hidden="false" ht="12.1" outlineLevel="0" r="203">
      <c r="A203" s="21" t="n">
        <v>44172</v>
      </c>
      <c r="B203" s="22" t="s">
        <v>803</v>
      </c>
      <c r="C203" s="22" t="s">
        <v>175</v>
      </c>
      <c r="D203" s="22" t="s">
        <v>803</v>
      </c>
      <c r="E203" s="22" t="s">
        <v>803</v>
      </c>
      <c r="F203" s="22" t="s">
        <v>20</v>
      </c>
      <c r="G203" s="23" t="n">
        <v>1</v>
      </c>
      <c r="H203" s="24" t="n">
        <v>1000</v>
      </c>
      <c r="I203" s="24" t="n">
        <v>1000</v>
      </c>
      <c r="J203" s="24" t="n">
        <v>0</v>
      </c>
      <c r="K203" s="24" t="n">
        <v>-0</v>
      </c>
      <c r="L203" s="24" t="n">
        <v>-0</v>
      </c>
      <c r="M203" s="24"/>
      <c r="N203" s="6" t="s">
        <f>=I203+J203+K203+L203</f>
      </c>
      <c r="O203" s="22"/>
      <c r="P203" s="22" t="s">
        <v>807</v>
      </c>
    </row>
    <row collapsed="false" customFormat="false" customHeight="false" hidden="false" ht="12.1" outlineLevel="0" r="204">
      <c r="A204" s="21" t="n">
        <v>44172</v>
      </c>
      <c r="B204" s="22" t="s">
        <v>813</v>
      </c>
      <c r="C204" s="22" t="s">
        <v>821</v>
      </c>
      <c r="D204" s="22" t="s">
        <v>813</v>
      </c>
      <c r="E204" s="22" t="s">
        <v>813</v>
      </c>
      <c r="F204" s="22" t="s">
        <v>20</v>
      </c>
      <c r="G204" s="23" t="n">
        <v>1</v>
      </c>
      <c r="H204" s="24" t="n">
        <v>116.7</v>
      </c>
      <c r="I204" s="24" t="n">
        <v>116.7</v>
      </c>
      <c r="J204" s="24" t="n">
        <v>0</v>
      </c>
      <c r="K204" s="24" t="n">
        <v>-0</v>
      </c>
      <c r="L204" s="24" t="n">
        <v>-0</v>
      </c>
      <c r="M204" s="24"/>
      <c r="N204" s="6" t="s">
        <f>=I204+J204+K204+L204</f>
      </c>
      <c r="O204" s="22"/>
      <c r="P204" s="22" t="s">
        <v>807</v>
      </c>
    </row>
    <row collapsed="false" customFormat="false" customHeight="false" hidden="false" ht="12.1" outlineLevel="0" r="205">
      <c r="A205" s="20" t="n">
        <v>44172.695138889</v>
      </c>
      <c r="B205" s="16" t="s">
        <v>663</v>
      </c>
      <c r="C205" s="16" t="s">
        <v>811</v>
      </c>
      <c r="D205" s="16" t="s">
        <v>656</v>
      </c>
      <c r="E205" s="16" t="s">
        <v>113</v>
      </c>
      <c r="F205" s="16" t="s">
        <v>20</v>
      </c>
      <c r="G205" s="7" t="n">
        <v>1</v>
      </c>
      <c r="H205" s="6" t="n">
        <v>104.19</v>
      </c>
      <c r="I205" s="6" t="n">
        <v>-1041.9</v>
      </c>
      <c r="J205" s="6" t="n">
        <v>-19.28</v>
      </c>
      <c r="K205" s="6" t="n">
        <v>-0.61</v>
      </c>
      <c r="L205" s="6" t="n">
        <v>-0</v>
      </c>
      <c r="M205" s="6"/>
      <c r="N205" s="6" t="s">
        <f>=I205+J205+K205+L205</f>
      </c>
      <c r="O205" s="16"/>
      <c r="P205" s="16" t="s">
        <v>807</v>
      </c>
    </row>
    <row collapsed="false" customFormat="false" customHeight="false" hidden="false" ht="12.1" outlineLevel="0" r="206">
      <c r="A206" s="21" t="n">
        <v>44173</v>
      </c>
      <c r="B206" s="22" t="s">
        <v>813</v>
      </c>
      <c r="C206" s="22" t="s">
        <v>839</v>
      </c>
      <c r="D206" s="22" t="s">
        <v>813</v>
      </c>
      <c r="E206" s="22" t="s">
        <v>813</v>
      </c>
      <c r="F206" s="22" t="s">
        <v>20</v>
      </c>
      <c r="G206" s="23" t="n">
        <v>1</v>
      </c>
      <c r="H206" s="24" t="n">
        <v>222</v>
      </c>
      <c r="I206" s="24" t="n">
        <v>222</v>
      </c>
      <c r="J206" s="24" t="n">
        <v>0</v>
      </c>
      <c r="K206" s="24" t="n">
        <v>-0</v>
      </c>
      <c r="L206" s="24" t="n">
        <v>-0</v>
      </c>
      <c r="M206" s="24"/>
      <c r="N206" s="6" t="s">
        <f>=I206+J206+K206+L206</f>
      </c>
      <c r="O206" s="22"/>
      <c r="P206" s="22" t="s">
        <v>807</v>
      </c>
    </row>
    <row collapsed="false" customFormat="false" customHeight="false" hidden="false" ht="12.1" outlineLevel="0" r="207">
      <c r="A207" s="21" t="n">
        <v>44174</v>
      </c>
      <c r="B207" s="22" t="s">
        <v>803</v>
      </c>
      <c r="C207" s="22" t="s">
        <v>175</v>
      </c>
      <c r="D207" s="22" t="s">
        <v>803</v>
      </c>
      <c r="E207" s="22" t="s">
        <v>803</v>
      </c>
      <c r="F207" s="22" t="s">
        <v>20</v>
      </c>
      <c r="G207" s="23" t="n">
        <v>1</v>
      </c>
      <c r="H207" s="24" t="n">
        <v>277</v>
      </c>
      <c r="I207" s="24" t="n">
        <v>277</v>
      </c>
      <c r="J207" s="24" t="n">
        <v>0</v>
      </c>
      <c r="K207" s="24" t="n">
        <v>-0</v>
      </c>
      <c r="L207" s="24" t="n">
        <v>-0</v>
      </c>
      <c r="M207" s="24"/>
      <c r="N207" s="6" t="s">
        <f>=I207+J207+K207+L207</f>
      </c>
      <c r="O207" s="22"/>
      <c r="P207" s="22" t="s">
        <v>807</v>
      </c>
    </row>
    <row collapsed="false" customFormat="false" customHeight="false" hidden="false" ht="12.1" outlineLevel="0" r="208">
      <c r="A208" s="20" t="n">
        <v>44174.505659722</v>
      </c>
      <c r="B208" s="16" t="s">
        <v>96</v>
      </c>
      <c r="C208" s="16" t="s">
        <v>847</v>
      </c>
      <c r="D208" s="16" t="s">
        <v>656</v>
      </c>
      <c r="E208" s="16" t="s">
        <v>87</v>
      </c>
      <c r="F208" s="16" t="s">
        <v>20</v>
      </c>
      <c r="G208" s="7" t="n">
        <v>235</v>
      </c>
      <c r="H208" s="6" t="n">
        <v>1.1538</v>
      </c>
      <c r="I208" s="6" t="n">
        <v>-271.14</v>
      </c>
      <c r="J208" s="6" t="n">
        <v>-0</v>
      </c>
      <c r="K208" s="6" t="n">
        <v>-0.16</v>
      </c>
      <c r="L208" s="6" t="n">
        <v>-0</v>
      </c>
      <c r="M208" s="6"/>
      <c r="N208" s="6" t="s">
        <f>=I208+J208+K208+L208</f>
      </c>
      <c r="O208" s="16"/>
      <c r="P208" s="16" t="s">
        <v>807</v>
      </c>
    </row>
    <row collapsed="false" customFormat="false" customHeight="false" hidden="false" ht="12.1" outlineLevel="0" r="209">
      <c r="A209" s="20" t="n">
        <v>44176.422199074</v>
      </c>
      <c r="B209" s="16" t="s">
        <v>679</v>
      </c>
      <c r="C209" s="16" t="s">
        <v>853</v>
      </c>
      <c r="D209" s="16" t="s">
        <v>656</v>
      </c>
      <c r="E209" s="16" t="s">
        <v>87</v>
      </c>
      <c r="F209" s="16" t="s">
        <v>20</v>
      </c>
      <c r="G209" s="7" t="n">
        <v>31</v>
      </c>
      <c r="H209" s="6" t="n">
        <v>11.37</v>
      </c>
      <c r="I209" s="6" t="n">
        <v>-352.47</v>
      </c>
      <c r="J209" s="6" t="n">
        <v>-0</v>
      </c>
      <c r="K209" s="6" t="n">
        <v>-0.21</v>
      </c>
      <c r="L209" s="6" t="n">
        <v>-0</v>
      </c>
      <c r="M209" s="6"/>
      <c r="N209" s="6" t="s">
        <f>=I209+J209+K209+L209</f>
      </c>
      <c r="O209" s="16"/>
      <c r="P209" s="16" t="s">
        <v>807</v>
      </c>
    </row>
    <row collapsed="false" customFormat="false" customHeight="false" hidden="false" ht="12.1" outlineLevel="0" r="210">
      <c r="A210" s="21" t="n">
        <v>44179</v>
      </c>
      <c r="B210" s="22" t="s">
        <v>803</v>
      </c>
      <c r="C210" s="22" t="s">
        <v>240</v>
      </c>
      <c r="D210" s="22" t="s">
        <v>803</v>
      </c>
      <c r="E210" s="22" t="s">
        <v>803</v>
      </c>
      <c r="F210" s="22" t="s">
        <v>20</v>
      </c>
      <c r="G210" s="23" t="n">
        <v>1</v>
      </c>
      <c r="H210" s="24" t="n">
        <v>100</v>
      </c>
      <c r="I210" s="24" t="n">
        <v>100</v>
      </c>
      <c r="J210" s="24" t="n">
        <v>0</v>
      </c>
      <c r="K210" s="24" t="n">
        <v>-0</v>
      </c>
      <c r="L210" s="24" t="n">
        <v>-0</v>
      </c>
      <c r="M210" s="24"/>
      <c r="N210" s="6" t="s">
        <f>=I210+J210+K210+L210</f>
      </c>
      <c r="O210" s="22"/>
      <c r="P210" s="22" t="s">
        <v>841</v>
      </c>
    </row>
    <row collapsed="false" customFormat="false" customHeight="false" hidden="false" ht="12.1" outlineLevel="0" r="211">
      <c r="A211" s="20" t="n">
        <v>44179.703784722</v>
      </c>
      <c r="B211" s="16" t="s">
        <v>680</v>
      </c>
      <c r="C211" s="16" t="s">
        <v>854</v>
      </c>
      <c r="D211" s="16" t="s">
        <v>656</v>
      </c>
      <c r="E211" s="16" t="s">
        <v>87</v>
      </c>
      <c r="F211" s="16" t="s">
        <v>20</v>
      </c>
      <c r="G211" s="7" t="n">
        <v>1</v>
      </c>
      <c r="H211" s="6" t="n">
        <v>76.18</v>
      </c>
      <c r="I211" s="6" t="n">
        <v>-76.18</v>
      </c>
      <c r="J211" s="6" t="n">
        <v>-0</v>
      </c>
      <c r="K211" s="6" t="n">
        <v>-0</v>
      </c>
      <c r="L211" s="6" t="n">
        <v>-0.02</v>
      </c>
      <c r="M211" s="6"/>
      <c r="N211" s="6" t="s">
        <f>=I211+J211+K211+L211</f>
      </c>
      <c r="O211" s="16"/>
      <c r="P211" s="16" t="s">
        <v>841</v>
      </c>
    </row>
    <row collapsed="false" customFormat="false" customHeight="false" hidden="false" ht="12.1" outlineLevel="0" r="212">
      <c r="A212" s="20" t="n">
        <v>44179.705208333</v>
      </c>
      <c r="B212" s="16" t="s">
        <v>681</v>
      </c>
      <c r="C212" s="16" t="s">
        <v>855</v>
      </c>
      <c r="D212" s="16" t="s">
        <v>656</v>
      </c>
      <c r="E212" s="16" t="s">
        <v>87</v>
      </c>
      <c r="F212" s="16" t="s">
        <v>20</v>
      </c>
      <c r="G212" s="7" t="n">
        <v>10</v>
      </c>
      <c r="H212" s="6" t="n">
        <v>5.9</v>
      </c>
      <c r="I212" s="6" t="n">
        <v>-59</v>
      </c>
      <c r="J212" s="6" t="n">
        <v>-0</v>
      </c>
      <c r="K212" s="6" t="n">
        <v>-0</v>
      </c>
      <c r="L212" s="6" t="n">
        <v>-0.02</v>
      </c>
      <c r="M212" s="6"/>
      <c r="N212" s="6" t="s">
        <f>=I212+J212+K212+L212</f>
      </c>
      <c r="O212" s="16"/>
      <c r="P212" s="16" t="s">
        <v>841</v>
      </c>
    </row>
    <row collapsed="false" customFormat="false" customHeight="false" hidden="false" ht="12.1" outlineLevel="0" r="213">
      <c r="A213" s="21" t="n">
        <v>44181</v>
      </c>
      <c r="B213" s="22" t="s">
        <v>803</v>
      </c>
      <c r="C213" s="22" t="s">
        <v>175</v>
      </c>
      <c r="D213" s="22" t="s">
        <v>803</v>
      </c>
      <c r="E213" s="22" t="s">
        <v>803</v>
      </c>
      <c r="F213" s="22" t="s">
        <v>20</v>
      </c>
      <c r="G213" s="23" t="n">
        <v>1</v>
      </c>
      <c r="H213" s="24" t="n">
        <v>1000</v>
      </c>
      <c r="I213" s="24" t="n">
        <v>1000</v>
      </c>
      <c r="J213" s="24" t="n">
        <v>0</v>
      </c>
      <c r="K213" s="24" t="n">
        <v>-0</v>
      </c>
      <c r="L213" s="24" t="n">
        <v>-0</v>
      </c>
      <c r="M213" s="24"/>
      <c r="N213" s="6" t="s">
        <f>=I213+J213+K213+L213</f>
      </c>
      <c r="O213" s="22"/>
      <c r="P213" s="22" t="s">
        <v>807</v>
      </c>
    </row>
    <row collapsed="false" customFormat="false" customHeight="false" hidden="false" ht="12.1" outlineLevel="0" r="214">
      <c r="A214" s="21" t="n">
        <v>44181</v>
      </c>
      <c r="B214" s="22" t="s">
        <v>803</v>
      </c>
      <c r="C214" s="22" t="s">
        <v>175</v>
      </c>
      <c r="D214" s="22" t="s">
        <v>803</v>
      </c>
      <c r="E214" s="22" t="s">
        <v>803</v>
      </c>
      <c r="F214" s="22" t="s">
        <v>20</v>
      </c>
      <c r="G214" s="23" t="n">
        <v>1</v>
      </c>
      <c r="H214" s="24" t="n">
        <v>500</v>
      </c>
      <c r="I214" s="24" t="n">
        <v>500</v>
      </c>
      <c r="J214" s="24" t="n">
        <v>0</v>
      </c>
      <c r="K214" s="24" t="n">
        <v>-0</v>
      </c>
      <c r="L214" s="24" t="n">
        <v>-0</v>
      </c>
      <c r="M214" s="24"/>
      <c r="N214" s="6" t="s">
        <f>=I214+J214+K214+L214</f>
      </c>
      <c r="O214" s="22"/>
      <c r="P214" s="22" t="s">
        <v>807</v>
      </c>
    </row>
    <row collapsed="false" customFormat="false" customHeight="false" hidden="false" ht="12.1" outlineLevel="0" r="215">
      <c r="A215" s="20" t="n">
        <v>44181.548125</v>
      </c>
      <c r="B215" s="16" t="s">
        <v>669</v>
      </c>
      <c r="C215" s="16" t="s">
        <v>830</v>
      </c>
      <c r="D215" s="16" t="s">
        <v>656</v>
      </c>
      <c r="E215" s="16" t="s">
        <v>18</v>
      </c>
      <c r="F215" s="16" t="s">
        <v>20</v>
      </c>
      <c r="G215" s="7" t="n">
        <v>1000</v>
      </c>
      <c r="H215" s="6" t="n">
        <v>0.7815</v>
      </c>
      <c r="I215" s="6" t="n">
        <v>-781.5</v>
      </c>
      <c r="J215" s="6" t="n">
        <v>-0</v>
      </c>
      <c r="K215" s="6" t="n">
        <v>-0.45</v>
      </c>
      <c r="L215" s="6" t="n">
        <v>-0</v>
      </c>
      <c r="M215" s="6"/>
      <c r="N215" s="6" t="s">
        <f>=I215+J215+K215+L215</f>
      </c>
      <c r="O215" s="16"/>
      <c r="P215" s="16" t="s">
        <v>807</v>
      </c>
    </row>
    <row collapsed="false" customFormat="false" customHeight="false" hidden="false" ht="12.1" outlineLevel="0" r="216">
      <c r="A216" s="20" t="n">
        <v>44181.548703704</v>
      </c>
      <c r="B216" s="16" t="s">
        <v>679</v>
      </c>
      <c r="C216" s="16" t="s">
        <v>853</v>
      </c>
      <c r="D216" s="16" t="s">
        <v>656</v>
      </c>
      <c r="E216" s="16" t="s">
        <v>87</v>
      </c>
      <c r="F216" s="16" t="s">
        <v>20</v>
      </c>
      <c r="G216" s="7" t="n">
        <v>19</v>
      </c>
      <c r="H216" s="6" t="n">
        <v>11.53</v>
      </c>
      <c r="I216" s="6" t="n">
        <v>-219.07</v>
      </c>
      <c r="J216" s="6" t="n">
        <v>-0</v>
      </c>
      <c r="K216" s="6" t="n">
        <v>-0.13</v>
      </c>
      <c r="L216" s="6" t="n">
        <v>-0</v>
      </c>
      <c r="M216" s="6"/>
      <c r="N216" s="6" t="s">
        <f>=I216+J216+K216+L216</f>
      </c>
      <c r="O216" s="16"/>
      <c r="P216" s="16" t="s">
        <v>807</v>
      </c>
    </row>
    <row collapsed="false" customFormat="false" customHeight="false" hidden="false" ht="12.1" outlineLevel="0" r="217">
      <c r="A217" s="20" t="n">
        <v>44181.554398148</v>
      </c>
      <c r="B217" s="16" t="s">
        <v>680</v>
      </c>
      <c r="C217" s="16" t="s">
        <v>854</v>
      </c>
      <c r="D217" s="16" t="s">
        <v>656</v>
      </c>
      <c r="E217" s="16" t="s">
        <v>87</v>
      </c>
      <c r="F217" s="16" t="s">
        <v>20</v>
      </c>
      <c r="G217" s="7" t="n">
        <v>6</v>
      </c>
      <c r="H217" s="6" t="n">
        <v>77.8</v>
      </c>
      <c r="I217" s="6" t="n">
        <v>-466.8</v>
      </c>
      <c r="J217" s="6" t="n">
        <v>-0</v>
      </c>
      <c r="K217" s="6" t="n">
        <v>-0</v>
      </c>
      <c r="L217" s="6" t="n">
        <v>-0.04</v>
      </c>
      <c r="M217" s="6"/>
      <c r="N217" s="6" t="s">
        <f>=I217+J217+K217+L217</f>
      </c>
      <c r="O217" s="16"/>
      <c r="P217" s="16" t="s">
        <v>841</v>
      </c>
    </row>
    <row collapsed="false" customFormat="false" customHeight="false" hidden="false" ht="12.1" outlineLevel="0" r="218">
      <c r="A218" s="20" t="n">
        <v>44181.554837963</v>
      </c>
      <c r="B218" s="16" t="s">
        <v>681</v>
      </c>
      <c r="C218" s="16" t="s">
        <v>855</v>
      </c>
      <c r="D218" s="16" t="s">
        <v>656</v>
      </c>
      <c r="E218" s="16" t="s">
        <v>87</v>
      </c>
      <c r="F218" s="16" t="s">
        <v>20</v>
      </c>
      <c r="G218" s="7" t="n">
        <v>7</v>
      </c>
      <c r="H218" s="6" t="n">
        <v>5.896</v>
      </c>
      <c r="I218" s="6" t="n">
        <v>-41.27</v>
      </c>
      <c r="J218" s="6" t="n">
        <v>-0</v>
      </c>
      <c r="K218" s="6" t="n">
        <v>-0</v>
      </c>
      <c r="L218" s="6" t="n">
        <v>-0.02</v>
      </c>
      <c r="M218" s="6"/>
      <c r="N218" s="6" t="s">
        <f>=I218+J218+K218+L218</f>
      </c>
      <c r="O218" s="16"/>
      <c r="P218" s="16" t="s">
        <v>841</v>
      </c>
    </row>
    <row collapsed="false" customFormat="false" customHeight="false" hidden="false" ht="12.1" outlineLevel="0" r="219">
      <c r="A219" s="21" t="n">
        <v>44181.563194444</v>
      </c>
      <c r="B219" s="22" t="s">
        <v>803</v>
      </c>
      <c r="C219" s="22" t="s">
        <v>175</v>
      </c>
      <c r="D219" s="22" t="s">
        <v>803</v>
      </c>
      <c r="E219" s="22" t="s">
        <v>803</v>
      </c>
      <c r="F219" s="22" t="s">
        <v>20</v>
      </c>
      <c r="G219" s="23" t="n">
        <v>1</v>
      </c>
      <c r="H219" s="24" t="n">
        <v>500</v>
      </c>
      <c r="I219" s="24" t="n">
        <v>500</v>
      </c>
      <c r="J219" s="24" t="n">
        <v>0</v>
      </c>
      <c r="K219" s="24" t="n">
        <v>-0</v>
      </c>
      <c r="L219" s="24" t="n">
        <v>-0</v>
      </c>
      <c r="M219" s="24"/>
      <c r="N219" s="6" t="s">
        <f>=I219+J219+K219+L219</f>
      </c>
      <c r="O219" s="22"/>
      <c r="P219" s="22" t="s">
        <v>841</v>
      </c>
    </row>
    <row collapsed="false" customFormat="false" customHeight="false" hidden="false" ht="12.1" outlineLevel="0" r="220">
      <c r="A220" s="20" t="n">
        <v>44181.571365741</v>
      </c>
      <c r="B220" s="16" t="s">
        <v>102</v>
      </c>
      <c r="C220" s="16" t="s">
        <v>845</v>
      </c>
      <c r="D220" s="16" t="s">
        <v>656</v>
      </c>
      <c r="E220" s="16" t="s">
        <v>87</v>
      </c>
      <c r="F220" s="16" t="s">
        <v>20</v>
      </c>
      <c r="G220" s="7" t="n">
        <v>2</v>
      </c>
      <c r="H220" s="6" t="n">
        <v>123.75</v>
      </c>
      <c r="I220" s="6" t="n">
        <v>-247.5</v>
      </c>
      <c r="J220" s="6" t="n">
        <v>-0</v>
      </c>
      <c r="K220" s="6" t="n">
        <v>-0.15</v>
      </c>
      <c r="L220" s="6" t="n">
        <v>-0</v>
      </c>
      <c r="M220" s="6"/>
      <c r="N220" s="6" t="s">
        <f>=I220+J220+K220+L220</f>
      </c>
      <c r="O220" s="16"/>
      <c r="P220" s="16" t="s">
        <v>807</v>
      </c>
    </row>
    <row collapsed="false" customFormat="false" customHeight="false" hidden="false" ht="12.1" outlineLevel="0" r="221">
      <c r="A221" s="20" t="n">
        <v>44181.571979167</v>
      </c>
      <c r="B221" s="16" t="s">
        <v>96</v>
      </c>
      <c r="C221" s="16" t="s">
        <v>847</v>
      </c>
      <c r="D221" s="16" t="s">
        <v>656</v>
      </c>
      <c r="E221" s="16" t="s">
        <v>87</v>
      </c>
      <c r="F221" s="16" t="s">
        <v>20</v>
      </c>
      <c r="G221" s="7" t="n">
        <v>219</v>
      </c>
      <c r="H221" s="6" t="n">
        <v>1.1533</v>
      </c>
      <c r="I221" s="6" t="n">
        <v>-252.57</v>
      </c>
      <c r="J221" s="6" t="n">
        <v>-0</v>
      </c>
      <c r="K221" s="6" t="n">
        <v>-0.15</v>
      </c>
      <c r="L221" s="6" t="n">
        <v>-0</v>
      </c>
      <c r="M221" s="6"/>
      <c r="N221" s="6" t="s">
        <f>=I221+J221+K221+L221</f>
      </c>
      <c r="O221" s="16"/>
      <c r="P221" s="16" t="s">
        <v>807</v>
      </c>
    </row>
    <row collapsed="false" customFormat="false" customHeight="false" hidden="false" ht="12.1" outlineLevel="0" r="222">
      <c r="A222" s="21" t="n">
        <v>44186</v>
      </c>
      <c r="B222" s="22" t="s">
        <v>813</v>
      </c>
      <c r="C222" s="22" t="s">
        <v>838</v>
      </c>
      <c r="D222" s="22" t="s">
        <v>813</v>
      </c>
      <c r="E222" s="22" t="s">
        <v>813</v>
      </c>
      <c r="F222" s="22" t="s">
        <v>20</v>
      </c>
      <c r="G222" s="23" t="n">
        <v>1</v>
      </c>
      <c r="H222" s="24" t="n">
        <v>162.7</v>
      </c>
      <c r="I222" s="24" t="n">
        <v>162.7</v>
      </c>
      <c r="J222" s="24" t="n">
        <v>0</v>
      </c>
      <c r="K222" s="24" t="n">
        <v>-0</v>
      </c>
      <c r="L222" s="24" t="n">
        <v>-0</v>
      </c>
      <c r="M222" s="24"/>
      <c r="N222" s="6" t="s">
        <f>=I222+J222+K222+L222</f>
      </c>
      <c r="O222" s="22"/>
      <c r="P222" s="22" t="s">
        <v>807</v>
      </c>
    </row>
    <row collapsed="false" customFormat="false" customHeight="false" hidden="false" ht="12.1" outlineLevel="0" r="223">
      <c r="A223" s="21" t="n">
        <v>44188</v>
      </c>
      <c r="B223" s="22" t="s">
        <v>813</v>
      </c>
      <c r="C223" s="22" t="s">
        <v>814</v>
      </c>
      <c r="D223" s="22" t="s">
        <v>813</v>
      </c>
      <c r="E223" s="22" t="s">
        <v>813</v>
      </c>
      <c r="F223" s="22" t="s">
        <v>20</v>
      </c>
      <c r="G223" s="23" t="n">
        <v>1</v>
      </c>
      <c r="H223" s="24" t="n">
        <v>182.32</v>
      </c>
      <c r="I223" s="24" t="n">
        <v>182.32</v>
      </c>
      <c r="J223" s="24" t="n">
        <v>0</v>
      </c>
      <c r="K223" s="24" t="n">
        <v>-0</v>
      </c>
      <c r="L223" s="24" t="n">
        <v>-0</v>
      </c>
      <c r="M223" s="24"/>
      <c r="N223" s="6" t="s">
        <f>=I223+J223+K223+L223</f>
      </c>
      <c r="O223" s="22"/>
      <c r="P223" s="22" t="s">
        <v>807</v>
      </c>
    </row>
    <row collapsed="false" customFormat="false" customHeight="false" hidden="false" ht="12.1" outlineLevel="0" r="224">
      <c r="A224" s="20" t="n">
        <v>44189.538229167</v>
      </c>
      <c r="B224" s="16" t="s">
        <v>679</v>
      </c>
      <c r="C224" s="16" t="s">
        <v>853</v>
      </c>
      <c r="D224" s="16" t="s">
        <v>656</v>
      </c>
      <c r="E224" s="16" t="s">
        <v>87</v>
      </c>
      <c r="F224" s="16" t="s">
        <v>20</v>
      </c>
      <c r="G224" s="7" t="n">
        <v>29</v>
      </c>
      <c r="H224" s="6" t="n">
        <v>11.657</v>
      </c>
      <c r="I224" s="6" t="n">
        <v>-338.05</v>
      </c>
      <c r="J224" s="6" t="n">
        <v>-0</v>
      </c>
      <c r="K224" s="6" t="n">
        <v>-0.2</v>
      </c>
      <c r="L224" s="6" t="n">
        <v>-0</v>
      </c>
      <c r="M224" s="6"/>
      <c r="N224" s="6" t="s">
        <f>=I224+J224+K224+L224</f>
      </c>
      <c r="O224" s="16"/>
      <c r="P224" s="16" t="s">
        <v>807</v>
      </c>
    </row>
    <row collapsed="false" customFormat="false" customHeight="false" hidden="false" ht="12.1" outlineLevel="0" r="225">
      <c r="A225" s="21" t="n">
        <v>44189.727164352</v>
      </c>
      <c r="B225" s="22" t="s">
        <v>803</v>
      </c>
      <c r="C225" s="22" t="s">
        <v>175</v>
      </c>
      <c r="D225" s="22" t="s">
        <v>803</v>
      </c>
      <c r="E225" s="22" t="s">
        <v>803</v>
      </c>
      <c r="F225" s="22" t="s">
        <v>20</v>
      </c>
      <c r="G225" s="23" t="n">
        <v>1</v>
      </c>
      <c r="H225" s="24" t="n">
        <v>360</v>
      </c>
      <c r="I225" s="24" t="n">
        <v>360</v>
      </c>
      <c r="J225" s="24" t="n">
        <v>0</v>
      </c>
      <c r="K225" s="24" t="n">
        <v>-0</v>
      </c>
      <c r="L225" s="24" t="n">
        <v>-0</v>
      </c>
      <c r="M225" s="24"/>
      <c r="N225" s="6" t="s">
        <f>=I225+J225+K225+L225</f>
      </c>
      <c r="O225" s="22"/>
      <c r="P225" s="22" t="s">
        <v>841</v>
      </c>
    </row>
    <row collapsed="false" customFormat="false" customHeight="false" hidden="false" ht="12.1" outlineLevel="0" r="226">
      <c r="A226" s="20" t="n">
        <v>44189.728645833</v>
      </c>
      <c r="B226" s="16" t="s">
        <v>680</v>
      </c>
      <c r="C226" s="16" t="s">
        <v>854</v>
      </c>
      <c r="D226" s="16" t="s">
        <v>656</v>
      </c>
      <c r="E226" s="16" t="s">
        <v>87</v>
      </c>
      <c r="F226" s="16" t="s">
        <v>20</v>
      </c>
      <c r="G226" s="7" t="n">
        <v>4</v>
      </c>
      <c r="H226" s="6" t="n">
        <v>79.12</v>
      </c>
      <c r="I226" s="6" t="n">
        <v>-316.48</v>
      </c>
      <c r="J226" s="6" t="n">
        <v>-0</v>
      </c>
      <c r="K226" s="6" t="n">
        <v>-0</v>
      </c>
      <c r="L226" s="6" t="n">
        <v>-0.03</v>
      </c>
      <c r="M226" s="6"/>
      <c r="N226" s="6" t="s">
        <f>=I226+J226+K226+L226</f>
      </c>
      <c r="O226" s="16"/>
      <c r="P226" s="16" t="s">
        <v>841</v>
      </c>
    </row>
    <row collapsed="false" customFormat="false" customHeight="false" hidden="false" ht="12.1" outlineLevel="0" r="227">
      <c r="A227" s="20" t="n">
        <v>44189.729027778</v>
      </c>
      <c r="B227" s="16" t="s">
        <v>681</v>
      </c>
      <c r="C227" s="16" t="s">
        <v>855</v>
      </c>
      <c r="D227" s="16" t="s">
        <v>656</v>
      </c>
      <c r="E227" s="16" t="s">
        <v>87</v>
      </c>
      <c r="F227" s="16" t="s">
        <v>20</v>
      </c>
      <c r="G227" s="7" t="n">
        <v>7</v>
      </c>
      <c r="H227" s="6" t="n">
        <v>5.904</v>
      </c>
      <c r="I227" s="6" t="n">
        <v>-41.33</v>
      </c>
      <c r="J227" s="6" t="n">
        <v>-0</v>
      </c>
      <c r="K227" s="6" t="n">
        <v>-0</v>
      </c>
      <c r="L227" s="6" t="n">
        <v>-0.02</v>
      </c>
      <c r="M227" s="6"/>
      <c r="N227" s="6" t="s">
        <f>=I227+J227+K227+L227</f>
      </c>
      <c r="O227" s="16"/>
      <c r="P227" s="16" t="s">
        <v>841</v>
      </c>
    </row>
    <row collapsed="false" customFormat="false" customHeight="false" hidden="false" ht="12.1" outlineLevel="0" r="228">
      <c r="A228" s="21" t="n">
        <v>44210</v>
      </c>
      <c r="B228" s="22" t="s">
        <v>813</v>
      </c>
      <c r="C228" s="22" t="s">
        <v>820</v>
      </c>
      <c r="D228" s="22" t="s">
        <v>813</v>
      </c>
      <c r="E228" s="22" t="s">
        <v>813</v>
      </c>
      <c r="F228" s="22" t="s">
        <v>20</v>
      </c>
      <c r="G228" s="23" t="n">
        <v>1</v>
      </c>
      <c r="H228" s="24" t="n">
        <v>279.5</v>
      </c>
      <c r="I228" s="24" t="n">
        <v>279.5</v>
      </c>
      <c r="J228" s="24" t="n">
        <v>0</v>
      </c>
      <c r="K228" s="24" t="n">
        <v>-0</v>
      </c>
      <c r="L228" s="24" t="n">
        <v>-0</v>
      </c>
      <c r="M228" s="24"/>
      <c r="N228" s="6" t="s">
        <f>=I228+J228+K228+L228</f>
      </c>
      <c r="O228" s="22"/>
      <c r="P228" s="22" t="s">
        <v>807</v>
      </c>
    </row>
    <row collapsed="false" customFormat="false" customHeight="false" hidden="false" ht="12.1" outlineLevel="0" r="229">
      <c r="A229" s="21" t="n">
        <v>44211</v>
      </c>
      <c r="B229" s="22" t="s">
        <v>803</v>
      </c>
      <c r="C229" s="22" t="s">
        <v>175</v>
      </c>
      <c r="D229" s="22" t="s">
        <v>803</v>
      </c>
      <c r="E229" s="22" t="s">
        <v>803</v>
      </c>
      <c r="F229" s="22" t="s">
        <v>20</v>
      </c>
      <c r="G229" s="23" t="n">
        <v>1</v>
      </c>
      <c r="H229" s="24" t="n">
        <v>500</v>
      </c>
      <c r="I229" s="24" t="n">
        <v>500</v>
      </c>
      <c r="J229" s="24" t="n">
        <v>0</v>
      </c>
      <c r="K229" s="24" t="n">
        <v>-0</v>
      </c>
      <c r="L229" s="24" t="n">
        <v>-0</v>
      </c>
      <c r="M229" s="24"/>
      <c r="N229" s="6" t="s">
        <f>=I229+J229+K229+L229</f>
      </c>
      <c r="O229" s="22"/>
      <c r="P229" s="22" t="s">
        <v>807</v>
      </c>
    </row>
    <row collapsed="false" customFormat="false" customHeight="false" hidden="false" ht="12.1" outlineLevel="0" r="230">
      <c r="A230" s="20" t="n">
        <v>44211.523032407</v>
      </c>
      <c r="B230" s="16" t="s">
        <v>668</v>
      </c>
      <c r="C230" s="16" t="s">
        <v>828</v>
      </c>
      <c r="D230" s="16" t="s">
        <v>656</v>
      </c>
      <c r="E230" s="16" t="s">
        <v>18</v>
      </c>
      <c r="F230" s="16" t="s">
        <v>20</v>
      </c>
      <c r="G230" s="7" t="n">
        <v>1</v>
      </c>
      <c r="H230" s="6" t="n">
        <v>506.1</v>
      </c>
      <c r="I230" s="6" t="n">
        <v>-506.1</v>
      </c>
      <c r="J230" s="6" t="n">
        <v>-0</v>
      </c>
      <c r="K230" s="6" t="n">
        <v>-0.29</v>
      </c>
      <c r="L230" s="6" t="n">
        <v>-0</v>
      </c>
      <c r="M230" s="6"/>
      <c r="N230" s="6" t="s">
        <f>=I230+J230+K230+L230</f>
      </c>
      <c r="O230" s="16"/>
      <c r="P230" s="16" t="s">
        <v>807</v>
      </c>
    </row>
    <row collapsed="false" customFormat="false" customHeight="false" hidden="false" ht="12.1" outlineLevel="0" r="231">
      <c r="A231" s="20" t="n">
        <v>44211.523460648</v>
      </c>
      <c r="B231" s="16" t="s">
        <v>679</v>
      </c>
      <c r="C231" s="16" t="s">
        <v>853</v>
      </c>
      <c r="D231" s="16" t="s">
        <v>656</v>
      </c>
      <c r="E231" s="16" t="s">
        <v>87</v>
      </c>
      <c r="F231" s="16" t="s">
        <v>20</v>
      </c>
      <c r="G231" s="7" t="n">
        <v>22</v>
      </c>
      <c r="H231" s="6" t="n">
        <v>12.515</v>
      </c>
      <c r="I231" s="6" t="n">
        <v>-275.33</v>
      </c>
      <c r="J231" s="6" t="n">
        <v>-0</v>
      </c>
      <c r="K231" s="6" t="n">
        <v>-0.16</v>
      </c>
      <c r="L231" s="6" t="n">
        <v>-0</v>
      </c>
      <c r="M231" s="6"/>
      <c r="N231" s="6" t="s">
        <f>=I231+J231+K231+L231</f>
      </c>
      <c r="O231" s="16"/>
      <c r="P231" s="16" t="s">
        <v>807</v>
      </c>
    </row>
    <row collapsed="false" customFormat="false" customHeight="false" hidden="false" ht="12.1" outlineLevel="0" r="232">
      <c r="A232" s="21" t="n">
        <v>44231</v>
      </c>
      <c r="B232" s="22" t="s">
        <v>813</v>
      </c>
      <c r="C232" s="22" t="s">
        <v>833</v>
      </c>
      <c r="D232" s="22" t="s">
        <v>813</v>
      </c>
      <c r="E232" s="22" t="s">
        <v>813</v>
      </c>
      <c r="F232" s="22" t="s">
        <v>20</v>
      </c>
      <c r="G232" s="23" t="n">
        <v>1</v>
      </c>
      <c r="H232" s="24" t="n">
        <v>326.6</v>
      </c>
      <c r="I232" s="24" t="n">
        <v>326.6</v>
      </c>
      <c r="J232" s="24" t="n">
        <v>0</v>
      </c>
      <c r="K232" s="24" t="n">
        <v>-0</v>
      </c>
      <c r="L232" s="24" t="n">
        <v>-0</v>
      </c>
      <c r="M232" s="24"/>
      <c r="N232" s="6" t="s">
        <f>=I232+J232+K232+L232</f>
      </c>
      <c r="O232" s="22"/>
      <c r="P232" s="22" t="s">
        <v>807</v>
      </c>
    </row>
    <row collapsed="false" customFormat="false" customHeight="false" hidden="false" ht="12.1" outlineLevel="0" r="233">
      <c r="A233" s="20" t="n">
        <v>44232.448425926</v>
      </c>
      <c r="B233" s="16" t="s">
        <v>679</v>
      </c>
      <c r="C233" s="16" t="s">
        <v>853</v>
      </c>
      <c r="D233" s="16" t="s">
        <v>656</v>
      </c>
      <c r="E233" s="16" t="s">
        <v>87</v>
      </c>
      <c r="F233" s="16" t="s">
        <v>20</v>
      </c>
      <c r="G233" s="7" t="n">
        <v>27</v>
      </c>
      <c r="H233" s="6" t="n">
        <v>12.275</v>
      </c>
      <c r="I233" s="6" t="n">
        <v>-331.43</v>
      </c>
      <c r="J233" s="6" t="n">
        <v>-0</v>
      </c>
      <c r="K233" s="6" t="n">
        <v>-0.19</v>
      </c>
      <c r="L233" s="6" t="n">
        <v>-0</v>
      </c>
      <c r="M233" s="6"/>
      <c r="N233" s="6" t="s">
        <f>=I233+J233+K233+L233</f>
      </c>
      <c r="O233" s="16"/>
      <c r="P233" s="16" t="s">
        <v>807</v>
      </c>
    </row>
    <row collapsed="false" customFormat="false" customHeight="false" hidden="false" ht="12.1" outlineLevel="0" r="234">
      <c r="A234" s="21" t="n">
        <v>44265</v>
      </c>
      <c r="B234" s="22" t="s">
        <v>813</v>
      </c>
      <c r="C234" s="22" t="s">
        <v>821</v>
      </c>
      <c r="D234" s="22" t="s">
        <v>813</v>
      </c>
      <c r="E234" s="22" t="s">
        <v>813</v>
      </c>
      <c r="F234" s="22" t="s">
        <v>20</v>
      </c>
      <c r="G234" s="23" t="n">
        <v>1</v>
      </c>
      <c r="H234" s="24" t="n">
        <v>116.7</v>
      </c>
      <c r="I234" s="24" t="n">
        <v>116.7</v>
      </c>
      <c r="J234" s="24" t="n">
        <v>0</v>
      </c>
      <c r="K234" s="24" t="n">
        <v>-0</v>
      </c>
      <c r="L234" s="24" t="n">
        <v>-0</v>
      </c>
      <c r="M234" s="24"/>
      <c r="N234" s="6" t="s">
        <f>=I234+J234+K234+L234</f>
      </c>
      <c r="O234" s="22"/>
      <c r="P234" s="22" t="s">
        <v>807</v>
      </c>
    </row>
    <row collapsed="false" customFormat="false" customHeight="false" hidden="false" ht="12.1" outlineLevel="0" r="235">
      <c r="A235" s="21" t="n">
        <v>44280</v>
      </c>
      <c r="B235" s="22" t="s">
        <v>813</v>
      </c>
      <c r="C235" s="22" t="s">
        <v>814</v>
      </c>
      <c r="D235" s="22" t="s">
        <v>813</v>
      </c>
      <c r="E235" s="22" t="s">
        <v>813</v>
      </c>
      <c r="F235" s="22" t="s">
        <v>20</v>
      </c>
      <c r="G235" s="23" t="n">
        <v>1</v>
      </c>
      <c r="H235" s="24" t="n">
        <v>182.32</v>
      </c>
      <c r="I235" s="24" t="n">
        <v>182.32</v>
      </c>
      <c r="J235" s="24" t="n">
        <v>0</v>
      </c>
      <c r="K235" s="24" t="n">
        <v>-0</v>
      </c>
      <c r="L235" s="24" t="n">
        <v>-0</v>
      </c>
      <c r="M235" s="24"/>
      <c r="N235" s="6" t="s">
        <f>=I235+J235+K235+L235</f>
      </c>
      <c r="O235" s="22"/>
      <c r="P235" s="22" t="s">
        <v>807</v>
      </c>
    </row>
    <row collapsed="false" customFormat="false" customHeight="false" hidden="false" ht="12.1" outlineLevel="0" r="236">
      <c r="A236" s="21" t="n">
        <v>44300</v>
      </c>
      <c r="B236" s="22" t="s">
        <v>803</v>
      </c>
      <c r="C236" s="22" t="s">
        <v>175</v>
      </c>
      <c r="D236" s="22" t="s">
        <v>803</v>
      </c>
      <c r="E236" s="22" t="s">
        <v>803</v>
      </c>
      <c r="F236" s="22" t="s">
        <v>20</v>
      </c>
      <c r="G236" s="23" t="n">
        <v>1</v>
      </c>
      <c r="H236" s="24" t="n">
        <v>4600</v>
      </c>
      <c r="I236" s="24" t="n">
        <v>4600</v>
      </c>
      <c r="J236" s="24" t="n">
        <v>0</v>
      </c>
      <c r="K236" s="24" t="n">
        <v>-0</v>
      </c>
      <c r="L236" s="24" t="n">
        <v>-0</v>
      </c>
      <c r="M236" s="24"/>
      <c r="N236" s="6" t="s">
        <f>=I236+J236+K236+L236</f>
      </c>
      <c r="O236" s="22"/>
      <c r="P236" s="22" t="s">
        <v>807</v>
      </c>
    </row>
    <row collapsed="false" customFormat="false" customHeight="false" hidden="false" ht="12.1" outlineLevel="0" r="237">
      <c r="A237" s="20" t="n">
        <v>44300.452858796</v>
      </c>
      <c r="B237" s="16" t="s">
        <v>31</v>
      </c>
      <c r="C237" s="16" t="s">
        <v>856</v>
      </c>
      <c r="D237" s="16" t="s">
        <v>656</v>
      </c>
      <c r="E237" s="16" t="s">
        <v>18</v>
      </c>
      <c r="F237" s="16" t="s">
        <v>20</v>
      </c>
      <c r="G237" s="7" t="n">
        <v>10</v>
      </c>
      <c r="H237" s="6" t="n">
        <v>358.45</v>
      </c>
      <c r="I237" s="6" t="n">
        <v>-3584.5</v>
      </c>
      <c r="J237" s="6" t="n">
        <v>-0</v>
      </c>
      <c r="K237" s="6" t="n">
        <v>-2.07</v>
      </c>
      <c r="L237" s="6" t="n">
        <v>-0</v>
      </c>
      <c r="M237" s="6"/>
      <c r="N237" s="6" t="s">
        <f>=I237+J237+K237+L237</f>
      </c>
      <c r="O237" s="16"/>
      <c r="P237" s="16" t="s">
        <v>807</v>
      </c>
    </row>
    <row collapsed="false" customFormat="false" customHeight="false" hidden="false" ht="12.1" outlineLevel="0" r="238">
      <c r="A238" s="20" t="n">
        <v>44300.453229167</v>
      </c>
      <c r="B238" s="16" t="s">
        <v>79</v>
      </c>
      <c r="C238" s="16" t="s">
        <v>857</v>
      </c>
      <c r="D238" s="16" t="s">
        <v>656</v>
      </c>
      <c r="E238" s="16" t="s">
        <v>18</v>
      </c>
      <c r="F238" s="16" t="s">
        <v>20</v>
      </c>
      <c r="G238" s="7" t="n">
        <v>1</v>
      </c>
      <c r="H238" s="6" t="n">
        <v>1220</v>
      </c>
      <c r="I238" s="6" t="n">
        <v>-1220</v>
      </c>
      <c r="J238" s="6" t="n">
        <v>-0</v>
      </c>
      <c r="K238" s="6" t="n">
        <v>-0.7</v>
      </c>
      <c r="L238" s="6" t="n">
        <v>-0</v>
      </c>
      <c r="M238" s="6"/>
      <c r="N238" s="6" t="s">
        <f>=I238+J238+K238+L238</f>
      </c>
      <c r="O238" s="16"/>
      <c r="P238" s="16" t="s">
        <v>807</v>
      </c>
    </row>
    <row collapsed="false" customFormat="false" customHeight="false" hidden="false" ht="12.1" outlineLevel="0" r="239">
      <c r="A239" s="20" t="n">
        <v>44300.454016204</v>
      </c>
      <c r="B239" s="16" t="s">
        <v>679</v>
      </c>
      <c r="C239" s="16" t="s">
        <v>853</v>
      </c>
      <c r="D239" s="16" t="s">
        <v>656</v>
      </c>
      <c r="E239" s="16" t="s">
        <v>87</v>
      </c>
      <c r="F239" s="16" t="s">
        <v>20</v>
      </c>
      <c r="G239" s="7" t="n">
        <v>7</v>
      </c>
      <c r="H239" s="6" t="n">
        <v>13.023</v>
      </c>
      <c r="I239" s="6" t="n">
        <v>-91.16</v>
      </c>
      <c r="J239" s="6" t="n">
        <v>-0</v>
      </c>
      <c r="K239" s="6" t="n">
        <v>-0.05</v>
      </c>
      <c r="L239" s="6" t="n">
        <v>-0</v>
      </c>
      <c r="M239" s="6"/>
      <c r="N239" s="6" t="s">
        <f>=I239+J239+K239+L239</f>
      </c>
      <c r="O239" s="16"/>
      <c r="P239" s="16" t="s">
        <v>807</v>
      </c>
    </row>
    <row collapsed="false" customFormat="false" customHeight="false" hidden="false" ht="12.1" outlineLevel="0" r="240">
      <c r="A240" s="21" t="n">
        <v>44302</v>
      </c>
      <c r="B240" s="22" t="s">
        <v>803</v>
      </c>
      <c r="C240" s="22" t="s">
        <v>175</v>
      </c>
      <c r="D240" s="22" t="s">
        <v>803</v>
      </c>
      <c r="E240" s="22" t="s">
        <v>803</v>
      </c>
      <c r="F240" s="22" t="s">
        <v>20</v>
      </c>
      <c r="G240" s="23" t="n">
        <v>1</v>
      </c>
      <c r="H240" s="24" t="n">
        <v>2000</v>
      </c>
      <c r="I240" s="24" t="n">
        <v>2000</v>
      </c>
      <c r="J240" s="24" t="n">
        <v>0</v>
      </c>
      <c r="K240" s="24" t="n">
        <v>-0</v>
      </c>
      <c r="L240" s="24" t="n">
        <v>-0</v>
      </c>
      <c r="M240" s="24"/>
      <c r="N240" s="6" t="s">
        <f>=I240+J240+K240+L240</f>
      </c>
      <c r="O240" s="22"/>
      <c r="P240" s="22" t="s">
        <v>807</v>
      </c>
    </row>
    <row collapsed="false" customFormat="false" customHeight="false" hidden="false" ht="12.1" outlineLevel="0" r="241">
      <c r="A241" s="20" t="n">
        <v>44302.536087963</v>
      </c>
      <c r="B241" s="16" t="s">
        <v>682</v>
      </c>
      <c r="C241" s="16" t="s">
        <v>858</v>
      </c>
      <c r="D241" s="16" t="s">
        <v>656</v>
      </c>
      <c r="E241" s="16" t="s">
        <v>18</v>
      </c>
      <c r="F241" s="16" t="s">
        <v>20</v>
      </c>
      <c r="G241" s="7" t="n">
        <v>2</v>
      </c>
      <c r="H241" s="6" t="n">
        <v>858.8</v>
      </c>
      <c r="I241" s="6" t="n">
        <v>-1717.6</v>
      </c>
      <c r="J241" s="6" t="n">
        <v>-0</v>
      </c>
      <c r="K241" s="6" t="n">
        <v>-0.99</v>
      </c>
      <c r="L241" s="6" t="n">
        <v>-0</v>
      </c>
      <c r="M241" s="6"/>
      <c r="N241" s="6" t="s">
        <f>=I241+J241+K241+L241</f>
      </c>
      <c r="O241" s="16"/>
      <c r="P241" s="16" t="s">
        <v>807</v>
      </c>
    </row>
    <row collapsed="false" customFormat="false" customHeight="false" hidden="false" ht="12.1" outlineLevel="0" r="242">
      <c r="A242" s="20" t="n">
        <v>44302.537418981</v>
      </c>
      <c r="B242" s="16" t="s">
        <v>679</v>
      </c>
      <c r="C242" s="16" t="s">
        <v>853</v>
      </c>
      <c r="D242" s="16" t="s">
        <v>656</v>
      </c>
      <c r="E242" s="16" t="s">
        <v>87</v>
      </c>
      <c r="F242" s="16" t="s">
        <v>20</v>
      </c>
      <c r="G242" s="7" t="n">
        <v>21</v>
      </c>
      <c r="H242" s="6" t="n">
        <v>13.1</v>
      </c>
      <c r="I242" s="6" t="n">
        <v>-275.1</v>
      </c>
      <c r="J242" s="6" t="n">
        <v>-0</v>
      </c>
      <c r="K242" s="6" t="n">
        <v>-0.16</v>
      </c>
      <c r="L242" s="6" t="n">
        <v>-0</v>
      </c>
      <c r="M242" s="6"/>
      <c r="N242" s="6" t="s">
        <f>=I242+J242+K242+L242</f>
      </c>
      <c r="O242" s="16"/>
      <c r="P242" s="16" t="s">
        <v>807</v>
      </c>
    </row>
    <row collapsed="false" customFormat="false" customHeight="false" hidden="false" ht="12.1" outlineLevel="0" r="243">
      <c r="A243" s="21" t="n">
        <v>44308</v>
      </c>
      <c r="B243" s="22" t="s">
        <v>803</v>
      </c>
      <c r="C243" s="22" t="s">
        <v>175</v>
      </c>
      <c r="D243" s="22" t="s">
        <v>803</v>
      </c>
      <c r="E243" s="22" t="s">
        <v>803</v>
      </c>
      <c r="F243" s="22" t="s">
        <v>20</v>
      </c>
      <c r="G243" s="23" t="n">
        <v>1</v>
      </c>
      <c r="H243" s="24" t="n">
        <v>100</v>
      </c>
      <c r="I243" s="24" t="n">
        <v>100</v>
      </c>
      <c r="J243" s="24" t="n">
        <v>0</v>
      </c>
      <c r="K243" s="24" t="n">
        <v>-0</v>
      </c>
      <c r="L243" s="24" t="n">
        <v>-0</v>
      </c>
      <c r="M243" s="24"/>
      <c r="N243" s="6" t="s">
        <f>=I243+J243+K243+L243</f>
      </c>
      <c r="O243" s="22"/>
      <c r="P243" s="22" t="s">
        <v>807</v>
      </c>
    </row>
    <row collapsed="false" customFormat="false" customHeight="false" hidden="false" ht="12.1" outlineLevel="0" r="244">
      <c r="A244" s="20" t="n">
        <v>44308.446145833</v>
      </c>
      <c r="B244" s="16" t="s">
        <v>683</v>
      </c>
      <c r="C244" s="16" t="s">
        <v>859</v>
      </c>
      <c r="D244" s="16" t="s">
        <v>656</v>
      </c>
      <c r="E244" s="16" t="s">
        <v>87</v>
      </c>
      <c r="F244" s="16" t="s">
        <v>20</v>
      </c>
      <c r="G244" s="7" t="n">
        <v>1</v>
      </c>
      <c r="H244" s="6" t="n">
        <v>104</v>
      </c>
      <c r="I244" s="6" t="n">
        <v>-104</v>
      </c>
      <c r="J244" s="6" t="n">
        <v>-0</v>
      </c>
      <c r="K244" s="6" t="n">
        <v>-0.06</v>
      </c>
      <c r="L244" s="6" t="n">
        <v>-0</v>
      </c>
      <c r="M244" s="6"/>
      <c r="N244" s="6" t="s">
        <f>=I244+J244+K244+L244</f>
      </c>
      <c r="O244" s="16"/>
      <c r="P244" s="16" t="s">
        <v>807</v>
      </c>
    </row>
    <row collapsed="false" customFormat="false" customHeight="false" hidden="false" ht="12.1" outlineLevel="0" r="245">
      <c r="A245" s="21" t="n">
        <v>44309</v>
      </c>
      <c r="B245" s="22" t="s">
        <v>803</v>
      </c>
      <c r="C245" s="22" t="s">
        <v>175</v>
      </c>
      <c r="D245" s="22" t="s">
        <v>803</v>
      </c>
      <c r="E245" s="22" t="s">
        <v>803</v>
      </c>
      <c r="F245" s="22" t="s">
        <v>20</v>
      </c>
      <c r="G245" s="23" t="n">
        <v>1</v>
      </c>
      <c r="H245" s="24" t="n">
        <v>900</v>
      </c>
      <c r="I245" s="24" t="n">
        <v>900</v>
      </c>
      <c r="J245" s="24" t="n">
        <v>0</v>
      </c>
      <c r="K245" s="24" t="n">
        <v>-0</v>
      </c>
      <c r="L245" s="24" t="n">
        <v>-0</v>
      </c>
      <c r="M245" s="24"/>
      <c r="N245" s="6" t="s">
        <f>=I245+J245+K245+L245</f>
      </c>
      <c r="O245" s="22"/>
      <c r="P245" s="22" t="s">
        <v>807</v>
      </c>
    </row>
    <row collapsed="false" customFormat="false" customHeight="false" hidden="false" ht="12.1" outlineLevel="0" r="246">
      <c r="A246" s="29" t="n">
        <v>44309.465601852</v>
      </c>
      <c r="B246" s="30" t="s">
        <v>664</v>
      </c>
      <c r="C246" s="30" t="s">
        <v>815</v>
      </c>
      <c r="D246" s="30" t="s">
        <v>657</v>
      </c>
      <c r="E246" s="30" t="s">
        <v>18</v>
      </c>
      <c r="F246" s="30" t="s">
        <v>20</v>
      </c>
      <c r="G246" s="31" t="n">
        <v>-5</v>
      </c>
      <c r="H246" s="32" t="n">
        <v>1182</v>
      </c>
      <c r="I246" s="32" t="n">
        <v>5910</v>
      </c>
      <c r="J246" s="32" t="n">
        <v>0</v>
      </c>
      <c r="K246" s="32" t="n">
        <v>-3.4</v>
      </c>
      <c r="L246" s="32" t="n">
        <v>-0</v>
      </c>
      <c r="M246" s="32"/>
      <c r="N246" s="6" t="s">
        <f>=I246+J246+K246+L246</f>
      </c>
      <c r="O246" s="30"/>
      <c r="P246" s="30" t="s">
        <v>807</v>
      </c>
    </row>
    <row collapsed="false" customFormat="false" customHeight="false" hidden="false" ht="12.1" outlineLevel="0" r="247">
      <c r="A247" s="29" t="n">
        <v>44309.466365741</v>
      </c>
      <c r="B247" s="30" t="s">
        <v>679</v>
      </c>
      <c r="C247" s="30" t="s">
        <v>853</v>
      </c>
      <c r="D247" s="30" t="s">
        <v>657</v>
      </c>
      <c r="E247" s="30" t="s">
        <v>87</v>
      </c>
      <c r="F247" s="30" t="s">
        <v>20</v>
      </c>
      <c r="G247" s="31" t="n">
        <v>-5</v>
      </c>
      <c r="H247" s="32" t="n">
        <v>13.173</v>
      </c>
      <c r="I247" s="32" t="n">
        <v>65.87</v>
      </c>
      <c r="J247" s="32" t="n">
        <v>0</v>
      </c>
      <c r="K247" s="32" t="n">
        <v>-0.04</v>
      </c>
      <c r="L247" s="32" t="n">
        <v>-0</v>
      </c>
      <c r="M247" s="32"/>
      <c r="N247" s="6" t="s">
        <f>=I247+J247+K247+L247</f>
      </c>
      <c r="O247" s="30"/>
      <c r="P247" s="30" t="s">
        <v>807</v>
      </c>
    </row>
    <row collapsed="false" customFormat="false" customHeight="false" hidden="false" ht="12.1" outlineLevel="0" r="248">
      <c r="A248" s="20" t="n">
        <v>44309.466678241</v>
      </c>
      <c r="B248" s="16" t="s">
        <v>27</v>
      </c>
      <c r="C248" s="16" t="s">
        <v>860</v>
      </c>
      <c r="D248" s="16" t="s">
        <v>656</v>
      </c>
      <c r="E248" s="16" t="s">
        <v>18</v>
      </c>
      <c r="F248" s="16" t="s">
        <v>20</v>
      </c>
      <c r="G248" s="7" t="n">
        <v>1</v>
      </c>
      <c r="H248" s="6" t="n">
        <v>5968.5</v>
      </c>
      <c r="I248" s="6" t="n">
        <v>-5968.5</v>
      </c>
      <c r="J248" s="6" t="n">
        <v>-0</v>
      </c>
      <c r="K248" s="6" t="n">
        <v>-3.44</v>
      </c>
      <c r="L248" s="6" t="n">
        <v>-0</v>
      </c>
      <c r="M248" s="6"/>
      <c r="N248" s="6" t="s">
        <f>=I248+J248+K248+L248</f>
      </c>
      <c r="O248" s="16"/>
      <c r="P248" s="16" t="s">
        <v>807</v>
      </c>
    </row>
    <row collapsed="false" customFormat="false" customHeight="false" hidden="false" ht="12.1" outlineLevel="0" r="249">
      <c r="A249" s="20" t="n">
        <v>44309.550671296</v>
      </c>
      <c r="B249" s="16" t="s">
        <v>683</v>
      </c>
      <c r="C249" s="16" t="s">
        <v>859</v>
      </c>
      <c r="D249" s="16" t="s">
        <v>656</v>
      </c>
      <c r="E249" s="16" t="s">
        <v>87</v>
      </c>
      <c r="F249" s="16" t="s">
        <v>20</v>
      </c>
      <c r="G249" s="7" t="n">
        <v>8</v>
      </c>
      <c r="H249" s="6" t="n">
        <v>102.18</v>
      </c>
      <c r="I249" s="6" t="n">
        <v>-817.44</v>
      </c>
      <c r="J249" s="6" t="n">
        <v>-0</v>
      </c>
      <c r="K249" s="6" t="n">
        <v>-0.48</v>
      </c>
      <c r="L249" s="6" t="n">
        <v>-0</v>
      </c>
      <c r="M249" s="6"/>
      <c r="N249" s="6" t="s">
        <f>=I249+J249+K249+L249</f>
      </c>
      <c r="O249" s="16"/>
      <c r="P249" s="16" t="s">
        <v>807</v>
      </c>
    </row>
    <row collapsed="false" customFormat="false" customHeight="false" hidden="false" ht="12.1" outlineLevel="0" r="250">
      <c r="A250" s="20" t="n">
        <v>44309.551481481</v>
      </c>
      <c r="B250" s="16" t="s">
        <v>96</v>
      </c>
      <c r="C250" s="16" t="s">
        <v>847</v>
      </c>
      <c r="D250" s="16" t="s">
        <v>656</v>
      </c>
      <c r="E250" s="16" t="s">
        <v>87</v>
      </c>
      <c r="F250" s="16" t="s">
        <v>20</v>
      </c>
      <c r="G250" s="7" t="n">
        <v>74</v>
      </c>
      <c r="H250" s="6" t="n">
        <v>1.1247</v>
      </c>
      <c r="I250" s="6" t="n">
        <v>-83.23</v>
      </c>
      <c r="J250" s="6" t="n">
        <v>-0</v>
      </c>
      <c r="K250" s="6" t="n">
        <v>-0.05</v>
      </c>
      <c r="L250" s="6" t="n">
        <v>-0</v>
      </c>
      <c r="M250" s="6"/>
      <c r="N250" s="6" t="s">
        <f>=I250+J250+K250+L250</f>
      </c>
      <c r="O250" s="16"/>
      <c r="P250" s="16" t="s">
        <v>807</v>
      </c>
    </row>
    <row collapsed="false" customFormat="false" customHeight="false" hidden="false" ht="12.1" outlineLevel="0" r="251">
      <c r="A251" s="21" t="n">
        <v>44316</v>
      </c>
      <c r="B251" s="22" t="s">
        <v>803</v>
      </c>
      <c r="C251" s="22" t="s">
        <v>175</v>
      </c>
      <c r="D251" s="22" t="s">
        <v>803</v>
      </c>
      <c r="E251" s="22" t="s">
        <v>803</v>
      </c>
      <c r="F251" s="22" t="s">
        <v>20</v>
      </c>
      <c r="G251" s="23" t="n">
        <v>1</v>
      </c>
      <c r="H251" s="24" t="n">
        <v>2000</v>
      </c>
      <c r="I251" s="24" t="n">
        <v>2000</v>
      </c>
      <c r="J251" s="24" t="n">
        <v>0</v>
      </c>
      <c r="K251" s="24" t="n">
        <v>-0</v>
      </c>
      <c r="L251" s="24" t="n">
        <v>-0</v>
      </c>
      <c r="M251" s="24"/>
      <c r="N251" s="6" t="s">
        <f>=I251+J251+K251+L251</f>
      </c>
      <c r="O251" s="22"/>
      <c r="P251" s="22" t="s">
        <v>807</v>
      </c>
    </row>
    <row collapsed="false" customFormat="false" customHeight="false" hidden="false" ht="12.1" outlineLevel="0" r="252">
      <c r="A252" s="21" t="n">
        <v>44316</v>
      </c>
      <c r="B252" s="22" t="s">
        <v>813</v>
      </c>
      <c r="C252" s="22" t="s">
        <v>861</v>
      </c>
      <c r="D252" s="22" t="s">
        <v>813</v>
      </c>
      <c r="E252" s="22" t="s">
        <v>813</v>
      </c>
      <c r="F252" s="22" t="s">
        <v>20</v>
      </c>
      <c r="G252" s="23" t="n">
        <v>1</v>
      </c>
      <c r="H252" s="24" t="n">
        <v>16.59</v>
      </c>
      <c r="I252" s="24" t="n">
        <v>16.59</v>
      </c>
      <c r="J252" s="24" t="n">
        <v>0</v>
      </c>
      <c r="K252" s="24" t="n">
        <v>-0</v>
      </c>
      <c r="L252" s="24" t="n">
        <v>-0</v>
      </c>
      <c r="M252" s="24"/>
      <c r="N252" s="6" t="s">
        <f>=I252+J252+K252+L252</f>
      </c>
      <c r="O252" s="22"/>
      <c r="P252" s="22" t="s">
        <v>807</v>
      </c>
    </row>
    <row collapsed="false" customFormat="false" customHeight="false" hidden="false" ht="12.1" outlineLevel="0" r="253">
      <c r="A253" s="21" t="n">
        <v>44316</v>
      </c>
      <c r="B253" s="22" t="s">
        <v>803</v>
      </c>
      <c r="C253" s="22" t="s">
        <v>175</v>
      </c>
      <c r="D253" s="22" t="s">
        <v>803</v>
      </c>
      <c r="E253" s="22" t="s">
        <v>803</v>
      </c>
      <c r="F253" s="22" t="s">
        <v>20</v>
      </c>
      <c r="G253" s="23" t="n">
        <v>1</v>
      </c>
      <c r="H253" s="24" t="n">
        <v>127</v>
      </c>
      <c r="I253" s="24" t="n">
        <v>127</v>
      </c>
      <c r="J253" s="24" t="n">
        <v>0</v>
      </c>
      <c r="K253" s="24" t="n">
        <v>-0</v>
      </c>
      <c r="L253" s="24" t="n">
        <v>-0</v>
      </c>
      <c r="M253" s="24"/>
      <c r="N253" s="6" t="s">
        <f>=I253+J253+K253+L253</f>
      </c>
      <c r="O253" s="22"/>
      <c r="P253" s="22" t="s">
        <v>807</v>
      </c>
    </row>
    <row collapsed="false" customFormat="false" customHeight="false" hidden="false" ht="12.1" outlineLevel="0" r="254">
      <c r="A254" s="20" t="n">
        <v>44316.445925926</v>
      </c>
      <c r="B254" s="16" t="s">
        <v>683</v>
      </c>
      <c r="C254" s="16" t="s">
        <v>859</v>
      </c>
      <c r="D254" s="16" t="s">
        <v>656</v>
      </c>
      <c r="E254" s="16" t="s">
        <v>87</v>
      </c>
      <c r="F254" s="16" t="s">
        <v>20</v>
      </c>
      <c r="G254" s="7" t="n">
        <v>1</v>
      </c>
      <c r="H254" s="6" t="n">
        <v>102.18</v>
      </c>
      <c r="I254" s="6" t="n">
        <v>-102.18</v>
      </c>
      <c r="J254" s="6" t="n">
        <v>-0</v>
      </c>
      <c r="K254" s="6" t="n">
        <v>-0.07</v>
      </c>
      <c r="L254" s="6" t="n">
        <v>-0</v>
      </c>
      <c r="M254" s="6"/>
      <c r="N254" s="6" t="s">
        <f>=I254+J254+K254+L254</f>
      </c>
      <c r="O254" s="16"/>
      <c r="P254" s="16" t="s">
        <v>807</v>
      </c>
    </row>
    <row collapsed="false" customFormat="false" customHeight="false" hidden="false" ht="12.1" outlineLevel="0" r="255">
      <c r="A255" s="20" t="n">
        <v>44316.446354167</v>
      </c>
      <c r="B255" s="16" t="s">
        <v>96</v>
      </c>
      <c r="C255" s="16" t="s">
        <v>847</v>
      </c>
      <c r="D255" s="16" t="s">
        <v>656</v>
      </c>
      <c r="E255" s="16" t="s">
        <v>87</v>
      </c>
      <c r="F255" s="16" t="s">
        <v>20</v>
      </c>
      <c r="G255" s="7" t="n">
        <v>7</v>
      </c>
      <c r="H255" s="6" t="n">
        <v>1.1092</v>
      </c>
      <c r="I255" s="6" t="n">
        <v>-7.76</v>
      </c>
      <c r="J255" s="6" t="n">
        <v>-0</v>
      </c>
      <c r="K255" s="6" t="n">
        <v>-0</v>
      </c>
      <c r="L255" s="6" t="n">
        <v>-0</v>
      </c>
      <c r="M255" s="6"/>
      <c r="N255" s="6" t="s">
        <f>=I255+J255+K255+L255</f>
      </c>
      <c r="O255" s="16"/>
      <c r="P255" s="16" t="s">
        <v>807</v>
      </c>
    </row>
    <row collapsed="false" customFormat="false" customHeight="false" hidden="false" ht="12.1" outlineLevel="0" r="256">
      <c r="A256" s="20" t="n">
        <v>44316.446689815</v>
      </c>
      <c r="B256" s="16" t="s">
        <v>676</v>
      </c>
      <c r="C256" s="16" t="s">
        <v>844</v>
      </c>
      <c r="D256" s="16" t="s">
        <v>656</v>
      </c>
      <c r="E256" s="16" t="s">
        <v>87</v>
      </c>
      <c r="F256" s="16" t="s">
        <v>20</v>
      </c>
      <c r="G256" s="7" t="n">
        <v>3</v>
      </c>
      <c r="H256" s="6" t="n">
        <v>1.0549</v>
      </c>
      <c r="I256" s="6" t="n">
        <v>-3.16</v>
      </c>
      <c r="J256" s="6" t="n">
        <v>-0</v>
      </c>
      <c r="K256" s="6" t="n">
        <v>-0</v>
      </c>
      <c r="L256" s="6" t="n">
        <v>-0</v>
      </c>
      <c r="M256" s="6"/>
      <c r="N256" s="6" t="s">
        <f>=I256+J256+K256+L256</f>
      </c>
      <c r="O256" s="16"/>
      <c r="P256" s="16" t="s">
        <v>807</v>
      </c>
    </row>
    <row collapsed="false" customFormat="false" customHeight="false" hidden="false" ht="12.1" outlineLevel="0" r="257">
      <c r="A257" s="20" t="n">
        <v>44316.463819444</v>
      </c>
      <c r="B257" s="16" t="s">
        <v>668</v>
      </c>
      <c r="C257" s="16" t="s">
        <v>828</v>
      </c>
      <c r="D257" s="16" t="s">
        <v>656</v>
      </c>
      <c r="E257" s="16" t="s">
        <v>18</v>
      </c>
      <c r="F257" s="16" t="s">
        <v>20</v>
      </c>
      <c r="G257" s="7" t="n">
        <v>2</v>
      </c>
      <c r="H257" s="6" t="n">
        <v>463</v>
      </c>
      <c r="I257" s="6" t="n">
        <v>-926</v>
      </c>
      <c r="J257" s="6" t="n">
        <v>-0</v>
      </c>
      <c r="K257" s="6" t="n">
        <v>-0.53</v>
      </c>
      <c r="L257" s="6" t="n">
        <v>-0</v>
      </c>
      <c r="M257" s="6"/>
      <c r="N257" s="6" t="s">
        <f>=I257+J257+K257+L257</f>
      </c>
      <c r="O257" s="16"/>
      <c r="P257" s="16" t="s">
        <v>807</v>
      </c>
    </row>
    <row collapsed="false" customFormat="false" customHeight="false" hidden="false" ht="12.1" outlineLevel="0" r="258">
      <c r="A258" s="20" t="n">
        <v>44316.465416667</v>
      </c>
      <c r="B258" s="16" t="s">
        <v>663</v>
      </c>
      <c r="C258" s="16" t="s">
        <v>811</v>
      </c>
      <c r="D258" s="16" t="s">
        <v>656</v>
      </c>
      <c r="E258" s="16" t="s">
        <v>113</v>
      </c>
      <c r="F258" s="16" t="s">
        <v>20</v>
      </c>
      <c r="G258" s="7" t="n">
        <v>1</v>
      </c>
      <c r="H258" s="6" t="n">
        <v>102.15</v>
      </c>
      <c r="I258" s="6" t="n">
        <v>-1021.5</v>
      </c>
      <c r="J258" s="6" t="n">
        <v>-10.52</v>
      </c>
      <c r="K258" s="6" t="n">
        <v>-0.59</v>
      </c>
      <c r="L258" s="6" t="n">
        <v>-0</v>
      </c>
      <c r="M258" s="6"/>
      <c r="N258" s="6" t="s">
        <f>=I258+J258+K258+L258</f>
      </c>
      <c r="O258" s="16"/>
      <c r="P258" s="16" t="s">
        <v>807</v>
      </c>
    </row>
    <row collapsed="false" customFormat="false" customHeight="false" hidden="false" ht="12.1" outlineLevel="0" r="259">
      <c r="A259" s="20" t="n">
        <v>44316.465983796</v>
      </c>
      <c r="B259" s="16" t="s">
        <v>679</v>
      </c>
      <c r="C259" s="16" t="s">
        <v>853</v>
      </c>
      <c r="D259" s="16" t="s">
        <v>656</v>
      </c>
      <c r="E259" s="16" t="s">
        <v>87</v>
      </c>
      <c r="F259" s="16" t="s">
        <v>20</v>
      </c>
      <c r="G259" s="7" t="n">
        <v>3</v>
      </c>
      <c r="H259" s="6" t="n">
        <v>12.98</v>
      </c>
      <c r="I259" s="6" t="n">
        <v>-38.94</v>
      </c>
      <c r="J259" s="6" t="n">
        <v>-0</v>
      </c>
      <c r="K259" s="6" t="n">
        <v>-0.02</v>
      </c>
      <c r="L259" s="6" t="n">
        <v>-0</v>
      </c>
      <c r="M259" s="6"/>
      <c r="N259" s="6" t="s">
        <f>=I259+J259+K259+L259</f>
      </c>
      <c r="O259" s="16"/>
      <c r="P259" s="16" t="s">
        <v>807</v>
      </c>
    </row>
    <row collapsed="false" customFormat="false" customHeight="false" hidden="false" ht="12.1" outlineLevel="0" r="260">
      <c r="A260" s="21" t="n">
        <v>44316.630104167</v>
      </c>
      <c r="B260" s="22" t="s">
        <v>803</v>
      </c>
      <c r="C260" s="22" t="s">
        <v>175</v>
      </c>
      <c r="D260" s="22" t="s">
        <v>803</v>
      </c>
      <c r="E260" s="22" t="s">
        <v>803</v>
      </c>
      <c r="F260" s="22" t="s">
        <v>20</v>
      </c>
      <c r="G260" s="23" t="n">
        <v>1</v>
      </c>
      <c r="H260" s="24" t="n">
        <v>1000</v>
      </c>
      <c r="I260" s="24" t="n">
        <v>1000</v>
      </c>
      <c r="J260" s="24" t="n">
        <v>0</v>
      </c>
      <c r="K260" s="24" t="n">
        <v>-0</v>
      </c>
      <c r="L260" s="24" t="n">
        <v>-0</v>
      </c>
      <c r="M260" s="24"/>
      <c r="N260" s="6" t="s">
        <f>=I260+J260+K260+L260</f>
      </c>
      <c r="O260" s="22"/>
      <c r="P260" s="22" t="s">
        <v>841</v>
      </c>
    </row>
    <row collapsed="false" customFormat="false" customHeight="false" hidden="false" ht="12.1" outlineLevel="0" r="261">
      <c r="A261" s="29" t="n">
        <v>44316.632951389</v>
      </c>
      <c r="B261" s="30" t="s">
        <v>681</v>
      </c>
      <c r="C261" s="30" t="s">
        <v>855</v>
      </c>
      <c r="D261" s="30" t="s">
        <v>657</v>
      </c>
      <c r="E261" s="30" t="s">
        <v>87</v>
      </c>
      <c r="F261" s="30" t="s">
        <v>20</v>
      </c>
      <c r="G261" s="31" t="n">
        <v>-24</v>
      </c>
      <c r="H261" s="32" t="n">
        <v>5.873</v>
      </c>
      <c r="I261" s="32" t="n">
        <v>140.95</v>
      </c>
      <c r="J261" s="32" t="n">
        <v>0</v>
      </c>
      <c r="K261" s="32" t="n">
        <v>-0</v>
      </c>
      <c r="L261" s="32" t="n">
        <v>-0.02</v>
      </c>
      <c r="M261" s="32"/>
      <c r="N261" s="6" t="s">
        <f>=I261+J261+K261+L261</f>
      </c>
      <c r="O261" s="30"/>
      <c r="P261" s="30" t="s">
        <v>841</v>
      </c>
    </row>
    <row collapsed="false" customFormat="false" customHeight="false" hidden="false" ht="12.1" outlineLevel="0" r="262">
      <c r="A262" s="20" t="n">
        <v>44316.633530093</v>
      </c>
      <c r="B262" s="16" t="s">
        <v>684</v>
      </c>
      <c r="C262" s="16" t="s">
        <v>862</v>
      </c>
      <c r="D262" s="16" t="s">
        <v>656</v>
      </c>
      <c r="E262" s="16" t="s">
        <v>87</v>
      </c>
      <c r="F262" s="16" t="s">
        <v>20</v>
      </c>
      <c r="G262" s="7" t="n">
        <v>14</v>
      </c>
      <c r="H262" s="6" t="n">
        <v>76.11</v>
      </c>
      <c r="I262" s="6" t="n">
        <v>-1065.54</v>
      </c>
      <c r="J262" s="6" t="n">
        <v>-0</v>
      </c>
      <c r="K262" s="6" t="n">
        <v>-0</v>
      </c>
      <c r="L262" s="6" t="n">
        <v>-0.1</v>
      </c>
      <c r="M262" s="6"/>
      <c r="N262" s="6" t="s">
        <f>=I262+J262+K262+L262</f>
      </c>
      <c r="O262" s="16"/>
      <c r="P262" s="16" t="s">
        <v>841</v>
      </c>
    </row>
    <row collapsed="false" customFormat="false" customHeight="false" hidden="false" ht="12.1" outlineLevel="0" r="263">
      <c r="A263" s="29" t="n">
        <v>44326.491354167</v>
      </c>
      <c r="B263" s="30" t="s">
        <v>667</v>
      </c>
      <c r="C263" s="30" t="s">
        <v>819</v>
      </c>
      <c r="D263" s="30" t="s">
        <v>657</v>
      </c>
      <c r="E263" s="30" t="s">
        <v>113</v>
      </c>
      <c r="F263" s="30" t="s">
        <v>20</v>
      </c>
      <c r="G263" s="31" t="n">
        <v>-1</v>
      </c>
      <c r="H263" s="32" t="n">
        <v>101.58</v>
      </c>
      <c r="I263" s="32" t="n">
        <v>406.32</v>
      </c>
      <c r="J263" s="32" t="n">
        <v>8.59</v>
      </c>
      <c r="K263" s="32" t="n">
        <v>-0.23</v>
      </c>
      <c r="L263" s="32" t="n">
        <v>-0</v>
      </c>
      <c r="M263" s="32"/>
      <c r="N263" s="6" t="s">
        <f>=I263+J263+K263+L263</f>
      </c>
      <c r="O263" s="30"/>
      <c r="P263" s="30" t="s">
        <v>807</v>
      </c>
    </row>
    <row collapsed="false" customFormat="false" customHeight="false" hidden="false" ht="12.1" outlineLevel="0" r="264">
      <c r="A264" s="29" t="n">
        <v>44326.491354167</v>
      </c>
      <c r="B264" s="30" t="s">
        <v>667</v>
      </c>
      <c r="C264" s="30" t="s">
        <v>819</v>
      </c>
      <c r="D264" s="30" t="s">
        <v>657</v>
      </c>
      <c r="E264" s="30" t="s">
        <v>113</v>
      </c>
      <c r="F264" s="30" t="s">
        <v>20</v>
      </c>
      <c r="G264" s="31" t="n">
        <v>-4</v>
      </c>
      <c r="H264" s="32" t="n">
        <v>101.59</v>
      </c>
      <c r="I264" s="32" t="n">
        <v>1625.44</v>
      </c>
      <c r="J264" s="32" t="n">
        <v>34.36</v>
      </c>
      <c r="K264" s="32" t="n">
        <v>-0.94</v>
      </c>
      <c r="L264" s="32" t="n">
        <v>-0</v>
      </c>
      <c r="M264" s="32"/>
      <c r="N264" s="6" t="s">
        <f>=I264+J264+K264+L264</f>
      </c>
      <c r="O264" s="30"/>
      <c r="P264" s="30" t="s">
        <v>807</v>
      </c>
    </row>
    <row collapsed="false" customFormat="false" customHeight="false" hidden="false" ht="12.1" outlineLevel="0" r="265">
      <c r="A265" s="29" t="n">
        <v>44326.491354167</v>
      </c>
      <c r="B265" s="30" t="s">
        <v>667</v>
      </c>
      <c r="C265" s="30" t="s">
        <v>819</v>
      </c>
      <c r="D265" s="30" t="s">
        <v>657</v>
      </c>
      <c r="E265" s="30" t="s">
        <v>113</v>
      </c>
      <c r="F265" s="30" t="s">
        <v>20</v>
      </c>
      <c r="G265" s="31" t="n">
        <v>-5</v>
      </c>
      <c r="H265" s="32" t="n">
        <v>101.51</v>
      </c>
      <c r="I265" s="32" t="n">
        <v>2030.2</v>
      </c>
      <c r="J265" s="32" t="n">
        <v>42.95</v>
      </c>
      <c r="K265" s="32" t="n">
        <v>-1.17</v>
      </c>
      <c r="L265" s="32" t="n">
        <v>-0</v>
      </c>
      <c r="M265" s="32"/>
      <c r="N265" s="6" t="s">
        <f>=I265+J265+K265+L265</f>
      </c>
      <c r="O265" s="30"/>
      <c r="P265" s="30" t="s">
        <v>807</v>
      </c>
    </row>
    <row collapsed="false" customFormat="false" customHeight="false" hidden="false" ht="12.1" outlineLevel="0" r="266">
      <c r="A266" s="20" t="n">
        <v>44326.491759259</v>
      </c>
      <c r="B266" s="16" t="s">
        <v>685</v>
      </c>
      <c r="C266" s="16" t="s">
        <v>863</v>
      </c>
      <c r="D266" s="16" t="s">
        <v>656</v>
      </c>
      <c r="E266" s="16" t="s">
        <v>113</v>
      </c>
      <c r="F266" s="16" t="s">
        <v>20</v>
      </c>
      <c r="G266" s="7" t="n">
        <v>1</v>
      </c>
      <c r="H266" s="6" t="n">
        <v>102.98</v>
      </c>
      <c r="I266" s="6" t="n">
        <v>-1029.8</v>
      </c>
      <c r="J266" s="6" t="n">
        <v>-9.58</v>
      </c>
      <c r="K266" s="6" t="n">
        <v>-0.59</v>
      </c>
      <c r="L266" s="6" t="n">
        <v>-0</v>
      </c>
      <c r="M266" s="6"/>
      <c r="N266" s="6" t="s">
        <f>=I266+J266+K266+L266</f>
      </c>
      <c r="O266" s="16"/>
      <c r="P266" s="16" t="s">
        <v>807</v>
      </c>
    </row>
    <row collapsed="false" customFormat="false" customHeight="false" hidden="false" ht="12.1" outlineLevel="0" r="267">
      <c r="A267" s="20" t="n">
        <v>44326.491759259</v>
      </c>
      <c r="B267" s="16" t="s">
        <v>685</v>
      </c>
      <c r="C267" s="16" t="s">
        <v>863</v>
      </c>
      <c r="D267" s="16" t="s">
        <v>656</v>
      </c>
      <c r="E267" s="16" t="s">
        <v>113</v>
      </c>
      <c r="F267" s="16" t="s">
        <v>20</v>
      </c>
      <c r="G267" s="7" t="n">
        <v>3</v>
      </c>
      <c r="H267" s="6" t="n">
        <v>102.99</v>
      </c>
      <c r="I267" s="6" t="n">
        <v>-3089.7</v>
      </c>
      <c r="J267" s="6" t="n">
        <v>-28.74</v>
      </c>
      <c r="K267" s="6" t="n">
        <v>-1.78</v>
      </c>
      <c r="L267" s="6" t="n">
        <v>-0</v>
      </c>
      <c r="M267" s="6"/>
      <c r="N267" s="6" t="s">
        <f>=I267+J267+K267+L267</f>
      </c>
      <c r="O267" s="16"/>
      <c r="P267" s="16" t="s">
        <v>807</v>
      </c>
    </row>
    <row collapsed="false" customFormat="false" customHeight="false" hidden="false" ht="12.1" outlineLevel="0" r="268">
      <c r="A268" s="29" t="n">
        <v>44326.51537037</v>
      </c>
      <c r="B268" s="30" t="s">
        <v>676</v>
      </c>
      <c r="C268" s="30" t="s">
        <v>844</v>
      </c>
      <c r="D268" s="30" t="s">
        <v>657</v>
      </c>
      <c r="E268" s="30" t="s">
        <v>87</v>
      </c>
      <c r="F268" s="30" t="s">
        <v>20</v>
      </c>
      <c r="G268" s="31" t="n">
        <v>-200</v>
      </c>
      <c r="H268" s="32" t="n">
        <v>1.0555</v>
      </c>
      <c r="I268" s="32" t="n">
        <v>211.1</v>
      </c>
      <c r="J268" s="32" t="n">
        <v>0</v>
      </c>
      <c r="K268" s="32" t="n">
        <v>-0.12</v>
      </c>
      <c r="L268" s="32" t="n">
        <v>-0</v>
      </c>
      <c r="M268" s="32"/>
      <c r="N268" s="6" t="s">
        <f>=I268+J268+K268+L268</f>
      </c>
      <c r="O268" s="30"/>
      <c r="P268" s="30" t="s">
        <v>807</v>
      </c>
    </row>
    <row collapsed="false" customFormat="false" customHeight="false" hidden="false" ht="12.1" outlineLevel="0" r="269">
      <c r="A269" s="20" t="n">
        <v>44326.516527778</v>
      </c>
      <c r="B269" s="16" t="s">
        <v>686</v>
      </c>
      <c r="C269" s="16" t="s">
        <v>864</v>
      </c>
      <c r="D269" s="16" t="s">
        <v>656</v>
      </c>
      <c r="E269" s="16" t="s">
        <v>87</v>
      </c>
      <c r="F269" s="16" t="s">
        <v>20</v>
      </c>
      <c r="G269" s="7" t="n">
        <v>2</v>
      </c>
      <c r="H269" s="6" t="n">
        <v>97.8</v>
      </c>
      <c r="I269" s="6" t="n">
        <v>-195.6</v>
      </c>
      <c r="J269" s="6" t="n">
        <v>-0</v>
      </c>
      <c r="K269" s="6" t="n">
        <v>-0.12</v>
      </c>
      <c r="L269" s="6" t="n">
        <v>-0</v>
      </c>
      <c r="M269" s="6"/>
      <c r="N269" s="6" t="s">
        <f>=I269+J269+K269+L269</f>
      </c>
      <c r="O269" s="16"/>
      <c r="P269" s="16" t="s">
        <v>807</v>
      </c>
    </row>
    <row collapsed="false" customFormat="false" customHeight="false" hidden="false" ht="12.1" outlineLevel="0" r="270">
      <c r="A270" s="21" t="n">
        <v>44326.761400463</v>
      </c>
      <c r="B270" s="22" t="s">
        <v>803</v>
      </c>
      <c r="C270" s="22" t="s">
        <v>175</v>
      </c>
      <c r="D270" s="22" t="s">
        <v>803</v>
      </c>
      <c r="E270" s="22" t="s">
        <v>803</v>
      </c>
      <c r="F270" s="22" t="s">
        <v>20</v>
      </c>
      <c r="G270" s="23" t="n">
        <v>1</v>
      </c>
      <c r="H270" s="24" t="n">
        <v>70</v>
      </c>
      <c r="I270" s="24" t="n">
        <v>70</v>
      </c>
      <c r="J270" s="24" t="n">
        <v>0</v>
      </c>
      <c r="K270" s="24" t="n">
        <v>-0</v>
      </c>
      <c r="L270" s="24" t="n">
        <v>-0</v>
      </c>
      <c r="M270" s="24"/>
      <c r="N270" s="6" t="s">
        <f>=I270+J270+K270+L270</f>
      </c>
      <c r="O270" s="22"/>
      <c r="P270" s="22" t="s">
        <v>841</v>
      </c>
    </row>
    <row collapsed="false" customFormat="false" customHeight="false" hidden="false" ht="12.1" outlineLevel="0" r="271">
      <c r="A271" s="20" t="n">
        <v>44326.763634259</v>
      </c>
      <c r="B271" s="16" t="s">
        <v>680</v>
      </c>
      <c r="C271" s="16" t="s">
        <v>854</v>
      </c>
      <c r="D271" s="16" t="s">
        <v>656</v>
      </c>
      <c r="E271" s="16" t="s">
        <v>87</v>
      </c>
      <c r="F271" s="16" t="s">
        <v>20</v>
      </c>
      <c r="G271" s="7" t="n">
        <v>1</v>
      </c>
      <c r="H271" s="6" t="n">
        <v>84.41</v>
      </c>
      <c r="I271" s="6" t="n">
        <v>-84.41</v>
      </c>
      <c r="J271" s="6" t="n">
        <v>-0</v>
      </c>
      <c r="K271" s="6" t="n">
        <v>-0</v>
      </c>
      <c r="L271" s="6" t="n">
        <v>-0.02</v>
      </c>
      <c r="M271" s="6"/>
      <c r="N271" s="6" t="s">
        <f>=I271+J271+K271+L271</f>
      </c>
      <c r="O271" s="16"/>
      <c r="P271" s="16" t="s">
        <v>841</v>
      </c>
    </row>
    <row collapsed="false" customFormat="false" customHeight="false" hidden="false" ht="12.1" outlineLevel="0" r="272">
      <c r="A272" s="21" t="n">
        <v>44328</v>
      </c>
      <c r="B272" s="22" t="s">
        <v>803</v>
      </c>
      <c r="C272" s="22" t="s">
        <v>175</v>
      </c>
      <c r="D272" s="22" t="s">
        <v>803</v>
      </c>
      <c r="E272" s="22" t="s">
        <v>803</v>
      </c>
      <c r="F272" s="22" t="s">
        <v>20</v>
      </c>
      <c r="G272" s="23" t="n">
        <v>1</v>
      </c>
      <c r="H272" s="24" t="n">
        <v>66</v>
      </c>
      <c r="I272" s="24" t="n">
        <v>66</v>
      </c>
      <c r="J272" s="24" t="n">
        <v>0</v>
      </c>
      <c r="K272" s="24" t="n">
        <v>-0</v>
      </c>
      <c r="L272" s="24" t="n">
        <v>-0</v>
      </c>
      <c r="M272" s="24"/>
      <c r="N272" s="6" t="s">
        <f>=I272+J272+K272+L272</f>
      </c>
      <c r="O272" s="22"/>
      <c r="P272" s="22" t="s">
        <v>807</v>
      </c>
    </row>
    <row collapsed="false" customFormat="false" customHeight="false" hidden="false" ht="12.1" outlineLevel="0" r="273">
      <c r="A273" s="20" t="n">
        <v>44328.474178241</v>
      </c>
      <c r="B273" s="16" t="s">
        <v>686</v>
      </c>
      <c r="C273" s="16" t="s">
        <v>864</v>
      </c>
      <c r="D273" s="16" t="s">
        <v>656</v>
      </c>
      <c r="E273" s="16" t="s">
        <v>87</v>
      </c>
      <c r="F273" s="16" t="s">
        <v>20</v>
      </c>
      <c r="G273" s="7" t="n">
        <v>1</v>
      </c>
      <c r="H273" s="6" t="n">
        <v>95.36</v>
      </c>
      <c r="I273" s="6" t="n">
        <v>-95.36</v>
      </c>
      <c r="J273" s="6" t="n">
        <v>-0</v>
      </c>
      <c r="K273" s="6" t="n">
        <v>-0.06</v>
      </c>
      <c r="L273" s="6" t="n">
        <v>-0</v>
      </c>
      <c r="M273" s="6"/>
      <c r="N273" s="6" t="s">
        <f>=I273+J273+K273+L273</f>
      </c>
      <c r="O273" s="16"/>
      <c r="P273" s="16" t="s">
        <v>807</v>
      </c>
    </row>
    <row collapsed="false" customFormat="false" customHeight="false" hidden="false" ht="12.1" outlineLevel="0" r="274">
      <c r="A274" s="21" t="n">
        <v>44330</v>
      </c>
      <c r="B274" s="22" t="s">
        <v>813</v>
      </c>
      <c r="C274" s="22" t="s">
        <v>865</v>
      </c>
      <c r="D274" s="22" t="s">
        <v>813</v>
      </c>
      <c r="E274" s="22" t="s">
        <v>813</v>
      </c>
      <c r="F274" s="22" t="s">
        <v>20</v>
      </c>
      <c r="G274" s="23" t="n">
        <v>1</v>
      </c>
      <c r="H274" s="24" t="n">
        <v>68</v>
      </c>
      <c r="I274" s="24" t="n">
        <v>68</v>
      </c>
      <c r="J274" s="24" t="n">
        <v>0</v>
      </c>
      <c r="K274" s="24" t="n">
        <v>-0</v>
      </c>
      <c r="L274" s="24" t="n">
        <v>-0</v>
      </c>
      <c r="M274" s="24"/>
      <c r="N274" s="6" t="s">
        <f>=I274+J274+K274+L274</f>
      </c>
      <c r="O274" s="22"/>
      <c r="P274" s="22" t="s">
        <v>807</v>
      </c>
    </row>
    <row collapsed="false" customFormat="false" customHeight="false" hidden="false" ht="12.1" outlineLevel="0" r="275">
      <c r="A275" s="21" t="n">
        <v>44330</v>
      </c>
      <c r="B275" s="22" t="s">
        <v>803</v>
      </c>
      <c r="C275" s="22" t="s">
        <v>175</v>
      </c>
      <c r="D275" s="22" t="s">
        <v>803</v>
      </c>
      <c r="E275" s="22" t="s">
        <v>803</v>
      </c>
      <c r="F275" s="22" t="s">
        <v>20</v>
      </c>
      <c r="G275" s="23" t="n">
        <v>1</v>
      </c>
      <c r="H275" s="24" t="n">
        <v>2000</v>
      </c>
      <c r="I275" s="24" t="n">
        <v>2000</v>
      </c>
      <c r="J275" s="24" t="n">
        <v>0</v>
      </c>
      <c r="K275" s="24" t="n">
        <v>-0</v>
      </c>
      <c r="L275" s="24" t="n">
        <v>-0</v>
      </c>
      <c r="M275" s="24"/>
      <c r="N275" s="6" t="s">
        <f>=I275+J275+K275+L275</f>
      </c>
      <c r="O275" s="22"/>
      <c r="P275" s="22" t="s">
        <v>807</v>
      </c>
    </row>
    <row collapsed="false" customFormat="false" customHeight="false" hidden="false" ht="12.1" outlineLevel="0" r="276">
      <c r="A276" s="20" t="n">
        <v>44330.463506944</v>
      </c>
      <c r="B276" s="16" t="s">
        <v>663</v>
      </c>
      <c r="C276" s="16" t="s">
        <v>811</v>
      </c>
      <c r="D276" s="16" t="s">
        <v>656</v>
      </c>
      <c r="E276" s="16" t="s">
        <v>113</v>
      </c>
      <c r="F276" s="16" t="s">
        <v>20</v>
      </c>
      <c r="G276" s="7" t="n">
        <v>1</v>
      </c>
      <c r="H276" s="6" t="n">
        <v>102.18</v>
      </c>
      <c r="I276" s="6" t="n">
        <v>-1021.8</v>
      </c>
      <c r="J276" s="6" t="n">
        <v>-13.77</v>
      </c>
      <c r="K276" s="6" t="n">
        <v>-0.59</v>
      </c>
      <c r="L276" s="6" t="n">
        <v>-0</v>
      </c>
      <c r="M276" s="6"/>
      <c r="N276" s="6" t="s">
        <f>=I276+J276+K276+L276</f>
      </c>
      <c r="O276" s="16"/>
      <c r="P276" s="16" t="s">
        <v>807</v>
      </c>
    </row>
    <row collapsed="false" customFormat="false" customHeight="false" hidden="false" ht="12.1" outlineLevel="0" r="277">
      <c r="A277" s="20" t="n">
        <v>44330.464710648</v>
      </c>
      <c r="B277" s="16" t="s">
        <v>682</v>
      </c>
      <c r="C277" s="16" t="s">
        <v>858</v>
      </c>
      <c r="D277" s="16" t="s">
        <v>656</v>
      </c>
      <c r="E277" s="16" t="s">
        <v>18</v>
      </c>
      <c r="F277" s="16" t="s">
        <v>20</v>
      </c>
      <c r="G277" s="7" t="n">
        <v>1</v>
      </c>
      <c r="H277" s="6" t="n">
        <v>751.8</v>
      </c>
      <c r="I277" s="6" t="n">
        <v>-751.8</v>
      </c>
      <c r="J277" s="6" t="n">
        <v>-0</v>
      </c>
      <c r="K277" s="6" t="n">
        <v>-0.43</v>
      </c>
      <c r="L277" s="6" t="n">
        <v>-0</v>
      </c>
      <c r="M277" s="6"/>
      <c r="N277" s="6" t="s">
        <f>=I277+J277+K277+L277</f>
      </c>
      <c r="O277" s="16"/>
      <c r="P277" s="16" t="s">
        <v>807</v>
      </c>
    </row>
    <row collapsed="false" customFormat="false" customHeight="false" hidden="false" ht="12.1" outlineLevel="0" r="278">
      <c r="A278" s="20" t="n">
        <v>44330.466458333</v>
      </c>
      <c r="B278" s="16" t="s">
        <v>679</v>
      </c>
      <c r="C278" s="16" t="s">
        <v>853</v>
      </c>
      <c r="D278" s="16" t="s">
        <v>656</v>
      </c>
      <c r="E278" s="16" t="s">
        <v>87</v>
      </c>
      <c r="F278" s="16" t="s">
        <v>20</v>
      </c>
      <c r="G278" s="7" t="n">
        <v>17</v>
      </c>
      <c r="H278" s="6" t="n">
        <v>13.119</v>
      </c>
      <c r="I278" s="6" t="n">
        <v>-223.02</v>
      </c>
      <c r="J278" s="6" t="n">
        <v>-0</v>
      </c>
      <c r="K278" s="6" t="n">
        <v>-0.13</v>
      </c>
      <c r="L278" s="6" t="n">
        <v>-0</v>
      </c>
      <c r="M278" s="6"/>
      <c r="N278" s="6" t="s">
        <f>=I278+J278+K278+L278</f>
      </c>
      <c r="O278" s="16"/>
      <c r="P278" s="16" t="s">
        <v>807</v>
      </c>
    </row>
    <row collapsed="false" customFormat="false" customHeight="false" hidden="false" ht="12.1" outlineLevel="0" r="279">
      <c r="A279" s="20" t="n">
        <v>44333.446550926</v>
      </c>
      <c r="B279" s="16" t="s">
        <v>679</v>
      </c>
      <c r="C279" s="16" t="s">
        <v>853</v>
      </c>
      <c r="D279" s="16" t="s">
        <v>656</v>
      </c>
      <c r="E279" s="16" t="s">
        <v>87</v>
      </c>
      <c r="F279" s="16" t="s">
        <v>20</v>
      </c>
      <c r="G279" s="7" t="n">
        <v>5</v>
      </c>
      <c r="H279" s="6" t="n">
        <v>13.107</v>
      </c>
      <c r="I279" s="6" t="n">
        <v>-65.54</v>
      </c>
      <c r="J279" s="6" t="n">
        <v>-0</v>
      </c>
      <c r="K279" s="6" t="n">
        <v>-0.04</v>
      </c>
      <c r="L279" s="6" t="n">
        <v>-0</v>
      </c>
      <c r="M279" s="6"/>
      <c r="N279" s="6" t="s">
        <f>=I279+J279+K279+L279</f>
      </c>
      <c r="O279" s="16"/>
      <c r="P279" s="16" t="s">
        <v>807</v>
      </c>
    </row>
    <row collapsed="false" customFormat="false" customHeight="false" hidden="false" ht="12.1" outlineLevel="0" r="280">
      <c r="A280" s="21" t="n">
        <v>44336</v>
      </c>
      <c r="B280" s="22" t="s">
        <v>813</v>
      </c>
      <c r="C280" s="22" t="s">
        <v>820</v>
      </c>
      <c r="D280" s="22" t="s">
        <v>813</v>
      </c>
      <c r="E280" s="22" t="s">
        <v>813</v>
      </c>
      <c r="F280" s="22" t="s">
        <v>20</v>
      </c>
      <c r="G280" s="23" t="n">
        <v>1</v>
      </c>
      <c r="H280" s="24" t="n">
        <v>315.5</v>
      </c>
      <c r="I280" s="24" t="n">
        <v>315.5</v>
      </c>
      <c r="J280" s="24" t="n">
        <v>0</v>
      </c>
      <c r="K280" s="24" t="n">
        <v>-0</v>
      </c>
      <c r="L280" s="24" t="n">
        <v>-0</v>
      </c>
      <c r="M280" s="24"/>
      <c r="N280" s="6" t="s">
        <f>=I280+J280+K280+L280</f>
      </c>
      <c r="O280" s="22"/>
      <c r="P280" s="22" t="s">
        <v>807</v>
      </c>
    </row>
    <row collapsed="false" customFormat="false" customHeight="false" hidden="false" ht="12.1" outlineLevel="0" r="281">
      <c r="A281" s="21" t="n">
        <v>44337</v>
      </c>
      <c r="B281" s="22" t="s">
        <v>803</v>
      </c>
      <c r="C281" s="22" t="s">
        <v>175</v>
      </c>
      <c r="D281" s="22" t="s">
        <v>803</v>
      </c>
      <c r="E281" s="22" t="s">
        <v>803</v>
      </c>
      <c r="F281" s="22" t="s">
        <v>20</v>
      </c>
      <c r="G281" s="23" t="n">
        <v>1</v>
      </c>
      <c r="H281" s="24" t="n">
        <v>340</v>
      </c>
      <c r="I281" s="24" t="n">
        <v>340</v>
      </c>
      <c r="J281" s="24" t="n">
        <v>0</v>
      </c>
      <c r="K281" s="24" t="n">
        <v>-0</v>
      </c>
      <c r="L281" s="24" t="n">
        <v>-0</v>
      </c>
      <c r="M281" s="24"/>
      <c r="N281" s="6" t="s">
        <f>=I281+J281+K281+L281</f>
      </c>
      <c r="O281" s="22"/>
      <c r="P281" s="22" t="s">
        <v>807</v>
      </c>
    </row>
    <row collapsed="false" customFormat="false" customHeight="false" hidden="false" ht="12.1" outlineLevel="0" r="282">
      <c r="A282" s="20" t="n">
        <v>44337.437233796</v>
      </c>
      <c r="B282" s="16" t="s">
        <v>679</v>
      </c>
      <c r="C282" s="16" t="s">
        <v>853</v>
      </c>
      <c r="D282" s="16" t="s">
        <v>656</v>
      </c>
      <c r="E282" s="16" t="s">
        <v>87</v>
      </c>
      <c r="F282" s="16" t="s">
        <v>20</v>
      </c>
      <c r="G282" s="7" t="n">
        <v>24</v>
      </c>
      <c r="H282" s="6" t="n">
        <v>13.141</v>
      </c>
      <c r="I282" s="6" t="n">
        <v>-315.38</v>
      </c>
      <c r="J282" s="6" t="n">
        <v>-0</v>
      </c>
      <c r="K282" s="6" t="n">
        <v>-0.18</v>
      </c>
      <c r="L282" s="6" t="n">
        <v>-0</v>
      </c>
      <c r="M282" s="6"/>
      <c r="N282" s="6" t="s">
        <f>=I282+J282+K282+L282</f>
      </c>
      <c r="O282" s="16"/>
      <c r="P282" s="16" t="s">
        <v>807</v>
      </c>
    </row>
    <row collapsed="false" customFormat="false" customHeight="false" hidden="false" ht="12.1" outlineLevel="0" r="283">
      <c r="A283" s="20" t="n">
        <v>44337.557569444</v>
      </c>
      <c r="B283" s="16" t="s">
        <v>686</v>
      </c>
      <c r="C283" s="16" t="s">
        <v>864</v>
      </c>
      <c r="D283" s="16" t="s">
        <v>656</v>
      </c>
      <c r="E283" s="16" t="s">
        <v>87</v>
      </c>
      <c r="F283" s="16" t="s">
        <v>20</v>
      </c>
      <c r="G283" s="7" t="n">
        <v>2</v>
      </c>
      <c r="H283" s="6" t="n">
        <v>95.22</v>
      </c>
      <c r="I283" s="6" t="n">
        <v>-190.44</v>
      </c>
      <c r="J283" s="6" t="n">
        <v>-0</v>
      </c>
      <c r="K283" s="6" t="n">
        <v>-0.11</v>
      </c>
      <c r="L283" s="6" t="n">
        <v>-0</v>
      </c>
      <c r="M283" s="6"/>
      <c r="N283" s="6" t="s">
        <f>=I283+J283+K283+L283</f>
      </c>
      <c r="O283" s="16"/>
      <c r="P283" s="16" t="s">
        <v>807</v>
      </c>
    </row>
    <row collapsed="false" customFormat="false" customHeight="false" hidden="false" ht="12.1" outlineLevel="0" r="284">
      <c r="A284" s="20" t="n">
        <v>44337.5578125</v>
      </c>
      <c r="B284" s="16" t="s">
        <v>102</v>
      </c>
      <c r="C284" s="16" t="s">
        <v>845</v>
      </c>
      <c r="D284" s="16" t="s">
        <v>656</v>
      </c>
      <c r="E284" s="16" t="s">
        <v>87</v>
      </c>
      <c r="F284" s="16" t="s">
        <v>20</v>
      </c>
      <c r="G284" s="7" t="n">
        <v>1</v>
      </c>
      <c r="H284" s="6" t="n">
        <v>139.9</v>
      </c>
      <c r="I284" s="6" t="n">
        <v>-139.9</v>
      </c>
      <c r="J284" s="6" t="n">
        <v>-0</v>
      </c>
      <c r="K284" s="6" t="n">
        <v>-0.08</v>
      </c>
      <c r="L284" s="6" t="n">
        <v>-0</v>
      </c>
      <c r="M284" s="6"/>
      <c r="N284" s="6" t="s">
        <f>=I284+J284+K284+L284</f>
      </c>
      <c r="O284" s="16"/>
      <c r="P284" s="16" t="s">
        <v>807</v>
      </c>
    </row>
    <row collapsed="false" customFormat="false" customHeight="false" hidden="false" ht="12.1" outlineLevel="0" r="285">
      <c r="A285" s="21" t="n">
        <v>44343</v>
      </c>
      <c r="B285" s="22" t="s">
        <v>813</v>
      </c>
      <c r="C285" s="22" t="s">
        <v>850</v>
      </c>
      <c r="D285" s="22" t="s">
        <v>813</v>
      </c>
      <c r="E285" s="22" t="s">
        <v>813</v>
      </c>
      <c r="F285" s="22" t="s">
        <v>20</v>
      </c>
      <c r="G285" s="23" t="n">
        <v>1</v>
      </c>
      <c r="H285" s="24" t="n">
        <v>325</v>
      </c>
      <c r="I285" s="24" t="n">
        <v>325</v>
      </c>
      <c r="J285" s="24" t="n">
        <v>0</v>
      </c>
      <c r="K285" s="24" t="n">
        <v>-0</v>
      </c>
      <c r="L285" s="24" t="n">
        <v>-0</v>
      </c>
      <c r="M285" s="24"/>
      <c r="N285" s="6" t="s">
        <f>=I285+J285+K285+L285</f>
      </c>
      <c r="O285" s="22"/>
      <c r="P285" s="22" t="s">
        <v>807</v>
      </c>
    </row>
    <row collapsed="false" customFormat="false" customHeight="false" hidden="false" ht="12.1" outlineLevel="0" r="286">
      <c r="A286" s="21" t="n">
        <v>44347</v>
      </c>
      <c r="B286" s="22" t="s">
        <v>803</v>
      </c>
      <c r="C286" s="22" t="s">
        <v>175</v>
      </c>
      <c r="D286" s="22" t="s">
        <v>803</v>
      </c>
      <c r="E286" s="22" t="s">
        <v>803</v>
      </c>
      <c r="F286" s="22" t="s">
        <v>20</v>
      </c>
      <c r="G286" s="23" t="n">
        <v>1</v>
      </c>
      <c r="H286" s="24" t="n">
        <v>2000</v>
      </c>
      <c r="I286" s="24" t="n">
        <v>2000</v>
      </c>
      <c r="J286" s="24" t="n">
        <v>0</v>
      </c>
      <c r="K286" s="24" t="n">
        <v>-0</v>
      </c>
      <c r="L286" s="24" t="n">
        <v>-0</v>
      </c>
      <c r="M286" s="24"/>
      <c r="N286" s="6" t="s">
        <f>=I286+J286+K286+L286</f>
      </c>
      <c r="O286" s="22"/>
      <c r="P286" s="22" t="s">
        <v>807</v>
      </c>
    </row>
    <row collapsed="false" customFormat="false" customHeight="false" hidden="false" ht="12.1" outlineLevel="0" r="287">
      <c r="A287" s="21" t="n">
        <v>44347</v>
      </c>
      <c r="B287" s="22" t="s">
        <v>803</v>
      </c>
      <c r="C287" s="22" t="s">
        <v>175</v>
      </c>
      <c r="D287" s="22" t="s">
        <v>803</v>
      </c>
      <c r="E287" s="22" t="s">
        <v>803</v>
      </c>
      <c r="F287" s="22" t="s">
        <v>20</v>
      </c>
      <c r="G287" s="23" t="n">
        <v>1</v>
      </c>
      <c r="H287" s="24" t="n">
        <v>541</v>
      </c>
      <c r="I287" s="24" t="n">
        <v>541</v>
      </c>
      <c r="J287" s="24" t="n">
        <v>0</v>
      </c>
      <c r="K287" s="24" t="n">
        <v>-0</v>
      </c>
      <c r="L287" s="24" t="n">
        <v>-0</v>
      </c>
      <c r="M287" s="24"/>
      <c r="N287" s="6" t="s">
        <f>=I287+J287+K287+L287</f>
      </c>
      <c r="O287" s="22"/>
      <c r="P287" s="22" t="s">
        <v>807</v>
      </c>
    </row>
    <row collapsed="false" customFormat="false" customHeight="false" hidden="false" ht="12.1" outlineLevel="0" r="288">
      <c r="A288" s="20" t="n">
        <v>44347.467233796</v>
      </c>
      <c r="B288" s="16" t="s">
        <v>662</v>
      </c>
      <c r="C288" s="16" t="s">
        <v>810</v>
      </c>
      <c r="D288" s="16" t="s">
        <v>656</v>
      </c>
      <c r="E288" s="16" t="s">
        <v>18</v>
      </c>
      <c r="F288" s="16" t="s">
        <v>20</v>
      </c>
      <c r="G288" s="7" t="n">
        <v>10000</v>
      </c>
      <c r="H288" s="6" t="n">
        <v>0.2192</v>
      </c>
      <c r="I288" s="6" t="n">
        <v>-2192</v>
      </c>
      <c r="J288" s="6" t="n">
        <v>-0</v>
      </c>
      <c r="K288" s="6" t="n">
        <v>-1.26</v>
      </c>
      <c r="L288" s="6" t="n">
        <v>-0</v>
      </c>
      <c r="M288" s="6"/>
      <c r="N288" s="6" t="s">
        <f>=I288+J288+K288+L288</f>
      </c>
      <c r="O288" s="16"/>
      <c r="P288" s="16" t="s">
        <v>807</v>
      </c>
    </row>
    <row collapsed="false" customFormat="false" customHeight="false" hidden="false" ht="12.1" outlineLevel="0" r="289">
      <c r="A289" s="20" t="n">
        <v>44347.468449074</v>
      </c>
      <c r="B289" s="16" t="s">
        <v>679</v>
      </c>
      <c r="C289" s="16" t="s">
        <v>853</v>
      </c>
      <c r="D289" s="16" t="s">
        <v>656</v>
      </c>
      <c r="E289" s="16" t="s">
        <v>87</v>
      </c>
      <c r="F289" s="16" t="s">
        <v>20</v>
      </c>
      <c r="G289" s="7" t="n">
        <v>10</v>
      </c>
      <c r="H289" s="6" t="n">
        <v>13.158</v>
      </c>
      <c r="I289" s="6" t="n">
        <v>-131.58</v>
      </c>
      <c r="J289" s="6" t="n">
        <v>-0</v>
      </c>
      <c r="K289" s="6" t="n">
        <v>-0.08</v>
      </c>
      <c r="L289" s="6" t="n">
        <v>-0</v>
      </c>
      <c r="M289" s="6"/>
      <c r="N289" s="6" t="s">
        <f>=I289+J289+K289+L289</f>
      </c>
      <c r="O289" s="16"/>
      <c r="P289" s="16" t="s">
        <v>807</v>
      </c>
    </row>
    <row collapsed="false" customFormat="false" customHeight="false" hidden="false" ht="12.1" outlineLevel="0" r="290">
      <c r="A290" s="20" t="n">
        <v>44347.534247685</v>
      </c>
      <c r="B290" s="16" t="s">
        <v>686</v>
      </c>
      <c r="C290" s="16" t="s">
        <v>864</v>
      </c>
      <c r="D290" s="16" t="s">
        <v>656</v>
      </c>
      <c r="E290" s="16" t="s">
        <v>87</v>
      </c>
      <c r="F290" s="16" t="s">
        <v>20</v>
      </c>
      <c r="G290" s="7" t="n">
        <v>5</v>
      </c>
      <c r="H290" s="6" t="n">
        <v>98.36</v>
      </c>
      <c r="I290" s="6" t="n">
        <v>-491.8</v>
      </c>
      <c r="J290" s="6" t="n">
        <v>-0</v>
      </c>
      <c r="K290" s="6" t="n">
        <v>-0.29</v>
      </c>
      <c r="L290" s="6" t="n">
        <v>-0</v>
      </c>
      <c r="M290" s="6"/>
      <c r="N290" s="6" t="s">
        <f>=I290+J290+K290+L290</f>
      </c>
      <c r="O290" s="16"/>
      <c r="P290" s="16" t="s">
        <v>807</v>
      </c>
    </row>
    <row collapsed="false" customFormat="false" customHeight="false" hidden="false" ht="12.1" outlineLevel="0" r="291">
      <c r="A291" s="20" t="n">
        <v>44347.536018519</v>
      </c>
      <c r="B291" s="16" t="s">
        <v>96</v>
      </c>
      <c r="C291" s="16" t="s">
        <v>847</v>
      </c>
      <c r="D291" s="16" t="s">
        <v>656</v>
      </c>
      <c r="E291" s="16" t="s">
        <v>87</v>
      </c>
      <c r="F291" s="16" t="s">
        <v>20</v>
      </c>
      <c r="G291" s="7" t="n">
        <v>50</v>
      </c>
      <c r="H291" s="6" t="n">
        <v>1.1704</v>
      </c>
      <c r="I291" s="6" t="n">
        <v>-58.52</v>
      </c>
      <c r="J291" s="6" t="n">
        <v>-0</v>
      </c>
      <c r="K291" s="6" t="n">
        <v>-0.03</v>
      </c>
      <c r="L291" s="6" t="n">
        <v>-0</v>
      </c>
      <c r="M291" s="6"/>
      <c r="N291" s="6" t="s">
        <f>=I291+J291+K291+L291</f>
      </c>
      <c r="O291" s="16"/>
      <c r="P291" s="16" t="s">
        <v>807</v>
      </c>
    </row>
    <row collapsed="false" customFormat="false" customHeight="false" hidden="false" ht="12.1" outlineLevel="0" r="292">
      <c r="A292" s="21" t="n">
        <v>44355</v>
      </c>
      <c r="B292" s="22" t="s">
        <v>813</v>
      </c>
      <c r="C292" s="22" t="s">
        <v>838</v>
      </c>
      <c r="D292" s="22" t="s">
        <v>813</v>
      </c>
      <c r="E292" s="22" t="s">
        <v>813</v>
      </c>
      <c r="F292" s="22" t="s">
        <v>20</v>
      </c>
      <c r="G292" s="23" t="n">
        <v>1</v>
      </c>
      <c r="H292" s="24" t="n">
        <v>157.35</v>
      </c>
      <c r="I292" s="24" t="n">
        <v>157.35</v>
      </c>
      <c r="J292" s="24" t="n">
        <v>0</v>
      </c>
      <c r="K292" s="24" t="n">
        <v>-0</v>
      </c>
      <c r="L292" s="24" t="n">
        <v>-0</v>
      </c>
      <c r="M292" s="24"/>
      <c r="N292" s="6" t="s">
        <f>=I292+J292+K292+L292</f>
      </c>
      <c r="O292" s="22"/>
      <c r="P292" s="22" t="s">
        <v>807</v>
      </c>
    </row>
    <row collapsed="false" customFormat="false" customHeight="false" hidden="false" ht="12.1" outlineLevel="0" r="293">
      <c r="A293" s="21" t="n">
        <v>44356</v>
      </c>
      <c r="B293" s="22" t="s">
        <v>813</v>
      </c>
      <c r="C293" s="22" t="s">
        <v>838</v>
      </c>
      <c r="D293" s="22" t="s">
        <v>813</v>
      </c>
      <c r="E293" s="22" t="s">
        <v>813</v>
      </c>
      <c r="F293" s="22" t="s">
        <v>20</v>
      </c>
      <c r="G293" s="23" t="n">
        <v>1</v>
      </c>
      <c r="H293" s="24" t="n">
        <v>203.85</v>
      </c>
      <c r="I293" s="24" t="n">
        <v>203.85</v>
      </c>
      <c r="J293" s="24" t="n">
        <v>0</v>
      </c>
      <c r="K293" s="24" t="n">
        <v>-0</v>
      </c>
      <c r="L293" s="24" t="n">
        <v>-0</v>
      </c>
      <c r="M293" s="24"/>
      <c r="N293" s="6" t="s">
        <f>=I293+J293+K293+L293</f>
      </c>
      <c r="O293" s="22"/>
      <c r="P293" s="22" t="s">
        <v>807</v>
      </c>
    </row>
    <row collapsed="false" customFormat="false" customHeight="false" hidden="false" ht="12.1" outlineLevel="0" r="294">
      <c r="A294" s="29" t="n">
        <v>44357.439108796</v>
      </c>
      <c r="B294" s="30" t="s">
        <v>679</v>
      </c>
      <c r="C294" s="30" t="s">
        <v>853</v>
      </c>
      <c r="D294" s="30" t="s">
        <v>657</v>
      </c>
      <c r="E294" s="30" t="s">
        <v>87</v>
      </c>
      <c r="F294" s="30" t="s">
        <v>20</v>
      </c>
      <c r="G294" s="31" t="n">
        <v>-35</v>
      </c>
      <c r="H294" s="32" t="n">
        <v>13.581</v>
      </c>
      <c r="I294" s="32" t="n">
        <v>475.34</v>
      </c>
      <c r="J294" s="32" t="n">
        <v>0</v>
      </c>
      <c r="K294" s="32" t="n">
        <v>-0.27</v>
      </c>
      <c r="L294" s="32" t="n">
        <v>-0</v>
      </c>
      <c r="M294" s="32"/>
      <c r="N294" s="6" t="s">
        <f>=I294+J294+K294+L294</f>
      </c>
      <c r="O294" s="30"/>
      <c r="P294" s="30" t="s">
        <v>807</v>
      </c>
    </row>
    <row collapsed="false" customFormat="false" customHeight="false" hidden="false" ht="12.1" outlineLevel="0" r="295">
      <c r="A295" s="20" t="n">
        <v>44357.439583333</v>
      </c>
      <c r="B295" s="16" t="s">
        <v>669</v>
      </c>
      <c r="C295" s="16" t="s">
        <v>830</v>
      </c>
      <c r="D295" s="16" t="s">
        <v>656</v>
      </c>
      <c r="E295" s="16" t="s">
        <v>18</v>
      </c>
      <c r="F295" s="16" t="s">
        <v>20</v>
      </c>
      <c r="G295" s="7" t="n">
        <v>1000</v>
      </c>
      <c r="H295" s="6" t="n">
        <v>0.834</v>
      </c>
      <c r="I295" s="6" t="n">
        <v>-834</v>
      </c>
      <c r="J295" s="6" t="n">
        <v>-0</v>
      </c>
      <c r="K295" s="6" t="n">
        <v>-0.48</v>
      </c>
      <c r="L295" s="6" t="n">
        <v>-0</v>
      </c>
      <c r="M295" s="6"/>
      <c r="N295" s="6" t="s">
        <f>=I295+J295+K295+L295</f>
      </c>
      <c r="O295" s="16"/>
      <c r="P295" s="16" t="s">
        <v>807</v>
      </c>
    </row>
    <row collapsed="false" customFormat="false" customHeight="false" hidden="false" ht="12.1" outlineLevel="0" r="296">
      <c r="A296" s="21" t="n">
        <v>44362</v>
      </c>
      <c r="B296" s="22" t="s">
        <v>803</v>
      </c>
      <c r="C296" s="22" t="s">
        <v>175</v>
      </c>
      <c r="D296" s="22" t="s">
        <v>803</v>
      </c>
      <c r="E296" s="22" t="s">
        <v>803</v>
      </c>
      <c r="F296" s="22" t="s">
        <v>20</v>
      </c>
      <c r="G296" s="23" t="n">
        <v>1</v>
      </c>
      <c r="H296" s="24" t="n">
        <v>260</v>
      </c>
      <c r="I296" s="24" t="n">
        <v>260</v>
      </c>
      <c r="J296" s="24" t="n">
        <v>0</v>
      </c>
      <c r="K296" s="24" t="n">
        <v>-0</v>
      </c>
      <c r="L296" s="24" t="n">
        <v>-0</v>
      </c>
      <c r="M296" s="24"/>
      <c r="N296" s="6" t="s">
        <f>=I296+J296+K296+L296</f>
      </c>
      <c r="O296" s="22"/>
      <c r="P296" s="22" t="s">
        <v>807</v>
      </c>
    </row>
    <row collapsed="false" customFormat="false" customHeight="false" hidden="false" ht="12.1" outlineLevel="0" r="297">
      <c r="A297" s="20" t="n">
        <v>44362.697604167</v>
      </c>
      <c r="B297" s="16" t="s">
        <v>96</v>
      </c>
      <c r="C297" s="16" t="s">
        <v>847</v>
      </c>
      <c r="D297" s="16" t="s">
        <v>656</v>
      </c>
      <c r="E297" s="16" t="s">
        <v>87</v>
      </c>
      <c r="F297" s="16" t="s">
        <v>20</v>
      </c>
      <c r="G297" s="7" t="n">
        <v>100</v>
      </c>
      <c r="H297" s="6" t="n">
        <v>1.1271</v>
      </c>
      <c r="I297" s="6" t="n">
        <v>-112.71</v>
      </c>
      <c r="J297" s="6" t="n">
        <v>-0</v>
      </c>
      <c r="K297" s="6" t="n">
        <v>-0.06</v>
      </c>
      <c r="L297" s="6" t="n">
        <v>-0</v>
      </c>
      <c r="M297" s="6"/>
      <c r="N297" s="6" t="s">
        <f>=I297+J297+K297+L297</f>
      </c>
      <c r="O297" s="16"/>
      <c r="P297" s="16" t="s">
        <v>807</v>
      </c>
    </row>
    <row collapsed="false" customFormat="false" customHeight="false" hidden="false" ht="12.1" outlineLevel="0" r="298">
      <c r="A298" s="20" t="n">
        <v>44362.698773148</v>
      </c>
      <c r="B298" s="16" t="s">
        <v>683</v>
      </c>
      <c r="C298" s="16" t="s">
        <v>859</v>
      </c>
      <c r="D298" s="16" t="s">
        <v>656</v>
      </c>
      <c r="E298" s="16" t="s">
        <v>87</v>
      </c>
      <c r="F298" s="16" t="s">
        <v>20</v>
      </c>
      <c r="G298" s="7" t="n">
        <v>1</v>
      </c>
      <c r="H298" s="6" t="n">
        <v>99.86</v>
      </c>
      <c r="I298" s="6" t="n">
        <v>-99.86</v>
      </c>
      <c r="J298" s="6" t="n">
        <v>-0</v>
      </c>
      <c r="K298" s="6" t="n">
        <v>-0.06</v>
      </c>
      <c r="L298" s="6" t="n">
        <v>-0</v>
      </c>
      <c r="M298" s="6"/>
      <c r="N298" s="6" t="s">
        <f>=I298+J298+K298+L298</f>
      </c>
      <c r="O298" s="16"/>
      <c r="P298" s="16" t="s">
        <v>807</v>
      </c>
    </row>
    <row collapsed="false" customFormat="false" customHeight="false" hidden="false" ht="12.1" outlineLevel="0" r="299">
      <c r="A299" s="21" t="n">
        <v>44362.87619213</v>
      </c>
      <c r="B299" s="22" t="s">
        <v>803</v>
      </c>
      <c r="C299" s="22" t="s">
        <v>175</v>
      </c>
      <c r="D299" s="22" t="s">
        <v>803</v>
      </c>
      <c r="E299" s="22" t="s">
        <v>803</v>
      </c>
      <c r="F299" s="22" t="s">
        <v>20</v>
      </c>
      <c r="G299" s="23" t="n">
        <v>1</v>
      </c>
      <c r="H299" s="24" t="n">
        <v>500</v>
      </c>
      <c r="I299" s="24" t="n">
        <v>500</v>
      </c>
      <c r="J299" s="24" t="n">
        <v>0</v>
      </c>
      <c r="K299" s="24" t="n">
        <v>-0</v>
      </c>
      <c r="L299" s="24" t="n">
        <v>-0</v>
      </c>
      <c r="M299" s="24"/>
      <c r="N299" s="6" t="s">
        <f>=I299+J299+K299+L299</f>
      </c>
      <c r="O299" s="22"/>
      <c r="P299" s="22" t="s">
        <v>841</v>
      </c>
    </row>
    <row collapsed="false" customFormat="false" customHeight="false" hidden="false" ht="12.1" outlineLevel="0" r="300">
      <c r="A300" s="20" t="n">
        <v>44362.877291667</v>
      </c>
      <c r="B300" s="16" t="s">
        <v>687</v>
      </c>
      <c r="C300" s="16" t="s">
        <v>866</v>
      </c>
      <c r="D300" s="16" t="s">
        <v>656</v>
      </c>
      <c r="E300" s="16" t="s">
        <v>87</v>
      </c>
      <c r="F300" s="16" t="s">
        <v>20</v>
      </c>
      <c r="G300" s="7" t="n">
        <v>5</v>
      </c>
      <c r="H300" s="6" t="n">
        <v>100.94</v>
      </c>
      <c r="I300" s="6" t="n">
        <v>-504.7</v>
      </c>
      <c r="J300" s="6" t="n">
        <v>-0</v>
      </c>
      <c r="K300" s="6" t="n">
        <v>-0</v>
      </c>
      <c r="L300" s="6" t="n">
        <v>-0.05</v>
      </c>
      <c r="M300" s="6"/>
      <c r="N300" s="6" t="s">
        <f>=I300+J300+K300+L300</f>
      </c>
      <c r="O300" s="16"/>
      <c r="P300" s="16" t="s">
        <v>841</v>
      </c>
    </row>
    <row collapsed="false" customFormat="false" customHeight="false" hidden="false" ht="12.1" outlineLevel="0" r="301">
      <c r="A301" s="21" t="n">
        <v>44363</v>
      </c>
      <c r="B301" s="22" t="s">
        <v>803</v>
      </c>
      <c r="C301" s="22" t="s">
        <v>175</v>
      </c>
      <c r="D301" s="22" t="s">
        <v>803</v>
      </c>
      <c r="E301" s="22" t="s">
        <v>803</v>
      </c>
      <c r="F301" s="22" t="s">
        <v>20</v>
      </c>
      <c r="G301" s="23" t="n">
        <v>1</v>
      </c>
      <c r="H301" s="24" t="n">
        <v>4000</v>
      </c>
      <c r="I301" s="24" t="n">
        <v>4000</v>
      </c>
      <c r="J301" s="24" t="n">
        <v>0</v>
      </c>
      <c r="K301" s="24" t="n">
        <v>-0</v>
      </c>
      <c r="L301" s="24" t="n">
        <v>-0</v>
      </c>
      <c r="M301" s="24"/>
      <c r="N301" s="6" t="s">
        <f>=I301+J301+K301+L301</f>
      </c>
      <c r="O301" s="22"/>
      <c r="P301" s="22" t="s">
        <v>807</v>
      </c>
    </row>
    <row collapsed="false" customFormat="false" customHeight="false" hidden="false" ht="12.1" outlineLevel="0" r="302">
      <c r="A302" s="20" t="n">
        <v>44363.465717593</v>
      </c>
      <c r="B302" s="16" t="s">
        <v>674</v>
      </c>
      <c r="C302" s="16" t="s">
        <v>837</v>
      </c>
      <c r="D302" s="16" t="s">
        <v>656</v>
      </c>
      <c r="E302" s="16" t="s">
        <v>18</v>
      </c>
      <c r="F302" s="16" t="s">
        <v>20</v>
      </c>
      <c r="G302" s="7" t="n">
        <v>10</v>
      </c>
      <c r="H302" s="6" t="n">
        <v>291.72</v>
      </c>
      <c r="I302" s="6" t="n">
        <v>-2917.2</v>
      </c>
      <c r="J302" s="6" t="n">
        <v>-0</v>
      </c>
      <c r="K302" s="6" t="n">
        <v>-1.68</v>
      </c>
      <c r="L302" s="6" t="n">
        <v>-0</v>
      </c>
      <c r="M302" s="6"/>
      <c r="N302" s="6" t="s">
        <f>=I302+J302+K302+L302</f>
      </c>
      <c r="O302" s="16"/>
      <c r="P302" s="16" t="s">
        <v>807</v>
      </c>
    </row>
    <row collapsed="false" customFormat="false" customHeight="false" hidden="false" ht="12.1" outlineLevel="0" r="303">
      <c r="A303" s="20" t="n">
        <v>44363.466134259</v>
      </c>
      <c r="B303" s="16" t="s">
        <v>682</v>
      </c>
      <c r="C303" s="16" t="s">
        <v>858</v>
      </c>
      <c r="D303" s="16" t="s">
        <v>656</v>
      </c>
      <c r="E303" s="16" t="s">
        <v>18</v>
      </c>
      <c r="F303" s="16" t="s">
        <v>20</v>
      </c>
      <c r="G303" s="7" t="n">
        <v>1</v>
      </c>
      <c r="H303" s="6" t="n">
        <v>765.4</v>
      </c>
      <c r="I303" s="6" t="n">
        <v>-765.4</v>
      </c>
      <c r="J303" s="6" t="n">
        <v>-0</v>
      </c>
      <c r="K303" s="6" t="n">
        <v>-0.44</v>
      </c>
      <c r="L303" s="6" t="n">
        <v>-0</v>
      </c>
      <c r="M303" s="6"/>
      <c r="N303" s="6" t="s">
        <f>=I303+J303+K303+L303</f>
      </c>
      <c r="O303" s="16"/>
      <c r="P303" s="16" t="s">
        <v>807</v>
      </c>
    </row>
    <row collapsed="false" customFormat="false" customHeight="false" hidden="false" ht="12.1" outlineLevel="0" r="304">
      <c r="A304" s="20" t="n">
        <v>44363.466597222</v>
      </c>
      <c r="B304" s="16" t="s">
        <v>679</v>
      </c>
      <c r="C304" s="16" t="s">
        <v>853</v>
      </c>
      <c r="D304" s="16" t="s">
        <v>656</v>
      </c>
      <c r="E304" s="16" t="s">
        <v>87</v>
      </c>
      <c r="F304" s="16" t="s">
        <v>20</v>
      </c>
      <c r="G304" s="7" t="n">
        <v>23</v>
      </c>
      <c r="H304" s="6" t="n">
        <v>13.63</v>
      </c>
      <c r="I304" s="6" t="n">
        <v>-313.49</v>
      </c>
      <c r="J304" s="6" t="n">
        <v>-0</v>
      </c>
      <c r="K304" s="6" t="n">
        <v>-0.18</v>
      </c>
      <c r="L304" s="6" t="n">
        <v>-0</v>
      </c>
      <c r="M304" s="6"/>
      <c r="N304" s="6" t="s">
        <f>=I304+J304+K304+L304</f>
      </c>
      <c r="O304" s="16"/>
      <c r="P304" s="16" t="s">
        <v>807</v>
      </c>
    </row>
    <row collapsed="false" customFormat="false" customHeight="false" hidden="false" ht="12.1" outlineLevel="0" r="305">
      <c r="A305" s="21" t="n">
        <v>44370</v>
      </c>
      <c r="B305" s="22" t="s">
        <v>813</v>
      </c>
      <c r="C305" s="22" t="s">
        <v>814</v>
      </c>
      <c r="D305" s="22" t="s">
        <v>813</v>
      </c>
      <c r="E305" s="22" t="s">
        <v>813</v>
      </c>
      <c r="F305" s="22" t="s">
        <v>20</v>
      </c>
      <c r="G305" s="23" t="n">
        <v>1</v>
      </c>
      <c r="H305" s="24" t="n">
        <v>227.9</v>
      </c>
      <c r="I305" s="24" t="n">
        <v>227.9</v>
      </c>
      <c r="J305" s="24" t="n">
        <v>0</v>
      </c>
      <c r="K305" s="24" t="n">
        <v>-0</v>
      </c>
      <c r="L305" s="24" t="n">
        <v>-0</v>
      </c>
      <c r="M305" s="24"/>
      <c r="N305" s="6" t="s">
        <f>=I305+J305+K305+L305</f>
      </c>
      <c r="O305" s="22"/>
      <c r="P305" s="22" t="s">
        <v>807</v>
      </c>
    </row>
    <row collapsed="false" customFormat="false" customHeight="false" hidden="false" ht="12.1" outlineLevel="0" r="306">
      <c r="A306" s="21" t="n">
        <v>44370</v>
      </c>
      <c r="B306" s="22" t="s">
        <v>803</v>
      </c>
      <c r="C306" s="22" t="s">
        <v>175</v>
      </c>
      <c r="D306" s="22" t="s">
        <v>803</v>
      </c>
      <c r="E306" s="22" t="s">
        <v>803</v>
      </c>
      <c r="F306" s="22" t="s">
        <v>20</v>
      </c>
      <c r="G306" s="23" t="n">
        <v>1</v>
      </c>
      <c r="H306" s="24" t="n">
        <v>242</v>
      </c>
      <c r="I306" s="24" t="n">
        <v>242</v>
      </c>
      <c r="J306" s="24" t="n">
        <v>0</v>
      </c>
      <c r="K306" s="24" t="n">
        <v>-0</v>
      </c>
      <c r="L306" s="24" t="n">
        <v>-0</v>
      </c>
      <c r="M306" s="24"/>
      <c r="N306" s="6" t="s">
        <f>=I306+J306+K306+L306</f>
      </c>
      <c r="O306" s="22"/>
      <c r="P306" s="22" t="s">
        <v>807</v>
      </c>
    </row>
    <row collapsed="false" customFormat="false" customHeight="false" hidden="false" ht="12.1" outlineLevel="0" r="307">
      <c r="A307" s="20" t="n">
        <v>44370.528217593</v>
      </c>
      <c r="B307" s="16" t="s">
        <v>102</v>
      </c>
      <c r="C307" s="16" t="s">
        <v>845</v>
      </c>
      <c r="D307" s="16" t="s">
        <v>656</v>
      </c>
      <c r="E307" s="16" t="s">
        <v>87</v>
      </c>
      <c r="F307" s="16" t="s">
        <v>20</v>
      </c>
      <c r="G307" s="7" t="n">
        <v>1</v>
      </c>
      <c r="H307" s="6" t="n">
        <v>148.35</v>
      </c>
      <c r="I307" s="6" t="n">
        <v>-148.35</v>
      </c>
      <c r="J307" s="6" t="n">
        <v>-0</v>
      </c>
      <c r="K307" s="6" t="n">
        <v>-0.09</v>
      </c>
      <c r="L307" s="6" t="n">
        <v>-0</v>
      </c>
      <c r="M307" s="6"/>
      <c r="N307" s="6" t="s">
        <f>=I307+J307+K307+L307</f>
      </c>
      <c r="O307" s="16"/>
      <c r="P307" s="16" t="s">
        <v>807</v>
      </c>
    </row>
    <row collapsed="false" customFormat="false" customHeight="false" hidden="false" ht="12.1" outlineLevel="0" r="308">
      <c r="A308" s="20" t="n">
        <v>44370.528831019</v>
      </c>
      <c r="B308" s="16" t="s">
        <v>688</v>
      </c>
      <c r="C308" s="16" t="s">
        <v>867</v>
      </c>
      <c r="D308" s="16" t="s">
        <v>656</v>
      </c>
      <c r="E308" s="16" t="s">
        <v>87</v>
      </c>
      <c r="F308" s="16" t="s">
        <v>20</v>
      </c>
      <c r="G308" s="7" t="n">
        <v>1</v>
      </c>
      <c r="H308" s="6" t="n">
        <v>106.39</v>
      </c>
      <c r="I308" s="6" t="n">
        <v>-106.39</v>
      </c>
      <c r="J308" s="6" t="n">
        <v>-0</v>
      </c>
      <c r="K308" s="6" t="n">
        <v>-0.06</v>
      </c>
      <c r="L308" s="6" t="n">
        <v>-0</v>
      </c>
      <c r="M308" s="6"/>
      <c r="N308" s="6" t="s">
        <f>=I308+J308+K308+L308</f>
      </c>
      <c r="O308" s="16"/>
      <c r="P308" s="16" t="s">
        <v>807</v>
      </c>
    </row>
    <row collapsed="false" customFormat="false" customHeight="false" hidden="false" ht="12.1" outlineLevel="0" r="309">
      <c r="A309" s="20" t="n">
        <v>44371.664409722</v>
      </c>
      <c r="B309" s="16" t="s">
        <v>679</v>
      </c>
      <c r="C309" s="16" t="s">
        <v>853</v>
      </c>
      <c r="D309" s="16" t="s">
        <v>656</v>
      </c>
      <c r="E309" s="16" t="s">
        <v>87</v>
      </c>
      <c r="F309" s="16" t="s">
        <v>20</v>
      </c>
      <c r="G309" s="7" t="n">
        <v>10</v>
      </c>
      <c r="H309" s="6" t="n">
        <v>13.399</v>
      </c>
      <c r="I309" s="6" t="n">
        <v>-133.99</v>
      </c>
      <c r="J309" s="6" t="n">
        <v>-0</v>
      </c>
      <c r="K309" s="6" t="n">
        <v>-0.08</v>
      </c>
      <c r="L309" s="6" t="n">
        <v>-0</v>
      </c>
      <c r="M309" s="6"/>
      <c r="N309" s="6" t="s">
        <f>=I309+J309+K309+L309</f>
      </c>
      <c r="O309" s="16"/>
      <c r="P309" s="16" t="s">
        <v>807</v>
      </c>
    </row>
    <row collapsed="false" customFormat="false" customHeight="false" hidden="false" ht="12.1" outlineLevel="0" r="310">
      <c r="A310" s="20" t="n">
        <v>44371.664837963</v>
      </c>
      <c r="B310" s="16" t="s">
        <v>679</v>
      </c>
      <c r="C310" s="16" t="s">
        <v>853</v>
      </c>
      <c r="D310" s="16" t="s">
        <v>656</v>
      </c>
      <c r="E310" s="16" t="s">
        <v>87</v>
      </c>
      <c r="F310" s="16" t="s">
        <v>20</v>
      </c>
      <c r="G310" s="7" t="n">
        <v>7</v>
      </c>
      <c r="H310" s="6" t="n">
        <v>13.4</v>
      </c>
      <c r="I310" s="6" t="n">
        <v>-93.8</v>
      </c>
      <c r="J310" s="6" t="n">
        <v>-0</v>
      </c>
      <c r="K310" s="6" t="n">
        <v>-0.05</v>
      </c>
      <c r="L310" s="6" t="n">
        <v>-0</v>
      </c>
      <c r="M310" s="6"/>
      <c r="N310" s="6" t="s">
        <f>=I310+J310+K310+L310</f>
      </c>
      <c r="O310" s="16"/>
      <c r="P310" s="16" t="s">
        <v>807</v>
      </c>
    </row>
    <row collapsed="false" customFormat="false" customHeight="false" hidden="false" ht="12.1" outlineLevel="0" r="311">
      <c r="A311" s="21" t="n">
        <v>44377</v>
      </c>
      <c r="B311" s="22" t="s">
        <v>813</v>
      </c>
      <c r="C311" s="22" t="s">
        <v>868</v>
      </c>
      <c r="D311" s="22" t="s">
        <v>813</v>
      </c>
      <c r="E311" s="22" t="s">
        <v>813</v>
      </c>
      <c r="F311" s="22" t="s">
        <v>20</v>
      </c>
      <c r="G311" s="23" t="n">
        <v>1</v>
      </c>
      <c r="H311" s="24" t="n">
        <v>79.28</v>
      </c>
      <c r="I311" s="24" t="n">
        <v>79.28</v>
      </c>
      <c r="J311" s="24" t="n">
        <v>0</v>
      </c>
      <c r="K311" s="24" t="n">
        <v>-0</v>
      </c>
      <c r="L311" s="24" t="n">
        <v>-0</v>
      </c>
      <c r="M311" s="24"/>
      <c r="N311" s="6" t="s">
        <f>=I311+J311+K311+L311</f>
      </c>
      <c r="O311" s="22"/>
      <c r="P311" s="22" t="s">
        <v>807</v>
      </c>
    </row>
    <row collapsed="false" customFormat="false" customHeight="false" hidden="false" ht="12.1" outlineLevel="0" r="312">
      <c r="A312" s="21" t="n">
        <v>44377</v>
      </c>
      <c r="B312" s="22" t="s">
        <v>813</v>
      </c>
      <c r="C312" s="22" t="s">
        <v>839</v>
      </c>
      <c r="D312" s="22" t="s">
        <v>813</v>
      </c>
      <c r="E312" s="22" t="s">
        <v>813</v>
      </c>
      <c r="F312" s="22" t="s">
        <v>20</v>
      </c>
      <c r="G312" s="23" t="n">
        <v>1</v>
      </c>
      <c r="H312" s="24" t="n">
        <v>170</v>
      </c>
      <c r="I312" s="24" t="n">
        <v>170</v>
      </c>
      <c r="J312" s="24" t="n">
        <v>0</v>
      </c>
      <c r="K312" s="24" t="n">
        <v>-0</v>
      </c>
      <c r="L312" s="24" t="n">
        <v>-0</v>
      </c>
      <c r="M312" s="24"/>
      <c r="N312" s="6" t="s">
        <f>=I312+J312+K312+L312</f>
      </c>
      <c r="O312" s="22"/>
      <c r="P312" s="22" t="s">
        <v>807</v>
      </c>
    </row>
    <row collapsed="false" customFormat="false" customHeight="false" hidden="false" ht="12.1" outlineLevel="0" r="313">
      <c r="A313" s="21" t="n">
        <v>44377</v>
      </c>
      <c r="B313" s="22" t="s">
        <v>803</v>
      </c>
      <c r="C313" s="22" t="s">
        <v>175</v>
      </c>
      <c r="D313" s="22" t="s">
        <v>803</v>
      </c>
      <c r="E313" s="22" t="s">
        <v>803</v>
      </c>
      <c r="F313" s="22" t="s">
        <v>20</v>
      </c>
      <c r="G313" s="23" t="n">
        <v>1</v>
      </c>
      <c r="H313" s="24" t="n">
        <v>547</v>
      </c>
      <c r="I313" s="24" t="n">
        <v>547</v>
      </c>
      <c r="J313" s="24" t="n">
        <v>0</v>
      </c>
      <c r="K313" s="24" t="n">
        <v>-0</v>
      </c>
      <c r="L313" s="24" t="n">
        <v>-0</v>
      </c>
      <c r="M313" s="24"/>
      <c r="N313" s="6" t="s">
        <f>=I313+J313+K313+L313</f>
      </c>
      <c r="O313" s="22"/>
      <c r="P313" s="22" t="s">
        <v>807</v>
      </c>
    </row>
    <row collapsed="false" customFormat="false" customHeight="false" hidden="false" ht="12.1" outlineLevel="0" r="314">
      <c r="A314" s="20" t="n">
        <v>44377.609861111</v>
      </c>
      <c r="B314" s="16" t="s">
        <v>688</v>
      </c>
      <c r="C314" s="16" t="s">
        <v>867</v>
      </c>
      <c r="D314" s="16" t="s">
        <v>656</v>
      </c>
      <c r="E314" s="16" t="s">
        <v>87</v>
      </c>
      <c r="F314" s="16" t="s">
        <v>20</v>
      </c>
      <c r="G314" s="7" t="n">
        <v>5</v>
      </c>
      <c r="H314" s="6" t="n">
        <v>107.99</v>
      </c>
      <c r="I314" s="6" t="n">
        <v>-539.95</v>
      </c>
      <c r="J314" s="6" t="n">
        <v>-0</v>
      </c>
      <c r="K314" s="6" t="n">
        <v>-0.32</v>
      </c>
      <c r="L314" s="6" t="n">
        <v>-0</v>
      </c>
      <c r="M314" s="6"/>
      <c r="N314" s="6" t="s">
        <f>=I314+J314+K314+L314</f>
      </c>
      <c r="O314" s="16"/>
      <c r="P314" s="16" t="s">
        <v>807</v>
      </c>
    </row>
    <row collapsed="false" customFormat="false" customHeight="false" hidden="false" ht="12.1" outlineLevel="0" r="315">
      <c r="A315" s="20" t="n">
        <v>44378.460706019</v>
      </c>
      <c r="B315" s="16" t="s">
        <v>679</v>
      </c>
      <c r="C315" s="16" t="s">
        <v>853</v>
      </c>
      <c r="D315" s="16" t="s">
        <v>656</v>
      </c>
      <c r="E315" s="16" t="s">
        <v>87</v>
      </c>
      <c r="F315" s="16" t="s">
        <v>20</v>
      </c>
      <c r="G315" s="7" t="n">
        <v>19</v>
      </c>
      <c r="H315" s="6" t="n">
        <v>13.45</v>
      </c>
      <c r="I315" s="6" t="n">
        <v>-255.55</v>
      </c>
      <c r="J315" s="6" t="n">
        <v>-0</v>
      </c>
      <c r="K315" s="6" t="n">
        <v>-0.15</v>
      </c>
      <c r="L315" s="6" t="n">
        <v>-0</v>
      </c>
      <c r="M315" s="6"/>
      <c r="N315" s="6" t="s">
        <f>=I315+J315+K315+L315</f>
      </c>
      <c r="O315" s="16"/>
      <c r="P315" s="16" t="s">
        <v>807</v>
      </c>
    </row>
    <row collapsed="false" customFormat="false" customHeight="false" hidden="false" ht="12.1" outlineLevel="0" r="316">
      <c r="A316" s="21" t="n">
        <v>44379.841377315</v>
      </c>
      <c r="B316" s="22" t="s">
        <v>803</v>
      </c>
      <c r="C316" s="22" t="s">
        <v>175</v>
      </c>
      <c r="D316" s="22" t="s">
        <v>803</v>
      </c>
      <c r="E316" s="22" t="s">
        <v>803</v>
      </c>
      <c r="F316" s="22" t="s">
        <v>20</v>
      </c>
      <c r="G316" s="23" t="n">
        <v>1</v>
      </c>
      <c r="H316" s="24" t="n">
        <v>500</v>
      </c>
      <c r="I316" s="24" t="n">
        <v>500</v>
      </c>
      <c r="J316" s="24" t="n">
        <v>0</v>
      </c>
      <c r="K316" s="24" t="n">
        <v>-0</v>
      </c>
      <c r="L316" s="24" t="n">
        <v>-0</v>
      </c>
      <c r="M316" s="24"/>
      <c r="N316" s="6" t="s">
        <f>=I316+J316+K316+L316</f>
      </c>
      <c r="O316" s="22"/>
      <c r="P316" s="22" t="s">
        <v>841</v>
      </c>
    </row>
    <row collapsed="false" customFormat="false" customHeight="false" hidden="false" ht="12.1" outlineLevel="0" r="317">
      <c r="A317" s="20" t="n">
        <v>44379.843217593</v>
      </c>
      <c r="B317" s="16" t="s">
        <v>689</v>
      </c>
      <c r="C317" s="16" t="s">
        <v>869</v>
      </c>
      <c r="D317" s="16" t="s">
        <v>656</v>
      </c>
      <c r="E317" s="16" t="s">
        <v>87</v>
      </c>
      <c r="F317" s="16" t="s">
        <v>20</v>
      </c>
      <c r="G317" s="7" t="n">
        <v>7</v>
      </c>
      <c r="H317" s="6" t="n">
        <v>76.76</v>
      </c>
      <c r="I317" s="6" t="n">
        <v>-537.32</v>
      </c>
      <c r="J317" s="6" t="n">
        <v>-0</v>
      </c>
      <c r="K317" s="6" t="n">
        <v>-0</v>
      </c>
      <c r="L317" s="6" t="n">
        <v>-0.05</v>
      </c>
      <c r="M317" s="6"/>
      <c r="N317" s="6" t="s">
        <f>=I317+J317+K317+L317</f>
      </c>
      <c r="O317" s="16"/>
      <c r="P317" s="16" t="s">
        <v>841</v>
      </c>
    </row>
    <row collapsed="false" customFormat="false" customHeight="false" hidden="false" ht="12.1" outlineLevel="0" r="318">
      <c r="A318" s="21" t="n">
        <v>44384</v>
      </c>
      <c r="B318" s="22" t="s">
        <v>813</v>
      </c>
      <c r="C318" s="22" t="s">
        <v>820</v>
      </c>
      <c r="D318" s="22" t="s">
        <v>813</v>
      </c>
      <c r="E318" s="22" t="s">
        <v>813</v>
      </c>
      <c r="F318" s="22" t="s">
        <v>20</v>
      </c>
      <c r="G318" s="23" t="n">
        <v>1</v>
      </c>
      <c r="H318" s="24" t="n">
        <v>335.5</v>
      </c>
      <c r="I318" s="24" t="n">
        <v>335.5</v>
      </c>
      <c r="J318" s="24" t="n">
        <v>0</v>
      </c>
      <c r="K318" s="24" t="n">
        <v>-0</v>
      </c>
      <c r="L318" s="24" t="n">
        <v>-0</v>
      </c>
      <c r="M318" s="24"/>
      <c r="N318" s="6" t="s">
        <f>=I318+J318+K318+L318</f>
      </c>
      <c r="O318" s="22"/>
      <c r="P318" s="22" t="s">
        <v>807</v>
      </c>
    </row>
    <row collapsed="false" customFormat="false" customHeight="false" hidden="false" ht="12.1" outlineLevel="0" r="319">
      <c r="A319" s="21" t="n">
        <v>44390</v>
      </c>
      <c r="B319" s="22" t="s">
        <v>813</v>
      </c>
      <c r="C319" s="22" t="s">
        <v>870</v>
      </c>
      <c r="D319" s="22" t="s">
        <v>813</v>
      </c>
      <c r="E319" s="22" t="s">
        <v>813</v>
      </c>
      <c r="F319" s="22" t="s">
        <v>20</v>
      </c>
      <c r="G319" s="23" t="n">
        <v>1</v>
      </c>
      <c r="H319" s="24" t="n">
        <v>87</v>
      </c>
      <c r="I319" s="24" t="n">
        <v>87</v>
      </c>
      <c r="J319" s="24" t="n">
        <v>0</v>
      </c>
      <c r="K319" s="24" t="n">
        <v>-0</v>
      </c>
      <c r="L319" s="24" t="n">
        <v>-0</v>
      </c>
      <c r="M319" s="24"/>
      <c r="N319" s="6" t="s">
        <f>=I319+J319+K319+L319</f>
      </c>
      <c r="O319" s="22"/>
      <c r="P319" s="22" t="s">
        <v>807</v>
      </c>
    </row>
    <row collapsed="false" customFormat="false" customHeight="false" hidden="false" ht="12.1" outlineLevel="0" r="320">
      <c r="A320" s="21" t="n">
        <v>44390</v>
      </c>
      <c r="B320" s="22" t="s">
        <v>803</v>
      </c>
      <c r="C320" s="22" t="s">
        <v>175</v>
      </c>
      <c r="D320" s="22" t="s">
        <v>803</v>
      </c>
      <c r="E320" s="22" t="s">
        <v>803</v>
      </c>
      <c r="F320" s="22" t="s">
        <v>20</v>
      </c>
      <c r="G320" s="23" t="n">
        <v>1</v>
      </c>
      <c r="H320" s="24" t="n">
        <v>74</v>
      </c>
      <c r="I320" s="24" t="n">
        <v>74</v>
      </c>
      <c r="J320" s="24" t="n">
        <v>0</v>
      </c>
      <c r="K320" s="24" t="n">
        <v>-0</v>
      </c>
      <c r="L320" s="24" t="n">
        <v>-0</v>
      </c>
      <c r="M320" s="24"/>
      <c r="N320" s="6" t="s">
        <f>=I320+J320+K320+L320</f>
      </c>
      <c r="O320" s="22"/>
      <c r="P320" s="22" t="s">
        <v>807</v>
      </c>
    </row>
    <row collapsed="false" customFormat="false" customHeight="false" hidden="false" ht="12.1" outlineLevel="0" r="321">
      <c r="A321" s="20" t="n">
        <v>44390.52712963</v>
      </c>
      <c r="B321" s="16" t="s">
        <v>688</v>
      </c>
      <c r="C321" s="16" t="s">
        <v>867</v>
      </c>
      <c r="D321" s="16" t="s">
        <v>656</v>
      </c>
      <c r="E321" s="16" t="s">
        <v>87</v>
      </c>
      <c r="F321" s="16" t="s">
        <v>20</v>
      </c>
      <c r="G321" s="7" t="n">
        <v>1</v>
      </c>
      <c r="H321" s="6" t="n">
        <v>111.91</v>
      </c>
      <c r="I321" s="6" t="n">
        <v>-111.91</v>
      </c>
      <c r="J321" s="6" t="n">
        <v>-0</v>
      </c>
      <c r="K321" s="6" t="n">
        <v>-0.07</v>
      </c>
      <c r="L321" s="6" t="n">
        <v>-0</v>
      </c>
      <c r="M321" s="6"/>
      <c r="N321" s="6" t="s">
        <f>=I321+J321+K321+L321</f>
      </c>
      <c r="O321" s="16"/>
      <c r="P321" s="16" t="s">
        <v>807</v>
      </c>
    </row>
    <row collapsed="false" customFormat="false" customHeight="false" hidden="false" ht="12.1" outlineLevel="0" r="322">
      <c r="A322" s="21" t="n">
        <v>44393</v>
      </c>
      <c r="B322" s="22" t="s">
        <v>803</v>
      </c>
      <c r="C322" s="22" t="s">
        <v>175</v>
      </c>
      <c r="D322" s="22" t="s">
        <v>803</v>
      </c>
      <c r="E322" s="22" t="s">
        <v>803</v>
      </c>
      <c r="F322" s="22" t="s">
        <v>20</v>
      </c>
      <c r="G322" s="23" t="n">
        <v>1</v>
      </c>
      <c r="H322" s="24" t="n">
        <v>2000</v>
      </c>
      <c r="I322" s="24" t="n">
        <v>2000</v>
      </c>
      <c r="J322" s="24" t="n">
        <v>0</v>
      </c>
      <c r="K322" s="24" t="n">
        <v>-0</v>
      </c>
      <c r="L322" s="24" t="n">
        <v>-0</v>
      </c>
      <c r="M322" s="24"/>
      <c r="N322" s="6" t="s">
        <f>=I322+J322+K322+L322</f>
      </c>
      <c r="O322" s="22"/>
      <c r="P322" s="22" t="s">
        <v>807</v>
      </c>
    </row>
    <row collapsed="false" customFormat="false" customHeight="false" hidden="false" ht="12.1" outlineLevel="0" r="323">
      <c r="A323" s="21" t="n">
        <v>44393</v>
      </c>
      <c r="B323" s="22" t="s">
        <v>813</v>
      </c>
      <c r="C323" s="22" t="s">
        <v>871</v>
      </c>
      <c r="D323" s="22" t="s">
        <v>813</v>
      </c>
      <c r="E323" s="22" t="s">
        <v>813</v>
      </c>
      <c r="F323" s="22" t="s">
        <v>20</v>
      </c>
      <c r="G323" s="23" t="n">
        <v>1</v>
      </c>
      <c r="H323" s="24" t="n">
        <v>185</v>
      </c>
      <c r="I323" s="24" t="n">
        <v>185</v>
      </c>
      <c r="J323" s="24" t="n">
        <v>0</v>
      </c>
      <c r="K323" s="24" t="n">
        <v>-0</v>
      </c>
      <c r="L323" s="24" t="n">
        <v>-0</v>
      </c>
      <c r="M323" s="24"/>
      <c r="N323" s="6" t="s">
        <f>=I323+J323+K323+L323</f>
      </c>
      <c r="O323" s="22"/>
      <c r="P323" s="22" t="s">
        <v>807</v>
      </c>
    </row>
    <row collapsed="false" customFormat="false" customHeight="false" hidden="false" ht="12.1" outlineLevel="0" r="324">
      <c r="A324" s="21" t="n">
        <v>44393</v>
      </c>
      <c r="B324" s="22" t="s">
        <v>803</v>
      </c>
      <c r="C324" s="22" t="s">
        <v>175</v>
      </c>
      <c r="D324" s="22" t="s">
        <v>803</v>
      </c>
      <c r="E324" s="22" t="s">
        <v>803</v>
      </c>
      <c r="F324" s="22" t="s">
        <v>20</v>
      </c>
      <c r="G324" s="23" t="n">
        <v>1</v>
      </c>
      <c r="H324" s="24" t="n">
        <v>120</v>
      </c>
      <c r="I324" s="24" t="n">
        <v>120</v>
      </c>
      <c r="J324" s="24" t="n">
        <v>0</v>
      </c>
      <c r="K324" s="24" t="n">
        <v>-0</v>
      </c>
      <c r="L324" s="24" t="n">
        <v>-0</v>
      </c>
      <c r="M324" s="24"/>
      <c r="N324" s="6" t="s">
        <f>=I324+J324+K324+L324</f>
      </c>
      <c r="O324" s="22"/>
      <c r="P324" s="22" t="s">
        <v>807</v>
      </c>
    </row>
    <row collapsed="false" customFormat="false" customHeight="false" hidden="false" ht="12.1" outlineLevel="0" r="325">
      <c r="A325" s="20" t="n">
        <v>44393.552337963</v>
      </c>
      <c r="B325" s="16" t="s">
        <v>688</v>
      </c>
      <c r="C325" s="16" t="s">
        <v>867</v>
      </c>
      <c r="D325" s="16" t="s">
        <v>656</v>
      </c>
      <c r="E325" s="16" t="s">
        <v>87</v>
      </c>
      <c r="F325" s="16" t="s">
        <v>20</v>
      </c>
      <c r="G325" s="7" t="n">
        <v>1</v>
      </c>
      <c r="H325" s="6" t="n">
        <v>111.59</v>
      </c>
      <c r="I325" s="6" t="n">
        <v>-111.59</v>
      </c>
      <c r="J325" s="6" t="n">
        <v>-0</v>
      </c>
      <c r="K325" s="6" t="n">
        <v>-0.07</v>
      </c>
      <c r="L325" s="6" t="n">
        <v>-0</v>
      </c>
      <c r="M325" s="6"/>
      <c r="N325" s="6" t="s">
        <f>=I325+J325+K325+L325</f>
      </c>
      <c r="O325" s="16"/>
      <c r="P325" s="16" t="s">
        <v>807</v>
      </c>
    </row>
    <row collapsed="false" customFormat="false" customHeight="false" hidden="false" ht="12.1" outlineLevel="0" r="326">
      <c r="A326" s="20" t="n">
        <v>44393.554155093</v>
      </c>
      <c r="B326" s="16" t="s">
        <v>62</v>
      </c>
      <c r="C326" s="16" t="s">
        <v>872</v>
      </c>
      <c r="D326" s="16" t="s">
        <v>656</v>
      </c>
      <c r="E326" s="16" t="s">
        <v>18</v>
      </c>
      <c r="F326" s="16" t="s">
        <v>20</v>
      </c>
      <c r="G326" s="7" t="n">
        <v>1</v>
      </c>
      <c r="H326" s="6" t="n">
        <v>1566.6</v>
      </c>
      <c r="I326" s="6" t="n">
        <v>-1566.6</v>
      </c>
      <c r="J326" s="6" t="n">
        <v>-0</v>
      </c>
      <c r="K326" s="6" t="n">
        <v>-0.9</v>
      </c>
      <c r="L326" s="6" t="n">
        <v>-0</v>
      </c>
      <c r="M326" s="6"/>
      <c r="N326" s="6" t="s">
        <f>=I326+J326+K326+L326</f>
      </c>
      <c r="O326" s="16"/>
      <c r="P326" s="16" t="s">
        <v>807</v>
      </c>
    </row>
    <row collapsed="false" customFormat="false" customHeight="false" hidden="false" ht="12.1" outlineLevel="0" r="327">
      <c r="A327" s="20" t="n">
        <v>44393.556215278</v>
      </c>
      <c r="B327" s="16" t="s">
        <v>690</v>
      </c>
      <c r="C327" s="16" t="s">
        <v>873</v>
      </c>
      <c r="D327" s="16" t="s">
        <v>656</v>
      </c>
      <c r="E327" s="16" t="s">
        <v>18</v>
      </c>
      <c r="F327" s="16" t="s">
        <v>20</v>
      </c>
      <c r="G327" s="7" t="n">
        <v>1000</v>
      </c>
      <c r="H327" s="6" t="n">
        <v>0.6985</v>
      </c>
      <c r="I327" s="6" t="n">
        <v>-698.5</v>
      </c>
      <c r="J327" s="6" t="n">
        <v>-0</v>
      </c>
      <c r="K327" s="6" t="n">
        <v>-0.4</v>
      </c>
      <c r="L327" s="6" t="n">
        <v>-0</v>
      </c>
      <c r="M327" s="6"/>
      <c r="N327" s="6" t="s">
        <f>=I327+J327+K327+L327</f>
      </c>
      <c r="O327" s="16"/>
      <c r="P327" s="16" t="s">
        <v>807</v>
      </c>
    </row>
    <row collapsed="false" customFormat="false" customHeight="false" hidden="false" ht="12.1" outlineLevel="0" r="328">
      <c r="A328" s="20" t="n">
        <v>44393.558530093</v>
      </c>
      <c r="B328" s="16" t="s">
        <v>679</v>
      </c>
      <c r="C328" s="16" t="s">
        <v>853</v>
      </c>
      <c r="D328" s="16" t="s">
        <v>656</v>
      </c>
      <c r="E328" s="16" t="s">
        <v>87</v>
      </c>
      <c r="F328" s="16" t="s">
        <v>20</v>
      </c>
      <c r="G328" s="7" t="n">
        <v>11</v>
      </c>
      <c r="H328" s="6" t="n">
        <v>13.471</v>
      </c>
      <c r="I328" s="6" t="n">
        <v>-148.18</v>
      </c>
      <c r="J328" s="6" t="n">
        <v>-0</v>
      </c>
      <c r="K328" s="6" t="n">
        <v>-0.08</v>
      </c>
      <c r="L328" s="6" t="n">
        <v>-0</v>
      </c>
      <c r="M328" s="6"/>
      <c r="N328" s="6" t="s">
        <f>=I328+J328+K328+L328</f>
      </c>
      <c r="O328" s="16"/>
      <c r="P328" s="16" t="s">
        <v>807</v>
      </c>
    </row>
    <row collapsed="false" customFormat="false" customHeight="false" hidden="false" ht="12.1" outlineLevel="0" r="329">
      <c r="A329" s="21" t="n">
        <v>44396</v>
      </c>
      <c r="B329" s="22" t="s">
        <v>813</v>
      </c>
      <c r="C329" s="22" t="s">
        <v>823</v>
      </c>
      <c r="D329" s="22" t="s">
        <v>813</v>
      </c>
      <c r="E329" s="22" t="s">
        <v>813</v>
      </c>
      <c r="F329" s="22" t="s">
        <v>20</v>
      </c>
      <c r="G329" s="23" t="n">
        <v>1</v>
      </c>
      <c r="H329" s="24" t="n">
        <v>669.2</v>
      </c>
      <c r="I329" s="24" t="n">
        <v>669.2</v>
      </c>
      <c r="J329" s="24" t="n">
        <v>0</v>
      </c>
      <c r="K329" s="24" t="n">
        <v>-0</v>
      </c>
      <c r="L329" s="24" t="n">
        <v>-0</v>
      </c>
      <c r="M329" s="24"/>
      <c r="N329" s="6" t="s">
        <f>=I329+J329+K329+L329</f>
      </c>
      <c r="O329" s="22"/>
      <c r="P329" s="22" t="s">
        <v>807</v>
      </c>
    </row>
    <row collapsed="false" customFormat="false" customHeight="false" hidden="false" ht="12.1" outlineLevel="0" r="330">
      <c r="A330" s="21" t="n">
        <v>44396</v>
      </c>
      <c r="B330" s="22" t="s">
        <v>803</v>
      </c>
      <c r="C330" s="22" t="s">
        <v>175</v>
      </c>
      <c r="D330" s="22" t="s">
        <v>803</v>
      </c>
      <c r="E330" s="22" t="s">
        <v>803</v>
      </c>
      <c r="F330" s="22" t="s">
        <v>20</v>
      </c>
      <c r="G330" s="23" t="n">
        <v>1</v>
      </c>
      <c r="H330" s="24" t="n">
        <v>182</v>
      </c>
      <c r="I330" s="24" t="n">
        <v>182</v>
      </c>
      <c r="J330" s="24" t="n">
        <v>0</v>
      </c>
      <c r="K330" s="24" t="n">
        <v>-0</v>
      </c>
      <c r="L330" s="24" t="n">
        <v>-0</v>
      </c>
      <c r="M330" s="24"/>
      <c r="N330" s="6" t="s">
        <f>=I330+J330+K330+L330</f>
      </c>
      <c r="O330" s="22"/>
      <c r="P330" s="22" t="s">
        <v>807</v>
      </c>
    </row>
    <row collapsed="false" customFormat="false" customHeight="false" hidden="false" ht="12.1" outlineLevel="0" r="331">
      <c r="A331" s="20" t="n">
        <v>44396.44724537</v>
      </c>
      <c r="B331" s="16" t="s">
        <v>688</v>
      </c>
      <c r="C331" s="16" t="s">
        <v>867</v>
      </c>
      <c r="D331" s="16" t="s">
        <v>656</v>
      </c>
      <c r="E331" s="16" t="s">
        <v>87</v>
      </c>
      <c r="F331" s="16" t="s">
        <v>20</v>
      </c>
      <c r="G331" s="7" t="n">
        <v>1</v>
      </c>
      <c r="H331" s="6" t="n">
        <v>110.1</v>
      </c>
      <c r="I331" s="6" t="n">
        <v>-110.1</v>
      </c>
      <c r="J331" s="6" t="n">
        <v>-0</v>
      </c>
      <c r="K331" s="6" t="n">
        <v>-0.06</v>
      </c>
      <c r="L331" s="6" t="n">
        <v>-0</v>
      </c>
      <c r="M331" s="6"/>
      <c r="N331" s="6" t="s">
        <f>=I331+J331+K331+L331</f>
      </c>
      <c r="O331" s="16"/>
      <c r="P331" s="16" t="s">
        <v>807</v>
      </c>
    </row>
    <row collapsed="false" customFormat="false" customHeight="false" hidden="false" ht="12.1" outlineLevel="0" r="332">
      <c r="A332" s="20" t="n">
        <v>44396.449016204</v>
      </c>
      <c r="B332" s="16" t="s">
        <v>691</v>
      </c>
      <c r="C332" s="16" t="s">
        <v>874</v>
      </c>
      <c r="D332" s="16" t="s">
        <v>656</v>
      </c>
      <c r="E332" s="16" t="s">
        <v>87</v>
      </c>
      <c r="F332" s="16" t="s">
        <v>20</v>
      </c>
      <c r="G332" s="7" t="n">
        <v>1</v>
      </c>
      <c r="H332" s="6" t="n">
        <v>81.94</v>
      </c>
      <c r="I332" s="6" t="n">
        <v>-81.94</v>
      </c>
      <c r="J332" s="6" t="n">
        <v>-0</v>
      </c>
      <c r="K332" s="6" t="n">
        <v>-0.05</v>
      </c>
      <c r="L332" s="6" t="n">
        <v>-0</v>
      </c>
      <c r="M332" s="6"/>
      <c r="N332" s="6" t="s">
        <f>=I332+J332+K332+L332</f>
      </c>
      <c r="O332" s="16"/>
      <c r="P332" s="16" t="s">
        <v>807</v>
      </c>
    </row>
    <row collapsed="false" customFormat="false" customHeight="false" hidden="false" ht="12.1" outlineLevel="0" r="333">
      <c r="A333" s="21" t="n">
        <v>44398</v>
      </c>
      <c r="B333" s="22" t="s">
        <v>813</v>
      </c>
      <c r="C333" s="22" t="s">
        <v>851</v>
      </c>
      <c r="D333" s="22" t="s">
        <v>813</v>
      </c>
      <c r="E333" s="22" t="s">
        <v>813</v>
      </c>
      <c r="F333" s="22" t="s">
        <v>20</v>
      </c>
      <c r="G333" s="23" t="n">
        <v>1</v>
      </c>
      <c r="H333" s="24" t="n">
        <v>233.1</v>
      </c>
      <c r="I333" s="24" t="n">
        <v>233.1</v>
      </c>
      <c r="J333" s="24" t="n">
        <v>0</v>
      </c>
      <c r="K333" s="24" t="n">
        <v>-0</v>
      </c>
      <c r="L333" s="24" t="n">
        <v>-0</v>
      </c>
      <c r="M333" s="24"/>
      <c r="N333" s="6" t="s">
        <f>=I333+J333+K333+L333</f>
      </c>
      <c r="O333" s="22"/>
      <c r="P333" s="22" t="s">
        <v>807</v>
      </c>
    </row>
    <row collapsed="false" customFormat="false" customHeight="false" hidden="false" ht="12.1" outlineLevel="0" r="334">
      <c r="A334" s="20" t="n">
        <v>44398.474016204</v>
      </c>
      <c r="B334" s="16" t="s">
        <v>690</v>
      </c>
      <c r="C334" s="16" t="s">
        <v>873</v>
      </c>
      <c r="D334" s="16" t="s">
        <v>656</v>
      </c>
      <c r="E334" s="16" t="s">
        <v>18</v>
      </c>
      <c r="F334" s="16" t="s">
        <v>20</v>
      </c>
      <c r="G334" s="7" t="n">
        <v>1000</v>
      </c>
      <c r="H334" s="6" t="n">
        <v>0.6843</v>
      </c>
      <c r="I334" s="6" t="n">
        <v>-684.3</v>
      </c>
      <c r="J334" s="6" t="n">
        <v>-0</v>
      </c>
      <c r="K334" s="6" t="n">
        <v>-0.39</v>
      </c>
      <c r="L334" s="6" t="n">
        <v>-0</v>
      </c>
      <c r="M334" s="6"/>
      <c r="N334" s="6" t="s">
        <f>=I334+J334+K334+L334</f>
      </c>
      <c r="O334" s="16"/>
      <c r="P334" s="16" t="s">
        <v>807</v>
      </c>
    </row>
    <row collapsed="false" customFormat="false" customHeight="false" hidden="false" ht="12.1" outlineLevel="0" r="335">
      <c r="A335" s="20" t="n">
        <v>44398.475486111</v>
      </c>
      <c r="B335" s="16" t="s">
        <v>679</v>
      </c>
      <c r="C335" s="16" t="s">
        <v>853</v>
      </c>
      <c r="D335" s="16" t="s">
        <v>656</v>
      </c>
      <c r="E335" s="16" t="s">
        <v>87</v>
      </c>
      <c r="F335" s="16" t="s">
        <v>20</v>
      </c>
      <c r="G335" s="7" t="n">
        <v>13</v>
      </c>
      <c r="H335" s="6" t="n">
        <v>13.225</v>
      </c>
      <c r="I335" s="6" t="n">
        <v>-171.93</v>
      </c>
      <c r="J335" s="6" t="n">
        <v>-0</v>
      </c>
      <c r="K335" s="6" t="n">
        <v>-0.1</v>
      </c>
      <c r="L335" s="6" t="n">
        <v>-0</v>
      </c>
      <c r="M335" s="6"/>
      <c r="N335" s="6" t="s">
        <f>=I335+J335+K335+L335</f>
      </c>
      <c r="O335" s="16"/>
      <c r="P335" s="16" t="s">
        <v>807</v>
      </c>
    </row>
    <row collapsed="false" customFormat="false" customHeight="false" hidden="false" ht="12.1" outlineLevel="0" r="336">
      <c r="A336" s="21" t="n">
        <v>44403</v>
      </c>
      <c r="B336" s="22" t="s">
        <v>813</v>
      </c>
      <c r="C336" s="22" t="s">
        <v>849</v>
      </c>
      <c r="D336" s="22" t="s">
        <v>813</v>
      </c>
      <c r="E336" s="22" t="s">
        <v>813</v>
      </c>
      <c r="F336" s="22" t="s">
        <v>20</v>
      </c>
      <c r="G336" s="23" t="n">
        <v>1</v>
      </c>
      <c r="H336" s="24" t="n">
        <v>323.34</v>
      </c>
      <c r="I336" s="24" t="n">
        <v>323.34</v>
      </c>
      <c r="J336" s="24" t="n">
        <v>0</v>
      </c>
      <c r="K336" s="24" t="n">
        <v>-0</v>
      </c>
      <c r="L336" s="24" t="n">
        <v>-0</v>
      </c>
      <c r="M336" s="24"/>
      <c r="N336" s="6" t="s">
        <f>=I336+J336+K336+L336</f>
      </c>
      <c r="O336" s="22"/>
      <c r="P336" s="22" t="s">
        <v>807</v>
      </c>
    </row>
    <row collapsed="false" customFormat="false" customHeight="false" hidden="false" ht="12.1" outlineLevel="0" r="337">
      <c r="A337" s="21" t="n">
        <v>44403</v>
      </c>
      <c r="B337" s="22" t="s">
        <v>813</v>
      </c>
      <c r="C337" s="22" t="s">
        <v>840</v>
      </c>
      <c r="D337" s="22" t="s">
        <v>813</v>
      </c>
      <c r="E337" s="22" t="s">
        <v>813</v>
      </c>
      <c r="F337" s="22" t="s">
        <v>20</v>
      </c>
      <c r="G337" s="23" t="n">
        <v>1</v>
      </c>
      <c r="H337" s="24" t="n">
        <v>150.2</v>
      </c>
      <c r="I337" s="24" t="n">
        <v>150.2</v>
      </c>
      <c r="J337" s="24" t="n">
        <v>0</v>
      </c>
      <c r="K337" s="24" t="n">
        <v>-0</v>
      </c>
      <c r="L337" s="24" t="n">
        <v>-0</v>
      </c>
      <c r="M337" s="24"/>
      <c r="N337" s="6" t="s">
        <f>=I337+J337+K337+L337</f>
      </c>
      <c r="O337" s="22"/>
      <c r="P337" s="22" t="s">
        <v>807</v>
      </c>
    </row>
    <row collapsed="false" customFormat="false" customHeight="false" hidden="false" ht="12.1" outlineLevel="0" r="338">
      <c r="A338" s="21" t="n">
        <v>44404</v>
      </c>
      <c r="B338" s="22" t="s">
        <v>803</v>
      </c>
      <c r="C338" s="22" t="s">
        <v>175</v>
      </c>
      <c r="D338" s="22" t="s">
        <v>803</v>
      </c>
      <c r="E338" s="22" t="s">
        <v>803</v>
      </c>
      <c r="F338" s="22" t="s">
        <v>20</v>
      </c>
      <c r="G338" s="23" t="n">
        <v>1</v>
      </c>
      <c r="H338" s="24" t="n">
        <v>128</v>
      </c>
      <c r="I338" s="24" t="n">
        <v>128</v>
      </c>
      <c r="J338" s="24" t="n">
        <v>0</v>
      </c>
      <c r="K338" s="24" t="n">
        <v>-0</v>
      </c>
      <c r="L338" s="24" t="n">
        <v>-0</v>
      </c>
      <c r="M338" s="24"/>
      <c r="N338" s="6" t="s">
        <f>=I338+J338+K338+L338</f>
      </c>
      <c r="O338" s="22"/>
      <c r="P338" s="22" t="s">
        <v>807</v>
      </c>
    </row>
    <row collapsed="false" customFormat="false" customHeight="false" hidden="false" ht="12.1" outlineLevel="0" r="339">
      <c r="A339" s="20" t="n">
        <v>44404.461018519</v>
      </c>
      <c r="B339" s="16" t="s">
        <v>688</v>
      </c>
      <c r="C339" s="16" t="s">
        <v>867</v>
      </c>
      <c r="D339" s="16" t="s">
        <v>656</v>
      </c>
      <c r="E339" s="16" t="s">
        <v>87</v>
      </c>
      <c r="F339" s="16" t="s">
        <v>20</v>
      </c>
      <c r="G339" s="7" t="n">
        <v>1</v>
      </c>
      <c r="H339" s="6" t="n">
        <v>111.81</v>
      </c>
      <c r="I339" s="6" t="n">
        <v>-111.81</v>
      </c>
      <c r="J339" s="6" t="n">
        <v>-0</v>
      </c>
      <c r="K339" s="6" t="n">
        <v>-0.07</v>
      </c>
      <c r="L339" s="6" t="n">
        <v>-0</v>
      </c>
      <c r="M339" s="6"/>
      <c r="N339" s="6" t="s">
        <f>=I339+J339+K339+L339</f>
      </c>
      <c r="O339" s="16"/>
      <c r="P339" s="16" t="s">
        <v>807</v>
      </c>
    </row>
    <row collapsed="false" customFormat="false" customHeight="false" hidden="false" ht="12.1" outlineLevel="0" r="340">
      <c r="A340" s="21" t="n">
        <v>44407</v>
      </c>
      <c r="B340" s="22" t="s">
        <v>803</v>
      </c>
      <c r="C340" s="22" t="s">
        <v>175</v>
      </c>
      <c r="D340" s="22" t="s">
        <v>803</v>
      </c>
      <c r="E340" s="22" t="s">
        <v>803</v>
      </c>
      <c r="F340" s="22" t="s">
        <v>20</v>
      </c>
      <c r="G340" s="23" t="n">
        <v>1</v>
      </c>
      <c r="H340" s="24" t="n">
        <v>2000</v>
      </c>
      <c r="I340" s="24" t="n">
        <v>2000</v>
      </c>
      <c r="J340" s="24" t="n">
        <v>0</v>
      </c>
      <c r="K340" s="24" t="n">
        <v>-0</v>
      </c>
      <c r="L340" s="24" t="n">
        <v>-0</v>
      </c>
      <c r="M340" s="24"/>
      <c r="N340" s="6" t="s">
        <f>=I340+J340+K340+L340</f>
      </c>
      <c r="O340" s="22"/>
      <c r="P340" s="22" t="s">
        <v>807</v>
      </c>
    </row>
    <row collapsed="false" customFormat="false" customHeight="false" hidden="false" ht="12.1" outlineLevel="0" r="341">
      <c r="A341" s="20" t="n">
        <v>44407.468842593</v>
      </c>
      <c r="B341" s="16" t="s">
        <v>62</v>
      </c>
      <c r="C341" s="16" t="s">
        <v>872</v>
      </c>
      <c r="D341" s="16" t="s">
        <v>656</v>
      </c>
      <c r="E341" s="16" t="s">
        <v>18</v>
      </c>
      <c r="F341" s="16" t="s">
        <v>20</v>
      </c>
      <c r="G341" s="7" t="n">
        <v>1</v>
      </c>
      <c r="H341" s="6" t="n">
        <v>1633.8</v>
      </c>
      <c r="I341" s="6" t="n">
        <v>-1633.8</v>
      </c>
      <c r="J341" s="6" t="n">
        <v>-0</v>
      </c>
      <c r="K341" s="6" t="n">
        <v>-0.93</v>
      </c>
      <c r="L341" s="6" t="n">
        <v>-0</v>
      </c>
      <c r="M341" s="6"/>
      <c r="N341" s="6" t="s">
        <f>=I341+J341+K341+L341</f>
      </c>
      <c r="O341" s="16"/>
      <c r="P341" s="16" t="s">
        <v>807</v>
      </c>
    </row>
    <row collapsed="false" customFormat="false" customHeight="false" hidden="false" ht="12.1" outlineLevel="0" r="342">
      <c r="A342" s="20" t="n">
        <v>44407.472314815</v>
      </c>
      <c r="B342" s="16" t="s">
        <v>690</v>
      </c>
      <c r="C342" s="16" t="s">
        <v>873</v>
      </c>
      <c r="D342" s="16" t="s">
        <v>656</v>
      </c>
      <c r="E342" s="16" t="s">
        <v>18</v>
      </c>
      <c r="F342" s="16" t="s">
        <v>20</v>
      </c>
      <c r="G342" s="7" t="n">
        <v>1000</v>
      </c>
      <c r="H342" s="6" t="n">
        <v>0.6763</v>
      </c>
      <c r="I342" s="6" t="n">
        <v>-676.3</v>
      </c>
      <c r="J342" s="6" t="n">
        <v>-0</v>
      </c>
      <c r="K342" s="6" t="n">
        <v>-0.39</v>
      </c>
      <c r="L342" s="6" t="n">
        <v>-0</v>
      </c>
      <c r="M342" s="6"/>
      <c r="N342" s="6" t="s">
        <f>=I342+J342+K342+L342</f>
      </c>
      <c r="O342" s="16"/>
      <c r="P342" s="16" t="s">
        <v>807</v>
      </c>
    </row>
    <row collapsed="false" customFormat="false" customHeight="false" hidden="false" ht="12.1" outlineLevel="0" r="343">
      <c r="A343" s="20" t="n">
        <v>44407.634270833</v>
      </c>
      <c r="B343" s="16" t="s">
        <v>679</v>
      </c>
      <c r="C343" s="16" t="s">
        <v>853</v>
      </c>
      <c r="D343" s="16" t="s">
        <v>656</v>
      </c>
      <c r="E343" s="16" t="s">
        <v>87</v>
      </c>
      <c r="F343" s="16" t="s">
        <v>20</v>
      </c>
      <c r="G343" s="7" t="n">
        <v>29</v>
      </c>
      <c r="H343" s="6" t="n">
        <v>13.507</v>
      </c>
      <c r="I343" s="6" t="n">
        <v>-391.7</v>
      </c>
      <c r="J343" s="6" t="n">
        <v>-0</v>
      </c>
      <c r="K343" s="6" t="n">
        <v>-0.22</v>
      </c>
      <c r="L343" s="6" t="n">
        <v>-0</v>
      </c>
      <c r="M343" s="6"/>
      <c r="N343" s="6" t="s">
        <f>=I343+J343+K343+L343</f>
      </c>
      <c r="O343" s="16"/>
      <c r="P343" s="16" t="s">
        <v>807</v>
      </c>
    </row>
    <row collapsed="false" customFormat="false" customHeight="false" hidden="false" ht="12.1" outlineLevel="0" r="344">
      <c r="A344" s="21" t="n">
        <v>44410</v>
      </c>
      <c r="B344" s="22" t="s">
        <v>813</v>
      </c>
      <c r="C344" s="22" t="s">
        <v>826</v>
      </c>
      <c r="D344" s="22" t="s">
        <v>813</v>
      </c>
      <c r="E344" s="22" t="s">
        <v>813</v>
      </c>
      <c r="F344" s="22" t="s">
        <v>20</v>
      </c>
      <c r="G344" s="23" t="n">
        <v>1</v>
      </c>
      <c r="H344" s="24" t="n">
        <v>329.5</v>
      </c>
      <c r="I344" s="24" t="n">
        <v>329.5</v>
      </c>
      <c r="J344" s="24" t="n">
        <v>0</v>
      </c>
      <c r="K344" s="24" t="n">
        <v>-0</v>
      </c>
      <c r="L344" s="24" t="n">
        <v>-0</v>
      </c>
      <c r="M344" s="24"/>
      <c r="N344" s="6" t="s">
        <f>=I344+J344+K344+L344</f>
      </c>
      <c r="O344" s="22"/>
      <c r="P344" s="22" t="s">
        <v>807</v>
      </c>
    </row>
    <row collapsed="false" customFormat="false" customHeight="false" hidden="false" ht="12.1" outlineLevel="0" r="345">
      <c r="A345" s="21" t="n">
        <v>44411</v>
      </c>
      <c r="B345" s="22" t="s">
        <v>813</v>
      </c>
      <c r="C345" s="22" t="s">
        <v>824</v>
      </c>
      <c r="D345" s="22" t="s">
        <v>813</v>
      </c>
      <c r="E345" s="22" t="s">
        <v>813</v>
      </c>
      <c r="F345" s="22" t="s">
        <v>20</v>
      </c>
      <c r="G345" s="23" t="n">
        <v>1</v>
      </c>
      <c r="H345" s="24" t="n">
        <v>573.31</v>
      </c>
      <c r="I345" s="24" t="n">
        <v>573.31</v>
      </c>
      <c r="J345" s="24" t="n">
        <v>0</v>
      </c>
      <c r="K345" s="24" t="n">
        <v>-0</v>
      </c>
      <c r="L345" s="24" t="n">
        <v>-0</v>
      </c>
      <c r="M345" s="24"/>
      <c r="N345" s="6" t="s">
        <f>=I345+J345+K345+L345</f>
      </c>
      <c r="O345" s="22"/>
      <c r="P345" s="22" t="s">
        <v>807</v>
      </c>
    </row>
    <row collapsed="false" customFormat="false" customHeight="false" hidden="false" ht="12.1" outlineLevel="0" r="346">
      <c r="A346" s="21" t="n">
        <v>44411</v>
      </c>
      <c r="B346" s="22" t="s">
        <v>803</v>
      </c>
      <c r="C346" s="22" t="s">
        <v>175</v>
      </c>
      <c r="D346" s="22" t="s">
        <v>803</v>
      </c>
      <c r="E346" s="22" t="s">
        <v>803</v>
      </c>
      <c r="F346" s="22" t="s">
        <v>20</v>
      </c>
      <c r="G346" s="23" t="n">
        <v>1</v>
      </c>
      <c r="H346" s="24" t="n">
        <v>249</v>
      </c>
      <c r="I346" s="24" t="n">
        <v>249</v>
      </c>
      <c r="J346" s="24" t="n">
        <v>0</v>
      </c>
      <c r="K346" s="24" t="n">
        <v>-0</v>
      </c>
      <c r="L346" s="24" t="n">
        <v>-0</v>
      </c>
      <c r="M346" s="24"/>
      <c r="N346" s="6" t="s">
        <f>=I346+J346+K346+L346</f>
      </c>
      <c r="O346" s="22"/>
      <c r="P346" s="22" t="s">
        <v>807</v>
      </c>
    </row>
    <row collapsed="false" customFormat="false" customHeight="false" hidden="false" ht="12.1" outlineLevel="0" r="347">
      <c r="A347" s="20" t="n">
        <v>44411.458136574</v>
      </c>
      <c r="B347" s="16" t="s">
        <v>691</v>
      </c>
      <c r="C347" s="16" t="s">
        <v>874</v>
      </c>
      <c r="D347" s="16" t="s">
        <v>656</v>
      </c>
      <c r="E347" s="16" t="s">
        <v>87</v>
      </c>
      <c r="F347" s="16" t="s">
        <v>20</v>
      </c>
      <c r="G347" s="7" t="n">
        <v>1</v>
      </c>
      <c r="H347" s="6" t="n">
        <v>80.64</v>
      </c>
      <c r="I347" s="6" t="n">
        <v>-80.64</v>
      </c>
      <c r="J347" s="6" t="n">
        <v>-0</v>
      </c>
      <c r="K347" s="6" t="n">
        <v>-0.05</v>
      </c>
      <c r="L347" s="6" t="n">
        <v>-0</v>
      </c>
      <c r="M347" s="6"/>
      <c r="N347" s="6" t="s">
        <f>=I347+J347+K347+L347</f>
      </c>
      <c r="O347" s="16"/>
      <c r="P347" s="16" t="s">
        <v>807</v>
      </c>
    </row>
    <row collapsed="false" customFormat="false" customHeight="false" hidden="false" ht="12.1" outlineLevel="0" r="348">
      <c r="A348" s="20" t="n">
        <v>44411.458136574</v>
      </c>
      <c r="B348" s="16" t="s">
        <v>691</v>
      </c>
      <c r="C348" s="16" t="s">
        <v>874</v>
      </c>
      <c r="D348" s="16" t="s">
        <v>656</v>
      </c>
      <c r="E348" s="16" t="s">
        <v>87</v>
      </c>
      <c r="F348" s="16" t="s">
        <v>20</v>
      </c>
      <c r="G348" s="7" t="n">
        <v>2</v>
      </c>
      <c r="H348" s="6" t="n">
        <v>80.65</v>
      </c>
      <c r="I348" s="6" t="n">
        <v>-161.3</v>
      </c>
      <c r="J348" s="6" t="n">
        <v>-0</v>
      </c>
      <c r="K348" s="6" t="n">
        <v>-0.09</v>
      </c>
      <c r="L348" s="6" t="n">
        <v>-0</v>
      </c>
      <c r="M348" s="6"/>
      <c r="N348" s="6" t="s">
        <f>=I348+J348+K348+L348</f>
      </c>
      <c r="O348" s="16"/>
      <c r="P348" s="16" t="s">
        <v>807</v>
      </c>
    </row>
    <row collapsed="false" customFormat="false" customHeight="false" hidden="false" ht="12.1" outlineLevel="0" r="349">
      <c r="A349" s="20" t="n">
        <v>44411.460115741</v>
      </c>
      <c r="B349" s="16" t="s">
        <v>679</v>
      </c>
      <c r="C349" s="16" t="s">
        <v>853</v>
      </c>
      <c r="D349" s="16" t="s">
        <v>656</v>
      </c>
      <c r="E349" s="16" t="s">
        <v>87</v>
      </c>
      <c r="F349" s="16" t="s">
        <v>20</v>
      </c>
      <c r="G349" s="7" t="n">
        <v>25</v>
      </c>
      <c r="H349" s="6" t="n">
        <v>13.483</v>
      </c>
      <c r="I349" s="6" t="n">
        <v>-337.08</v>
      </c>
      <c r="J349" s="6" t="n">
        <v>-0</v>
      </c>
      <c r="K349" s="6" t="n">
        <v>-0.19</v>
      </c>
      <c r="L349" s="6" t="n">
        <v>-0</v>
      </c>
      <c r="M349" s="6"/>
      <c r="N349" s="6" t="s">
        <f>=I349+J349+K349+L349</f>
      </c>
      <c r="O349" s="16"/>
      <c r="P349" s="16" t="s">
        <v>807</v>
      </c>
    </row>
    <row collapsed="false" customFormat="false" customHeight="false" hidden="false" ht="12.1" outlineLevel="0" r="350">
      <c r="A350" s="21" t="n">
        <v>44413</v>
      </c>
      <c r="B350" s="22" t="s">
        <v>813</v>
      </c>
      <c r="C350" s="22" t="s">
        <v>833</v>
      </c>
      <c r="D350" s="22" t="s">
        <v>813</v>
      </c>
      <c r="E350" s="22" t="s">
        <v>813</v>
      </c>
      <c r="F350" s="22" t="s">
        <v>20</v>
      </c>
      <c r="G350" s="23" t="n">
        <v>1</v>
      </c>
      <c r="H350" s="24" t="n">
        <v>267.8</v>
      </c>
      <c r="I350" s="24" t="n">
        <v>267.8</v>
      </c>
      <c r="J350" s="24" t="n">
        <v>0</v>
      </c>
      <c r="K350" s="24" t="n">
        <v>-0</v>
      </c>
      <c r="L350" s="24" t="n">
        <v>-0</v>
      </c>
      <c r="M350" s="24"/>
      <c r="N350" s="6" t="s">
        <f>=I350+J350+K350+L350</f>
      </c>
      <c r="O350" s="22"/>
      <c r="P350" s="22" t="s">
        <v>807</v>
      </c>
    </row>
    <row collapsed="false" customFormat="false" customHeight="false" hidden="false" ht="12.1" outlineLevel="0" r="351">
      <c r="A351" s="20" t="n">
        <v>44414.551412037</v>
      </c>
      <c r="B351" s="16" t="s">
        <v>669</v>
      </c>
      <c r="C351" s="16" t="s">
        <v>830</v>
      </c>
      <c r="D351" s="16" t="s">
        <v>656</v>
      </c>
      <c r="E351" s="16" t="s">
        <v>18</v>
      </c>
      <c r="F351" s="16" t="s">
        <v>20</v>
      </c>
      <c r="G351" s="7" t="n">
        <v>1000</v>
      </c>
      <c r="H351" s="6" t="n">
        <v>0.8237</v>
      </c>
      <c r="I351" s="6" t="n">
        <v>-823.7</v>
      </c>
      <c r="J351" s="6" t="n">
        <v>-0</v>
      </c>
      <c r="K351" s="6" t="n">
        <v>-0.47</v>
      </c>
      <c r="L351" s="6" t="n">
        <v>-0</v>
      </c>
      <c r="M351" s="6"/>
      <c r="N351" s="6" t="s">
        <f>=I351+J351+K351+L351</f>
      </c>
      <c r="O351" s="16"/>
      <c r="P351" s="16" t="s">
        <v>807</v>
      </c>
    </row>
    <row collapsed="false" customFormat="false" customHeight="false" hidden="false" ht="12.1" outlineLevel="0" r="352">
      <c r="A352" s="21" t="n">
        <v>44420.829166667</v>
      </c>
      <c r="B352" s="22" t="s">
        <v>805</v>
      </c>
      <c r="C352" s="22" t="s">
        <v>806</v>
      </c>
      <c r="D352" s="22" t="s">
        <v>805</v>
      </c>
      <c r="E352" s="22" t="s">
        <v>805</v>
      </c>
      <c r="F352" s="22" t="s">
        <v>78</v>
      </c>
      <c r="G352" s="23" t="n">
        <v>1</v>
      </c>
      <c r="H352" s="24" t="n">
        <v>73.9695</v>
      </c>
      <c r="I352" s="24" t="n">
        <v>6.27</v>
      </c>
      <c r="J352" s="24" t="n">
        <v>0</v>
      </c>
      <c r="K352" s="24" t="n">
        <v>-0</v>
      </c>
      <c r="L352" s="24" t="n">
        <v>-0</v>
      </c>
      <c r="M352" s="6" t="s">
        <f>=I352+J352+K352+L352</f>
      </c>
      <c r="N352" s="24"/>
      <c r="O352" s="22"/>
      <c r="P352" s="22" t="s">
        <v>804</v>
      </c>
    </row>
    <row collapsed="false" customFormat="false" customHeight="false" hidden="false" ht="12.1" outlineLevel="0" r="353">
      <c r="A353" s="21" t="n">
        <v>44424</v>
      </c>
      <c r="B353" s="22" t="s">
        <v>803</v>
      </c>
      <c r="C353" s="22" t="s">
        <v>175</v>
      </c>
      <c r="D353" s="22" t="s">
        <v>803</v>
      </c>
      <c r="E353" s="22" t="s">
        <v>803</v>
      </c>
      <c r="F353" s="22" t="s">
        <v>20</v>
      </c>
      <c r="G353" s="23" t="n">
        <v>1</v>
      </c>
      <c r="H353" s="24" t="n">
        <v>1000</v>
      </c>
      <c r="I353" s="24" t="n">
        <v>1000</v>
      </c>
      <c r="J353" s="24" t="n">
        <v>0</v>
      </c>
      <c r="K353" s="24" t="n">
        <v>-0</v>
      </c>
      <c r="L353" s="24" t="n">
        <v>-0</v>
      </c>
      <c r="M353" s="24"/>
      <c r="N353" s="6" t="s">
        <f>=I353+J353+K353+L353</f>
      </c>
      <c r="O353" s="22"/>
      <c r="P353" s="22" t="s">
        <v>807</v>
      </c>
    </row>
    <row collapsed="false" customFormat="false" customHeight="false" hidden="false" ht="12.1" outlineLevel="0" r="354">
      <c r="A354" s="20" t="n">
        <v>44424.484155093</v>
      </c>
      <c r="B354" s="16" t="s">
        <v>669</v>
      </c>
      <c r="C354" s="16" t="s">
        <v>830</v>
      </c>
      <c r="D354" s="16" t="s">
        <v>656</v>
      </c>
      <c r="E354" s="16" t="s">
        <v>18</v>
      </c>
      <c r="F354" s="16" t="s">
        <v>20</v>
      </c>
      <c r="G354" s="7" t="n">
        <v>1000</v>
      </c>
      <c r="H354" s="6" t="n">
        <v>0.8296</v>
      </c>
      <c r="I354" s="6" t="n">
        <v>-829.6</v>
      </c>
      <c r="J354" s="6" t="n">
        <v>-0</v>
      </c>
      <c r="K354" s="6" t="n">
        <v>-0.47</v>
      </c>
      <c r="L354" s="6" t="n">
        <v>-0</v>
      </c>
      <c r="M354" s="6"/>
      <c r="N354" s="6" t="s">
        <f>=I354+J354+K354+L354</f>
      </c>
      <c r="O354" s="16"/>
      <c r="P354" s="16" t="s">
        <v>807</v>
      </c>
    </row>
    <row collapsed="false" customFormat="false" customHeight="false" hidden="false" ht="12.1" outlineLevel="0" r="355">
      <c r="A355" s="20" t="n">
        <v>44424.484930556</v>
      </c>
      <c r="B355" s="16" t="s">
        <v>679</v>
      </c>
      <c r="C355" s="16" t="s">
        <v>853</v>
      </c>
      <c r="D355" s="16" t="s">
        <v>656</v>
      </c>
      <c r="E355" s="16" t="s">
        <v>87</v>
      </c>
      <c r="F355" s="16" t="s">
        <v>20</v>
      </c>
      <c r="G355" s="7" t="n">
        <v>13</v>
      </c>
      <c r="H355" s="6" t="n">
        <v>13.484</v>
      </c>
      <c r="I355" s="6" t="n">
        <v>-175.29</v>
      </c>
      <c r="J355" s="6" t="n">
        <v>-0</v>
      </c>
      <c r="K355" s="6" t="n">
        <v>-0.1</v>
      </c>
      <c r="L355" s="6" t="n">
        <v>-0</v>
      </c>
      <c r="M355" s="6"/>
      <c r="N355" s="6" t="s">
        <f>=I355+J355+K355+L355</f>
      </c>
      <c r="O355" s="16"/>
      <c r="P355" s="16" t="s">
        <v>807</v>
      </c>
    </row>
    <row collapsed="false" customFormat="false" customHeight="false" hidden="false" ht="12.1" outlineLevel="0" r="356">
      <c r="A356" s="21" t="n">
        <v>44428</v>
      </c>
      <c r="B356" s="22" t="s">
        <v>803</v>
      </c>
      <c r="C356" s="22" t="s">
        <v>175</v>
      </c>
      <c r="D356" s="22" t="s">
        <v>803</v>
      </c>
      <c r="E356" s="22" t="s">
        <v>803</v>
      </c>
      <c r="F356" s="22" t="s">
        <v>20</v>
      </c>
      <c r="G356" s="23" t="n">
        <v>1</v>
      </c>
      <c r="H356" s="24" t="n">
        <v>559</v>
      </c>
      <c r="I356" s="24" t="n">
        <v>559</v>
      </c>
      <c r="J356" s="24" t="n">
        <v>0</v>
      </c>
      <c r="K356" s="24" t="n">
        <v>-0</v>
      </c>
      <c r="L356" s="24" t="n">
        <v>-0</v>
      </c>
      <c r="M356" s="24"/>
      <c r="N356" s="6" t="s">
        <f>=I356+J356+K356+L356</f>
      </c>
      <c r="O356" s="22"/>
      <c r="P356" s="22" t="s">
        <v>807</v>
      </c>
    </row>
    <row collapsed="false" customFormat="false" customHeight="false" hidden="false" ht="12.1" outlineLevel="0" r="357">
      <c r="A357" s="20" t="n">
        <v>44428.564560185</v>
      </c>
      <c r="B357" s="16" t="s">
        <v>691</v>
      </c>
      <c r="C357" s="16" t="s">
        <v>874</v>
      </c>
      <c r="D357" s="16" t="s">
        <v>656</v>
      </c>
      <c r="E357" s="16" t="s">
        <v>87</v>
      </c>
      <c r="F357" s="16" t="s">
        <v>20</v>
      </c>
      <c r="G357" s="7" t="n">
        <v>6</v>
      </c>
      <c r="H357" s="6" t="n">
        <v>81.84</v>
      </c>
      <c r="I357" s="6" t="n">
        <v>-491.04</v>
      </c>
      <c r="J357" s="6" t="n">
        <v>-0</v>
      </c>
      <c r="K357" s="6" t="n">
        <v>-0.29</v>
      </c>
      <c r="L357" s="6" t="n">
        <v>-0</v>
      </c>
      <c r="M357" s="6"/>
      <c r="N357" s="6" t="s">
        <f>=I357+J357+K357+L357</f>
      </c>
      <c r="O357" s="16"/>
      <c r="P357" s="16" t="s">
        <v>807</v>
      </c>
    </row>
    <row collapsed="false" customFormat="false" customHeight="false" hidden="false" ht="12.1" outlineLevel="0" r="358">
      <c r="A358" s="20" t="n">
        <v>44428.565046296</v>
      </c>
      <c r="B358" s="16" t="s">
        <v>691</v>
      </c>
      <c r="C358" s="16" t="s">
        <v>874</v>
      </c>
      <c r="D358" s="16" t="s">
        <v>656</v>
      </c>
      <c r="E358" s="16" t="s">
        <v>87</v>
      </c>
      <c r="F358" s="16" t="s">
        <v>20</v>
      </c>
      <c r="G358" s="7" t="n">
        <v>1</v>
      </c>
      <c r="H358" s="6" t="n">
        <v>81.84</v>
      </c>
      <c r="I358" s="6" t="n">
        <v>-81.84</v>
      </c>
      <c r="J358" s="6" t="n">
        <v>-0</v>
      </c>
      <c r="K358" s="6" t="n">
        <v>-0.05</v>
      </c>
      <c r="L358" s="6" t="n">
        <v>-0</v>
      </c>
      <c r="M358" s="6"/>
      <c r="N358" s="6" t="s">
        <f>=I358+J358+K358+L358</f>
      </c>
      <c r="O358" s="16"/>
      <c r="P358" s="16" t="s">
        <v>807</v>
      </c>
    </row>
    <row collapsed="false" customFormat="false" customHeight="false" hidden="false" ht="12.1" outlineLevel="0" r="359">
      <c r="A359" s="21" t="n">
        <v>44439</v>
      </c>
      <c r="B359" s="22" t="s">
        <v>803</v>
      </c>
      <c r="C359" s="22" t="s">
        <v>175</v>
      </c>
      <c r="D359" s="22" t="s">
        <v>803</v>
      </c>
      <c r="E359" s="22" t="s">
        <v>803</v>
      </c>
      <c r="F359" s="22" t="s">
        <v>20</v>
      </c>
      <c r="G359" s="23" t="n">
        <v>1</v>
      </c>
      <c r="H359" s="24" t="n">
        <v>2000</v>
      </c>
      <c r="I359" s="24" t="n">
        <v>2000</v>
      </c>
      <c r="J359" s="24" t="n">
        <v>0</v>
      </c>
      <c r="K359" s="24" t="n">
        <v>-0</v>
      </c>
      <c r="L359" s="24" t="n">
        <v>-0</v>
      </c>
      <c r="M359" s="24"/>
      <c r="N359" s="6" t="s">
        <f>=I359+J359+K359+L359</f>
      </c>
      <c r="O359" s="22"/>
      <c r="P359" s="22" t="s">
        <v>807</v>
      </c>
    </row>
    <row collapsed="false" customFormat="false" customHeight="false" hidden="false" ht="12.1" outlineLevel="0" r="360">
      <c r="A360" s="21" t="n">
        <v>44439</v>
      </c>
      <c r="B360" s="22" t="s">
        <v>803</v>
      </c>
      <c r="C360" s="22" t="s">
        <v>175</v>
      </c>
      <c r="D360" s="22" t="s">
        <v>803</v>
      </c>
      <c r="E360" s="22" t="s">
        <v>803</v>
      </c>
      <c r="F360" s="22" t="s">
        <v>20</v>
      </c>
      <c r="G360" s="23" t="n">
        <v>1</v>
      </c>
      <c r="H360" s="24" t="n">
        <v>356</v>
      </c>
      <c r="I360" s="24" t="n">
        <v>356</v>
      </c>
      <c r="J360" s="24" t="n">
        <v>0</v>
      </c>
      <c r="K360" s="24" t="n">
        <v>-0</v>
      </c>
      <c r="L360" s="24" t="n">
        <v>-0</v>
      </c>
      <c r="M360" s="24"/>
      <c r="N360" s="6" t="s">
        <f>=I360+J360+K360+L360</f>
      </c>
      <c r="O360" s="22"/>
      <c r="P360" s="22" t="s">
        <v>807</v>
      </c>
    </row>
    <row collapsed="false" customFormat="false" customHeight="false" hidden="false" ht="12.1" outlineLevel="0" r="361">
      <c r="A361" s="20" t="n">
        <v>44439.550358796</v>
      </c>
      <c r="B361" s="16" t="s">
        <v>688</v>
      </c>
      <c r="C361" s="16" t="s">
        <v>867</v>
      </c>
      <c r="D361" s="16" t="s">
        <v>656</v>
      </c>
      <c r="E361" s="16" t="s">
        <v>87</v>
      </c>
      <c r="F361" s="16" t="s">
        <v>20</v>
      </c>
      <c r="G361" s="7" t="n">
        <v>3</v>
      </c>
      <c r="H361" s="6" t="n">
        <v>114.7</v>
      </c>
      <c r="I361" s="6" t="n">
        <v>-344.1</v>
      </c>
      <c r="J361" s="6" t="n">
        <v>-0</v>
      </c>
      <c r="K361" s="6" t="n">
        <v>-0.2</v>
      </c>
      <c r="L361" s="6" t="n">
        <v>-0</v>
      </c>
      <c r="M361" s="6"/>
      <c r="N361" s="6" t="s">
        <f>=I361+J361+K361+L361</f>
      </c>
      <c r="O361" s="16"/>
      <c r="P361" s="16" t="s">
        <v>807</v>
      </c>
    </row>
    <row collapsed="false" customFormat="false" customHeight="false" hidden="false" ht="12.1" outlineLevel="0" r="362">
      <c r="A362" s="20" t="n">
        <v>44439.554733796</v>
      </c>
      <c r="B362" s="16" t="s">
        <v>682</v>
      </c>
      <c r="C362" s="16" t="s">
        <v>858</v>
      </c>
      <c r="D362" s="16" t="s">
        <v>656</v>
      </c>
      <c r="E362" s="16" t="s">
        <v>18</v>
      </c>
      <c r="F362" s="16" t="s">
        <v>20</v>
      </c>
      <c r="G362" s="7" t="n">
        <v>1</v>
      </c>
      <c r="H362" s="6" t="n">
        <v>777</v>
      </c>
      <c r="I362" s="6" t="n">
        <v>-777</v>
      </c>
      <c r="J362" s="6" t="n">
        <v>-0</v>
      </c>
      <c r="K362" s="6" t="n">
        <v>-0.44</v>
      </c>
      <c r="L362" s="6" t="n">
        <v>-0</v>
      </c>
      <c r="M362" s="6"/>
      <c r="N362" s="6" t="s">
        <f>=I362+J362+K362+L362</f>
      </c>
      <c r="O362" s="16"/>
      <c r="P362" s="16" t="s">
        <v>807</v>
      </c>
    </row>
    <row collapsed="false" customFormat="false" customHeight="false" hidden="false" ht="12.1" outlineLevel="0" r="363">
      <c r="A363" s="20" t="n">
        <v>44439.554872685</v>
      </c>
      <c r="B363" s="16" t="s">
        <v>690</v>
      </c>
      <c r="C363" s="16" t="s">
        <v>873</v>
      </c>
      <c r="D363" s="16" t="s">
        <v>656</v>
      </c>
      <c r="E363" s="16" t="s">
        <v>18</v>
      </c>
      <c r="F363" s="16" t="s">
        <v>20</v>
      </c>
      <c r="G363" s="7" t="n">
        <v>1000</v>
      </c>
      <c r="H363" s="6" t="n">
        <v>0.7122</v>
      </c>
      <c r="I363" s="6" t="n">
        <v>-712.2</v>
      </c>
      <c r="J363" s="6" t="n">
        <v>-0</v>
      </c>
      <c r="K363" s="6" t="n">
        <v>-0.41</v>
      </c>
      <c r="L363" s="6" t="n">
        <v>-0</v>
      </c>
      <c r="M363" s="6"/>
      <c r="N363" s="6" t="s">
        <f>=I363+J363+K363+L363</f>
      </c>
      <c r="O363" s="16"/>
      <c r="P363" s="16" t="s">
        <v>807</v>
      </c>
    </row>
    <row collapsed="false" customFormat="false" customHeight="false" hidden="false" ht="12.1" outlineLevel="0" r="364">
      <c r="A364" s="20" t="n">
        <v>44439.555358796</v>
      </c>
      <c r="B364" s="16" t="s">
        <v>668</v>
      </c>
      <c r="C364" s="16" t="s">
        <v>828</v>
      </c>
      <c r="D364" s="16" t="s">
        <v>656</v>
      </c>
      <c r="E364" s="16" t="s">
        <v>18</v>
      </c>
      <c r="F364" s="16" t="s">
        <v>20</v>
      </c>
      <c r="G364" s="7" t="n">
        <v>1</v>
      </c>
      <c r="H364" s="6" t="n">
        <v>459.6</v>
      </c>
      <c r="I364" s="6" t="n">
        <v>-459.6</v>
      </c>
      <c r="J364" s="6" t="n">
        <v>-0</v>
      </c>
      <c r="K364" s="6" t="n">
        <v>-0.26</v>
      </c>
      <c r="L364" s="6" t="n">
        <v>-0</v>
      </c>
      <c r="M364" s="6"/>
      <c r="N364" s="6" t="s">
        <f>=I364+J364+K364+L364</f>
      </c>
      <c r="O364" s="16"/>
      <c r="P364" s="16" t="s">
        <v>807</v>
      </c>
    </row>
    <row collapsed="false" customFormat="false" customHeight="false" hidden="false" ht="12.1" outlineLevel="0" r="365">
      <c r="A365" s="20" t="n">
        <v>44439.556388889</v>
      </c>
      <c r="B365" s="16" t="s">
        <v>679</v>
      </c>
      <c r="C365" s="16" t="s">
        <v>853</v>
      </c>
      <c r="D365" s="16" t="s">
        <v>656</v>
      </c>
      <c r="E365" s="16" t="s">
        <v>87</v>
      </c>
      <c r="F365" s="16" t="s">
        <v>20</v>
      </c>
      <c r="G365" s="7" t="n">
        <v>4</v>
      </c>
      <c r="H365" s="6" t="n">
        <v>13.682</v>
      </c>
      <c r="I365" s="6" t="n">
        <v>-54.73</v>
      </c>
      <c r="J365" s="6" t="n">
        <v>-0</v>
      </c>
      <c r="K365" s="6" t="n">
        <v>-0.03</v>
      </c>
      <c r="L365" s="6" t="n">
        <v>-0</v>
      </c>
      <c r="M365" s="6"/>
      <c r="N365" s="6" t="s">
        <f>=I365+J365+K365+L365</f>
      </c>
      <c r="O365" s="16"/>
      <c r="P365" s="16" t="s">
        <v>807</v>
      </c>
    </row>
    <row collapsed="false" customFormat="false" customHeight="false" hidden="false" ht="12.1" outlineLevel="0" r="366">
      <c r="A366" s="21" t="n">
        <v>44446</v>
      </c>
      <c r="B366" s="22" t="s">
        <v>803</v>
      </c>
      <c r="C366" s="22" t="s">
        <v>175</v>
      </c>
      <c r="D366" s="22" t="s">
        <v>803</v>
      </c>
      <c r="E366" s="22" t="s">
        <v>803</v>
      </c>
      <c r="F366" s="22" t="s">
        <v>20</v>
      </c>
      <c r="G366" s="23" t="n">
        <v>1</v>
      </c>
      <c r="H366" s="24" t="n">
        <v>2000</v>
      </c>
      <c r="I366" s="24" t="n">
        <v>2000</v>
      </c>
      <c r="J366" s="24" t="n">
        <v>0</v>
      </c>
      <c r="K366" s="24" t="n">
        <v>-0</v>
      </c>
      <c r="L366" s="24" t="n">
        <v>-0</v>
      </c>
      <c r="M366" s="24"/>
      <c r="N366" s="6" t="s">
        <f>=I366+J366+K366+L366</f>
      </c>
      <c r="O366" s="22"/>
      <c r="P366" s="22" t="s">
        <v>807</v>
      </c>
    </row>
    <row collapsed="false" customFormat="false" customHeight="false" hidden="false" ht="12.1" outlineLevel="0" r="367">
      <c r="A367" s="20" t="n">
        <v>44446.57587963</v>
      </c>
      <c r="B367" s="16" t="s">
        <v>669</v>
      </c>
      <c r="C367" s="16" t="s">
        <v>830</v>
      </c>
      <c r="D367" s="16" t="s">
        <v>656</v>
      </c>
      <c r="E367" s="16" t="s">
        <v>18</v>
      </c>
      <c r="F367" s="16" t="s">
        <v>20</v>
      </c>
      <c r="G367" s="7" t="n">
        <v>1000</v>
      </c>
      <c r="H367" s="6" t="n">
        <v>0.8071</v>
      </c>
      <c r="I367" s="6" t="n">
        <v>-807.1</v>
      </c>
      <c r="J367" s="6" t="n">
        <v>-0</v>
      </c>
      <c r="K367" s="6" t="n">
        <v>-0.46</v>
      </c>
      <c r="L367" s="6" t="n">
        <v>-0</v>
      </c>
      <c r="M367" s="6"/>
      <c r="N367" s="6" t="s">
        <f>=I367+J367+K367+L367</f>
      </c>
      <c r="O367" s="16"/>
      <c r="P367" s="16" t="s">
        <v>807</v>
      </c>
    </row>
    <row collapsed="false" customFormat="false" customHeight="false" hidden="false" ht="12.1" outlineLevel="0" r="368">
      <c r="A368" s="20" t="n">
        <v>44446.576284722</v>
      </c>
      <c r="B368" s="16" t="s">
        <v>79</v>
      </c>
      <c r="C368" s="16" t="s">
        <v>857</v>
      </c>
      <c r="D368" s="16" t="s">
        <v>656</v>
      </c>
      <c r="E368" s="16" t="s">
        <v>18</v>
      </c>
      <c r="F368" s="16" t="s">
        <v>20</v>
      </c>
      <c r="G368" s="7" t="n">
        <v>1</v>
      </c>
      <c r="H368" s="6" t="n">
        <v>1160</v>
      </c>
      <c r="I368" s="6" t="n">
        <v>-1160</v>
      </c>
      <c r="J368" s="6" t="n">
        <v>-0</v>
      </c>
      <c r="K368" s="6" t="n">
        <v>-0.66</v>
      </c>
      <c r="L368" s="6" t="n">
        <v>-0</v>
      </c>
      <c r="M368" s="6"/>
      <c r="N368" s="6" t="s">
        <f>=I368+J368+K368+L368</f>
      </c>
      <c r="O368" s="16"/>
      <c r="P368" s="16" t="s">
        <v>807</v>
      </c>
    </row>
    <row collapsed="false" customFormat="false" customHeight="false" hidden="false" ht="12.1" outlineLevel="0" r="369">
      <c r="A369" s="20" t="n">
        <v>44446.576597222</v>
      </c>
      <c r="B369" s="16" t="s">
        <v>679</v>
      </c>
      <c r="C369" s="16" t="s">
        <v>853</v>
      </c>
      <c r="D369" s="16" t="s">
        <v>656</v>
      </c>
      <c r="E369" s="16" t="s">
        <v>87</v>
      </c>
      <c r="F369" s="16" t="s">
        <v>20</v>
      </c>
      <c r="G369" s="7" t="n">
        <v>2</v>
      </c>
      <c r="H369" s="6" t="n">
        <v>13.898</v>
      </c>
      <c r="I369" s="6" t="n">
        <v>-27.8</v>
      </c>
      <c r="J369" s="6" t="n">
        <v>-0</v>
      </c>
      <c r="K369" s="6" t="n">
        <v>-0.02</v>
      </c>
      <c r="L369" s="6" t="n">
        <v>-0</v>
      </c>
      <c r="M369" s="6"/>
      <c r="N369" s="6" t="s">
        <f>=I369+J369+K369+L369</f>
      </c>
      <c r="O369" s="16"/>
      <c r="P369" s="16" t="s">
        <v>807</v>
      </c>
    </row>
    <row collapsed="false" customFormat="false" customHeight="false" hidden="false" ht="12.1" outlineLevel="0" r="370">
      <c r="A370" s="21" t="n">
        <v>44453</v>
      </c>
      <c r="B370" s="22" t="s">
        <v>813</v>
      </c>
      <c r="C370" s="22" t="s">
        <v>861</v>
      </c>
      <c r="D370" s="22" t="s">
        <v>813</v>
      </c>
      <c r="E370" s="22" t="s">
        <v>813</v>
      </c>
      <c r="F370" s="22" t="s">
        <v>20</v>
      </c>
      <c r="G370" s="23" t="n">
        <v>1</v>
      </c>
      <c r="H370" s="24" t="n">
        <v>21.78</v>
      </c>
      <c r="I370" s="24" t="n">
        <v>21.78</v>
      </c>
      <c r="J370" s="24" t="n">
        <v>0</v>
      </c>
      <c r="K370" s="24" t="n">
        <v>-0</v>
      </c>
      <c r="L370" s="24" t="n">
        <v>-0</v>
      </c>
      <c r="M370" s="24"/>
      <c r="N370" s="6" t="s">
        <f>=I370+J370+K370+L370</f>
      </c>
      <c r="O370" s="22"/>
      <c r="P370" s="22" t="s">
        <v>807</v>
      </c>
    </row>
    <row collapsed="false" customFormat="false" customHeight="false" hidden="false" ht="12.1" outlineLevel="0" r="371">
      <c r="A371" s="21" t="n">
        <v>44453</v>
      </c>
      <c r="B371" s="22" t="s">
        <v>813</v>
      </c>
      <c r="C371" s="22" t="s">
        <v>838</v>
      </c>
      <c r="D371" s="22" t="s">
        <v>813</v>
      </c>
      <c r="E371" s="22" t="s">
        <v>813</v>
      </c>
      <c r="F371" s="22" t="s">
        <v>20</v>
      </c>
      <c r="G371" s="23" t="n">
        <v>1</v>
      </c>
      <c r="H371" s="24" t="n">
        <v>367.25</v>
      </c>
      <c r="I371" s="24" t="n">
        <v>367.25</v>
      </c>
      <c r="J371" s="24" t="n">
        <v>0</v>
      </c>
      <c r="K371" s="24" t="n">
        <v>-0</v>
      </c>
      <c r="L371" s="24" t="n">
        <v>-0</v>
      </c>
      <c r="M371" s="24"/>
      <c r="N371" s="6" t="s">
        <f>=I371+J371+K371+L371</f>
      </c>
      <c r="O371" s="22"/>
      <c r="P371" s="22" t="s">
        <v>807</v>
      </c>
    </row>
    <row collapsed="false" customFormat="false" customHeight="false" hidden="false" ht="12.1" outlineLevel="0" r="372">
      <c r="A372" s="21" t="n">
        <v>44455</v>
      </c>
      <c r="B372" s="22" t="s">
        <v>803</v>
      </c>
      <c r="C372" s="22" t="s">
        <v>175</v>
      </c>
      <c r="D372" s="22" t="s">
        <v>803</v>
      </c>
      <c r="E372" s="22" t="s">
        <v>803</v>
      </c>
      <c r="F372" s="22" t="s">
        <v>20</v>
      </c>
      <c r="G372" s="23" t="n">
        <v>1</v>
      </c>
      <c r="H372" s="24" t="n">
        <v>2000</v>
      </c>
      <c r="I372" s="24" t="n">
        <v>2000</v>
      </c>
      <c r="J372" s="24" t="n">
        <v>0</v>
      </c>
      <c r="K372" s="24" t="n">
        <v>-0</v>
      </c>
      <c r="L372" s="24" t="n">
        <v>-0</v>
      </c>
      <c r="M372" s="24"/>
      <c r="N372" s="6" t="s">
        <f>=I372+J372+K372+L372</f>
      </c>
      <c r="O372" s="22"/>
      <c r="P372" s="22" t="s">
        <v>807</v>
      </c>
    </row>
    <row collapsed="false" customFormat="false" customHeight="false" hidden="false" ht="12.1" outlineLevel="0" r="373">
      <c r="A373" s="21" t="n">
        <v>44455</v>
      </c>
      <c r="B373" s="22" t="s">
        <v>803</v>
      </c>
      <c r="C373" s="22" t="s">
        <v>175</v>
      </c>
      <c r="D373" s="22" t="s">
        <v>803</v>
      </c>
      <c r="E373" s="22" t="s">
        <v>803</v>
      </c>
      <c r="F373" s="22" t="s">
        <v>20</v>
      </c>
      <c r="G373" s="23" t="n">
        <v>1</v>
      </c>
      <c r="H373" s="24" t="n">
        <v>709</v>
      </c>
      <c r="I373" s="24" t="n">
        <v>709</v>
      </c>
      <c r="J373" s="24" t="n">
        <v>0</v>
      </c>
      <c r="K373" s="24" t="n">
        <v>-0</v>
      </c>
      <c r="L373" s="24" t="n">
        <v>-0</v>
      </c>
      <c r="M373" s="24"/>
      <c r="N373" s="6" t="s">
        <f>=I373+J373+K373+L373</f>
      </c>
      <c r="O373" s="22"/>
      <c r="P373" s="22" t="s">
        <v>807</v>
      </c>
    </row>
    <row collapsed="false" customFormat="false" customHeight="false" hidden="false" ht="12.1" outlineLevel="0" r="374">
      <c r="A374" s="20" t="n">
        <v>44455.58306713</v>
      </c>
      <c r="B374" s="16" t="s">
        <v>685</v>
      </c>
      <c r="C374" s="16" t="s">
        <v>863</v>
      </c>
      <c r="D374" s="16" t="s">
        <v>656</v>
      </c>
      <c r="E374" s="16" t="s">
        <v>113</v>
      </c>
      <c r="F374" s="16" t="s">
        <v>20</v>
      </c>
      <c r="G374" s="7" t="n">
        <v>1</v>
      </c>
      <c r="H374" s="6" t="n">
        <v>100.95</v>
      </c>
      <c r="I374" s="6" t="n">
        <v>-1009.5</v>
      </c>
      <c r="J374" s="6" t="n">
        <v>-17.86</v>
      </c>
      <c r="K374" s="6" t="n">
        <v>-0.57</v>
      </c>
      <c r="L374" s="6" t="n">
        <v>-0</v>
      </c>
      <c r="M374" s="6"/>
      <c r="N374" s="6" t="s">
        <f>=I374+J374+K374+L374</f>
      </c>
      <c r="O374" s="16"/>
      <c r="P374" s="16" t="s">
        <v>807</v>
      </c>
    </row>
    <row collapsed="false" customFormat="false" customHeight="false" hidden="false" ht="12.1" outlineLevel="0" r="375">
      <c r="A375" s="20" t="n">
        <v>44455.583645833</v>
      </c>
      <c r="B375" s="16" t="s">
        <v>79</v>
      </c>
      <c r="C375" s="16" t="s">
        <v>857</v>
      </c>
      <c r="D375" s="16" t="s">
        <v>656</v>
      </c>
      <c r="E375" s="16" t="s">
        <v>18</v>
      </c>
      <c r="F375" s="16" t="s">
        <v>20</v>
      </c>
      <c r="G375" s="7" t="n">
        <v>1</v>
      </c>
      <c r="H375" s="6" t="n">
        <v>1155</v>
      </c>
      <c r="I375" s="6" t="n">
        <v>-1155</v>
      </c>
      <c r="J375" s="6" t="n">
        <v>-0</v>
      </c>
      <c r="K375" s="6" t="n">
        <v>-0.66</v>
      </c>
      <c r="L375" s="6" t="n">
        <v>-0</v>
      </c>
      <c r="M375" s="6"/>
      <c r="N375" s="6" t="s">
        <f>=I375+J375+K375+L375</f>
      </c>
      <c r="O375" s="16"/>
      <c r="P375" s="16" t="s">
        <v>807</v>
      </c>
    </row>
    <row collapsed="false" customFormat="false" customHeight="false" hidden="false" ht="12.1" outlineLevel="0" r="376">
      <c r="A376" s="20" t="n">
        <v>44455.583888889</v>
      </c>
      <c r="B376" s="16" t="s">
        <v>679</v>
      </c>
      <c r="C376" s="16" t="s">
        <v>853</v>
      </c>
      <c r="D376" s="16" t="s">
        <v>656</v>
      </c>
      <c r="E376" s="16" t="s">
        <v>87</v>
      </c>
      <c r="F376" s="16" t="s">
        <v>20</v>
      </c>
      <c r="G376" s="7" t="n">
        <v>15</v>
      </c>
      <c r="H376" s="6" t="n">
        <v>13.919</v>
      </c>
      <c r="I376" s="6" t="n">
        <v>-208.79</v>
      </c>
      <c r="J376" s="6" t="n">
        <v>-0</v>
      </c>
      <c r="K376" s="6" t="n">
        <v>-0.12</v>
      </c>
      <c r="L376" s="6" t="n">
        <v>-0</v>
      </c>
      <c r="M376" s="6"/>
      <c r="N376" s="6" t="s">
        <f>=I376+J376+K376+L376</f>
      </c>
      <c r="O376" s="16"/>
      <c r="P376" s="16" t="s">
        <v>807</v>
      </c>
    </row>
    <row collapsed="false" customFormat="false" customHeight="false" hidden="false" ht="12.1" outlineLevel="0" r="377">
      <c r="A377" s="20" t="n">
        <v>44455.718136574</v>
      </c>
      <c r="B377" s="16" t="s">
        <v>686</v>
      </c>
      <c r="C377" s="16" t="s">
        <v>864</v>
      </c>
      <c r="D377" s="16" t="s">
        <v>656</v>
      </c>
      <c r="E377" s="16" t="s">
        <v>87</v>
      </c>
      <c r="F377" s="16" t="s">
        <v>20</v>
      </c>
      <c r="G377" s="7" t="n">
        <v>5</v>
      </c>
      <c r="H377" s="6" t="n">
        <v>91.65</v>
      </c>
      <c r="I377" s="6" t="n">
        <v>-458.25</v>
      </c>
      <c r="J377" s="6" t="n">
        <v>-0</v>
      </c>
      <c r="K377" s="6" t="n">
        <v>-0.27</v>
      </c>
      <c r="L377" s="6" t="n">
        <v>-0</v>
      </c>
      <c r="M377" s="6"/>
      <c r="N377" s="6" t="s">
        <f>=I377+J377+K377+L377</f>
      </c>
      <c r="O377" s="16"/>
      <c r="P377" s="16" t="s">
        <v>807</v>
      </c>
    </row>
    <row collapsed="false" customFormat="false" customHeight="false" hidden="false" ht="12.1" outlineLevel="0" r="378">
      <c r="A378" s="20" t="n">
        <v>44455.718530093</v>
      </c>
      <c r="B378" s="16" t="s">
        <v>688</v>
      </c>
      <c r="C378" s="16" t="s">
        <v>867</v>
      </c>
      <c r="D378" s="16" t="s">
        <v>656</v>
      </c>
      <c r="E378" s="16" t="s">
        <v>87</v>
      </c>
      <c r="F378" s="16" t="s">
        <v>20</v>
      </c>
      <c r="G378" s="7" t="n">
        <v>2</v>
      </c>
      <c r="H378" s="6" t="n">
        <v>111.61</v>
      </c>
      <c r="I378" s="6" t="n">
        <v>-223.22</v>
      </c>
      <c r="J378" s="6" t="n">
        <v>-0</v>
      </c>
      <c r="K378" s="6" t="n">
        <v>-0.13</v>
      </c>
      <c r="L378" s="6" t="n">
        <v>-0</v>
      </c>
      <c r="M378" s="6"/>
      <c r="N378" s="6" t="s">
        <f>=I378+J378+K378+L378</f>
      </c>
      <c r="O378" s="16"/>
      <c r="P378" s="16" t="s">
        <v>807</v>
      </c>
    </row>
    <row collapsed="false" customFormat="false" customHeight="false" hidden="false" ht="12.1" outlineLevel="0" r="379">
      <c r="A379" s="21" t="n">
        <v>44456</v>
      </c>
      <c r="B379" s="22" t="s">
        <v>813</v>
      </c>
      <c r="C379" s="22" t="s">
        <v>820</v>
      </c>
      <c r="D379" s="22" t="s">
        <v>813</v>
      </c>
      <c r="E379" s="22" t="s">
        <v>813</v>
      </c>
      <c r="F379" s="22" t="s">
        <v>20</v>
      </c>
      <c r="G379" s="23" t="n">
        <v>1</v>
      </c>
      <c r="H379" s="24" t="n">
        <v>592</v>
      </c>
      <c r="I379" s="24" t="n">
        <v>592</v>
      </c>
      <c r="J379" s="24" t="n">
        <v>0</v>
      </c>
      <c r="K379" s="24" t="n">
        <v>-0</v>
      </c>
      <c r="L379" s="24" t="n">
        <v>-0</v>
      </c>
      <c r="M379" s="24"/>
      <c r="N379" s="6" t="s">
        <f>=I379+J379+K379+L379</f>
      </c>
      <c r="O379" s="22"/>
      <c r="P379" s="22" t="s">
        <v>807</v>
      </c>
    </row>
    <row collapsed="false" customFormat="false" customHeight="false" hidden="false" ht="12.1" outlineLevel="0" r="380">
      <c r="A380" s="20" t="n">
        <v>44459.452685185</v>
      </c>
      <c r="B380" s="16" t="s">
        <v>679</v>
      </c>
      <c r="C380" s="16" t="s">
        <v>853</v>
      </c>
      <c r="D380" s="16" t="s">
        <v>656</v>
      </c>
      <c r="E380" s="16" t="s">
        <v>87</v>
      </c>
      <c r="F380" s="16" t="s">
        <v>20</v>
      </c>
      <c r="G380" s="7" t="n">
        <v>6</v>
      </c>
      <c r="H380" s="6" t="n">
        <v>13.619</v>
      </c>
      <c r="I380" s="6" t="n">
        <v>-81.71</v>
      </c>
      <c r="J380" s="6" t="n">
        <v>-0</v>
      </c>
      <c r="K380" s="6" t="n">
        <v>-0.05</v>
      </c>
      <c r="L380" s="6" t="n">
        <v>-0</v>
      </c>
      <c r="M380" s="6"/>
      <c r="N380" s="6" t="s">
        <f>=I380+J380+K380+L380</f>
      </c>
      <c r="O380" s="16"/>
      <c r="P380" s="16" t="s">
        <v>807</v>
      </c>
    </row>
    <row collapsed="false" customFormat="false" customHeight="false" hidden="false" ht="12.1" outlineLevel="0" r="381">
      <c r="A381" s="20" t="n">
        <v>44459.452685185</v>
      </c>
      <c r="B381" s="16" t="s">
        <v>679</v>
      </c>
      <c r="C381" s="16" t="s">
        <v>853</v>
      </c>
      <c r="D381" s="16" t="s">
        <v>656</v>
      </c>
      <c r="E381" s="16" t="s">
        <v>87</v>
      </c>
      <c r="F381" s="16" t="s">
        <v>20</v>
      </c>
      <c r="G381" s="7" t="n">
        <v>38</v>
      </c>
      <c r="H381" s="6" t="n">
        <v>13.619</v>
      </c>
      <c r="I381" s="6" t="n">
        <v>-517.52</v>
      </c>
      <c r="J381" s="6" t="n">
        <v>-0</v>
      </c>
      <c r="K381" s="6" t="n">
        <v>-0.29</v>
      </c>
      <c r="L381" s="6" t="n">
        <v>-0</v>
      </c>
      <c r="M381" s="6"/>
      <c r="N381" s="6" t="s">
        <f>=I381+J381+K381+L381</f>
      </c>
      <c r="O381" s="16"/>
      <c r="P381" s="16" t="s">
        <v>807</v>
      </c>
    </row>
    <row collapsed="false" customFormat="false" customHeight="false" hidden="false" ht="12.1" outlineLevel="0" r="382">
      <c r="A382" s="21" t="n">
        <v>44461</v>
      </c>
      <c r="B382" s="22" t="s">
        <v>813</v>
      </c>
      <c r="C382" s="22" t="s">
        <v>814</v>
      </c>
      <c r="D382" s="22" t="s">
        <v>813</v>
      </c>
      <c r="E382" s="22" t="s">
        <v>813</v>
      </c>
      <c r="F382" s="22" t="s">
        <v>20</v>
      </c>
      <c r="G382" s="23" t="n">
        <v>1</v>
      </c>
      <c r="H382" s="24" t="n">
        <v>227.9</v>
      </c>
      <c r="I382" s="24" t="n">
        <v>227.9</v>
      </c>
      <c r="J382" s="24" t="n">
        <v>0</v>
      </c>
      <c r="K382" s="24" t="n">
        <v>-0</v>
      </c>
      <c r="L382" s="24" t="n">
        <v>-0</v>
      </c>
      <c r="M382" s="24"/>
      <c r="N382" s="6" t="s">
        <f>=I382+J382+K382+L382</f>
      </c>
      <c r="O382" s="22"/>
      <c r="P382" s="22" t="s">
        <v>807</v>
      </c>
    </row>
    <row collapsed="false" customFormat="false" customHeight="false" hidden="false" ht="12.1" outlineLevel="0" r="383">
      <c r="A383" s="20" t="n">
        <v>44462.494039352</v>
      </c>
      <c r="B383" s="16" t="s">
        <v>679</v>
      </c>
      <c r="C383" s="16" t="s">
        <v>853</v>
      </c>
      <c r="D383" s="16" t="s">
        <v>656</v>
      </c>
      <c r="E383" s="16" t="s">
        <v>87</v>
      </c>
      <c r="F383" s="16" t="s">
        <v>20</v>
      </c>
      <c r="G383" s="7" t="n">
        <v>16</v>
      </c>
      <c r="H383" s="6" t="n">
        <v>13.839</v>
      </c>
      <c r="I383" s="6" t="n">
        <v>-221.42</v>
      </c>
      <c r="J383" s="6" t="n">
        <v>-0</v>
      </c>
      <c r="K383" s="6" t="n">
        <v>-0.13</v>
      </c>
      <c r="L383" s="6" t="n">
        <v>-0</v>
      </c>
      <c r="M383" s="6"/>
      <c r="N383" s="6" t="s">
        <f>=I383+J383+K383+L383</f>
      </c>
      <c r="O383" s="16"/>
      <c r="P383" s="16" t="s">
        <v>807</v>
      </c>
    </row>
    <row collapsed="false" customFormat="false" customHeight="false" hidden="false" ht="12.1" outlineLevel="0" r="384">
      <c r="A384" s="21" t="n">
        <v>44467</v>
      </c>
      <c r="B384" s="22" t="s">
        <v>813</v>
      </c>
      <c r="C384" s="22" t="s">
        <v>868</v>
      </c>
      <c r="D384" s="22" t="s">
        <v>813</v>
      </c>
      <c r="E384" s="22" t="s">
        <v>813</v>
      </c>
      <c r="F384" s="22" t="s">
        <v>20</v>
      </c>
      <c r="G384" s="23" t="n">
        <v>1</v>
      </c>
      <c r="H384" s="24" t="n">
        <v>99.1</v>
      </c>
      <c r="I384" s="24" t="n">
        <v>99.1</v>
      </c>
      <c r="J384" s="24" t="n">
        <v>0</v>
      </c>
      <c r="K384" s="24" t="n">
        <v>-0</v>
      </c>
      <c r="L384" s="24" t="n">
        <v>-0</v>
      </c>
      <c r="M384" s="24"/>
      <c r="N384" s="6" t="s">
        <f>=I384+J384+K384+L384</f>
      </c>
      <c r="O384" s="22"/>
      <c r="P384" s="22" t="s">
        <v>807</v>
      </c>
    </row>
    <row collapsed="false" customFormat="false" customHeight="false" hidden="false" ht="12.1" outlineLevel="0" r="385">
      <c r="A385" s="29" t="n">
        <v>44467.527106481</v>
      </c>
      <c r="B385" s="30" t="s">
        <v>663</v>
      </c>
      <c r="C385" s="30" t="s">
        <v>811</v>
      </c>
      <c r="D385" s="30" t="s">
        <v>657</v>
      </c>
      <c r="E385" s="30" t="s">
        <v>113</v>
      </c>
      <c r="F385" s="30" t="s">
        <v>20</v>
      </c>
      <c r="G385" s="31" t="n">
        <v>-10</v>
      </c>
      <c r="H385" s="32" t="n">
        <v>100.46</v>
      </c>
      <c r="I385" s="32" t="n">
        <v>10046</v>
      </c>
      <c r="J385" s="32" t="n">
        <v>20</v>
      </c>
      <c r="K385" s="32" t="n">
        <v>-5.73</v>
      </c>
      <c r="L385" s="32" t="n">
        <v>-0</v>
      </c>
      <c r="M385" s="32"/>
      <c r="N385" s="6" t="s">
        <f>=I385+J385+K385+L385</f>
      </c>
      <c r="O385" s="30"/>
      <c r="P385" s="30" t="s">
        <v>807</v>
      </c>
    </row>
    <row collapsed="false" customFormat="false" customHeight="false" hidden="false" ht="12.1" outlineLevel="0" r="386">
      <c r="A386" s="20" t="n">
        <v>44467.534421296</v>
      </c>
      <c r="B386" s="16" t="s">
        <v>685</v>
      </c>
      <c r="C386" s="16" t="s">
        <v>863</v>
      </c>
      <c r="D386" s="16" t="s">
        <v>656</v>
      </c>
      <c r="E386" s="16" t="s">
        <v>113</v>
      </c>
      <c r="F386" s="16" t="s">
        <v>20</v>
      </c>
      <c r="G386" s="7" t="n">
        <v>9</v>
      </c>
      <c r="H386" s="6" t="n">
        <v>100.57</v>
      </c>
      <c r="I386" s="6" t="n">
        <v>-9051.3</v>
      </c>
      <c r="J386" s="6" t="n">
        <v>-5.85</v>
      </c>
      <c r="K386" s="6" t="n">
        <v>-5.16</v>
      </c>
      <c r="L386" s="6" t="n">
        <v>-0</v>
      </c>
      <c r="M386" s="6"/>
      <c r="N386" s="6" t="s">
        <f>=I386+J386+K386+L386</f>
      </c>
      <c r="O386" s="16"/>
      <c r="P386" s="16" t="s">
        <v>807</v>
      </c>
    </row>
    <row collapsed="false" customFormat="false" customHeight="false" hidden="false" ht="12.1" outlineLevel="0" r="387">
      <c r="A387" s="29" t="n">
        <v>44467.607303241</v>
      </c>
      <c r="B387" s="30" t="s">
        <v>670</v>
      </c>
      <c r="C387" s="30" t="s">
        <v>832</v>
      </c>
      <c r="D387" s="30" t="s">
        <v>657</v>
      </c>
      <c r="E387" s="30" t="s">
        <v>113</v>
      </c>
      <c r="F387" s="30" t="s">
        <v>20</v>
      </c>
      <c r="G387" s="31" t="n">
        <v>-10</v>
      </c>
      <c r="H387" s="32" t="n">
        <v>101.251</v>
      </c>
      <c r="I387" s="32" t="n">
        <v>10125.1</v>
      </c>
      <c r="J387" s="32" t="n">
        <v>91</v>
      </c>
      <c r="K387" s="32" t="n">
        <v>-5.77</v>
      </c>
      <c r="L387" s="32" t="n">
        <v>-0</v>
      </c>
      <c r="M387" s="32"/>
      <c r="N387" s="6" t="s">
        <f>=I387+J387+K387+L387</f>
      </c>
      <c r="O387" s="30"/>
      <c r="P387" s="30" t="s">
        <v>807</v>
      </c>
    </row>
    <row collapsed="false" customFormat="false" customHeight="false" hidden="false" ht="12.1" outlineLevel="0" r="388">
      <c r="A388" s="20" t="n">
        <v>44467.609293981</v>
      </c>
      <c r="B388" s="16" t="s">
        <v>692</v>
      </c>
      <c r="C388" s="16" t="s">
        <v>875</v>
      </c>
      <c r="D388" s="16" t="s">
        <v>656</v>
      </c>
      <c r="E388" s="16" t="s">
        <v>113</v>
      </c>
      <c r="F388" s="16" t="s">
        <v>20</v>
      </c>
      <c r="G388" s="7" t="n">
        <v>10</v>
      </c>
      <c r="H388" s="6" t="n">
        <v>100.036</v>
      </c>
      <c r="I388" s="6" t="n">
        <v>-10003.6</v>
      </c>
      <c r="J388" s="6" t="n">
        <v>-120.8</v>
      </c>
      <c r="K388" s="6" t="n">
        <v>-5.7</v>
      </c>
      <c r="L388" s="6" t="n">
        <v>-0</v>
      </c>
      <c r="M388" s="6"/>
      <c r="N388" s="6" t="s">
        <f>=I388+J388+K388+L388</f>
      </c>
      <c r="O388" s="16"/>
      <c r="P388" s="16" t="s">
        <v>807</v>
      </c>
    </row>
    <row collapsed="false" customFormat="false" customHeight="false" hidden="false" ht="12.1" outlineLevel="0" r="389">
      <c r="A389" s="20" t="n">
        <v>44467.609930556</v>
      </c>
      <c r="B389" s="16" t="s">
        <v>685</v>
      </c>
      <c r="C389" s="16" t="s">
        <v>863</v>
      </c>
      <c r="D389" s="16" t="s">
        <v>656</v>
      </c>
      <c r="E389" s="16" t="s">
        <v>113</v>
      </c>
      <c r="F389" s="16" t="s">
        <v>20</v>
      </c>
      <c r="G389" s="7" t="n">
        <v>1</v>
      </c>
      <c r="H389" s="6" t="n">
        <v>100.57</v>
      </c>
      <c r="I389" s="6" t="n">
        <v>-1005.7</v>
      </c>
      <c r="J389" s="6" t="n">
        <v>-0.65</v>
      </c>
      <c r="K389" s="6" t="n">
        <v>-0.57</v>
      </c>
      <c r="L389" s="6" t="n">
        <v>-0</v>
      </c>
      <c r="M389" s="6"/>
      <c r="N389" s="6" t="s">
        <f>=I389+J389+K389+L389</f>
      </c>
      <c r="O389" s="16"/>
      <c r="P389" s="16" t="s">
        <v>807</v>
      </c>
    </row>
    <row collapsed="false" customFormat="false" customHeight="false" hidden="false" ht="12.1" outlineLevel="0" r="390">
      <c r="A390" s="20" t="n">
        <v>44468.434456019</v>
      </c>
      <c r="B390" s="16" t="s">
        <v>679</v>
      </c>
      <c r="C390" s="16" t="s">
        <v>853</v>
      </c>
      <c r="D390" s="16" t="s">
        <v>656</v>
      </c>
      <c r="E390" s="16" t="s">
        <v>87</v>
      </c>
      <c r="F390" s="16" t="s">
        <v>20</v>
      </c>
      <c r="G390" s="7" t="n">
        <v>12</v>
      </c>
      <c r="H390" s="6" t="n">
        <v>13.773</v>
      </c>
      <c r="I390" s="6" t="n">
        <v>-165.28</v>
      </c>
      <c r="J390" s="6" t="n">
        <v>-0</v>
      </c>
      <c r="K390" s="6" t="n">
        <v>-0.09</v>
      </c>
      <c r="L390" s="6" t="n">
        <v>-0</v>
      </c>
      <c r="M390" s="6"/>
      <c r="N390" s="6" t="s">
        <f>=I390+J390+K390+L390</f>
      </c>
      <c r="O390" s="16"/>
      <c r="P390" s="16" t="s">
        <v>807</v>
      </c>
    </row>
    <row collapsed="false" customFormat="false" customHeight="false" hidden="false" ht="12.1" outlineLevel="0" r="391">
      <c r="A391" s="21" t="n">
        <v>44469</v>
      </c>
      <c r="B391" s="22" t="s">
        <v>803</v>
      </c>
      <c r="C391" s="22" t="s">
        <v>175</v>
      </c>
      <c r="D391" s="22" t="s">
        <v>803</v>
      </c>
      <c r="E391" s="22" t="s">
        <v>803</v>
      </c>
      <c r="F391" s="22" t="s">
        <v>20</v>
      </c>
      <c r="G391" s="23" t="n">
        <v>1</v>
      </c>
      <c r="H391" s="24" t="n">
        <v>619</v>
      </c>
      <c r="I391" s="24" t="n">
        <v>619</v>
      </c>
      <c r="J391" s="24" t="n">
        <v>0</v>
      </c>
      <c r="K391" s="24" t="n">
        <v>-0</v>
      </c>
      <c r="L391" s="24" t="n">
        <v>-0</v>
      </c>
      <c r="M391" s="24"/>
      <c r="N391" s="6" t="s">
        <f>=I391+J391+K391+L391</f>
      </c>
      <c r="O391" s="22"/>
      <c r="P391" s="22" t="s">
        <v>807</v>
      </c>
    </row>
    <row collapsed="false" customFormat="false" customHeight="false" hidden="false" ht="12.1" outlineLevel="0" r="392">
      <c r="A392" s="20" t="n">
        <v>44469.592962963</v>
      </c>
      <c r="B392" s="16" t="s">
        <v>686</v>
      </c>
      <c r="C392" s="16" t="s">
        <v>864</v>
      </c>
      <c r="D392" s="16" t="s">
        <v>656</v>
      </c>
      <c r="E392" s="16" t="s">
        <v>87</v>
      </c>
      <c r="F392" s="16" t="s">
        <v>20</v>
      </c>
      <c r="G392" s="7" t="n">
        <v>3</v>
      </c>
      <c r="H392" s="6" t="n">
        <v>90.54</v>
      </c>
      <c r="I392" s="6" t="n">
        <v>-271.62</v>
      </c>
      <c r="J392" s="6" t="n">
        <v>-0</v>
      </c>
      <c r="K392" s="6" t="n">
        <v>-0.17</v>
      </c>
      <c r="L392" s="6" t="n">
        <v>-0</v>
      </c>
      <c r="M392" s="6"/>
      <c r="N392" s="6" t="s">
        <f>=I392+J392+K392+L392</f>
      </c>
      <c r="O392" s="16"/>
      <c r="P392" s="16" t="s">
        <v>807</v>
      </c>
    </row>
    <row collapsed="false" customFormat="false" customHeight="false" hidden="false" ht="12.1" outlineLevel="0" r="393">
      <c r="A393" s="20" t="n">
        <v>44469.593402778</v>
      </c>
      <c r="B393" s="16" t="s">
        <v>688</v>
      </c>
      <c r="C393" s="16" t="s">
        <v>867</v>
      </c>
      <c r="D393" s="16" t="s">
        <v>656</v>
      </c>
      <c r="E393" s="16" t="s">
        <v>87</v>
      </c>
      <c r="F393" s="16" t="s">
        <v>20</v>
      </c>
      <c r="G393" s="7" t="n">
        <v>1</v>
      </c>
      <c r="H393" s="6" t="n">
        <v>110</v>
      </c>
      <c r="I393" s="6" t="n">
        <v>-110</v>
      </c>
      <c r="J393" s="6" t="n">
        <v>-0</v>
      </c>
      <c r="K393" s="6" t="n">
        <v>-0.06</v>
      </c>
      <c r="L393" s="6" t="n">
        <v>-0</v>
      </c>
      <c r="M393" s="6"/>
      <c r="N393" s="6" t="s">
        <f>=I393+J393+K393+L393</f>
      </c>
      <c r="O393" s="16"/>
      <c r="P393" s="16" t="s">
        <v>807</v>
      </c>
    </row>
    <row collapsed="false" customFormat="false" customHeight="false" hidden="false" ht="12.1" outlineLevel="0" r="394">
      <c r="A394" s="20" t="n">
        <v>44469.593576389</v>
      </c>
      <c r="B394" s="16" t="s">
        <v>102</v>
      </c>
      <c r="C394" s="16" t="s">
        <v>845</v>
      </c>
      <c r="D394" s="16" t="s">
        <v>656</v>
      </c>
      <c r="E394" s="16" t="s">
        <v>87</v>
      </c>
      <c r="F394" s="16" t="s">
        <v>20</v>
      </c>
      <c r="G394" s="7" t="n">
        <v>1</v>
      </c>
      <c r="H394" s="6" t="n">
        <v>160.9</v>
      </c>
      <c r="I394" s="6" t="n">
        <v>-160.9</v>
      </c>
      <c r="J394" s="6" t="n">
        <v>-0</v>
      </c>
      <c r="K394" s="6" t="n">
        <v>-0.09</v>
      </c>
      <c r="L394" s="6" t="n">
        <v>-0</v>
      </c>
      <c r="M394" s="6"/>
      <c r="N394" s="6" t="s">
        <f>=I394+J394+K394+L394</f>
      </c>
      <c r="O394" s="16"/>
      <c r="P394" s="16" t="s">
        <v>807</v>
      </c>
    </row>
    <row collapsed="false" customFormat="false" customHeight="false" hidden="false" ht="12.1" outlineLevel="0" r="395">
      <c r="A395" s="20" t="n">
        <v>44469.593831019</v>
      </c>
      <c r="B395" s="16" t="s">
        <v>686</v>
      </c>
      <c r="C395" s="16" t="s">
        <v>864</v>
      </c>
      <c r="D395" s="16" t="s">
        <v>656</v>
      </c>
      <c r="E395" s="16" t="s">
        <v>87</v>
      </c>
      <c r="F395" s="16" t="s">
        <v>20</v>
      </c>
      <c r="G395" s="7" t="n">
        <v>1</v>
      </c>
      <c r="H395" s="6" t="n">
        <v>90.54</v>
      </c>
      <c r="I395" s="6" t="n">
        <v>-90.54</v>
      </c>
      <c r="J395" s="6" t="n">
        <v>-0</v>
      </c>
      <c r="K395" s="6" t="n">
        <v>-0.05</v>
      </c>
      <c r="L395" s="6" t="n">
        <v>-0</v>
      </c>
      <c r="M395" s="6"/>
      <c r="N395" s="6" t="s">
        <f>=I395+J395+K395+L395</f>
      </c>
      <c r="O395" s="16"/>
      <c r="P395" s="16" t="s">
        <v>807</v>
      </c>
    </row>
    <row collapsed="false" customFormat="false" customHeight="false" hidden="false" ht="12.1" outlineLevel="0" r="396">
      <c r="A396" s="29" t="n">
        <v>44474.543402778</v>
      </c>
      <c r="B396" s="30" t="s">
        <v>668</v>
      </c>
      <c r="C396" s="30" t="s">
        <v>828</v>
      </c>
      <c r="D396" s="30" t="s">
        <v>657</v>
      </c>
      <c r="E396" s="30" t="s">
        <v>18</v>
      </c>
      <c r="F396" s="30" t="s">
        <v>20</v>
      </c>
      <c r="G396" s="31" t="n">
        <v>-15</v>
      </c>
      <c r="H396" s="32" t="n">
        <v>515</v>
      </c>
      <c r="I396" s="32" t="n">
        <v>7725</v>
      </c>
      <c r="J396" s="32" t="n">
        <v>0</v>
      </c>
      <c r="K396" s="32" t="n">
        <v>-4.4</v>
      </c>
      <c r="L396" s="32" t="n">
        <v>-0</v>
      </c>
      <c r="M396" s="32"/>
      <c r="N396" s="6" t="s">
        <f>=I396+J396+K396+L396</f>
      </c>
      <c r="O396" s="30"/>
      <c r="P396" s="30" t="s">
        <v>807</v>
      </c>
    </row>
    <row collapsed="false" customFormat="false" customHeight="false" hidden="false" ht="12.1" outlineLevel="0" r="397">
      <c r="A397" s="20" t="n">
        <v>44475.429826389</v>
      </c>
      <c r="B397" s="16" t="s">
        <v>693</v>
      </c>
      <c r="C397" s="16" t="s">
        <v>876</v>
      </c>
      <c r="D397" s="16" t="s">
        <v>656</v>
      </c>
      <c r="E397" s="16" t="s">
        <v>113</v>
      </c>
      <c r="F397" s="16" t="s">
        <v>20</v>
      </c>
      <c r="G397" s="7" t="n">
        <v>7</v>
      </c>
      <c r="H397" s="6" t="n">
        <v>100.1</v>
      </c>
      <c r="I397" s="6" t="n">
        <v>-7007</v>
      </c>
      <c r="J397" s="6" t="n">
        <v>-164.15</v>
      </c>
      <c r="K397" s="6" t="n">
        <v>-4</v>
      </c>
      <c r="L397" s="6" t="n">
        <v>-0</v>
      </c>
      <c r="M397" s="6"/>
      <c r="N397" s="6" t="s">
        <f>=I397+J397+K397+L397</f>
      </c>
      <c r="O397" s="16"/>
      <c r="P397" s="16" t="s">
        <v>807</v>
      </c>
    </row>
    <row collapsed="false" customFormat="false" customHeight="false" hidden="false" ht="12.1" outlineLevel="0" r="398">
      <c r="A398" s="20" t="n">
        <v>44475.60994213</v>
      </c>
      <c r="B398" s="16" t="s">
        <v>668</v>
      </c>
      <c r="C398" s="16" t="s">
        <v>828</v>
      </c>
      <c r="D398" s="16" t="s">
        <v>656</v>
      </c>
      <c r="E398" s="16" t="s">
        <v>18</v>
      </c>
      <c r="F398" s="16" t="s">
        <v>20</v>
      </c>
      <c r="G398" s="7" t="n">
        <v>1</v>
      </c>
      <c r="H398" s="6" t="n">
        <v>517.1</v>
      </c>
      <c r="I398" s="6" t="n">
        <v>-517.1</v>
      </c>
      <c r="J398" s="6" t="n">
        <v>-0</v>
      </c>
      <c r="K398" s="6" t="n">
        <v>-0.29</v>
      </c>
      <c r="L398" s="6" t="n">
        <v>-0</v>
      </c>
      <c r="M398" s="6"/>
      <c r="N398" s="6" t="s">
        <f>=I398+J398+K398+L398</f>
      </c>
      <c r="O398" s="16"/>
      <c r="P398" s="16" t="s">
        <v>807</v>
      </c>
    </row>
    <row collapsed="false" customFormat="false" customHeight="false" hidden="false" ht="12.1" outlineLevel="0" r="399">
      <c r="A399" s="21" t="n">
        <v>44481.619583333</v>
      </c>
      <c r="B399" s="22" t="s">
        <v>803</v>
      </c>
      <c r="C399" s="22" t="s">
        <v>175</v>
      </c>
      <c r="D399" s="22" t="s">
        <v>803</v>
      </c>
      <c r="E399" s="22" t="s">
        <v>803</v>
      </c>
      <c r="F399" s="22" t="s">
        <v>20</v>
      </c>
      <c r="G399" s="23" t="n">
        <v>1</v>
      </c>
      <c r="H399" s="24" t="n">
        <v>500</v>
      </c>
      <c r="I399" s="24" t="n">
        <v>500</v>
      </c>
      <c r="J399" s="24" t="n">
        <v>0</v>
      </c>
      <c r="K399" s="24" t="n">
        <v>-0</v>
      </c>
      <c r="L399" s="24" t="n">
        <v>-0</v>
      </c>
      <c r="M399" s="24"/>
      <c r="N399" s="6" t="s">
        <f>=I399+J399+K399+L399</f>
      </c>
      <c r="O399" s="22"/>
      <c r="P399" s="22" t="s">
        <v>841</v>
      </c>
    </row>
    <row collapsed="false" customFormat="false" customHeight="false" hidden="false" ht="12.1" outlineLevel="0" r="400">
      <c r="A400" s="20" t="n">
        <v>44481.621736111</v>
      </c>
      <c r="B400" s="16" t="s">
        <v>694</v>
      </c>
      <c r="C400" s="16" t="s">
        <v>877</v>
      </c>
      <c r="D400" s="16" t="s">
        <v>656</v>
      </c>
      <c r="E400" s="16" t="s">
        <v>87</v>
      </c>
      <c r="F400" s="16" t="s">
        <v>20</v>
      </c>
      <c r="G400" s="7" t="n">
        <v>11</v>
      </c>
      <c r="H400" s="6" t="n">
        <v>46.655</v>
      </c>
      <c r="I400" s="6" t="n">
        <v>-513.21</v>
      </c>
      <c r="J400" s="6" t="n">
        <v>-0</v>
      </c>
      <c r="K400" s="6" t="n">
        <v>-0</v>
      </c>
      <c r="L400" s="6" t="n">
        <v>-0.05</v>
      </c>
      <c r="M400" s="6"/>
      <c r="N400" s="6" t="s">
        <f>=I400+J400+K400+L400</f>
      </c>
      <c r="O400" s="16"/>
      <c r="P400" s="16" t="s">
        <v>841</v>
      </c>
    </row>
    <row collapsed="false" customFormat="false" customHeight="false" hidden="false" ht="12.1" outlineLevel="0" r="401">
      <c r="A401" s="21" t="n">
        <v>44481.866712963</v>
      </c>
      <c r="B401" s="22" t="s">
        <v>803</v>
      </c>
      <c r="C401" s="22" t="s">
        <v>175</v>
      </c>
      <c r="D401" s="22" t="s">
        <v>803</v>
      </c>
      <c r="E401" s="22" t="s">
        <v>803</v>
      </c>
      <c r="F401" s="22" t="s">
        <v>20</v>
      </c>
      <c r="G401" s="23" t="n">
        <v>1</v>
      </c>
      <c r="H401" s="24" t="n">
        <v>600</v>
      </c>
      <c r="I401" s="24" t="n">
        <v>600</v>
      </c>
      <c r="J401" s="24" t="n">
        <v>0</v>
      </c>
      <c r="K401" s="24" t="n">
        <v>-0</v>
      </c>
      <c r="L401" s="24" t="n">
        <v>-0</v>
      </c>
      <c r="M401" s="24"/>
      <c r="N401" s="6" t="s">
        <f>=I401+J401+K401+L401</f>
      </c>
      <c r="O401" s="22"/>
      <c r="P401" s="22" t="s">
        <v>841</v>
      </c>
    </row>
    <row collapsed="false" customFormat="false" customHeight="false" hidden="false" ht="12.1" outlineLevel="0" r="402">
      <c r="A402" s="20" t="n">
        <v>44481.869166667</v>
      </c>
      <c r="B402" s="16" t="s">
        <v>695</v>
      </c>
      <c r="C402" s="16" t="s">
        <v>878</v>
      </c>
      <c r="D402" s="16" t="s">
        <v>656</v>
      </c>
      <c r="E402" s="16" t="s">
        <v>87</v>
      </c>
      <c r="F402" s="16" t="s">
        <v>20</v>
      </c>
      <c r="G402" s="7" t="n">
        <v>10</v>
      </c>
      <c r="H402" s="6" t="n">
        <v>57.62</v>
      </c>
      <c r="I402" s="6" t="n">
        <v>-576.2</v>
      </c>
      <c r="J402" s="6" t="n">
        <v>-0</v>
      </c>
      <c r="K402" s="6" t="n">
        <v>-0</v>
      </c>
      <c r="L402" s="6" t="n">
        <v>-0.05</v>
      </c>
      <c r="M402" s="6"/>
      <c r="N402" s="6" t="s">
        <f>=I402+J402+K402+L402</f>
      </c>
      <c r="O402" s="16"/>
      <c r="P402" s="16" t="s">
        <v>841</v>
      </c>
    </row>
    <row collapsed="false" customFormat="false" customHeight="false" hidden="false" ht="12.1" outlineLevel="0" r="403">
      <c r="A403" s="21" t="n">
        <v>44482</v>
      </c>
      <c r="B403" s="22" t="s">
        <v>803</v>
      </c>
      <c r="C403" s="22" t="s">
        <v>175</v>
      </c>
      <c r="D403" s="22" t="s">
        <v>803</v>
      </c>
      <c r="E403" s="22" t="s">
        <v>803</v>
      </c>
      <c r="F403" s="22" t="s">
        <v>20</v>
      </c>
      <c r="G403" s="23" t="n">
        <v>1</v>
      </c>
      <c r="H403" s="24" t="n">
        <v>465</v>
      </c>
      <c r="I403" s="24" t="n">
        <v>465</v>
      </c>
      <c r="J403" s="24" t="n">
        <v>0</v>
      </c>
      <c r="K403" s="24" t="n">
        <v>-0</v>
      </c>
      <c r="L403" s="24" t="n">
        <v>-0</v>
      </c>
      <c r="M403" s="24"/>
      <c r="N403" s="6" t="s">
        <f>=I403+J403+K403+L403</f>
      </c>
      <c r="O403" s="22"/>
      <c r="P403" s="22" t="s">
        <v>807</v>
      </c>
    </row>
    <row collapsed="false" customFormat="false" customHeight="false" hidden="false" ht="12.1" outlineLevel="0" r="404">
      <c r="A404" s="29" t="n">
        <v>44482.67337963</v>
      </c>
      <c r="B404" s="30" t="s">
        <v>691</v>
      </c>
      <c r="C404" s="30" t="s">
        <v>874</v>
      </c>
      <c r="D404" s="30" t="s">
        <v>657</v>
      </c>
      <c r="E404" s="30" t="s">
        <v>87</v>
      </c>
      <c r="F404" s="30" t="s">
        <v>20</v>
      </c>
      <c r="G404" s="31" t="n">
        <v>-11</v>
      </c>
      <c r="H404" s="32" t="n">
        <v>79.3</v>
      </c>
      <c r="I404" s="32" t="n">
        <v>872.3</v>
      </c>
      <c r="J404" s="32" t="n">
        <v>0</v>
      </c>
      <c r="K404" s="32" t="n">
        <v>-0.51</v>
      </c>
      <c r="L404" s="32" t="n">
        <v>-0</v>
      </c>
      <c r="M404" s="32"/>
      <c r="N404" s="6" t="s">
        <f>=I404+J404+K404+L404</f>
      </c>
      <c r="O404" s="30"/>
      <c r="P404" s="30" t="s">
        <v>807</v>
      </c>
    </row>
    <row collapsed="false" customFormat="false" customHeight="false" hidden="false" ht="12.1" outlineLevel="0" r="405">
      <c r="A405" s="29" t="n">
        <v>44482.673993056</v>
      </c>
      <c r="B405" s="30" t="s">
        <v>683</v>
      </c>
      <c r="C405" s="30" t="s">
        <v>859</v>
      </c>
      <c r="D405" s="30" t="s">
        <v>657</v>
      </c>
      <c r="E405" s="30" t="s">
        <v>87</v>
      </c>
      <c r="F405" s="30" t="s">
        <v>20</v>
      </c>
      <c r="G405" s="31" t="n">
        <v>-11</v>
      </c>
      <c r="H405" s="32" t="n">
        <v>100.02</v>
      </c>
      <c r="I405" s="32" t="n">
        <v>1100.22</v>
      </c>
      <c r="J405" s="32" t="n">
        <v>0</v>
      </c>
      <c r="K405" s="32" t="n">
        <v>-0.65</v>
      </c>
      <c r="L405" s="32" t="n">
        <v>-0</v>
      </c>
      <c r="M405" s="32"/>
      <c r="N405" s="6" t="s">
        <f>=I405+J405+K405+L405</f>
      </c>
      <c r="O405" s="30"/>
      <c r="P405" s="30" t="s">
        <v>807</v>
      </c>
    </row>
    <row collapsed="false" customFormat="false" customHeight="false" hidden="false" ht="12.1" outlineLevel="0" r="406">
      <c r="A406" s="29" t="n">
        <v>44482.674490741</v>
      </c>
      <c r="B406" s="30" t="s">
        <v>96</v>
      </c>
      <c r="C406" s="30" t="s">
        <v>847</v>
      </c>
      <c r="D406" s="30" t="s">
        <v>657</v>
      </c>
      <c r="E406" s="30" t="s">
        <v>87</v>
      </c>
      <c r="F406" s="30" t="s">
        <v>20</v>
      </c>
      <c r="G406" s="31" t="n">
        <v>-211</v>
      </c>
      <c r="H406" s="32" t="n">
        <v>1.0538</v>
      </c>
      <c r="I406" s="32" t="n">
        <v>222.35</v>
      </c>
      <c r="J406" s="32" t="n">
        <v>0</v>
      </c>
      <c r="K406" s="32" t="n">
        <v>-0.13</v>
      </c>
      <c r="L406" s="32" t="n">
        <v>-0</v>
      </c>
      <c r="M406" s="32"/>
      <c r="N406" s="6" t="s">
        <f>=I406+J406+K406+L406</f>
      </c>
      <c r="O406" s="30"/>
      <c r="P406" s="30" t="s">
        <v>807</v>
      </c>
    </row>
    <row collapsed="false" customFormat="false" customHeight="false" hidden="false" ht="12.1" outlineLevel="0" r="407">
      <c r="A407" s="29" t="n">
        <v>44482.674490741</v>
      </c>
      <c r="B407" s="30" t="s">
        <v>96</v>
      </c>
      <c r="C407" s="30" t="s">
        <v>847</v>
      </c>
      <c r="D407" s="30" t="s">
        <v>657</v>
      </c>
      <c r="E407" s="30" t="s">
        <v>87</v>
      </c>
      <c r="F407" s="30" t="s">
        <v>20</v>
      </c>
      <c r="G407" s="31" t="n">
        <v>-789</v>
      </c>
      <c r="H407" s="32" t="n">
        <v>1.0538</v>
      </c>
      <c r="I407" s="32" t="n">
        <v>831.45</v>
      </c>
      <c r="J407" s="32" t="n">
        <v>0</v>
      </c>
      <c r="K407" s="32" t="n">
        <v>-0.49</v>
      </c>
      <c r="L407" s="32" t="n">
        <v>-0</v>
      </c>
      <c r="M407" s="32"/>
      <c r="N407" s="6" t="s">
        <f>=I407+J407+K407+L407</f>
      </c>
      <c r="O407" s="30"/>
      <c r="P407" s="30" t="s">
        <v>807</v>
      </c>
    </row>
    <row collapsed="false" customFormat="false" customHeight="false" hidden="false" ht="12.1" outlineLevel="0" r="408">
      <c r="A408" s="29" t="n">
        <v>44482.675659722</v>
      </c>
      <c r="B408" s="30" t="s">
        <v>686</v>
      </c>
      <c r="C408" s="30" t="s">
        <v>864</v>
      </c>
      <c r="D408" s="30" t="s">
        <v>657</v>
      </c>
      <c r="E408" s="30" t="s">
        <v>87</v>
      </c>
      <c r="F408" s="30" t="s">
        <v>20</v>
      </c>
      <c r="G408" s="31" t="n">
        <v>-12</v>
      </c>
      <c r="H408" s="32" t="n">
        <v>89.77</v>
      </c>
      <c r="I408" s="32" t="n">
        <v>1077.24</v>
      </c>
      <c r="J408" s="32" t="n">
        <v>0</v>
      </c>
      <c r="K408" s="32" t="n">
        <v>-0.63</v>
      </c>
      <c r="L408" s="32" t="n">
        <v>-0</v>
      </c>
      <c r="M408" s="32"/>
      <c r="N408" s="6" t="s">
        <f>=I408+J408+K408+L408</f>
      </c>
      <c r="O408" s="30"/>
      <c r="P408" s="30" t="s">
        <v>807</v>
      </c>
    </row>
    <row collapsed="false" customFormat="false" customHeight="false" hidden="false" ht="12.1" outlineLevel="0" r="409">
      <c r="A409" s="29" t="n">
        <v>44482.675659722</v>
      </c>
      <c r="B409" s="30" t="s">
        <v>686</v>
      </c>
      <c r="C409" s="30" t="s">
        <v>864</v>
      </c>
      <c r="D409" s="30" t="s">
        <v>657</v>
      </c>
      <c r="E409" s="30" t="s">
        <v>87</v>
      </c>
      <c r="F409" s="30" t="s">
        <v>20</v>
      </c>
      <c r="G409" s="31" t="n">
        <v>-1</v>
      </c>
      <c r="H409" s="32" t="n">
        <v>89.94</v>
      </c>
      <c r="I409" s="32" t="n">
        <v>89.94</v>
      </c>
      <c r="J409" s="32" t="n">
        <v>0</v>
      </c>
      <c r="K409" s="32" t="n">
        <v>-0.05</v>
      </c>
      <c r="L409" s="32" t="n">
        <v>-0</v>
      </c>
      <c r="M409" s="32"/>
      <c r="N409" s="6" t="s">
        <f>=I409+J409+K409+L409</f>
      </c>
      <c r="O409" s="30"/>
      <c r="P409" s="30" t="s">
        <v>807</v>
      </c>
    </row>
    <row collapsed="false" customFormat="false" customHeight="false" hidden="false" ht="12.1" outlineLevel="0" r="410">
      <c r="A410" s="29" t="n">
        <v>44482.675659722</v>
      </c>
      <c r="B410" s="30" t="s">
        <v>686</v>
      </c>
      <c r="C410" s="30" t="s">
        <v>864</v>
      </c>
      <c r="D410" s="30" t="s">
        <v>657</v>
      </c>
      <c r="E410" s="30" t="s">
        <v>87</v>
      </c>
      <c r="F410" s="30" t="s">
        <v>20</v>
      </c>
      <c r="G410" s="31" t="n">
        <v>-1</v>
      </c>
      <c r="H410" s="32" t="n">
        <v>89.92</v>
      </c>
      <c r="I410" s="32" t="n">
        <v>89.92</v>
      </c>
      <c r="J410" s="32" t="n">
        <v>0</v>
      </c>
      <c r="K410" s="32" t="n">
        <v>-0.05</v>
      </c>
      <c r="L410" s="32" t="n">
        <v>-0</v>
      </c>
      <c r="M410" s="32"/>
      <c r="N410" s="6" t="s">
        <f>=I410+J410+K410+L410</f>
      </c>
      <c r="O410" s="30"/>
      <c r="P410" s="30" t="s">
        <v>807</v>
      </c>
    </row>
    <row collapsed="false" customFormat="false" customHeight="false" hidden="false" ht="12.1" outlineLevel="0" r="411">
      <c r="A411" s="29" t="n">
        <v>44482.675659722</v>
      </c>
      <c r="B411" s="30" t="s">
        <v>686</v>
      </c>
      <c r="C411" s="30" t="s">
        <v>864</v>
      </c>
      <c r="D411" s="30" t="s">
        <v>657</v>
      </c>
      <c r="E411" s="30" t="s">
        <v>87</v>
      </c>
      <c r="F411" s="30" t="s">
        <v>20</v>
      </c>
      <c r="G411" s="31" t="n">
        <v>-5</v>
      </c>
      <c r="H411" s="32" t="n">
        <v>89.8</v>
      </c>
      <c r="I411" s="32" t="n">
        <v>449</v>
      </c>
      <c r="J411" s="32" t="n">
        <v>0</v>
      </c>
      <c r="K411" s="32" t="n">
        <v>-0.26</v>
      </c>
      <c r="L411" s="32" t="n">
        <v>-0</v>
      </c>
      <c r="M411" s="32"/>
      <c r="N411" s="6" t="s">
        <f>=I411+J411+K411+L411</f>
      </c>
      <c r="O411" s="30"/>
      <c r="P411" s="30" t="s">
        <v>807</v>
      </c>
    </row>
    <row collapsed="false" customFormat="false" customHeight="false" hidden="false" ht="12.1" outlineLevel="0" r="412">
      <c r="A412" s="29" t="n">
        <v>44482.6759375</v>
      </c>
      <c r="B412" s="30" t="s">
        <v>688</v>
      </c>
      <c r="C412" s="30" t="s">
        <v>867</v>
      </c>
      <c r="D412" s="30" t="s">
        <v>657</v>
      </c>
      <c r="E412" s="30" t="s">
        <v>87</v>
      </c>
      <c r="F412" s="30" t="s">
        <v>20</v>
      </c>
      <c r="G412" s="31" t="n">
        <v>-16</v>
      </c>
      <c r="H412" s="32" t="n">
        <v>107.97</v>
      </c>
      <c r="I412" s="32" t="n">
        <v>1727.52</v>
      </c>
      <c r="J412" s="32" t="n">
        <v>0</v>
      </c>
      <c r="K412" s="32" t="n">
        <v>-1.02</v>
      </c>
      <c r="L412" s="32" t="n">
        <v>-0</v>
      </c>
      <c r="M412" s="32"/>
      <c r="N412" s="6" t="s">
        <f>=I412+J412+K412+L412</f>
      </c>
      <c r="O412" s="30"/>
      <c r="P412" s="30" t="s">
        <v>807</v>
      </c>
    </row>
    <row collapsed="false" customFormat="false" customHeight="false" hidden="false" ht="12.1" outlineLevel="0" r="413">
      <c r="A413" s="29" t="n">
        <v>44482.679664352</v>
      </c>
      <c r="B413" s="30" t="s">
        <v>102</v>
      </c>
      <c r="C413" s="30" t="s">
        <v>845</v>
      </c>
      <c r="D413" s="30" t="s">
        <v>657</v>
      </c>
      <c r="E413" s="30" t="s">
        <v>87</v>
      </c>
      <c r="F413" s="30" t="s">
        <v>20</v>
      </c>
      <c r="G413" s="31" t="n">
        <v>-11</v>
      </c>
      <c r="H413" s="32" t="n">
        <v>165.95</v>
      </c>
      <c r="I413" s="32" t="n">
        <v>1825.45</v>
      </c>
      <c r="J413" s="32" t="n">
        <v>0</v>
      </c>
      <c r="K413" s="32" t="n">
        <v>-1.07</v>
      </c>
      <c r="L413" s="32" t="n">
        <v>-0</v>
      </c>
      <c r="M413" s="32"/>
      <c r="N413" s="6" t="s">
        <f>=I413+J413+K413+L413</f>
      </c>
      <c r="O413" s="30"/>
      <c r="P413" s="30" t="s">
        <v>807</v>
      </c>
    </row>
    <row collapsed="false" customFormat="false" customHeight="false" hidden="false" ht="12.1" outlineLevel="0" r="414">
      <c r="A414" s="20" t="n">
        <v>44482.69900463</v>
      </c>
      <c r="B414" s="16" t="s">
        <v>696</v>
      </c>
      <c r="C414" s="16" t="s">
        <v>879</v>
      </c>
      <c r="D414" s="16" t="s">
        <v>656</v>
      </c>
      <c r="E414" s="16" t="s">
        <v>87</v>
      </c>
      <c r="F414" s="16" t="s">
        <v>20</v>
      </c>
      <c r="G414" s="7" t="n">
        <v>5</v>
      </c>
      <c r="H414" s="6" t="n">
        <v>1713.4</v>
      </c>
      <c r="I414" s="6" t="n">
        <v>-8567</v>
      </c>
      <c r="J414" s="6" t="n">
        <v>-0</v>
      </c>
      <c r="K414" s="6" t="n">
        <v>-5.05</v>
      </c>
      <c r="L414" s="6" t="n">
        <v>-0</v>
      </c>
      <c r="M414" s="6"/>
      <c r="N414" s="6" t="s">
        <f>=I414+J414+K414+L414</f>
      </c>
      <c r="O414" s="16"/>
      <c r="P414" s="16" t="s">
        <v>807</v>
      </c>
    </row>
    <row collapsed="false" customFormat="false" customHeight="false" hidden="false" ht="12.1" outlineLevel="0" r="415">
      <c r="A415" s="20" t="n">
        <v>44482.702314815</v>
      </c>
      <c r="B415" s="16" t="s">
        <v>679</v>
      </c>
      <c r="C415" s="16" t="s">
        <v>853</v>
      </c>
      <c r="D415" s="16" t="s">
        <v>656</v>
      </c>
      <c r="E415" s="16" t="s">
        <v>87</v>
      </c>
      <c r="F415" s="16" t="s">
        <v>20</v>
      </c>
      <c r="G415" s="7" t="n">
        <v>14</v>
      </c>
      <c r="H415" s="6" t="n">
        <v>14.27</v>
      </c>
      <c r="I415" s="6" t="n">
        <v>-199.78</v>
      </c>
      <c r="J415" s="6" t="n">
        <v>-0</v>
      </c>
      <c r="K415" s="6" t="n">
        <v>-0.12</v>
      </c>
      <c r="L415" s="6" t="n">
        <v>-0</v>
      </c>
      <c r="M415" s="6"/>
      <c r="N415" s="6" t="s">
        <f>=I415+J415+K415+L415</f>
      </c>
      <c r="O415" s="16"/>
      <c r="P415" s="16" t="s">
        <v>807</v>
      </c>
    </row>
    <row collapsed="false" customFormat="false" customHeight="false" hidden="false" ht="12.1" outlineLevel="0" r="416">
      <c r="A416" s="20" t="n">
        <v>44482.745555556</v>
      </c>
      <c r="B416" s="16" t="s">
        <v>679</v>
      </c>
      <c r="C416" s="16" t="s">
        <v>853</v>
      </c>
      <c r="D416" s="16" t="s">
        <v>656</v>
      </c>
      <c r="E416" s="16" t="s">
        <v>87</v>
      </c>
      <c r="F416" s="16" t="s">
        <v>20</v>
      </c>
      <c r="G416" s="7" t="n">
        <v>2</v>
      </c>
      <c r="H416" s="6" t="n">
        <v>14.359</v>
      </c>
      <c r="I416" s="6" t="n">
        <v>-28.72</v>
      </c>
      <c r="J416" s="6" t="n">
        <v>-0</v>
      </c>
      <c r="K416" s="6" t="n">
        <v>-0.02</v>
      </c>
      <c r="L416" s="6" t="n">
        <v>-0</v>
      </c>
      <c r="M416" s="6"/>
      <c r="N416" s="6" t="s">
        <f>=I416+J416+K416+L416</f>
      </c>
      <c r="O416" s="16"/>
      <c r="P416" s="16" t="s">
        <v>807</v>
      </c>
    </row>
    <row collapsed="false" customFormat="false" customHeight="false" hidden="false" ht="12.1" outlineLevel="0" r="417">
      <c r="A417" s="21" t="n">
        <v>44484</v>
      </c>
      <c r="B417" s="22" t="s">
        <v>803</v>
      </c>
      <c r="C417" s="22" t="s">
        <v>175</v>
      </c>
      <c r="D417" s="22" t="s">
        <v>803</v>
      </c>
      <c r="E417" s="22" t="s">
        <v>803</v>
      </c>
      <c r="F417" s="22" t="s">
        <v>20</v>
      </c>
      <c r="G417" s="23" t="n">
        <v>1</v>
      </c>
      <c r="H417" s="24" t="n">
        <v>2000</v>
      </c>
      <c r="I417" s="24" t="n">
        <v>2000</v>
      </c>
      <c r="J417" s="24" t="n">
        <v>0</v>
      </c>
      <c r="K417" s="24" t="n">
        <v>-0</v>
      </c>
      <c r="L417" s="24" t="n">
        <v>-0</v>
      </c>
      <c r="M417" s="24"/>
      <c r="N417" s="6" t="s">
        <f>=I417+J417+K417+L417</f>
      </c>
      <c r="O417" s="22"/>
      <c r="P417" s="22" t="s">
        <v>807</v>
      </c>
    </row>
    <row collapsed="false" customFormat="false" customHeight="false" hidden="false" ht="12.1" outlineLevel="0" r="418">
      <c r="A418" s="20" t="n">
        <v>44484.485636574</v>
      </c>
      <c r="B418" s="16" t="s">
        <v>693</v>
      </c>
      <c r="C418" s="16" t="s">
        <v>876</v>
      </c>
      <c r="D418" s="16" t="s">
        <v>656</v>
      </c>
      <c r="E418" s="16" t="s">
        <v>113</v>
      </c>
      <c r="F418" s="16" t="s">
        <v>20</v>
      </c>
      <c r="G418" s="7" t="n">
        <v>1</v>
      </c>
      <c r="H418" s="6" t="n">
        <v>100.09</v>
      </c>
      <c r="I418" s="6" t="n">
        <v>-1000.9</v>
      </c>
      <c r="J418" s="6" t="n">
        <v>-25.9</v>
      </c>
      <c r="K418" s="6" t="n">
        <v>-0.57</v>
      </c>
      <c r="L418" s="6" t="n">
        <v>-0</v>
      </c>
      <c r="M418" s="6"/>
      <c r="N418" s="6" t="s">
        <f>=I418+J418+K418+L418</f>
      </c>
      <c r="O418" s="16"/>
      <c r="P418" s="16" t="s">
        <v>807</v>
      </c>
    </row>
    <row collapsed="false" customFormat="false" customHeight="false" hidden="false" ht="12.1" outlineLevel="0" r="419">
      <c r="A419" s="20" t="n">
        <v>44484.486203704</v>
      </c>
      <c r="B419" s="16" t="s">
        <v>668</v>
      </c>
      <c r="C419" s="16" t="s">
        <v>828</v>
      </c>
      <c r="D419" s="16" t="s">
        <v>656</v>
      </c>
      <c r="E419" s="16" t="s">
        <v>18</v>
      </c>
      <c r="F419" s="16" t="s">
        <v>20</v>
      </c>
      <c r="G419" s="7" t="n">
        <v>1</v>
      </c>
      <c r="H419" s="6" t="n">
        <v>520.6</v>
      </c>
      <c r="I419" s="6" t="n">
        <v>-520.6</v>
      </c>
      <c r="J419" s="6" t="n">
        <v>-0</v>
      </c>
      <c r="K419" s="6" t="n">
        <v>-0.3</v>
      </c>
      <c r="L419" s="6" t="n">
        <v>-0</v>
      </c>
      <c r="M419" s="6"/>
      <c r="N419" s="6" t="s">
        <f>=I419+J419+K419+L419</f>
      </c>
      <c r="O419" s="16"/>
      <c r="P419" s="16" t="s">
        <v>807</v>
      </c>
    </row>
    <row collapsed="false" customFormat="false" customHeight="false" hidden="false" ht="12.1" outlineLevel="0" r="420">
      <c r="A420" s="20" t="n">
        <v>44484.486979167</v>
      </c>
      <c r="B420" s="16" t="s">
        <v>679</v>
      </c>
      <c r="C420" s="16" t="s">
        <v>853</v>
      </c>
      <c r="D420" s="16" t="s">
        <v>656</v>
      </c>
      <c r="E420" s="16" t="s">
        <v>87</v>
      </c>
      <c r="F420" s="16" t="s">
        <v>20</v>
      </c>
      <c r="G420" s="7" t="n">
        <v>5</v>
      </c>
      <c r="H420" s="6" t="n">
        <v>14.521</v>
      </c>
      <c r="I420" s="6" t="n">
        <v>-72.61</v>
      </c>
      <c r="J420" s="6" t="n">
        <v>-0</v>
      </c>
      <c r="K420" s="6" t="n">
        <v>-0.04</v>
      </c>
      <c r="L420" s="6" t="n">
        <v>-0</v>
      </c>
      <c r="M420" s="6"/>
      <c r="N420" s="6" t="s">
        <f>=I420+J420+K420+L420</f>
      </c>
      <c r="O420" s="16"/>
      <c r="P420" s="16" t="s">
        <v>807</v>
      </c>
    </row>
    <row collapsed="false" customFormat="false" customHeight="false" hidden="false" ht="12.1" outlineLevel="0" r="421">
      <c r="A421" s="20" t="n">
        <v>44484.493055556</v>
      </c>
      <c r="B421" s="16" t="s">
        <v>679</v>
      </c>
      <c r="C421" s="16" t="s">
        <v>853</v>
      </c>
      <c r="D421" s="16" t="s">
        <v>656</v>
      </c>
      <c r="E421" s="16" t="s">
        <v>87</v>
      </c>
      <c r="F421" s="16" t="s">
        <v>20</v>
      </c>
      <c r="G421" s="7" t="n">
        <v>25</v>
      </c>
      <c r="H421" s="6" t="n">
        <v>14.538</v>
      </c>
      <c r="I421" s="6" t="n">
        <v>-363.45</v>
      </c>
      <c r="J421" s="6" t="n">
        <v>-0</v>
      </c>
      <c r="K421" s="6" t="n">
        <v>-0.21</v>
      </c>
      <c r="L421" s="6" t="n">
        <v>-0</v>
      </c>
      <c r="M421" s="6"/>
      <c r="N421" s="6" t="s">
        <f>=I421+J421+K421+L421</f>
      </c>
      <c r="O421" s="16"/>
      <c r="P421" s="16" t="s">
        <v>807</v>
      </c>
    </row>
    <row collapsed="false" customFormat="false" customHeight="false" hidden="false" ht="12.1" outlineLevel="0" r="422">
      <c r="A422" s="21" t="n">
        <v>44488</v>
      </c>
      <c r="B422" s="22" t="s">
        <v>803</v>
      </c>
      <c r="C422" s="22" t="s">
        <v>175</v>
      </c>
      <c r="D422" s="22" t="s">
        <v>803</v>
      </c>
      <c r="E422" s="22" t="s">
        <v>803</v>
      </c>
      <c r="F422" s="22" t="s">
        <v>20</v>
      </c>
      <c r="G422" s="23" t="n">
        <v>1</v>
      </c>
      <c r="H422" s="24" t="n">
        <v>212</v>
      </c>
      <c r="I422" s="24" t="n">
        <v>212</v>
      </c>
      <c r="J422" s="24" t="n">
        <v>0</v>
      </c>
      <c r="K422" s="24" t="n">
        <v>-0</v>
      </c>
      <c r="L422" s="24" t="n">
        <v>-0</v>
      </c>
      <c r="M422" s="24"/>
      <c r="N422" s="6" t="s">
        <f>=I422+J422+K422+L422</f>
      </c>
      <c r="O422" s="22"/>
      <c r="P422" s="22" t="s">
        <v>807</v>
      </c>
    </row>
    <row collapsed="false" customFormat="false" customHeight="false" hidden="false" ht="12.1" outlineLevel="0" r="423">
      <c r="A423" s="21" t="n">
        <v>44488</v>
      </c>
      <c r="B423" s="22" t="s">
        <v>803</v>
      </c>
      <c r="C423" s="22" t="s">
        <v>175</v>
      </c>
      <c r="D423" s="22" t="s">
        <v>803</v>
      </c>
      <c r="E423" s="22" t="s">
        <v>803</v>
      </c>
      <c r="F423" s="22" t="s">
        <v>20</v>
      </c>
      <c r="G423" s="23" t="n">
        <v>1</v>
      </c>
      <c r="H423" s="24" t="n">
        <v>10</v>
      </c>
      <c r="I423" s="24" t="n">
        <v>10</v>
      </c>
      <c r="J423" s="24" t="n">
        <v>0</v>
      </c>
      <c r="K423" s="24" t="n">
        <v>-0</v>
      </c>
      <c r="L423" s="24" t="n">
        <v>-0</v>
      </c>
      <c r="M423" s="24"/>
      <c r="N423" s="6" t="s">
        <f>=I423+J423+K423+L423</f>
      </c>
      <c r="O423" s="22"/>
      <c r="P423" s="22" t="s">
        <v>807</v>
      </c>
    </row>
    <row collapsed="false" customFormat="false" customHeight="false" hidden="false" ht="12.1" outlineLevel="0" r="424">
      <c r="A424" s="20" t="n">
        <v>44488.6578125</v>
      </c>
      <c r="B424" s="16" t="s">
        <v>679</v>
      </c>
      <c r="C424" s="16" t="s">
        <v>853</v>
      </c>
      <c r="D424" s="16" t="s">
        <v>656</v>
      </c>
      <c r="E424" s="16" t="s">
        <v>87</v>
      </c>
      <c r="F424" s="16" t="s">
        <v>20</v>
      </c>
      <c r="G424" s="7" t="n">
        <v>15</v>
      </c>
      <c r="H424" s="6" t="n">
        <v>14.652</v>
      </c>
      <c r="I424" s="6" t="n">
        <v>-219.78</v>
      </c>
      <c r="J424" s="6" t="n">
        <v>-0</v>
      </c>
      <c r="K424" s="6" t="n">
        <v>-0.13</v>
      </c>
      <c r="L424" s="6" t="n">
        <v>-0</v>
      </c>
      <c r="M424" s="6"/>
      <c r="N424" s="6" t="s">
        <f>=I424+J424+K424+L424</f>
      </c>
      <c r="O424" s="16"/>
      <c r="P424" s="16" t="s">
        <v>807</v>
      </c>
    </row>
    <row collapsed="false" customFormat="false" customHeight="false" hidden="false" ht="12.1" outlineLevel="0" r="425">
      <c r="A425" s="29" t="n">
        <v>44491.496018519</v>
      </c>
      <c r="B425" s="30" t="s">
        <v>685</v>
      </c>
      <c r="C425" s="30" t="s">
        <v>863</v>
      </c>
      <c r="D425" s="30" t="s">
        <v>657</v>
      </c>
      <c r="E425" s="30" t="s">
        <v>113</v>
      </c>
      <c r="F425" s="30" t="s">
        <v>20</v>
      </c>
      <c r="G425" s="31" t="n">
        <v>-2</v>
      </c>
      <c r="H425" s="32" t="n">
        <v>99.9</v>
      </c>
      <c r="I425" s="32" t="n">
        <v>1998</v>
      </c>
      <c r="J425" s="32" t="n">
        <v>12.64</v>
      </c>
      <c r="K425" s="32" t="n">
        <v>-1.14</v>
      </c>
      <c r="L425" s="32" t="n">
        <v>-0</v>
      </c>
      <c r="M425" s="32"/>
      <c r="N425" s="6" t="s">
        <f>=I425+J425+K425+L425</f>
      </c>
      <c r="O425" s="30"/>
      <c r="P425" s="30" t="s">
        <v>807</v>
      </c>
    </row>
    <row collapsed="false" customFormat="false" customHeight="false" hidden="false" ht="12.1" outlineLevel="0" r="426">
      <c r="A426" s="29" t="n">
        <v>44491.496018519</v>
      </c>
      <c r="B426" s="30" t="s">
        <v>685</v>
      </c>
      <c r="C426" s="30" t="s">
        <v>863</v>
      </c>
      <c r="D426" s="30" t="s">
        <v>657</v>
      </c>
      <c r="E426" s="30" t="s">
        <v>113</v>
      </c>
      <c r="F426" s="30" t="s">
        <v>20</v>
      </c>
      <c r="G426" s="31" t="n">
        <v>-1</v>
      </c>
      <c r="H426" s="32" t="n">
        <v>99.91</v>
      </c>
      <c r="I426" s="32" t="n">
        <v>999.1</v>
      </c>
      <c r="J426" s="32" t="n">
        <v>6.32</v>
      </c>
      <c r="K426" s="32" t="n">
        <v>-0.57</v>
      </c>
      <c r="L426" s="32" t="n">
        <v>-0</v>
      </c>
      <c r="M426" s="32"/>
      <c r="N426" s="6" t="s">
        <f>=I426+J426+K426+L426</f>
      </c>
      <c r="O426" s="30"/>
      <c r="P426" s="30" t="s">
        <v>807</v>
      </c>
    </row>
    <row collapsed="false" customFormat="false" customHeight="false" hidden="false" ht="12.1" outlineLevel="0" r="427">
      <c r="A427" s="29" t="n">
        <v>44491.496018519</v>
      </c>
      <c r="B427" s="30" t="s">
        <v>685</v>
      </c>
      <c r="C427" s="30" t="s">
        <v>863</v>
      </c>
      <c r="D427" s="30" t="s">
        <v>657</v>
      </c>
      <c r="E427" s="30" t="s">
        <v>113</v>
      </c>
      <c r="F427" s="30" t="s">
        <v>20</v>
      </c>
      <c r="G427" s="31" t="n">
        <v>-1</v>
      </c>
      <c r="H427" s="32" t="n">
        <v>99.94</v>
      </c>
      <c r="I427" s="32" t="n">
        <v>999.4</v>
      </c>
      <c r="J427" s="32" t="n">
        <v>6.32</v>
      </c>
      <c r="K427" s="32" t="n">
        <v>-0.57</v>
      </c>
      <c r="L427" s="32" t="n">
        <v>-0</v>
      </c>
      <c r="M427" s="32"/>
      <c r="N427" s="6" t="s">
        <f>=I427+J427+K427+L427</f>
      </c>
      <c r="O427" s="30"/>
      <c r="P427" s="30" t="s">
        <v>807</v>
      </c>
    </row>
    <row collapsed="false" customFormat="false" customHeight="false" hidden="false" ht="12.1" outlineLevel="0" r="428">
      <c r="A428" s="29" t="n">
        <v>44491.496018519</v>
      </c>
      <c r="B428" s="30" t="s">
        <v>685</v>
      </c>
      <c r="C428" s="30" t="s">
        <v>863</v>
      </c>
      <c r="D428" s="30" t="s">
        <v>657</v>
      </c>
      <c r="E428" s="30" t="s">
        <v>113</v>
      </c>
      <c r="F428" s="30" t="s">
        <v>20</v>
      </c>
      <c r="G428" s="31" t="n">
        <v>-1</v>
      </c>
      <c r="H428" s="32" t="n">
        <v>99.93</v>
      </c>
      <c r="I428" s="32" t="n">
        <v>999.3</v>
      </c>
      <c r="J428" s="32" t="n">
        <v>6.32</v>
      </c>
      <c r="K428" s="32" t="n">
        <v>-0.57</v>
      </c>
      <c r="L428" s="32" t="n">
        <v>-0</v>
      </c>
      <c r="M428" s="32"/>
      <c r="N428" s="6" t="s">
        <f>=I428+J428+K428+L428</f>
      </c>
      <c r="O428" s="30"/>
      <c r="P428" s="30" t="s">
        <v>807</v>
      </c>
    </row>
    <row collapsed="false" customFormat="false" customHeight="false" hidden="false" ht="12.1" outlineLevel="0" r="429">
      <c r="A429" s="29" t="n">
        <v>44491.497013889</v>
      </c>
      <c r="B429" s="30" t="s">
        <v>682</v>
      </c>
      <c r="C429" s="30" t="s">
        <v>858</v>
      </c>
      <c r="D429" s="30" t="s">
        <v>657</v>
      </c>
      <c r="E429" s="30" t="s">
        <v>18</v>
      </c>
      <c r="F429" s="30" t="s">
        <v>20</v>
      </c>
      <c r="G429" s="31" t="n">
        <v>-3</v>
      </c>
      <c r="H429" s="32" t="n">
        <v>757</v>
      </c>
      <c r="I429" s="32" t="n">
        <v>2271</v>
      </c>
      <c r="J429" s="32" t="n">
        <v>0</v>
      </c>
      <c r="K429" s="32" t="n">
        <v>-1.29</v>
      </c>
      <c r="L429" s="32" t="n">
        <v>-0</v>
      </c>
      <c r="M429" s="32"/>
      <c r="N429" s="6" t="s">
        <f>=I429+J429+K429+L429</f>
      </c>
      <c r="O429" s="30"/>
      <c r="P429" s="30" t="s">
        <v>807</v>
      </c>
    </row>
    <row collapsed="false" customFormat="false" customHeight="false" hidden="false" ht="12.1" outlineLevel="0" r="430">
      <c r="A430" s="20" t="n">
        <v>44491.497280093</v>
      </c>
      <c r="B430" s="16" t="s">
        <v>27</v>
      </c>
      <c r="C430" s="16" t="s">
        <v>860</v>
      </c>
      <c r="D430" s="16" t="s">
        <v>656</v>
      </c>
      <c r="E430" s="16" t="s">
        <v>18</v>
      </c>
      <c r="F430" s="16" t="s">
        <v>20</v>
      </c>
      <c r="G430" s="7" t="n">
        <v>1</v>
      </c>
      <c r="H430" s="6" t="n">
        <v>7276.5</v>
      </c>
      <c r="I430" s="6" t="n">
        <v>-7276.5</v>
      </c>
      <c r="J430" s="6" t="n">
        <v>-0</v>
      </c>
      <c r="K430" s="6" t="n">
        <v>-4.15</v>
      </c>
      <c r="L430" s="6" t="n">
        <v>-0</v>
      </c>
      <c r="M430" s="6"/>
      <c r="N430" s="6" t="s">
        <f>=I430+J430+K430+L430</f>
      </c>
      <c r="O430" s="16"/>
      <c r="P430" s="16" t="s">
        <v>807</v>
      </c>
    </row>
    <row collapsed="false" customFormat="false" customHeight="false" hidden="false" ht="12.1" outlineLevel="0" r="431">
      <c r="A431" s="21" t="n">
        <v>44494</v>
      </c>
      <c r="B431" s="22" t="s">
        <v>813</v>
      </c>
      <c r="C431" s="22" t="s">
        <v>851</v>
      </c>
      <c r="D431" s="22" t="s">
        <v>813</v>
      </c>
      <c r="E431" s="22" t="s">
        <v>813</v>
      </c>
      <c r="F431" s="22" t="s">
        <v>20</v>
      </c>
      <c r="G431" s="23" t="n">
        <v>1</v>
      </c>
      <c r="H431" s="24" t="n">
        <v>92.5</v>
      </c>
      <c r="I431" s="24" t="n">
        <v>92.5</v>
      </c>
      <c r="J431" s="24" t="n">
        <v>0</v>
      </c>
      <c r="K431" s="24" t="n">
        <v>-0</v>
      </c>
      <c r="L431" s="24" t="n">
        <v>-0</v>
      </c>
      <c r="M431" s="24"/>
      <c r="N431" s="6" t="s">
        <f>=I431+J431+K431+L431</f>
      </c>
      <c r="O431" s="22"/>
      <c r="P431" s="22" t="s">
        <v>807</v>
      </c>
    </row>
    <row collapsed="false" customFormat="false" customHeight="false" hidden="false" ht="12.1" outlineLevel="0" r="432">
      <c r="A432" s="29" t="n">
        <v>44494.427048611</v>
      </c>
      <c r="B432" s="30" t="s">
        <v>685</v>
      </c>
      <c r="C432" s="30" t="s">
        <v>863</v>
      </c>
      <c r="D432" s="30" t="s">
        <v>657</v>
      </c>
      <c r="E432" s="30" t="s">
        <v>113</v>
      </c>
      <c r="F432" s="30" t="s">
        <v>20</v>
      </c>
      <c r="G432" s="31" t="n">
        <v>-10</v>
      </c>
      <c r="H432" s="32" t="n">
        <v>99.9</v>
      </c>
      <c r="I432" s="32" t="n">
        <v>9990</v>
      </c>
      <c r="J432" s="32" t="n">
        <v>65.3</v>
      </c>
      <c r="K432" s="32" t="n">
        <v>-5.68</v>
      </c>
      <c r="L432" s="32" t="n">
        <v>-0</v>
      </c>
      <c r="M432" s="32"/>
      <c r="N432" s="6" t="s">
        <f>=I432+J432+K432+L432</f>
      </c>
      <c r="O432" s="30"/>
      <c r="P432" s="30" t="s">
        <v>807</v>
      </c>
    </row>
    <row collapsed="false" customFormat="false" customHeight="false" hidden="false" ht="12.1" outlineLevel="0" r="433">
      <c r="A433" s="20" t="n">
        <v>44494.490497685</v>
      </c>
      <c r="B433" s="16" t="s">
        <v>697</v>
      </c>
      <c r="C433" s="16" t="s">
        <v>880</v>
      </c>
      <c r="D433" s="16" t="s">
        <v>656</v>
      </c>
      <c r="E433" s="16" t="s">
        <v>113</v>
      </c>
      <c r="F433" s="16" t="s">
        <v>20</v>
      </c>
      <c r="G433" s="7" t="n">
        <v>9</v>
      </c>
      <c r="H433" s="6" t="n">
        <v>99.98</v>
      </c>
      <c r="I433" s="6" t="n">
        <v>-8998.2</v>
      </c>
      <c r="J433" s="6" t="n">
        <v>-155.52</v>
      </c>
      <c r="K433" s="6" t="n">
        <v>-5.13</v>
      </c>
      <c r="L433" s="6" t="n">
        <v>-0</v>
      </c>
      <c r="M433" s="6"/>
      <c r="N433" s="6" t="s">
        <f>=I433+J433+K433+L433</f>
      </c>
      <c r="O433" s="16"/>
      <c r="P433" s="16" t="s">
        <v>807</v>
      </c>
    </row>
    <row collapsed="false" customFormat="false" customHeight="false" hidden="false" ht="12.1" outlineLevel="0" r="434">
      <c r="A434" s="20" t="n">
        <v>44494.49162037</v>
      </c>
      <c r="B434" s="16" t="s">
        <v>698</v>
      </c>
      <c r="C434" s="16" t="s">
        <v>881</v>
      </c>
      <c r="D434" s="16" t="s">
        <v>656</v>
      </c>
      <c r="E434" s="16" t="s">
        <v>113</v>
      </c>
      <c r="F434" s="16" t="s">
        <v>20</v>
      </c>
      <c r="G434" s="7" t="n">
        <v>4</v>
      </c>
      <c r="H434" s="6" t="n">
        <v>100.57</v>
      </c>
      <c r="I434" s="6" t="n">
        <v>-804.56</v>
      </c>
      <c r="J434" s="6" t="n">
        <v>-1.28</v>
      </c>
      <c r="K434" s="6" t="n">
        <v>-0.46</v>
      </c>
      <c r="L434" s="6" t="n">
        <v>-0</v>
      </c>
      <c r="M434" s="6"/>
      <c r="N434" s="6" t="s">
        <f>=I434+J434+K434+L434</f>
      </c>
      <c r="O434" s="16"/>
      <c r="P434" s="16" t="s">
        <v>807</v>
      </c>
    </row>
    <row collapsed="false" customFormat="false" customHeight="false" hidden="false" ht="12.1" outlineLevel="0" r="435">
      <c r="A435" s="29" t="n">
        <v>44494.627280093</v>
      </c>
      <c r="B435" s="30" t="s">
        <v>693</v>
      </c>
      <c r="C435" s="30" t="s">
        <v>876</v>
      </c>
      <c r="D435" s="30" t="s">
        <v>657</v>
      </c>
      <c r="E435" s="30" t="s">
        <v>113</v>
      </c>
      <c r="F435" s="30" t="s">
        <v>20</v>
      </c>
      <c r="G435" s="31" t="n">
        <v>-7</v>
      </c>
      <c r="H435" s="32" t="n">
        <v>99.65</v>
      </c>
      <c r="I435" s="32" t="n">
        <v>6975.5</v>
      </c>
      <c r="J435" s="32" t="n">
        <v>193.83</v>
      </c>
      <c r="K435" s="32" t="n">
        <v>-3.98</v>
      </c>
      <c r="L435" s="32" t="n">
        <v>-0</v>
      </c>
      <c r="M435" s="32"/>
      <c r="N435" s="6" t="s">
        <f>=I435+J435+K435+L435</f>
      </c>
      <c r="O435" s="30"/>
      <c r="P435" s="30" t="s">
        <v>807</v>
      </c>
    </row>
    <row collapsed="false" customFormat="false" customHeight="false" hidden="false" ht="12.1" outlineLevel="0" r="436">
      <c r="A436" s="29" t="n">
        <v>44494.627280093</v>
      </c>
      <c r="B436" s="30" t="s">
        <v>693</v>
      </c>
      <c r="C436" s="30" t="s">
        <v>876</v>
      </c>
      <c r="D436" s="30" t="s">
        <v>657</v>
      </c>
      <c r="E436" s="30" t="s">
        <v>113</v>
      </c>
      <c r="F436" s="30" t="s">
        <v>20</v>
      </c>
      <c r="G436" s="31" t="n">
        <v>-1</v>
      </c>
      <c r="H436" s="32" t="n">
        <v>99.66</v>
      </c>
      <c r="I436" s="32" t="n">
        <v>996.6</v>
      </c>
      <c r="J436" s="32" t="n">
        <v>27.69</v>
      </c>
      <c r="K436" s="32" t="n">
        <v>-0.57</v>
      </c>
      <c r="L436" s="32" t="n">
        <v>-0</v>
      </c>
      <c r="M436" s="32"/>
      <c r="N436" s="6" t="s">
        <f>=I436+J436+K436+L436</f>
      </c>
      <c r="O436" s="30"/>
      <c r="P436" s="30" t="s">
        <v>807</v>
      </c>
    </row>
    <row collapsed="false" customFormat="false" customHeight="false" hidden="false" ht="12.1" outlineLevel="0" r="437">
      <c r="A437" s="20" t="n">
        <v>44494.6275</v>
      </c>
      <c r="B437" s="16" t="s">
        <v>697</v>
      </c>
      <c r="C437" s="16" t="s">
        <v>880</v>
      </c>
      <c r="D437" s="16" t="s">
        <v>656</v>
      </c>
      <c r="E437" s="16" t="s">
        <v>113</v>
      </c>
      <c r="F437" s="16" t="s">
        <v>20</v>
      </c>
      <c r="G437" s="7" t="n">
        <v>8</v>
      </c>
      <c r="H437" s="6" t="n">
        <v>99.94</v>
      </c>
      <c r="I437" s="6" t="n">
        <v>-7995.2</v>
      </c>
      <c r="J437" s="6" t="n">
        <v>-138.24</v>
      </c>
      <c r="K437" s="6" t="n">
        <v>-4.56</v>
      </c>
      <c r="L437" s="6" t="n">
        <v>-0</v>
      </c>
      <c r="M437" s="6"/>
      <c r="N437" s="6" t="s">
        <f>=I437+J437+K437+L437</f>
      </c>
      <c r="O437" s="16"/>
      <c r="P437" s="16" t="s">
        <v>807</v>
      </c>
    </row>
    <row collapsed="false" customFormat="false" customHeight="false" hidden="false" ht="12.1" outlineLevel="0" r="438">
      <c r="A438" s="29" t="n">
        <v>44494.633240741</v>
      </c>
      <c r="B438" s="30" t="s">
        <v>692</v>
      </c>
      <c r="C438" s="30" t="s">
        <v>875</v>
      </c>
      <c r="D438" s="30" t="s">
        <v>657</v>
      </c>
      <c r="E438" s="30" t="s">
        <v>113</v>
      </c>
      <c r="F438" s="30" t="s">
        <v>20</v>
      </c>
      <c r="G438" s="31" t="n">
        <v>-10</v>
      </c>
      <c r="H438" s="32" t="n">
        <v>99.11</v>
      </c>
      <c r="I438" s="32" t="n">
        <v>9911</v>
      </c>
      <c r="J438" s="32" t="n">
        <v>172.6</v>
      </c>
      <c r="K438" s="32" t="n">
        <v>-5.65</v>
      </c>
      <c r="L438" s="32" t="n">
        <v>-0</v>
      </c>
      <c r="M438" s="32"/>
      <c r="N438" s="6" t="s">
        <f>=I438+J438+K438+L438</f>
      </c>
      <c r="O438" s="30"/>
      <c r="P438" s="30" t="s">
        <v>807</v>
      </c>
    </row>
    <row collapsed="false" customFormat="false" customHeight="false" hidden="false" ht="12.1" outlineLevel="0" r="439">
      <c r="A439" s="20" t="n">
        <v>44494.633645833</v>
      </c>
      <c r="B439" s="16" t="s">
        <v>698</v>
      </c>
      <c r="C439" s="16" t="s">
        <v>881</v>
      </c>
      <c r="D439" s="16" t="s">
        <v>656</v>
      </c>
      <c r="E439" s="16" t="s">
        <v>113</v>
      </c>
      <c r="F439" s="16" t="s">
        <v>20</v>
      </c>
      <c r="G439" s="7" t="n">
        <v>9</v>
      </c>
      <c r="H439" s="6" t="n">
        <v>100.54</v>
      </c>
      <c r="I439" s="6" t="n">
        <v>-1809.72</v>
      </c>
      <c r="J439" s="6" t="n">
        <v>-2.88</v>
      </c>
      <c r="K439" s="6" t="n">
        <v>-1.03</v>
      </c>
      <c r="L439" s="6" t="n">
        <v>-0</v>
      </c>
      <c r="M439" s="6"/>
      <c r="N439" s="6" t="s">
        <f>=I439+J439+K439+L439</f>
      </c>
      <c r="O439" s="16"/>
      <c r="P439" s="16" t="s">
        <v>807</v>
      </c>
    </row>
    <row collapsed="false" customFormat="false" customHeight="false" hidden="false" ht="12.1" outlineLevel="0" r="440">
      <c r="A440" s="20" t="n">
        <v>44494.633645833</v>
      </c>
      <c r="B440" s="16" t="s">
        <v>698</v>
      </c>
      <c r="C440" s="16" t="s">
        <v>881</v>
      </c>
      <c r="D440" s="16" t="s">
        <v>656</v>
      </c>
      <c r="E440" s="16" t="s">
        <v>113</v>
      </c>
      <c r="F440" s="16" t="s">
        <v>20</v>
      </c>
      <c r="G440" s="7" t="n">
        <v>41</v>
      </c>
      <c r="H440" s="6" t="n">
        <v>100.55</v>
      </c>
      <c r="I440" s="6" t="n">
        <v>-8245.1</v>
      </c>
      <c r="J440" s="6" t="n">
        <v>-13.12</v>
      </c>
      <c r="K440" s="6" t="n">
        <v>-4.7</v>
      </c>
      <c r="L440" s="6" t="n">
        <v>-0</v>
      </c>
      <c r="M440" s="6"/>
      <c r="N440" s="6" t="s">
        <f>=I440+J440+K440+L440</f>
      </c>
      <c r="O440" s="16"/>
      <c r="P440" s="16" t="s">
        <v>807</v>
      </c>
    </row>
    <row collapsed="false" customFormat="false" customHeight="false" hidden="false" ht="12.1" outlineLevel="0" r="441">
      <c r="A441" s="21" t="n">
        <v>44494.645752315</v>
      </c>
      <c r="B441" s="22" t="s">
        <v>803</v>
      </c>
      <c r="C441" s="22" t="s">
        <v>175</v>
      </c>
      <c r="D441" s="22" t="s">
        <v>803</v>
      </c>
      <c r="E441" s="22" t="s">
        <v>803</v>
      </c>
      <c r="F441" s="22" t="s">
        <v>20</v>
      </c>
      <c r="G441" s="23" t="n">
        <v>1</v>
      </c>
      <c r="H441" s="24" t="n">
        <v>1000</v>
      </c>
      <c r="I441" s="24" t="n">
        <v>1000</v>
      </c>
      <c r="J441" s="24" t="n">
        <v>0</v>
      </c>
      <c r="K441" s="24" t="n">
        <v>-0</v>
      </c>
      <c r="L441" s="24" t="n">
        <v>-0</v>
      </c>
      <c r="M441" s="24"/>
      <c r="N441" s="6" t="s">
        <f>=I441+J441+K441+L441</f>
      </c>
      <c r="O441" s="22"/>
      <c r="P441" s="22" t="s">
        <v>841</v>
      </c>
    </row>
    <row collapsed="false" customFormat="false" customHeight="false" hidden="false" ht="12.1" outlineLevel="0" r="442">
      <c r="A442" s="20" t="n">
        <v>44494.646689815</v>
      </c>
      <c r="B442" s="16" t="s">
        <v>695</v>
      </c>
      <c r="C442" s="16" t="s">
        <v>878</v>
      </c>
      <c r="D442" s="16" t="s">
        <v>656</v>
      </c>
      <c r="E442" s="16" t="s">
        <v>87</v>
      </c>
      <c r="F442" s="16" t="s">
        <v>20</v>
      </c>
      <c r="G442" s="7" t="n">
        <v>10</v>
      </c>
      <c r="H442" s="6" t="n">
        <v>58.58</v>
      </c>
      <c r="I442" s="6" t="n">
        <v>-585.8</v>
      </c>
      <c r="J442" s="6" t="n">
        <v>-0</v>
      </c>
      <c r="K442" s="6" t="n">
        <v>-0</v>
      </c>
      <c r="L442" s="6" t="n">
        <v>-0.05</v>
      </c>
      <c r="M442" s="6"/>
      <c r="N442" s="6" t="s">
        <f>=I442+J442+K442+L442</f>
      </c>
      <c r="O442" s="16"/>
      <c r="P442" s="16" t="s">
        <v>841</v>
      </c>
    </row>
    <row collapsed="false" customFormat="false" customHeight="false" hidden="false" ht="12.1" outlineLevel="0" r="443">
      <c r="A443" s="20" t="n">
        <v>44494.646990741</v>
      </c>
      <c r="B443" s="16" t="s">
        <v>694</v>
      </c>
      <c r="C443" s="16" t="s">
        <v>877</v>
      </c>
      <c r="D443" s="16" t="s">
        <v>656</v>
      </c>
      <c r="E443" s="16" t="s">
        <v>87</v>
      </c>
      <c r="F443" s="16" t="s">
        <v>20</v>
      </c>
      <c r="G443" s="7" t="n">
        <v>9</v>
      </c>
      <c r="H443" s="6" t="n">
        <v>46.4</v>
      </c>
      <c r="I443" s="6" t="n">
        <v>-417.6</v>
      </c>
      <c r="J443" s="6" t="n">
        <v>-0</v>
      </c>
      <c r="K443" s="6" t="n">
        <v>-0</v>
      </c>
      <c r="L443" s="6" t="n">
        <v>-0.04</v>
      </c>
      <c r="M443" s="6"/>
      <c r="N443" s="6" t="s">
        <f>=I443+J443+K443+L443</f>
      </c>
      <c r="O443" s="16"/>
      <c r="P443" s="16" t="s">
        <v>841</v>
      </c>
    </row>
    <row collapsed="false" customFormat="false" customHeight="false" hidden="false" ht="12.1" outlineLevel="0" r="444">
      <c r="A444" s="20" t="n">
        <v>44494.729166667</v>
      </c>
      <c r="B444" s="16" t="s">
        <v>105</v>
      </c>
      <c r="C444" s="16" t="s">
        <v>882</v>
      </c>
      <c r="D444" s="16" t="s">
        <v>656</v>
      </c>
      <c r="E444" s="16" t="s">
        <v>87</v>
      </c>
      <c r="F444" s="16" t="s">
        <v>20</v>
      </c>
      <c r="G444" s="7" t="n">
        <v>2</v>
      </c>
      <c r="H444" s="6" t="n">
        <v>10.043</v>
      </c>
      <c r="I444" s="6" t="n">
        <v>-20.09</v>
      </c>
      <c r="J444" s="6" t="n">
        <v>-0</v>
      </c>
      <c r="K444" s="6" t="n">
        <v>-0</v>
      </c>
      <c r="L444" s="6" t="n">
        <v>-0.02</v>
      </c>
      <c r="M444" s="6"/>
      <c r="N444" s="6" t="s">
        <f>=I444+J444+K444+L444</f>
      </c>
      <c r="O444" s="16"/>
      <c r="P444" s="16" t="s">
        <v>841</v>
      </c>
    </row>
    <row collapsed="false" customFormat="false" customHeight="false" hidden="false" ht="12.1" outlineLevel="0" r="445">
      <c r="A445" s="21" t="n">
        <v>44495</v>
      </c>
      <c r="B445" s="22" t="s">
        <v>813</v>
      </c>
      <c r="C445" s="22" t="s">
        <v>883</v>
      </c>
      <c r="D445" s="22" t="s">
        <v>813</v>
      </c>
      <c r="E445" s="22" t="s">
        <v>813</v>
      </c>
      <c r="F445" s="22" t="s">
        <v>20</v>
      </c>
      <c r="G445" s="23" t="n">
        <v>1</v>
      </c>
      <c r="H445" s="24" t="n">
        <v>48.34</v>
      </c>
      <c r="I445" s="24" t="n">
        <v>48.34</v>
      </c>
      <c r="J445" s="24" t="n">
        <v>0</v>
      </c>
      <c r="K445" s="24" t="n">
        <v>-0</v>
      </c>
      <c r="L445" s="24" t="n">
        <v>-0</v>
      </c>
      <c r="M445" s="24"/>
      <c r="N445" s="6" t="s">
        <f>=I445+J445+K445+L445</f>
      </c>
      <c r="O445" s="22"/>
      <c r="P445" s="22" t="s">
        <v>807</v>
      </c>
    </row>
    <row collapsed="false" customFormat="false" customHeight="false" hidden="false" ht="12.1" outlineLevel="0" r="446">
      <c r="A446" s="20" t="n">
        <v>44495.431840278</v>
      </c>
      <c r="B446" s="16" t="s">
        <v>698</v>
      </c>
      <c r="C446" s="16" t="s">
        <v>881</v>
      </c>
      <c r="D446" s="16" t="s">
        <v>656</v>
      </c>
      <c r="E446" s="16" t="s">
        <v>113</v>
      </c>
      <c r="F446" s="16" t="s">
        <v>20</v>
      </c>
      <c r="G446" s="7" t="n">
        <v>1</v>
      </c>
      <c r="H446" s="6" t="n">
        <v>100.58</v>
      </c>
      <c r="I446" s="6" t="n">
        <v>-201.16</v>
      </c>
      <c r="J446" s="6" t="n">
        <v>-0.37</v>
      </c>
      <c r="K446" s="6" t="n">
        <v>-0.11</v>
      </c>
      <c r="L446" s="6" t="n">
        <v>-0</v>
      </c>
      <c r="M446" s="6"/>
      <c r="N446" s="6" t="s">
        <f>=I446+J446+K446+L446</f>
      </c>
      <c r="O446" s="16"/>
      <c r="P446" s="16" t="s">
        <v>807</v>
      </c>
    </row>
    <row collapsed="false" customFormat="false" customHeight="false" hidden="false" ht="12.1" outlineLevel="0" r="447">
      <c r="A447" s="29" t="n">
        <v>44495.69193287</v>
      </c>
      <c r="B447" s="30" t="s">
        <v>698</v>
      </c>
      <c r="C447" s="30" t="s">
        <v>881</v>
      </c>
      <c r="D447" s="30" t="s">
        <v>657</v>
      </c>
      <c r="E447" s="30" t="s">
        <v>113</v>
      </c>
      <c r="F447" s="30" t="s">
        <v>20</v>
      </c>
      <c r="G447" s="31" t="n">
        <v>-55</v>
      </c>
      <c r="H447" s="32" t="n">
        <v>100.56</v>
      </c>
      <c r="I447" s="32" t="n">
        <v>11061.6</v>
      </c>
      <c r="J447" s="32" t="n">
        <v>20.35</v>
      </c>
      <c r="K447" s="32" t="n">
        <v>-6.31</v>
      </c>
      <c r="L447" s="32" t="n">
        <v>-0</v>
      </c>
      <c r="M447" s="32"/>
      <c r="N447" s="6" t="s">
        <f>=I447+J447+K447+L447</f>
      </c>
      <c r="O447" s="30"/>
      <c r="P447" s="30" t="s">
        <v>807</v>
      </c>
    </row>
    <row collapsed="false" customFormat="false" customHeight="false" hidden="false" ht="12.1" outlineLevel="0" r="448">
      <c r="A448" s="20" t="n">
        <v>44495.692210648</v>
      </c>
      <c r="B448" s="16" t="s">
        <v>699</v>
      </c>
      <c r="C448" s="16" t="s">
        <v>884</v>
      </c>
      <c r="D448" s="16" t="s">
        <v>656</v>
      </c>
      <c r="E448" s="16" t="s">
        <v>113</v>
      </c>
      <c r="F448" s="16" t="s">
        <v>20</v>
      </c>
      <c r="G448" s="7" t="n">
        <v>10</v>
      </c>
      <c r="H448" s="6" t="n">
        <v>100.18</v>
      </c>
      <c r="I448" s="6" t="n">
        <v>-10018</v>
      </c>
      <c r="J448" s="6" t="n">
        <v>-202.6</v>
      </c>
      <c r="K448" s="6" t="n">
        <v>-5.71</v>
      </c>
      <c r="L448" s="6" t="n">
        <v>-0</v>
      </c>
      <c r="M448" s="6"/>
      <c r="N448" s="6" t="s">
        <f>=I448+J448+K448+L448</f>
      </c>
      <c r="O448" s="16"/>
      <c r="P448" s="16" t="s">
        <v>807</v>
      </c>
    </row>
    <row collapsed="false" customFormat="false" customHeight="false" hidden="false" ht="12.1" outlineLevel="0" r="449">
      <c r="A449" s="20" t="n">
        <v>44495.695543981</v>
      </c>
      <c r="B449" s="16" t="s">
        <v>679</v>
      </c>
      <c r="C449" s="16" t="s">
        <v>853</v>
      </c>
      <c r="D449" s="16" t="s">
        <v>656</v>
      </c>
      <c r="E449" s="16" t="s">
        <v>87</v>
      </c>
      <c r="F449" s="16" t="s">
        <v>20</v>
      </c>
      <c r="G449" s="7" t="n">
        <v>62</v>
      </c>
      <c r="H449" s="6" t="n">
        <v>14.558</v>
      </c>
      <c r="I449" s="6" t="n">
        <v>-902.6</v>
      </c>
      <c r="J449" s="6" t="n">
        <v>-0</v>
      </c>
      <c r="K449" s="6" t="n">
        <v>-0.51</v>
      </c>
      <c r="L449" s="6" t="n">
        <v>-0</v>
      </c>
      <c r="M449" s="6"/>
      <c r="N449" s="6" t="s">
        <f>=I449+J449+K449+L449</f>
      </c>
      <c r="O449" s="16"/>
      <c r="P449" s="16" t="s">
        <v>807</v>
      </c>
    </row>
    <row collapsed="false" customFormat="false" customHeight="false" hidden="false" ht="12.1" outlineLevel="0" r="450">
      <c r="A450" s="21" t="n">
        <v>44496</v>
      </c>
      <c r="B450" s="22" t="s">
        <v>813</v>
      </c>
      <c r="C450" s="22" t="s">
        <v>840</v>
      </c>
      <c r="D450" s="22" t="s">
        <v>813</v>
      </c>
      <c r="E450" s="22" t="s">
        <v>813</v>
      </c>
      <c r="F450" s="22" t="s">
        <v>20</v>
      </c>
      <c r="G450" s="23" t="n">
        <v>1</v>
      </c>
      <c r="H450" s="24" t="n">
        <v>14.52</v>
      </c>
      <c r="I450" s="24" t="n">
        <v>14.52</v>
      </c>
      <c r="J450" s="24" t="n">
        <v>0</v>
      </c>
      <c r="K450" s="24" t="n">
        <v>-0</v>
      </c>
      <c r="L450" s="24" t="n">
        <v>-0</v>
      </c>
      <c r="M450" s="24"/>
      <c r="N450" s="6" t="s">
        <f>=I450+J450+K450+L450</f>
      </c>
      <c r="O450" s="22"/>
      <c r="P450" s="22" t="s">
        <v>807</v>
      </c>
    </row>
    <row collapsed="false" customFormat="false" customHeight="false" hidden="false" ht="12.1" outlineLevel="0" r="451">
      <c r="A451" s="21" t="n">
        <v>44498</v>
      </c>
      <c r="B451" s="22" t="s">
        <v>803</v>
      </c>
      <c r="C451" s="22" t="s">
        <v>175</v>
      </c>
      <c r="D451" s="22" t="s">
        <v>803</v>
      </c>
      <c r="E451" s="22" t="s">
        <v>803</v>
      </c>
      <c r="F451" s="22" t="s">
        <v>20</v>
      </c>
      <c r="G451" s="23" t="n">
        <v>1</v>
      </c>
      <c r="H451" s="24" t="n">
        <v>560</v>
      </c>
      <c r="I451" s="24" t="n">
        <v>560</v>
      </c>
      <c r="J451" s="24" t="n">
        <v>0</v>
      </c>
      <c r="K451" s="24" t="n">
        <v>-0</v>
      </c>
      <c r="L451" s="24" t="n">
        <v>-0</v>
      </c>
      <c r="M451" s="24"/>
      <c r="N451" s="6" t="s">
        <f>=I451+J451+K451+L451</f>
      </c>
      <c r="O451" s="22"/>
      <c r="P451" s="22" t="s">
        <v>807</v>
      </c>
    </row>
    <row collapsed="false" customFormat="false" customHeight="false" hidden="false" ht="12.1" outlineLevel="0" r="452">
      <c r="A452" s="21" t="n">
        <v>44498</v>
      </c>
      <c r="B452" s="22" t="s">
        <v>803</v>
      </c>
      <c r="C452" s="22" t="s">
        <v>175</v>
      </c>
      <c r="D452" s="22" t="s">
        <v>803</v>
      </c>
      <c r="E452" s="22" t="s">
        <v>803</v>
      </c>
      <c r="F452" s="22" t="s">
        <v>20</v>
      </c>
      <c r="G452" s="23" t="n">
        <v>1</v>
      </c>
      <c r="H452" s="24" t="n">
        <v>2000</v>
      </c>
      <c r="I452" s="24" t="n">
        <v>2000</v>
      </c>
      <c r="J452" s="24" t="n">
        <v>0</v>
      </c>
      <c r="K452" s="24" t="n">
        <v>-0</v>
      </c>
      <c r="L452" s="24" t="n">
        <v>-0</v>
      </c>
      <c r="M452" s="24"/>
      <c r="N452" s="6" t="s">
        <f>=I452+J452+K452+L452</f>
      </c>
      <c r="O452" s="22"/>
      <c r="P452" s="22" t="s">
        <v>807</v>
      </c>
    </row>
    <row collapsed="false" customFormat="false" customHeight="false" hidden="false" ht="12.1" outlineLevel="0" r="453">
      <c r="A453" s="20" t="n">
        <v>44498.547372685</v>
      </c>
      <c r="B453" s="16" t="s">
        <v>68</v>
      </c>
      <c r="C453" s="16" t="s">
        <v>829</v>
      </c>
      <c r="D453" s="16" t="s">
        <v>656</v>
      </c>
      <c r="E453" s="16" t="s">
        <v>18</v>
      </c>
      <c r="F453" s="16" t="s">
        <v>20</v>
      </c>
      <c r="G453" s="7" t="n">
        <v>1</v>
      </c>
      <c r="H453" s="6" t="n">
        <v>1614.4</v>
      </c>
      <c r="I453" s="6" t="n">
        <v>-1614.4</v>
      </c>
      <c r="J453" s="6" t="n">
        <v>-0</v>
      </c>
      <c r="K453" s="6" t="n">
        <v>-0.92</v>
      </c>
      <c r="L453" s="6" t="n">
        <v>-0</v>
      </c>
      <c r="M453" s="6"/>
      <c r="N453" s="6" t="s">
        <f>=I453+J453+K453+L453</f>
      </c>
      <c r="O453" s="16"/>
      <c r="P453" s="16" t="s">
        <v>807</v>
      </c>
    </row>
    <row collapsed="false" customFormat="false" customHeight="false" hidden="false" ht="12.1" outlineLevel="0" r="454">
      <c r="A454" s="20" t="n">
        <v>44498.547858796</v>
      </c>
      <c r="B454" s="16" t="s">
        <v>679</v>
      </c>
      <c r="C454" s="16" t="s">
        <v>853</v>
      </c>
      <c r="D454" s="16" t="s">
        <v>656</v>
      </c>
      <c r="E454" s="16" t="s">
        <v>87</v>
      </c>
      <c r="F454" s="16" t="s">
        <v>20</v>
      </c>
      <c r="G454" s="7" t="n">
        <v>32</v>
      </c>
      <c r="H454" s="6" t="n">
        <v>14.185</v>
      </c>
      <c r="I454" s="6" t="n">
        <v>-453.92</v>
      </c>
      <c r="J454" s="6" t="n">
        <v>-0</v>
      </c>
      <c r="K454" s="6" t="n">
        <v>-0.26</v>
      </c>
      <c r="L454" s="6" t="n">
        <v>-0</v>
      </c>
      <c r="M454" s="6"/>
      <c r="N454" s="6" t="s">
        <f>=I454+J454+K454+L454</f>
      </c>
      <c r="O454" s="16"/>
      <c r="P454" s="16" t="s">
        <v>807</v>
      </c>
    </row>
    <row collapsed="false" customFormat="false" customHeight="false" hidden="false" ht="12.1" outlineLevel="0" r="455">
      <c r="A455" s="20" t="n">
        <v>44498.613125</v>
      </c>
      <c r="B455" s="16" t="s">
        <v>679</v>
      </c>
      <c r="C455" s="16" t="s">
        <v>853</v>
      </c>
      <c r="D455" s="16" t="s">
        <v>656</v>
      </c>
      <c r="E455" s="16" t="s">
        <v>87</v>
      </c>
      <c r="F455" s="16" t="s">
        <v>20</v>
      </c>
      <c r="G455" s="7" t="n">
        <v>40</v>
      </c>
      <c r="H455" s="6" t="n">
        <v>14.181</v>
      </c>
      <c r="I455" s="6" t="n">
        <v>-567.24</v>
      </c>
      <c r="J455" s="6" t="n">
        <v>-0</v>
      </c>
      <c r="K455" s="6" t="n">
        <v>-0.33</v>
      </c>
      <c r="L455" s="6" t="n">
        <v>-0</v>
      </c>
      <c r="M455" s="6"/>
      <c r="N455" s="6" t="s">
        <f>=I455+J455+K455+L455</f>
      </c>
      <c r="O455" s="16"/>
      <c r="P455" s="16" t="s">
        <v>807</v>
      </c>
    </row>
    <row collapsed="false" customFormat="false" customHeight="false" hidden="false" ht="12.1" outlineLevel="0" r="456">
      <c r="A456" s="21" t="n">
        <v>44503</v>
      </c>
      <c r="B456" s="22" t="s">
        <v>813</v>
      </c>
      <c r="C456" s="22" t="s">
        <v>823</v>
      </c>
      <c r="D456" s="22" t="s">
        <v>813</v>
      </c>
      <c r="E456" s="22" t="s">
        <v>813</v>
      </c>
      <c r="F456" s="22" t="s">
        <v>20</v>
      </c>
      <c r="G456" s="23" t="n">
        <v>1</v>
      </c>
      <c r="H456" s="24" t="n">
        <v>617.2</v>
      </c>
      <c r="I456" s="24" t="n">
        <v>617.2</v>
      </c>
      <c r="J456" s="24" t="n">
        <v>0</v>
      </c>
      <c r="K456" s="24" t="n">
        <v>-0</v>
      </c>
      <c r="L456" s="24" t="n">
        <v>-0</v>
      </c>
      <c r="M456" s="24"/>
      <c r="N456" s="6" t="s">
        <f>=I456+J456+K456+L456</f>
      </c>
      <c r="O456" s="22"/>
      <c r="P456" s="22" t="s">
        <v>807</v>
      </c>
    </row>
    <row collapsed="false" customFormat="false" customHeight="false" hidden="false" ht="12.1" outlineLevel="0" r="457">
      <c r="A457" s="20" t="n">
        <v>44505.687025463</v>
      </c>
      <c r="B457" s="16" t="s">
        <v>679</v>
      </c>
      <c r="C457" s="16" t="s">
        <v>853</v>
      </c>
      <c r="D457" s="16" t="s">
        <v>656</v>
      </c>
      <c r="E457" s="16" t="s">
        <v>87</v>
      </c>
      <c r="F457" s="16" t="s">
        <v>20</v>
      </c>
      <c r="G457" s="7" t="n">
        <v>40</v>
      </c>
      <c r="H457" s="6" t="n">
        <v>14.182</v>
      </c>
      <c r="I457" s="6" t="n">
        <v>-567.28</v>
      </c>
      <c r="J457" s="6" t="n">
        <v>-0</v>
      </c>
      <c r="K457" s="6" t="n">
        <v>-0.33</v>
      </c>
      <c r="L457" s="6" t="n">
        <v>-0</v>
      </c>
      <c r="M457" s="6"/>
      <c r="N457" s="6" t="s">
        <f>=I457+J457+K457+L457</f>
      </c>
      <c r="O457" s="16"/>
      <c r="P457" s="16" t="s">
        <v>807</v>
      </c>
    </row>
    <row collapsed="false" customFormat="false" customHeight="false" hidden="false" ht="12.1" outlineLevel="0" r="458">
      <c r="A458" s="20" t="n">
        <v>44505.687025463</v>
      </c>
      <c r="B458" s="16" t="s">
        <v>679</v>
      </c>
      <c r="C458" s="16" t="s">
        <v>853</v>
      </c>
      <c r="D458" s="16" t="s">
        <v>656</v>
      </c>
      <c r="E458" s="16" t="s">
        <v>87</v>
      </c>
      <c r="F458" s="16" t="s">
        <v>20</v>
      </c>
      <c r="G458" s="7" t="n">
        <v>4</v>
      </c>
      <c r="H458" s="6" t="n">
        <v>14.168</v>
      </c>
      <c r="I458" s="6" t="n">
        <v>-56.67</v>
      </c>
      <c r="J458" s="6" t="n">
        <v>-0</v>
      </c>
      <c r="K458" s="6" t="n">
        <v>-0.03</v>
      </c>
      <c r="L458" s="6" t="n">
        <v>-0</v>
      </c>
      <c r="M458" s="6"/>
      <c r="N458" s="6" t="s">
        <f>=I458+J458+K458+L458</f>
      </c>
      <c r="O458" s="16"/>
      <c r="P458" s="16" t="s">
        <v>807</v>
      </c>
    </row>
    <row collapsed="false" customFormat="false" customHeight="false" hidden="false" ht="12.1" outlineLevel="0" r="459">
      <c r="A459" s="21" t="n">
        <v>44516</v>
      </c>
      <c r="B459" s="22" t="s">
        <v>803</v>
      </c>
      <c r="C459" s="22" t="s">
        <v>175</v>
      </c>
      <c r="D459" s="22" t="s">
        <v>803</v>
      </c>
      <c r="E459" s="22" t="s">
        <v>803</v>
      </c>
      <c r="F459" s="22" t="s">
        <v>20</v>
      </c>
      <c r="G459" s="23" t="n">
        <v>1</v>
      </c>
      <c r="H459" s="24" t="n">
        <v>500</v>
      </c>
      <c r="I459" s="24" t="n">
        <v>500</v>
      </c>
      <c r="J459" s="24" t="n">
        <v>0</v>
      </c>
      <c r="K459" s="24" t="n">
        <v>-0</v>
      </c>
      <c r="L459" s="24" t="n">
        <v>-0</v>
      </c>
      <c r="M459" s="24"/>
      <c r="N459" s="6" t="s">
        <f>=I459+J459+K459+L459</f>
      </c>
      <c r="O459" s="22"/>
      <c r="P459" s="22" t="s">
        <v>807</v>
      </c>
    </row>
    <row collapsed="false" customFormat="false" customHeight="false" hidden="false" ht="12.1" outlineLevel="0" r="460">
      <c r="A460" s="21" t="n">
        <v>44516</v>
      </c>
      <c r="B460" s="22" t="s">
        <v>803</v>
      </c>
      <c r="C460" s="22" t="s">
        <v>175</v>
      </c>
      <c r="D460" s="22" t="s">
        <v>803</v>
      </c>
      <c r="E460" s="22" t="s">
        <v>803</v>
      </c>
      <c r="F460" s="22" t="s">
        <v>20</v>
      </c>
      <c r="G460" s="23" t="n">
        <v>1</v>
      </c>
      <c r="H460" s="24" t="n">
        <v>2000</v>
      </c>
      <c r="I460" s="24" t="n">
        <v>2000</v>
      </c>
      <c r="J460" s="24" t="n">
        <v>0</v>
      </c>
      <c r="K460" s="24" t="n">
        <v>-0</v>
      </c>
      <c r="L460" s="24" t="n">
        <v>-0</v>
      </c>
      <c r="M460" s="24"/>
      <c r="N460" s="6" t="s">
        <f>=I460+J460+K460+L460</f>
      </c>
      <c r="O460" s="22"/>
      <c r="P460" s="22" t="s">
        <v>807</v>
      </c>
    </row>
    <row collapsed="false" customFormat="false" customHeight="false" hidden="false" ht="12.1" outlineLevel="0" r="461">
      <c r="A461" s="20" t="n">
        <v>44516.485300926</v>
      </c>
      <c r="B461" s="16" t="s">
        <v>662</v>
      </c>
      <c r="C461" s="16" t="s">
        <v>810</v>
      </c>
      <c r="D461" s="16" t="s">
        <v>656</v>
      </c>
      <c r="E461" s="16" t="s">
        <v>18</v>
      </c>
      <c r="F461" s="16" t="s">
        <v>20</v>
      </c>
      <c r="G461" s="7" t="n">
        <v>10000</v>
      </c>
      <c r="H461" s="6" t="n">
        <v>0.18198</v>
      </c>
      <c r="I461" s="6" t="n">
        <v>-1819.8</v>
      </c>
      <c r="J461" s="6" t="n">
        <v>-0</v>
      </c>
      <c r="K461" s="6" t="n">
        <v>-1.03</v>
      </c>
      <c r="L461" s="6" t="n">
        <v>-0</v>
      </c>
      <c r="M461" s="6"/>
      <c r="N461" s="6" t="s">
        <f>=I461+J461+K461+L461</f>
      </c>
      <c r="O461" s="16"/>
      <c r="P461" s="16" t="s">
        <v>807</v>
      </c>
    </row>
    <row collapsed="false" customFormat="false" customHeight="false" hidden="false" ht="12.1" outlineLevel="0" r="462">
      <c r="A462" s="20" t="n">
        <v>44516.485671296</v>
      </c>
      <c r="B462" s="16" t="s">
        <v>679</v>
      </c>
      <c r="C462" s="16" t="s">
        <v>853</v>
      </c>
      <c r="D462" s="16" t="s">
        <v>656</v>
      </c>
      <c r="E462" s="16" t="s">
        <v>87</v>
      </c>
      <c r="F462" s="16" t="s">
        <v>20</v>
      </c>
      <c r="G462" s="7" t="n">
        <v>12</v>
      </c>
      <c r="H462" s="6" t="n">
        <v>14.14</v>
      </c>
      <c r="I462" s="6" t="n">
        <v>-169.68</v>
      </c>
      <c r="J462" s="6" t="n">
        <v>-0</v>
      </c>
      <c r="K462" s="6" t="n">
        <v>-0.1</v>
      </c>
      <c r="L462" s="6" t="n">
        <v>-0</v>
      </c>
      <c r="M462" s="6"/>
      <c r="N462" s="6" t="s">
        <f>=I462+J462+K462+L462</f>
      </c>
      <c r="O462" s="16"/>
      <c r="P462" s="16" t="s">
        <v>807</v>
      </c>
    </row>
    <row collapsed="false" customFormat="false" customHeight="false" hidden="false" ht="12.1" outlineLevel="0" r="463">
      <c r="A463" s="20" t="n">
        <v>44516.486689815</v>
      </c>
      <c r="B463" s="16" t="s">
        <v>679</v>
      </c>
      <c r="C463" s="16" t="s">
        <v>853</v>
      </c>
      <c r="D463" s="16" t="s">
        <v>656</v>
      </c>
      <c r="E463" s="16" t="s">
        <v>87</v>
      </c>
      <c r="F463" s="16" t="s">
        <v>20</v>
      </c>
      <c r="G463" s="7" t="n">
        <v>35</v>
      </c>
      <c r="H463" s="6" t="n">
        <v>14.128</v>
      </c>
      <c r="I463" s="6" t="n">
        <v>-494.48</v>
      </c>
      <c r="J463" s="6" t="n">
        <v>-0</v>
      </c>
      <c r="K463" s="6" t="n">
        <v>-0.29</v>
      </c>
      <c r="L463" s="6" t="n">
        <v>-0</v>
      </c>
      <c r="M463" s="6"/>
      <c r="N463" s="6" t="s">
        <f>=I463+J463+K463+L463</f>
      </c>
      <c r="O463" s="16"/>
      <c r="P463" s="16" t="s">
        <v>807</v>
      </c>
    </row>
    <row collapsed="false" customFormat="false" customHeight="false" hidden="false" ht="12.1" outlineLevel="0" r="464">
      <c r="A464" s="21" t="n">
        <v>44518</v>
      </c>
      <c r="B464" s="22" t="s">
        <v>803</v>
      </c>
      <c r="C464" s="22" t="s">
        <v>175</v>
      </c>
      <c r="D464" s="22" t="s">
        <v>803</v>
      </c>
      <c r="E464" s="22" t="s">
        <v>803</v>
      </c>
      <c r="F464" s="22" t="s">
        <v>20</v>
      </c>
      <c r="G464" s="23" t="n">
        <v>1</v>
      </c>
      <c r="H464" s="24" t="n">
        <v>200</v>
      </c>
      <c r="I464" s="24" t="n">
        <v>200</v>
      </c>
      <c r="J464" s="24" t="n">
        <v>0</v>
      </c>
      <c r="K464" s="24" t="n">
        <v>-0</v>
      </c>
      <c r="L464" s="24" t="n">
        <v>-0</v>
      </c>
      <c r="M464" s="24"/>
      <c r="N464" s="6" t="s">
        <f>=I464+J464+K464+L464</f>
      </c>
      <c r="O464" s="22"/>
      <c r="P464" s="22" t="s">
        <v>807</v>
      </c>
    </row>
    <row collapsed="false" customFormat="false" customHeight="false" hidden="false" ht="12.1" outlineLevel="0" r="465">
      <c r="A465" s="20" t="n">
        <v>44518.561145833</v>
      </c>
      <c r="B465" s="16" t="s">
        <v>679</v>
      </c>
      <c r="C465" s="16" t="s">
        <v>853</v>
      </c>
      <c r="D465" s="16" t="s">
        <v>656</v>
      </c>
      <c r="E465" s="16" t="s">
        <v>87</v>
      </c>
      <c r="F465" s="16" t="s">
        <v>20</v>
      </c>
      <c r="G465" s="7" t="n">
        <v>14</v>
      </c>
      <c r="H465" s="6" t="n">
        <v>14.056</v>
      </c>
      <c r="I465" s="6" t="n">
        <v>-196.78</v>
      </c>
      <c r="J465" s="6" t="n">
        <v>-0</v>
      </c>
      <c r="K465" s="6" t="n">
        <v>-0.11</v>
      </c>
      <c r="L465" s="6" t="n">
        <v>-0</v>
      </c>
      <c r="M465" s="6"/>
      <c r="N465" s="6" t="s">
        <f>=I465+J465+K465+L465</f>
      </c>
      <c r="O465" s="16"/>
      <c r="P465" s="16" t="s">
        <v>807</v>
      </c>
    </row>
    <row collapsed="false" customFormat="false" customHeight="false" hidden="false" ht="12.1" outlineLevel="0" r="466">
      <c r="A466" s="21" t="n">
        <v>44530</v>
      </c>
      <c r="B466" s="22" t="s">
        <v>803</v>
      </c>
      <c r="C466" s="22" t="s">
        <v>175</v>
      </c>
      <c r="D466" s="22" t="s">
        <v>803</v>
      </c>
      <c r="E466" s="22" t="s">
        <v>803</v>
      </c>
      <c r="F466" s="22" t="s">
        <v>20</v>
      </c>
      <c r="G466" s="23" t="n">
        <v>1</v>
      </c>
      <c r="H466" s="24" t="n">
        <v>2000</v>
      </c>
      <c r="I466" s="24" t="n">
        <v>2000</v>
      </c>
      <c r="J466" s="24" t="n">
        <v>0</v>
      </c>
      <c r="K466" s="24" t="n">
        <v>-0</v>
      </c>
      <c r="L466" s="24" t="n">
        <v>-0</v>
      </c>
      <c r="M466" s="24"/>
      <c r="N466" s="6" t="s">
        <f>=I466+J466+K466+L466</f>
      </c>
      <c r="O466" s="22"/>
      <c r="P466" s="22" t="s">
        <v>807</v>
      </c>
    </row>
    <row collapsed="false" customFormat="false" customHeight="false" hidden="false" ht="12.1" outlineLevel="0" r="467">
      <c r="A467" s="29" t="n">
        <v>44530.670983796</v>
      </c>
      <c r="B467" s="30" t="s">
        <v>697</v>
      </c>
      <c r="C467" s="30" t="s">
        <v>880</v>
      </c>
      <c r="D467" s="30" t="s">
        <v>657</v>
      </c>
      <c r="E467" s="30" t="s">
        <v>113</v>
      </c>
      <c r="F467" s="30" t="s">
        <v>20</v>
      </c>
      <c r="G467" s="31" t="n">
        <v>-1</v>
      </c>
      <c r="H467" s="32" t="n">
        <v>99.93</v>
      </c>
      <c r="I467" s="32" t="n">
        <v>999.3</v>
      </c>
      <c r="J467" s="32" t="n">
        <v>24.78</v>
      </c>
      <c r="K467" s="32" t="n">
        <v>-0.57</v>
      </c>
      <c r="L467" s="32" t="n">
        <v>-0</v>
      </c>
      <c r="M467" s="32"/>
      <c r="N467" s="6" t="s">
        <f>=I467+J467+K467+L467</f>
      </c>
      <c r="O467" s="30"/>
      <c r="P467" s="30" t="s">
        <v>807</v>
      </c>
    </row>
    <row collapsed="false" customFormat="false" customHeight="false" hidden="false" ht="12.1" outlineLevel="0" r="468">
      <c r="A468" s="20" t="n">
        <v>44530.671736111</v>
      </c>
      <c r="B468" s="16" t="s">
        <v>674</v>
      </c>
      <c r="C468" s="16" t="s">
        <v>837</v>
      </c>
      <c r="D468" s="16" t="s">
        <v>656</v>
      </c>
      <c r="E468" s="16" t="s">
        <v>18</v>
      </c>
      <c r="F468" s="16" t="s">
        <v>20</v>
      </c>
      <c r="G468" s="7" t="n">
        <v>10</v>
      </c>
      <c r="H468" s="6" t="n">
        <v>292.4</v>
      </c>
      <c r="I468" s="6" t="n">
        <v>-2924</v>
      </c>
      <c r="J468" s="6" t="n">
        <v>-0</v>
      </c>
      <c r="K468" s="6" t="n">
        <v>-1.67</v>
      </c>
      <c r="L468" s="6" t="n">
        <v>-0</v>
      </c>
      <c r="M468" s="6"/>
      <c r="N468" s="6" t="s">
        <f>=I468+J468+K468+L468</f>
      </c>
      <c r="O468" s="16"/>
      <c r="P468" s="16" t="s">
        <v>807</v>
      </c>
    </row>
    <row collapsed="false" customFormat="false" customHeight="false" hidden="false" ht="12.1" outlineLevel="0" r="469">
      <c r="A469" s="20" t="n">
        <v>44530.672407407</v>
      </c>
      <c r="B469" s="16" t="s">
        <v>679</v>
      </c>
      <c r="C469" s="16" t="s">
        <v>853</v>
      </c>
      <c r="D469" s="16" t="s">
        <v>656</v>
      </c>
      <c r="E469" s="16" t="s">
        <v>87</v>
      </c>
      <c r="F469" s="16" t="s">
        <v>20</v>
      </c>
      <c r="G469" s="7" t="n">
        <v>8</v>
      </c>
      <c r="H469" s="6" t="n">
        <v>13.166</v>
      </c>
      <c r="I469" s="6" t="n">
        <v>-105.33</v>
      </c>
      <c r="J469" s="6" t="n">
        <v>-0</v>
      </c>
      <c r="K469" s="6" t="n">
        <v>-0.06</v>
      </c>
      <c r="L469" s="6" t="n">
        <v>-0</v>
      </c>
      <c r="M469" s="6"/>
      <c r="N469" s="6" t="s">
        <f>=I469+J469+K469+L469</f>
      </c>
      <c r="O469" s="16"/>
      <c r="P469" s="16" t="s">
        <v>807</v>
      </c>
    </row>
    <row collapsed="false" customFormat="false" customHeight="false" hidden="false" ht="12.1" outlineLevel="0" r="470">
      <c r="A470" s="21" t="n">
        <v>44531</v>
      </c>
      <c r="B470" s="22" t="s">
        <v>803</v>
      </c>
      <c r="C470" s="22" t="s">
        <v>175</v>
      </c>
      <c r="D470" s="22" t="s">
        <v>803</v>
      </c>
      <c r="E470" s="22" t="s">
        <v>803</v>
      </c>
      <c r="F470" s="22" t="s">
        <v>20</v>
      </c>
      <c r="G470" s="23" t="n">
        <v>1</v>
      </c>
      <c r="H470" s="24" t="n">
        <v>297</v>
      </c>
      <c r="I470" s="24" t="n">
        <v>297</v>
      </c>
      <c r="J470" s="24" t="n">
        <v>0</v>
      </c>
      <c r="K470" s="24" t="n">
        <v>-0</v>
      </c>
      <c r="L470" s="24" t="n">
        <v>-0</v>
      </c>
      <c r="M470" s="24"/>
      <c r="N470" s="6" t="s">
        <f>=I470+J470+K470+L470</f>
      </c>
      <c r="O470" s="22"/>
      <c r="P470" s="22" t="s">
        <v>807</v>
      </c>
    </row>
    <row collapsed="false" customFormat="false" customHeight="false" hidden="false" ht="12.1" outlineLevel="0" r="471">
      <c r="A471" s="21" t="n">
        <v>44545</v>
      </c>
      <c r="B471" s="22" t="s">
        <v>813</v>
      </c>
      <c r="C471" s="22" t="s">
        <v>861</v>
      </c>
      <c r="D471" s="22" t="s">
        <v>813</v>
      </c>
      <c r="E471" s="22" t="s">
        <v>813</v>
      </c>
      <c r="F471" s="22" t="s">
        <v>20</v>
      </c>
      <c r="G471" s="23" t="n">
        <v>1</v>
      </c>
      <c r="H471" s="24" t="n">
        <v>48.77</v>
      </c>
      <c r="I471" s="24" t="n">
        <v>48.77</v>
      </c>
      <c r="J471" s="24" t="n">
        <v>0</v>
      </c>
      <c r="K471" s="24" t="n">
        <v>-0</v>
      </c>
      <c r="L471" s="24" t="n">
        <v>-0</v>
      </c>
      <c r="M471" s="24"/>
      <c r="N471" s="6" t="s">
        <f>=I471+J471+K471+L471</f>
      </c>
      <c r="O471" s="22"/>
      <c r="P471" s="22" t="s">
        <v>807</v>
      </c>
    </row>
    <row collapsed="false" customFormat="false" customHeight="false" hidden="false" ht="12.1" outlineLevel="0" r="472">
      <c r="A472" s="21" t="n">
        <v>44546</v>
      </c>
      <c r="B472" s="22" t="s">
        <v>803</v>
      </c>
      <c r="C472" s="22" t="s">
        <v>175</v>
      </c>
      <c r="D472" s="22" t="s">
        <v>803</v>
      </c>
      <c r="E472" s="22" t="s">
        <v>803</v>
      </c>
      <c r="F472" s="22" t="s">
        <v>20</v>
      </c>
      <c r="G472" s="23" t="n">
        <v>1</v>
      </c>
      <c r="H472" s="24" t="n">
        <v>430</v>
      </c>
      <c r="I472" s="24" t="n">
        <v>430</v>
      </c>
      <c r="J472" s="24" t="n">
        <v>0</v>
      </c>
      <c r="K472" s="24" t="n">
        <v>-0</v>
      </c>
      <c r="L472" s="24" t="n">
        <v>-0</v>
      </c>
      <c r="M472" s="24"/>
      <c r="N472" s="6" t="s">
        <f>=I472+J472+K472+L472</f>
      </c>
      <c r="O472" s="22"/>
      <c r="P472" s="22" t="s">
        <v>807</v>
      </c>
    </row>
    <row collapsed="false" customFormat="false" customHeight="false" hidden="false" ht="12.1" outlineLevel="0" r="473">
      <c r="A473" s="21" t="n">
        <v>44546</v>
      </c>
      <c r="B473" s="22" t="s">
        <v>803</v>
      </c>
      <c r="C473" s="22" t="s">
        <v>175</v>
      </c>
      <c r="D473" s="22" t="s">
        <v>803</v>
      </c>
      <c r="E473" s="22" t="s">
        <v>803</v>
      </c>
      <c r="F473" s="22" t="s">
        <v>20</v>
      </c>
      <c r="G473" s="23" t="n">
        <v>1</v>
      </c>
      <c r="H473" s="24" t="n">
        <v>2000</v>
      </c>
      <c r="I473" s="24" t="n">
        <v>2000</v>
      </c>
      <c r="J473" s="24" t="n">
        <v>0</v>
      </c>
      <c r="K473" s="24" t="n">
        <v>-0</v>
      </c>
      <c r="L473" s="24" t="n">
        <v>-0</v>
      </c>
      <c r="M473" s="24"/>
      <c r="N473" s="6" t="s">
        <f>=I473+J473+K473+L473</f>
      </c>
      <c r="O473" s="22"/>
      <c r="P473" s="22" t="s">
        <v>807</v>
      </c>
    </row>
    <row collapsed="false" customFormat="false" customHeight="false" hidden="false" ht="12.1" outlineLevel="0" r="474">
      <c r="A474" s="21" t="n">
        <v>44546</v>
      </c>
      <c r="B474" s="22" t="s">
        <v>813</v>
      </c>
      <c r="C474" s="22" t="s">
        <v>820</v>
      </c>
      <c r="D474" s="22" t="s">
        <v>813</v>
      </c>
      <c r="E474" s="22" t="s">
        <v>813</v>
      </c>
      <c r="F474" s="22" t="s">
        <v>20</v>
      </c>
      <c r="G474" s="23" t="n">
        <v>1</v>
      </c>
      <c r="H474" s="24" t="n">
        <v>579.5</v>
      </c>
      <c r="I474" s="24" t="n">
        <v>579.5</v>
      </c>
      <c r="J474" s="24" t="n">
        <v>0</v>
      </c>
      <c r="K474" s="24" t="n">
        <v>-0</v>
      </c>
      <c r="L474" s="24" t="n">
        <v>-0</v>
      </c>
      <c r="M474" s="24"/>
      <c r="N474" s="6" t="s">
        <f>=I474+J474+K474+L474</f>
      </c>
      <c r="O474" s="22"/>
      <c r="P474" s="22" t="s">
        <v>807</v>
      </c>
    </row>
    <row collapsed="false" customFormat="false" customHeight="false" hidden="false" ht="12.1" outlineLevel="0" r="475">
      <c r="A475" s="20" t="n">
        <v>44546.499305556</v>
      </c>
      <c r="B475" s="16" t="s">
        <v>62</v>
      </c>
      <c r="C475" s="16" t="s">
        <v>872</v>
      </c>
      <c r="D475" s="16" t="s">
        <v>656</v>
      </c>
      <c r="E475" s="16" t="s">
        <v>18</v>
      </c>
      <c r="F475" s="16" t="s">
        <v>20</v>
      </c>
      <c r="G475" s="7" t="n">
        <v>1</v>
      </c>
      <c r="H475" s="6" t="n">
        <v>1648.4</v>
      </c>
      <c r="I475" s="6" t="n">
        <v>-1648.4</v>
      </c>
      <c r="J475" s="6" t="n">
        <v>-0</v>
      </c>
      <c r="K475" s="6" t="n">
        <v>-0.94</v>
      </c>
      <c r="L475" s="6" t="n">
        <v>-0</v>
      </c>
      <c r="M475" s="6"/>
      <c r="N475" s="6" t="s">
        <f>=I475+J475+K475+L475</f>
      </c>
      <c r="O475" s="16"/>
      <c r="P475" s="16" t="s">
        <v>807</v>
      </c>
    </row>
    <row collapsed="false" customFormat="false" customHeight="false" hidden="false" ht="12.1" outlineLevel="0" r="476">
      <c r="A476" s="20" t="n">
        <v>44546.499907407</v>
      </c>
      <c r="B476" s="16" t="s">
        <v>679</v>
      </c>
      <c r="C476" s="16" t="s">
        <v>853</v>
      </c>
      <c r="D476" s="16" t="s">
        <v>656</v>
      </c>
      <c r="E476" s="16" t="s">
        <v>87</v>
      </c>
      <c r="F476" s="16" t="s">
        <v>20</v>
      </c>
      <c r="G476" s="7" t="n">
        <v>31</v>
      </c>
      <c r="H476" s="6" t="n">
        <v>12.93</v>
      </c>
      <c r="I476" s="6" t="n">
        <v>-400.83</v>
      </c>
      <c r="J476" s="6" t="n">
        <v>-0</v>
      </c>
      <c r="K476" s="6" t="n">
        <v>-0.23</v>
      </c>
      <c r="L476" s="6" t="n">
        <v>-0</v>
      </c>
      <c r="M476" s="6"/>
      <c r="N476" s="6" t="s">
        <f>=I476+J476+K476+L476</f>
      </c>
      <c r="O476" s="16"/>
      <c r="P476" s="16" t="s">
        <v>807</v>
      </c>
    </row>
    <row collapsed="false" customFormat="false" customHeight="false" hidden="false" ht="12.1" outlineLevel="0" r="477">
      <c r="A477" s="20" t="n">
        <v>44547.433541667</v>
      </c>
      <c r="B477" s="16" t="s">
        <v>679</v>
      </c>
      <c r="C477" s="16" t="s">
        <v>853</v>
      </c>
      <c r="D477" s="16" t="s">
        <v>656</v>
      </c>
      <c r="E477" s="16" t="s">
        <v>87</v>
      </c>
      <c r="F477" s="16" t="s">
        <v>20</v>
      </c>
      <c r="G477" s="7" t="n">
        <v>44</v>
      </c>
      <c r="H477" s="6" t="n">
        <v>12.9</v>
      </c>
      <c r="I477" s="6" t="n">
        <v>-567.6</v>
      </c>
      <c r="J477" s="6" t="n">
        <v>-0</v>
      </c>
      <c r="K477" s="6" t="n">
        <v>-0.32</v>
      </c>
      <c r="L477" s="6" t="n">
        <v>-0</v>
      </c>
      <c r="M477" s="6"/>
      <c r="N477" s="6" t="s">
        <f>=I477+J477+K477+L477</f>
      </c>
      <c r="O477" s="16"/>
      <c r="P477" s="16" t="s">
        <v>807</v>
      </c>
    </row>
    <row collapsed="false" customFormat="false" customHeight="false" hidden="false" ht="12.1" outlineLevel="0" r="478">
      <c r="A478" s="21" t="n">
        <v>44547.445092593</v>
      </c>
      <c r="B478" s="22" t="s">
        <v>803</v>
      </c>
      <c r="C478" s="22" t="s">
        <v>240</v>
      </c>
      <c r="D478" s="22" t="s">
        <v>803</v>
      </c>
      <c r="E478" s="22" t="s">
        <v>803</v>
      </c>
      <c r="F478" s="22" t="s">
        <v>20</v>
      </c>
      <c r="G478" s="23" t="n">
        <v>1</v>
      </c>
      <c r="H478" s="24" t="n">
        <v>500</v>
      </c>
      <c r="I478" s="24" t="n">
        <v>500</v>
      </c>
      <c r="J478" s="24" t="n">
        <v>0</v>
      </c>
      <c r="K478" s="24" t="n">
        <v>-0</v>
      </c>
      <c r="L478" s="24" t="n">
        <v>-0</v>
      </c>
      <c r="M478" s="24"/>
      <c r="N478" s="6" t="s">
        <f>=I478+J478+K478+L478</f>
      </c>
      <c r="O478" s="22"/>
      <c r="P478" s="22" t="s">
        <v>841</v>
      </c>
    </row>
    <row collapsed="false" customFormat="false" customHeight="false" hidden="false" ht="12.1" outlineLevel="0" r="479">
      <c r="A479" s="20" t="n">
        <v>44547.445694444</v>
      </c>
      <c r="B479" s="16" t="s">
        <v>694</v>
      </c>
      <c r="C479" s="16" t="s">
        <v>877</v>
      </c>
      <c r="D479" s="16" t="s">
        <v>656</v>
      </c>
      <c r="E479" s="16" t="s">
        <v>87</v>
      </c>
      <c r="F479" s="16" t="s">
        <v>20</v>
      </c>
      <c r="G479" s="7" t="n">
        <v>9</v>
      </c>
      <c r="H479" s="6" t="n">
        <v>40.83</v>
      </c>
      <c r="I479" s="6" t="n">
        <v>-367.47</v>
      </c>
      <c r="J479" s="6" t="n">
        <v>-0</v>
      </c>
      <c r="K479" s="6" t="n">
        <v>-0</v>
      </c>
      <c r="L479" s="6" t="n">
        <v>-0.03</v>
      </c>
      <c r="M479" s="6"/>
      <c r="N479" s="6" t="s">
        <f>=I479+J479+K479+L479</f>
      </c>
      <c r="O479" s="16"/>
      <c r="P479" s="16" t="s">
        <v>841</v>
      </c>
    </row>
    <row collapsed="false" customFormat="false" customHeight="false" hidden="false" ht="12.1" outlineLevel="0" r="480">
      <c r="A480" s="20" t="n">
        <v>44547.445694444</v>
      </c>
      <c r="B480" s="16" t="s">
        <v>694</v>
      </c>
      <c r="C480" s="16" t="s">
        <v>877</v>
      </c>
      <c r="D480" s="16" t="s">
        <v>656</v>
      </c>
      <c r="E480" s="16" t="s">
        <v>87</v>
      </c>
      <c r="F480" s="16" t="s">
        <v>20</v>
      </c>
      <c r="G480" s="7" t="n">
        <v>1</v>
      </c>
      <c r="H480" s="6" t="n">
        <v>40.825</v>
      </c>
      <c r="I480" s="6" t="n">
        <v>-40.83</v>
      </c>
      <c r="J480" s="6" t="n">
        <v>-0</v>
      </c>
      <c r="K480" s="6" t="n">
        <v>-0</v>
      </c>
      <c r="L480" s="6" t="n">
        <v>-0.02</v>
      </c>
      <c r="M480" s="6"/>
      <c r="N480" s="6" t="s">
        <f>=I480+J480+K480+L480</f>
      </c>
      <c r="O480" s="16"/>
      <c r="P480" s="16" t="s">
        <v>841</v>
      </c>
    </row>
    <row collapsed="false" customFormat="false" customHeight="false" hidden="false" ht="12.1" outlineLevel="0" r="481">
      <c r="A481" s="20" t="n">
        <v>44547.446342593</v>
      </c>
      <c r="B481" s="16" t="s">
        <v>684</v>
      </c>
      <c r="C481" s="16" t="s">
        <v>862</v>
      </c>
      <c r="D481" s="16" t="s">
        <v>656</v>
      </c>
      <c r="E481" s="16" t="s">
        <v>87</v>
      </c>
      <c r="F481" s="16" t="s">
        <v>20</v>
      </c>
      <c r="G481" s="7" t="n">
        <v>1</v>
      </c>
      <c r="H481" s="6" t="n">
        <v>76.46</v>
      </c>
      <c r="I481" s="6" t="n">
        <v>-76.46</v>
      </c>
      <c r="J481" s="6" t="n">
        <v>-0</v>
      </c>
      <c r="K481" s="6" t="n">
        <v>-0</v>
      </c>
      <c r="L481" s="6" t="n">
        <v>-0.02</v>
      </c>
      <c r="M481" s="6"/>
      <c r="N481" s="6" t="s">
        <f>=I481+J481+K481+L481</f>
      </c>
      <c r="O481" s="16"/>
      <c r="P481" s="16" t="s">
        <v>841</v>
      </c>
    </row>
    <row collapsed="false" customFormat="false" customHeight="false" hidden="false" ht="12.1" outlineLevel="0" r="482">
      <c r="A482" s="20" t="n">
        <v>44547.446782407</v>
      </c>
      <c r="B482" s="16" t="s">
        <v>105</v>
      </c>
      <c r="C482" s="16" t="s">
        <v>882</v>
      </c>
      <c r="D482" s="16" t="s">
        <v>656</v>
      </c>
      <c r="E482" s="16" t="s">
        <v>87</v>
      </c>
      <c r="F482" s="16" t="s">
        <v>20</v>
      </c>
      <c r="G482" s="7" t="n">
        <v>2</v>
      </c>
      <c r="H482" s="6" t="n">
        <v>10.152</v>
      </c>
      <c r="I482" s="6" t="n">
        <v>-20.3</v>
      </c>
      <c r="J482" s="6" t="n">
        <v>-0</v>
      </c>
      <c r="K482" s="6" t="n">
        <v>-0</v>
      </c>
      <c r="L482" s="6" t="n">
        <v>-0.02</v>
      </c>
      <c r="M482" s="6"/>
      <c r="N482" s="6" t="s">
        <f>=I482+J482+K482+L482</f>
      </c>
      <c r="O482" s="16"/>
      <c r="P482" s="16" t="s">
        <v>841</v>
      </c>
    </row>
    <row collapsed="false" customFormat="false" customHeight="false" hidden="false" ht="12.1" outlineLevel="0" r="483">
      <c r="A483" s="21" t="n">
        <v>44552</v>
      </c>
      <c r="B483" s="22" t="s">
        <v>813</v>
      </c>
      <c r="C483" s="22" t="s">
        <v>838</v>
      </c>
      <c r="D483" s="22" t="s">
        <v>813</v>
      </c>
      <c r="E483" s="22" t="s">
        <v>813</v>
      </c>
      <c r="F483" s="22" t="s">
        <v>20</v>
      </c>
      <c r="G483" s="23" t="n">
        <v>1</v>
      </c>
      <c r="H483" s="24" t="n">
        <v>448.58</v>
      </c>
      <c r="I483" s="24" t="n">
        <v>448.58</v>
      </c>
      <c r="J483" s="24" t="n">
        <v>0</v>
      </c>
      <c r="K483" s="24" t="n">
        <v>-0</v>
      </c>
      <c r="L483" s="24" t="n">
        <v>-0</v>
      </c>
      <c r="M483" s="24"/>
      <c r="N483" s="6" t="s">
        <f>=I483+J483+K483+L483</f>
      </c>
      <c r="O483" s="22"/>
      <c r="P483" s="22" t="s">
        <v>807</v>
      </c>
    </row>
    <row collapsed="false" customFormat="false" customHeight="false" hidden="false" ht="12.1" outlineLevel="0" r="484">
      <c r="A484" s="20" t="n">
        <v>44553.430497685</v>
      </c>
      <c r="B484" s="16" t="s">
        <v>679</v>
      </c>
      <c r="C484" s="16" t="s">
        <v>853</v>
      </c>
      <c r="D484" s="16" t="s">
        <v>656</v>
      </c>
      <c r="E484" s="16" t="s">
        <v>87</v>
      </c>
      <c r="F484" s="16" t="s">
        <v>20</v>
      </c>
      <c r="G484" s="7" t="n">
        <v>35</v>
      </c>
      <c r="H484" s="6" t="n">
        <v>13.02</v>
      </c>
      <c r="I484" s="6" t="n">
        <v>-455.7</v>
      </c>
      <c r="J484" s="6" t="n">
        <v>-0</v>
      </c>
      <c r="K484" s="6" t="n">
        <v>-0.26</v>
      </c>
      <c r="L484" s="6" t="n">
        <v>-0</v>
      </c>
      <c r="M484" s="6"/>
      <c r="N484" s="6" t="s">
        <f>=I484+J484+K484+L484</f>
      </c>
      <c r="O484" s="16"/>
      <c r="P484" s="16" t="s">
        <v>807</v>
      </c>
    </row>
    <row collapsed="false" customFormat="false" customHeight="false" hidden="false" ht="12.1" outlineLevel="0" r="485">
      <c r="A485" s="21" t="n">
        <v>44557</v>
      </c>
      <c r="B485" s="22" t="s">
        <v>803</v>
      </c>
      <c r="C485" s="22" t="s">
        <v>175</v>
      </c>
      <c r="D485" s="22" t="s">
        <v>803</v>
      </c>
      <c r="E485" s="22" t="s">
        <v>803</v>
      </c>
      <c r="F485" s="22" t="s">
        <v>20</v>
      </c>
      <c r="G485" s="23" t="n">
        <v>1</v>
      </c>
      <c r="H485" s="24" t="n">
        <v>2000</v>
      </c>
      <c r="I485" s="24" t="n">
        <v>2000</v>
      </c>
      <c r="J485" s="24" t="n">
        <v>0</v>
      </c>
      <c r="K485" s="24" t="n">
        <v>-0</v>
      </c>
      <c r="L485" s="24" t="n">
        <v>-0</v>
      </c>
      <c r="M485" s="24"/>
      <c r="N485" s="6" t="s">
        <f>=I485+J485+K485+L485</f>
      </c>
      <c r="O485" s="22"/>
      <c r="P485" s="22" t="s">
        <v>807</v>
      </c>
    </row>
    <row collapsed="false" customFormat="false" customHeight="false" hidden="false" ht="12.1" outlineLevel="0" r="486">
      <c r="A486" s="20" t="n">
        <v>44557.591377315</v>
      </c>
      <c r="B486" s="16" t="s">
        <v>700</v>
      </c>
      <c r="C486" s="16" t="s">
        <v>885</v>
      </c>
      <c r="D486" s="16" t="s">
        <v>656</v>
      </c>
      <c r="E486" s="16" t="s">
        <v>18</v>
      </c>
      <c r="F486" s="16" t="s">
        <v>20</v>
      </c>
      <c r="G486" s="7" t="n">
        <v>2</v>
      </c>
      <c r="H486" s="6" t="n">
        <v>965</v>
      </c>
      <c r="I486" s="6" t="n">
        <v>-1930</v>
      </c>
      <c r="J486" s="6" t="n">
        <v>-0</v>
      </c>
      <c r="K486" s="6" t="n">
        <v>-1.1</v>
      </c>
      <c r="L486" s="6" t="n">
        <v>-0</v>
      </c>
      <c r="M486" s="6"/>
      <c r="N486" s="6" t="s">
        <f>=I486+J486+K486+L486</f>
      </c>
      <c r="O486" s="16"/>
      <c r="P486" s="16" t="s">
        <v>807</v>
      </c>
    </row>
    <row collapsed="false" customFormat="false" customHeight="false" hidden="false" ht="12.1" outlineLevel="0" r="487">
      <c r="A487" s="20" t="n">
        <v>44557.591631944</v>
      </c>
      <c r="B487" s="16" t="s">
        <v>679</v>
      </c>
      <c r="C487" s="16" t="s">
        <v>853</v>
      </c>
      <c r="D487" s="16" t="s">
        <v>656</v>
      </c>
      <c r="E487" s="16" t="s">
        <v>87</v>
      </c>
      <c r="F487" s="16" t="s">
        <v>20</v>
      </c>
      <c r="G487" s="7" t="n">
        <v>5</v>
      </c>
      <c r="H487" s="6" t="n">
        <v>13.03</v>
      </c>
      <c r="I487" s="6" t="n">
        <v>-65.15</v>
      </c>
      <c r="J487" s="6" t="n">
        <v>-0</v>
      </c>
      <c r="K487" s="6" t="n">
        <v>-0.04</v>
      </c>
      <c r="L487" s="6" t="n">
        <v>-0</v>
      </c>
      <c r="M487" s="6"/>
      <c r="N487" s="6" t="s">
        <f>=I487+J487+K487+L487</f>
      </c>
      <c r="O487" s="16"/>
      <c r="P487" s="16" t="s">
        <v>807</v>
      </c>
    </row>
    <row collapsed="false" customFormat="false" customHeight="false" hidden="false" ht="12.1" outlineLevel="0" r="488">
      <c r="A488" s="29" t="n">
        <v>44557.593923611</v>
      </c>
      <c r="B488" s="30" t="s">
        <v>699</v>
      </c>
      <c r="C488" s="30" t="s">
        <v>884</v>
      </c>
      <c r="D488" s="30" t="s">
        <v>657</v>
      </c>
      <c r="E488" s="30" t="s">
        <v>113</v>
      </c>
      <c r="F488" s="30" t="s">
        <v>20</v>
      </c>
      <c r="G488" s="31" t="n">
        <v>-1</v>
      </c>
      <c r="H488" s="32" t="n">
        <v>100.06</v>
      </c>
      <c r="I488" s="32" t="n">
        <v>1000.6</v>
      </c>
      <c r="J488" s="32" t="n">
        <v>35.04</v>
      </c>
      <c r="K488" s="32" t="n">
        <v>-0.57</v>
      </c>
      <c r="L488" s="32" t="n">
        <v>-0</v>
      </c>
      <c r="M488" s="32"/>
      <c r="N488" s="6" t="s">
        <f>=I488+J488+K488+L488</f>
      </c>
      <c r="O488" s="30"/>
      <c r="P488" s="30" t="s">
        <v>807</v>
      </c>
    </row>
    <row collapsed="false" customFormat="false" customHeight="false" hidden="false" ht="12.1" outlineLevel="0" r="489">
      <c r="A489" s="29" t="n">
        <v>44557.593923611</v>
      </c>
      <c r="B489" s="30" t="s">
        <v>699</v>
      </c>
      <c r="C489" s="30" t="s">
        <v>884</v>
      </c>
      <c r="D489" s="30" t="s">
        <v>657</v>
      </c>
      <c r="E489" s="30" t="s">
        <v>113</v>
      </c>
      <c r="F489" s="30" t="s">
        <v>20</v>
      </c>
      <c r="G489" s="31" t="n">
        <v>-9</v>
      </c>
      <c r="H489" s="32" t="n">
        <v>100.06</v>
      </c>
      <c r="I489" s="32" t="n">
        <v>9005.4</v>
      </c>
      <c r="J489" s="32" t="n">
        <v>315.36</v>
      </c>
      <c r="K489" s="32" t="n">
        <v>-5.14</v>
      </c>
      <c r="L489" s="32" t="n">
        <v>-0</v>
      </c>
      <c r="M489" s="32"/>
      <c r="N489" s="6" t="s">
        <f>=I489+J489+K489+L489</f>
      </c>
      <c r="O489" s="30"/>
      <c r="P489" s="30" t="s">
        <v>807</v>
      </c>
    </row>
    <row collapsed="false" customFormat="false" customHeight="false" hidden="false" ht="12.1" outlineLevel="0" r="490">
      <c r="A490" s="29" t="n">
        <v>44557.594351852</v>
      </c>
      <c r="B490" s="30" t="s">
        <v>697</v>
      </c>
      <c r="C490" s="30" t="s">
        <v>880</v>
      </c>
      <c r="D490" s="30" t="s">
        <v>657</v>
      </c>
      <c r="E490" s="30" t="s">
        <v>113</v>
      </c>
      <c r="F490" s="30" t="s">
        <v>20</v>
      </c>
      <c r="G490" s="31" t="n">
        <v>-3</v>
      </c>
      <c r="H490" s="32" t="n">
        <v>100.04</v>
      </c>
      <c r="I490" s="32" t="n">
        <v>3001.2</v>
      </c>
      <c r="J490" s="32" t="n">
        <v>91.2</v>
      </c>
      <c r="K490" s="32" t="n">
        <v>-1.71</v>
      </c>
      <c r="L490" s="32" t="n">
        <v>-0</v>
      </c>
      <c r="M490" s="32"/>
      <c r="N490" s="6" t="s">
        <f>=I490+J490+K490+L490</f>
      </c>
      <c r="O490" s="30"/>
      <c r="P490" s="30" t="s">
        <v>807</v>
      </c>
    </row>
    <row collapsed="false" customFormat="false" customHeight="false" hidden="false" ht="12.1" outlineLevel="0" r="491">
      <c r="A491" s="20" t="n">
        <v>44557.594560185</v>
      </c>
      <c r="B491" s="16" t="s">
        <v>75</v>
      </c>
      <c r="C491" s="16" t="s">
        <v>886</v>
      </c>
      <c r="D491" s="16" t="s">
        <v>656</v>
      </c>
      <c r="E491" s="16" t="s">
        <v>18</v>
      </c>
      <c r="F491" s="16" t="s">
        <v>20</v>
      </c>
      <c r="G491" s="7" t="n">
        <v>1</v>
      </c>
      <c r="H491" s="6" t="n">
        <v>12975</v>
      </c>
      <c r="I491" s="6" t="n">
        <v>-12975</v>
      </c>
      <c r="J491" s="6" t="n">
        <v>-0</v>
      </c>
      <c r="K491" s="6" t="n">
        <v>-7.39</v>
      </c>
      <c r="L491" s="6" t="n">
        <v>-0</v>
      </c>
      <c r="M491" s="6"/>
      <c r="N491" s="6" t="s">
        <f>=I491+J491+K491+L491</f>
      </c>
      <c r="O491" s="16"/>
      <c r="P491" s="16" t="s">
        <v>807</v>
      </c>
    </row>
    <row collapsed="false" customFormat="false" customHeight="false" hidden="false" ht="12.1" outlineLevel="0" r="492">
      <c r="A492" s="20" t="n">
        <v>44557.595069444</v>
      </c>
      <c r="B492" s="16" t="s">
        <v>679</v>
      </c>
      <c r="C492" s="16" t="s">
        <v>853</v>
      </c>
      <c r="D492" s="16" t="s">
        <v>656</v>
      </c>
      <c r="E492" s="16" t="s">
        <v>87</v>
      </c>
      <c r="F492" s="16" t="s">
        <v>20</v>
      </c>
      <c r="G492" s="7" t="n">
        <v>35</v>
      </c>
      <c r="H492" s="6" t="n">
        <v>13.03</v>
      </c>
      <c r="I492" s="6" t="n">
        <v>-456.05</v>
      </c>
      <c r="J492" s="6" t="n">
        <v>-0</v>
      </c>
      <c r="K492" s="6" t="n">
        <v>-0.26</v>
      </c>
      <c r="L492" s="6" t="n">
        <v>-0</v>
      </c>
      <c r="M492" s="6"/>
      <c r="N492" s="6" t="s">
        <f>=I492+J492+K492+L492</f>
      </c>
      <c r="O492" s="16"/>
      <c r="P492" s="16" t="s">
        <v>807</v>
      </c>
    </row>
    <row collapsed="false" customFormat="false" customHeight="false" hidden="false" ht="12.1" outlineLevel="0" r="493">
      <c r="A493" s="21" t="n">
        <v>44558</v>
      </c>
      <c r="B493" s="22" t="s">
        <v>803</v>
      </c>
      <c r="C493" s="22" t="s">
        <v>175</v>
      </c>
      <c r="D493" s="22" t="s">
        <v>803</v>
      </c>
      <c r="E493" s="22" t="s">
        <v>803</v>
      </c>
      <c r="F493" s="22" t="s">
        <v>20</v>
      </c>
      <c r="G493" s="23" t="n">
        <v>1</v>
      </c>
      <c r="H493" s="24" t="n">
        <v>70</v>
      </c>
      <c r="I493" s="24" t="n">
        <v>70</v>
      </c>
      <c r="J493" s="24" t="n">
        <v>0</v>
      </c>
      <c r="K493" s="24" t="n">
        <v>-0</v>
      </c>
      <c r="L493" s="24" t="n">
        <v>-0</v>
      </c>
      <c r="M493" s="24"/>
      <c r="N493" s="6" t="s">
        <f>=I493+J493+K493+L493</f>
      </c>
      <c r="O493" s="22"/>
      <c r="P493" s="22" t="s">
        <v>807</v>
      </c>
    </row>
    <row collapsed="false" customFormat="false" customHeight="false" hidden="false" ht="12.1" outlineLevel="0" r="494">
      <c r="A494" s="21" t="n">
        <v>44559</v>
      </c>
      <c r="B494" s="22" t="s">
        <v>813</v>
      </c>
      <c r="C494" s="22" t="s">
        <v>871</v>
      </c>
      <c r="D494" s="22" t="s">
        <v>813</v>
      </c>
      <c r="E494" s="22" t="s">
        <v>813</v>
      </c>
      <c r="F494" s="22" t="s">
        <v>20</v>
      </c>
      <c r="G494" s="23" t="n">
        <v>1</v>
      </c>
      <c r="H494" s="24" t="n">
        <v>592</v>
      </c>
      <c r="I494" s="24" t="n">
        <v>592</v>
      </c>
      <c r="J494" s="24" t="n">
        <v>0</v>
      </c>
      <c r="K494" s="24" t="n">
        <v>-0</v>
      </c>
      <c r="L494" s="24" t="n">
        <v>-0</v>
      </c>
      <c r="M494" s="24"/>
      <c r="N494" s="6" t="s">
        <f>=I494+J494+K494+L494</f>
      </c>
      <c r="O494" s="22"/>
      <c r="P494" s="22" t="s">
        <v>807</v>
      </c>
    </row>
    <row collapsed="false" customFormat="false" customHeight="false" hidden="false" ht="12.1" outlineLevel="0" r="495">
      <c r="A495" s="29" t="n">
        <v>44559.452118056</v>
      </c>
      <c r="B495" s="30" t="s">
        <v>697</v>
      </c>
      <c r="C495" s="30" t="s">
        <v>880</v>
      </c>
      <c r="D495" s="30" t="s">
        <v>657</v>
      </c>
      <c r="E495" s="30" t="s">
        <v>113</v>
      </c>
      <c r="F495" s="30" t="s">
        <v>20</v>
      </c>
      <c r="G495" s="31" t="n">
        <v>-6</v>
      </c>
      <c r="H495" s="32" t="n">
        <v>100.03</v>
      </c>
      <c r="I495" s="32" t="n">
        <v>6001.8</v>
      </c>
      <c r="J495" s="32" t="n">
        <v>184.92</v>
      </c>
      <c r="K495" s="32" t="n">
        <v>-3.42</v>
      </c>
      <c r="L495" s="32" t="n">
        <v>-0</v>
      </c>
      <c r="M495" s="32"/>
      <c r="N495" s="6" t="s">
        <f>=I495+J495+K495+L495</f>
      </c>
      <c r="O495" s="30"/>
      <c r="P495" s="30" t="s">
        <v>807</v>
      </c>
    </row>
    <row collapsed="false" customFormat="false" customHeight="false" hidden="false" ht="12.1" outlineLevel="0" r="496">
      <c r="A496" s="20" t="n">
        <v>44559.452326389</v>
      </c>
      <c r="B496" s="16" t="s">
        <v>701</v>
      </c>
      <c r="C496" s="16" t="s">
        <v>887</v>
      </c>
      <c r="D496" s="16" t="s">
        <v>656</v>
      </c>
      <c r="E496" s="16" t="s">
        <v>18</v>
      </c>
      <c r="F496" s="16" t="s">
        <v>20</v>
      </c>
      <c r="G496" s="7" t="n">
        <v>1</v>
      </c>
      <c r="H496" s="6" t="n">
        <v>5435.5</v>
      </c>
      <c r="I496" s="6" t="n">
        <v>-5435.5</v>
      </c>
      <c r="J496" s="6" t="n">
        <v>-0</v>
      </c>
      <c r="K496" s="6" t="n">
        <v>-3.1</v>
      </c>
      <c r="L496" s="6" t="n">
        <v>-0</v>
      </c>
      <c r="M496" s="6"/>
      <c r="N496" s="6" t="s">
        <f>=I496+J496+K496+L496</f>
      </c>
      <c r="O496" s="16"/>
      <c r="P496" s="16" t="s">
        <v>807</v>
      </c>
    </row>
    <row collapsed="false" customFormat="false" customHeight="false" hidden="false" ht="12.1" outlineLevel="0" r="497">
      <c r="A497" s="20" t="n">
        <v>44559.453506944</v>
      </c>
      <c r="B497" s="16" t="s">
        <v>679</v>
      </c>
      <c r="C497" s="16" t="s">
        <v>853</v>
      </c>
      <c r="D497" s="16" t="s">
        <v>656</v>
      </c>
      <c r="E497" s="16" t="s">
        <v>87</v>
      </c>
      <c r="F497" s="16" t="s">
        <v>20</v>
      </c>
      <c r="G497" s="7" t="n">
        <v>57</v>
      </c>
      <c r="H497" s="6" t="n">
        <v>13.204</v>
      </c>
      <c r="I497" s="6" t="n">
        <v>-752.63</v>
      </c>
      <c r="J497" s="6" t="n">
        <v>-0</v>
      </c>
      <c r="K497" s="6" t="n">
        <v>-0.43</v>
      </c>
      <c r="L497" s="6" t="n">
        <v>-0</v>
      </c>
      <c r="M497" s="6"/>
      <c r="N497" s="6" t="s">
        <f>=I497+J497+K497+L497</f>
      </c>
      <c r="O497" s="16"/>
      <c r="P497" s="16" t="s">
        <v>807</v>
      </c>
    </row>
    <row collapsed="false" customFormat="false" customHeight="false" hidden="false" ht="12.1" outlineLevel="0" r="498">
      <c r="A498" s="29" t="n">
        <v>44559.456261574</v>
      </c>
      <c r="B498" s="30" t="s">
        <v>679</v>
      </c>
      <c r="C498" s="30" t="s">
        <v>853</v>
      </c>
      <c r="D498" s="30" t="s">
        <v>657</v>
      </c>
      <c r="E498" s="30" t="s">
        <v>87</v>
      </c>
      <c r="F498" s="30" t="s">
        <v>20</v>
      </c>
      <c r="G498" s="31" t="n">
        <v>-70</v>
      </c>
      <c r="H498" s="32" t="n">
        <v>13.162</v>
      </c>
      <c r="I498" s="32" t="n">
        <v>921.34</v>
      </c>
      <c r="J498" s="32" t="n">
        <v>0</v>
      </c>
      <c r="K498" s="32" t="n">
        <v>-0.54</v>
      </c>
      <c r="L498" s="32" t="n">
        <v>-0</v>
      </c>
      <c r="M498" s="32"/>
      <c r="N498" s="6" t="s">
        <f>=I498+J498+K498+L498</f>
      </c>
      <c r="O498" s="30"/>
      <c r="P498" s="30" t="s">
        <v>807</v>
      </c>
    </row>
    <row collapsed="false" customFormat="false" customHeight="false" hidden="false" ht="12.1" outlineLevel="0" r="499">
      <c r="A499" s="20" t="n">
        <v>44559.458773148</v>
      </c>
      <c r="B499" s="16" t="s">
        <v>696</v>
      </c>
      <c r="C499" s="16" t="s">
        <v>879</v>
      </c>
      <c r="D499" s="16" t="s">
        <v>656</v>
      </c>
      <c r="E499" s="16" t="s">
        <v>87</v>
      </c>
      <c r="F499" s="16" t="s">
        <v>20</v>
      </c>
      <c r="G499" s="7" t="n">
        <v>1</v>
      </c>
      <c r="H499" s="6" t="n">
        <v>1711</v>
      </c>
      <c r="I499" s="6" t="n">
        <v>-1711</v>
      </c>
      <c r="J499" s="6" t="n">
        <v>-0</v>
      </c>
      <c r="K499" s="6" t="n">
        <v>-0.99</v>
      </c>
      <c r="L499" s="6" t="n">
        <v>-0</v>
      </c>
      <c r="M499" s="6"/>
      <c r="N499" s="6" t="s">
        <f>=I499+J499+K499+L499</f>
      </c>
      <c r="O499" s="16"/>
      <c r="P499" s="16" t="s">
        <v>807</v>
      </c>
    </row>
    <row collapsed="false" customFormat="false" customHeight="false" hidden="false" ht="12.1" outlineLevel="0" r="500">
      <c r="A500" s="29" t="n">
        <v>44559.4740625</v>
      </c>
      <c r="B500" s="30" t="s">
        <v>697</v>
      </c>
      <c r="C500" s="30" t="s">
        <v>880</v>
      </c>
      <c r="D500" s="30" t="s">
        <v>657</v>
      </c>
      <c r="E500" s="30" t="s">
        <v>113</v>
      </c>
      <c r="F500" s="30" t="s">
        <v>20</v>
      </c>
      <c r="G500" s="31" t="n">
        <v>-7</v>
      </c>
      <c r="H500" s="32" t="n">
        <v>100.04</v>
      </c>
      <c r="I500" s="32" t="n">
        <v>7002.8</v>
      </c>
      <c r="J500" s="32" t="n">
        <v>215.74</v>
      </c>
      <c r="K500" s="32" t="n">
        <v>-3.99</v>
      </c>
      <c r="L500" s="32" t="n">
        <v>-0</v>
      </c>
      <c r="M500" s="32"/>
      <c r="N500" s="6" t="s">
        <f>=I500+J500+K500+L500</f>
      </c>
      <c r="O500" s="30"/>
      <c r="P500" s="30" t="s">
        <v>807</v>
      </c>
    </row>
    <row collapsed="false" customFormat="false" customHeight="false" hidden="false" ht="12.1" outlineLevel="0" r="501">
      <c r="A501" s="20" t="n">
        <v>44559.544363426</v>
      </c>
      <c r="B501" s="16" t="s">
        <v>27</v>
      </c>
      <c r="C501" s="16" t="s">
        <v>860</v>
      </c>
      <c r="D501" s="16" t="s">
        <v>656</v>
      </c>
      <c r="E501" s="16" t="s">
        <v>18</v>
      </c>
      <c r="F501" s="16" t="s">
        <v>20</v>
      </c>
      <c r="G501" s="7" t="n">
        <v>1</v>
      </c>
      <c r="H501" s="6" t="n">
        <v>6449.5</v>
      </c>
      <c r="I501" s="6" t="n">
        <v>-6449.5</v>
      </c>
      <c r="J501" s="6" t="n">
        <v>-0</v>
      </c>
      <c r="K501" s="6" t="n">
        <v>-3.68</v>
      </c>
      <c r="L501" s="6" t="n">
        <v>-0</v>
      </c>
      <c r="M501" s="6"/>
      <c r="N501" s="6" t="s">
        <f>=I501+J501+K501+L501</f>
      </c>
      <c r="O501" s="16"/>
      <c r="P501" s="16" t="s">
        <v>807</v>
      </c>
    </row>
    <row collapsed="false" customFormat="false" customHeight="false" hidden="false" ht="12.1" outlineLevel="0" r="502">
      <c r="A502" s="20" t="n">
        <v>44559.545486111</v>
      </c>
      <c r="B502" s="16" t="s">
        <v>679</v>
      </c>
      <c r="C502" s="16" t="s">
        <v>853</v>
      </c>
      <c r="D502" s="16" t="s">
        <v>656</v>
      </c>
      <c r="E502" s="16" t="s">
        <v>87</v>
      </c>
      <c r="F502" s="16" t="s">
        <v>20</v>
      </c>
      <c r="G502" s="7" t="n">
        <v>58</v>
      </c>
      <c r="H502" s="6" t="n">
        <v>13.122</v>
      </c>
      <c r="I502" s="6" t="n">
        <v>-761.08</v>
      </c>
      <c r="J502" s="6" t="n">
        <v>-0</v>
      </c>
      <c r="K502" s="6" t="n">
        <v>-0.43</v>
      </c>
      <c r="L502" s="6" t="n">
        <v>-0</v>
      </c>
      <c r="M502" s="6"/>
      <c r="N502" s="6" t="s">
        <f>=I502+J502+K502+L502</f>
      </c>
      <c r="O502" s="16"/>
      <c r="P502" s="16" t="s">
        <v>807</v>
      </c>
    </row>
    <row collapsed="false" customFormat="false" customHeight="false" hidden="false" ht="12.1" outlineLevel="0" r="503">
      <c r="A503" s="20" t="n">
        <v>44560.468310185</v>
      </c>
      <c r="B503" s="16" t="s">
        <v>679</v>
      </c>
      <c r="C503" s="16" t="s">
        <v>853</v>
      </c>
      <c r="D503" s="16" t="s">
        <v>656</v>
      </c>
      <c r="E503" s="16" t="s">
        <v>87</v>
      </c>
      <c r="F503" s="16" t="s">
        <v>20</v>
      </c>
      <c r="G503" s="7" t="n">
        <v>45</v>
      </c>
      <c r="H503" s="6" t="n">
        <v>13.134</v>
      </c>
      <c r="I503" s="6" t="n">
        <v>-591.03</v>
      </c>
      <c r="J503" s="6" t="n">
        <v>-0</v>
      </c>
      <c r="K503" s="6" t="n">
        <v>-0.34</v>
      </c>
      <c r="L503" s="6" t="n">
        <v>-0</v>
      </c>
      <c r="M503" s="6"/>
      <c r="N503" s="6" t="s">
        <f>=I503+J503+K503+L503</f>
      </c>
      <c r="O503" s="16"/>
      <c r="P503" s="16" t="s">
        <v>807</v>
      </c>
    </row>
    <row collapsed="false" customFormat="false" customHeight="false" hidden="false" ht="12.1" outlineLevel="0" r="504">
      <c r="A504" s="33" t="n">
        <v>44572</v>
      </c>
      <c r="B504" s="34" t="s">
        <v>888</v>
      </c>
      <c r="C504" s="34" t="s">
        <v>889</v>
      </c>
      <c r="D504" s="34" t="s">
        <v>888</v>
      </c>
      <c r="E504" s="34" t="s">
        <v>888</v>
      </c>
      <c r="F504" s="34" t="s">
        <v>20</v>
      </c>
      <c r="G504" s="35" t="n">
        <v>1</v>
      </c>
      <c r="H504" s="36" t="n">
        <v>-18</v>
      </c>
      <c r="I504" s="36" t="n">
        <v>-18</v>
      </c>
      <c r="J504" s="36" t="n">
        <v>0</v>
      </c>
      <c r="K504" s="36" t="n">
        <v>-0</v>
      </c>
      <c r="L504" s="36" t="n">
        <v>-0</v>
      </c>
      <c r="M504" s="36"/>
      <c r="N504" s="6" t="s">
        <f>=I504+J504+K504+L504</f>
      </c>
      <c r="O504" s="34"/>
      <c r="P504" s="34" t="s">
        <v>807</v>
      </c>
    </row>
    <row collapsed="false" customFormat="false" customHeight="false" hidden="false" ht="12.1" outlineLevel="0" r="505">
      <c r="A505" s="21" t="n">
        <v>44573</v>
      </c>
      <c r="B505" s="22" t="s">
        <v>803</v>
      </c>
      <c r="C505" s="22" t="s">
        <v>175</v>
      </c>
      <c r="D505" s="22" t="s">
        <v>803</v>
      </c>
      <c r="E505" s="22" t="s">
        <v>803</v>
      </c>
      <c r="F505" s="22" t="s">
        <v>20</v>
      </c>
      <c r="G505" s="23" t="n">
        <v>1</v>
      </c>
      <c r="H505" s="24" t="n">
        <v>100</v>
      </c>
      <c r="I505" s="24" t="n">
        <v>100</v>
      </c>
      <c r="J505" s="24" t="n">
        <v>0</v>
      </c>
      <c r="K505" s="24" t="n">
        <v>-0</v>
      </c>
      <c r="L505" s="24" t="n">
        <v>-0</v>
      </c>
      <c r="M505" s="24"/>
      <c r="N505" s="6" t="s">
        <f>=I505+J505+K505+L505</f>
      </c>
      <c r="O505" s="22"/>
      <c r="P505" s="22" t="s">
        <v>807</v>
      </c>
    </row>
    <row collapsed="false" customFormat="false" customHeight="false" hidden="false" ht="12.1" outlineLevel="0" r="506">
      <c r="A506" s="33" t="n">
        <v>44574</v>
      </c>
      <c r="B506" s="34" t="s">
        <v>888</v>
      </c>
      <c r="C506" s="34" t="s">
        <v>889</v>
      </c>
      <c r="D506" s="34" t="s">
        <v>888</v>
      </c>
      <c r="E506" s="34" t="s">
        <v>888</v>
      </c>
      <c r="F506" s="34" t="s">
        <v>20</v>
      </c>
      <c r="G506" s="35" t="n">
        <v>1</v>
      </c>
      <c r="H506" s="36" t="n">
        <v>-4</v>
      </c>
      <c r="I506" s="36" t="n">
        <v>-4</v>
      </c>
      <c r="J506" s="36" t="n">
        <v>0</v>
      </c>
      <c r="K506" s="36" t="n">
        <v>-0</v>
      </c>
      <c r="L506" s="36" t="n">
        <v>-0</v>
      </c>
      <c r="M506" s="36"/>
      <c r="N506" s="6" t="s">
        <f>=I506+J506+K506+L506</f>
      </c>
      <c r="O506" s="34"/>
      <c r="P506" s="34" t="s">
        <v>807</v>
      </c>
    </row>
    <row collapsed="false" customFormat="false" customHeight="false" hidden="false" ht="12.1" outlineLevel="0" r="507">
      <c r="A507" s="21" t="n">
        <v>44581</v>
      </c>
      <c r="B507" s="22" t="s">
        <v>803</v>
      </c>
      <c r="C507" s="22" t="s">
        <v>175</v>
      </c>
      <c r="D507" s="22" t="s">
        <v>803</v>
      </c>
      <c r="E507" s="22" t="s">
        <v>803</v>
      </c>
      <c r="F507" s="22" t="s">
        <v>20</v>
      </c>
      <c r="G507" s="23" t="n">
        <v>1</v>
      </c>
      <c r="H507" s="24" t="n">
        <v>100</v>
      </c>
      <c r="I507" s="24" t="n">
        <v>100</v>
      </c>
      <c r="J507" s="24" t="n">
        <v>0</v>
      </c>
      <c r="K507" s="24" t="n">
        <v>-0</v>
      </c>
      <c r="L507" s="24" t="n">
        <v>-0</v>
      </c>
      <c r="M507" s="24"/>
      <c r="N507" s="6" t="s">
        <f>=I507+J507+K507+L507</f>
      </c>
      <c r="O507" s="22"/>
      <c r="P507" s="22" t="s">
        <v>807</v>
      </c>
    </row>
    <row collapsed="false" customFormat="false" customHeight="false" hidden="false" ht="12.1" outlineLevel="0" r="508">
      <c r="A508" s="21" t="n">
        <v>44582</v>
      </c>
      <c r="B508" s="22" t="s">
        <v>813</v>
      </c>
      <c r="C508" s="22" t="s">
        <v>870</v>
      </c>
      <c r="D508" s="22" t="s">
        <v>813</v>
      </c>
      <c r="E508" s="22" t="s">
        <v>813</v>
      </c>
      <c r="F508" s="22" t="s">
        <v>20</v>
      </c>
      <c r="G508" s="23" t="n">
        <v>1</v>
      </c>
      <c r="H508" s="24" t="n">
        <v>348</v>
      </c>
      <c r="I508" s="24" t="n">
        <v>348</v>
      </c>
      <c r="J508" s="24" t="n">
        <v>0</v>
      </c>
      <c r="K508" s="24" t="n">
        <v>-0</v>
      </c>
      <c r="L508" s="24" t="n">
        <v>-0</v>
      </c>
      <c r="M508" s="24"/>
      <c r="N508" s="6" t="s">
        <f>=I508+J508+K508+L508</f>
      </c>
      <c r="O508" s="22"/>
      <c r="P508" s="22" t="s">
        <v>807</v>
      </c>
    </row>
    <row collapsed="false" customFormat="false" customHeight="false" hidden="false" ht="12.1" outlineLevel="0" r="509">
      <c r="A509" s="20" t="n">
        <v>44585.647164352</v>
      </c>
      <c r="B509" s="16" t="s">
        <v>679</v>
      </c>
      <c r="C509" s="16" t="s">
        <v>853</v>
      </c>
      <c r="D509" s="16" t="s">
        <v>656</v>
      </c>
      <c r="E509" s="16" t="s">
        <v>87</v>
      </c>
      <c r="F509" s="16" t="s">
        <v>20</v>
      </c>
      <c r="G509" s="7" t="n">
        <v>29</v>
      </c>
      <c r="H509" s="6" t="n">
        <v>11.822</v>
      </c>
      <c r="I509" s="6" t="n">
        <v>-342.84</v>
      </c>
      <c r="J509" s="6" t="n">
        <v>-0</v>
      </c>
      <c r="K509" s="6" t="n">
        <v>-0.19</v>
      </c>
      <c r="L509" s="6" t="n">
        <v>-0</v>
      </c>
      <c r="M509" s="6"/>
      <c r="N509" s="6" t="s">
        <f>=I509+J509+K509+L509</f>
      </c>
      <c r="O509" s="16"/>
      <c r="P509" s="16" t="s">
        <v>807</v>
      </c>
    </row>
    <row collapsed="false" customFormat="false" customHeight="false" hidden="false" ht="12.1" outlineLevel="0" r="510">
      <c r="A510" s="21" t="n">
        <v>44588</v>
      </c>
      <c r="B510" s="22" t="s">
        <v>813</v>
      </c>
      <c r="C510" s="22" t="s">
        <v>840</v>
      </c>
      <c r="D510" s="22" t="s">
        <v>813</v>
      </c>
      <c r="E510" s="22" t="s">
        <v>813</v>
      </c>
      <c r="F510" s="22" t="s">
        <v>20</v>
      </c>
      <c r="G510" s="23" t="n">
        <v>1</v>
      </c>
      <c r="H510" s="24" t="n">
        <v>16.96</v>
      </c>
      <c r="I510" s="24" t="n">
        <v>16.96</v>
      </c>
      <c r="J510" s="24" t="n">
        <v>0</v>
      </c>
      <c r="K510" s="24" t="n">
        <v>-0</v>
      </c>
      <c r="L510" s="24" t="n">
        <v>-0</v>
      </c>
      <c r="M510" s="24"/>
      <c r="N510" s="6" t="s">
        <f>=I510+J510+K510+L510</f>
      </c>
      <c r="O510" s="22"/>
      <c r="P510" s="22" t="s">
        <v>807</v>
      </c>
    </row>
    <row collapsed="false" customFormat="false" customHeight="false" hidden="false" ht="12.1" outlineLevel="0" r="511">
      <c r="A511" s="21" t="n">
        <v>44592</v>
      </c>
      <c r="B511" s="22" t="s">
        <v>803</v>
      </c>
      <c r="C511" s="22" t="s">
        <v>287</v>
      </c>
      <c r="D511" s="22" t="s">
        <v>803</v>
      </c>
      <c r="E511" s="22" t="s">
        <v>803</v>
      </c>
      <c r="F511" s="22" t="s">
        <v>20</v>
      </c>
      <c r="G511" s="23" t="n">
        <v>1</v>
      </c>
      <c r="H511" s="24" t="n">
        <v>198.65</v>
      </c>
      <c r="I511" s="24" t="n">
        <v>198.65</v>
      </c>
      <c r="J511" s="24" t="n">
        <v>0</v>
      </c>
      <c r="K511" s="24" t="n">
        <v>-0</v>
      </c>
      <c r="L511" s="24" t="n">
        <v>-0</v>
      </c>
      <c r="M511" s="24"/>
      <c r="N511" s="6" t="s">
        <f>=I511+J511+K511+L511</f>
      </c>
      <c r="O511" s="22"/>
      <c r="P511" s="22" t="s">
        <v>807</v>
      </c>
    </row>
    <row collapsed="false" customFormat="false" customHeight="false" hidden="false" ht="12.1" outlineLevel="0" r="512">
      <c r="A512" s="21" t="n">
        <v>44592</v>
      </c>
      <c r="B512" s="22" t="s">
        <v>803</v>
      </c>
      <c r="C512" s="22" t="s">
        <v>175</v>
      </c>
      <c r="D512" s="22" t="s">
        <v>803</v>
      </c>
      <c r="E512" s="22" t="s">
        <v>803</v>
      </c>
      <c r="F512" s="22" t="s">
        <v>20</v>
      </c>
      <c r="G512" s="23" t="n">
        <v>1</v>
      </c>
      <c r="H512" s="24" t="n">
        <v>4000</v>
      </c>
      <c r="I512" s="24" t="n">
        <v>4000</v>
      </c>
      <c r="J512" s="24" t="n">
        <v>0</v>
      </c>
      <c r="K512" s="24" t="n">
        <v>-0</v>
      </c>
      <c r="L512" s="24" t="n">
        <v>-0</v>
      </c>
      <c r="M512" s="24"/>
      <c r="N512" s="6" t="s">
        <f>=I512+J512+K512+L512</f>
      </c>
      <c r="O512" s="22"/>
      <c r="P512" s="22" t="s">
        <v>807</v>
      </c>
    </row>
    <row collapsed="false" customFormat="false" customHeight="false" hidden="false" ht="12.1" outlineLevel="0" r="513">
      <c r="A513" s="21" t="n">
        <v>44592.523958333</v>
      </c>
      <c r="B513" s="22" t="s">
        <v>803</v>
      </c>
      <c r="C513" s="22" t="s">
        <v>240</v>
      </c>
      <c r="D513" s="22" t="s">
        <v>803</v>
      </c>
      <c r="E513" s="22" t="s">
        <v>803</v>
      </c>
      <c r="F513" s="22" t="s">
        <v>20</v>
      </c>
      <c r="G513" s="23" t="n">
        <v>1</v>
      </c>
      <c r="H513" s="24" t="n">
        <v>1000</v>
      </c>
      <c r="I513" s="24" t="n">
        <v>1000</v>
      </c>
      <c r="J513" s="24" t="n">
        <v>0</v>
      </c>
      <c r="K513" s="24" t="n">
        <v>-0</v>
      </c>
      <c r="L513" s="24" t="n">
        <v>-0</v>
      </c>
      <c r="M513" s="24"/>
      <c r="N513" s="6" t="s">
        <f>=I513+J513+K513+L513</f>
      </c>
      <c r="O513" s="22"/>
      <c r="P513" s="22" t="s">
        <v>841</v>
      </c>
    </row>
    <row collapsed="false" customFormat="false" customHeight="false" hidden="false" ht="12.1" outlineLevel="0" r="514">
      <c r="A514" s="20" t="n">
        <v>44592.525034722</v>
      </c>
      <c r="B514" s="16" t="s">
        <v>702</v>
      </c>
      <c r="C514" s="16" t="s">
        <v>890</v>
      </c>
      <c r="D514" s="16" t="s">
        <v>656</v>
      </c>
      <c r="E514" s="16" t="s">
        <v>87</v>
      </c>
      <c r="F514" s="16" t="s">
        <v>20</v>
      </c>
      <c r="G514" s="7" t="n">
        <v>12</v>
      </c>
      <c r="H514" s="6" t="n">
        <v>79.37</v>
      </c>
      <c r="I514" s="6" t="n">
        <v>-952.44</v>
      </c>
      <c r="J514" s="6" t="n">
        <v>-0</v>
      </c>
      <c r="K514" s="6" t="n">
        <v>-0</v>
      </c>
      <c r="L514" s="6" t="n">
        <v>-0.09</v>
      </c>
      <c r="M514" s="6"/>
      <c r="N514" s="6" t="s">
        <f>=I514+J514+K514+L514</f>
      </c>
      <c r="O514" s="16"/>
      <c r="P514" s="16" t="s">
        <v>841</v>
      </c>
    </row>
    <row collapsed="false" customFormat="false" customHeight="false" hidden="false" ht="12.1" outlineLevel="0" r="515">
      <c r="A515" s="20" t="n">
        <v>44592.52556713</v>
      </c>
      <c r="B515" s="16" t="s">
        <v>703</v>
      </c>
      <c r="C515" s="16" t="s">
        <v>891</v>
      </c>
      <c r="D515" s="16" t="s">
        <v>656</v>
      </c>
      <c r="E515" s="16" t="s">
        <v>87</v>
      </c>
      <c r="F515" s="16" t="s">
        <v>20</v>
      </c>
      <c r="G515" s="7" t="n">
        <v>6</v>
      </c>
      <c r="H515" s="6" t="n">
        <v>7.382</v>
      </c>
      <c r="I515" s="6" t="n">
        <v>-44.29</v>
      </c>
      <c r="J515" s="6" t="n">
        <v>-0</v>
      </c>
      <c r="K515" s="6" t="n">
        <v>-0</v>
      </c>
      <c r="L515" s="6" t="n">
        <v>-0.02</v>
      </c>
      <c r="M515" s="6"/>
      <c r="N515" s="6" t="s">
        <f>=I515+J515+K515+L515</f>
      </c>
      <c r="O515" s="16"/>
      <c r="P515" s="16" t="s">
        <v>841</v>
      </c>
    </row>
    <row collapsed="false" customFormat="false" customHeight="false" hidden="false" ht="12.1" outlineLevel="0" r="516">
      <c r="A516" s="20" t="n">
        <v>44592.599675926</v>
      </c>
      <c r="B516" s="16" t="s">
        <v>674</v>
      </c>
      <c r="C516" s="16" t="s">
        <v>837</v>
      </c>
      <c r="D516" s="16" t="s">
        <v>656</v>
      </c>
      <c r="E516" s="16" t="s">
        <v>18</v>
      </c>
      <c r="F516" s="16" t="s">
        <v>20</v>
      </c>
      <c r="G516" s="7" t="n">
        <v>10</v>
      </c>
      <c r="H516" s="6" t="n">
        <v>253.99</v>
      </c>
      <c r="I516" s="6" t="n">
        <v>-2539.9</v>
      </c>
      <c r="J516" s="6" t="n">
        <v>-0</v>
      </c>
      <c r="K516" s="6" t="n">
        <v>-1.44</v>
      </c>
      <c r="L516" s="6" t="n">
        <v>-0</v>
      </c>
      <c r="M516" s="6"/>
      <c r="N516" s="6" t="s">
        <f>=I516+J516+K516+L516</f>
      </c>
      <c r="O516" s="16"/>
      <c r="P516" s="16" t="s">
        <v>807</v>
      </c>
    </row>
    <row collapsed="false" customFormat="false" customHeight="false" hidden="false" ht="12.1" outlineLevel="0" r="517">
      <c r="A517" s="20" t="n">
        <v>44592.600462963</v>
      </c>
      <c r="B517" s="16" t="s">
        <v>704</v>
      </c>
      <c r="C517" s="16" t="s">
        <v>892</v>
      </c>
      <c r="D517" s="16" t="s">
        <v>656</v>
      </c>
      <c r="E517" s="16" t="s">
        <v>18</v>
      </c>
      <c r="F517" s="16" t="s">
        <v>20</v>
      </c>
      <c r="G517" s="7" t="n">
        <v>20</v>
      </c>
      <c r="H517" s="6" t="n">
        <v>61.485</v>
      </c>
      <c r="I517" s="6" t="n">
        <v>-1229.7</v>
      </c>
      <c r="J517" s="6" t="n">
        <v>-0</v>
      </c>
      <c r="K517" s="6" t="n">
        <v>-0.69</v>
      </c>
      <c r="L517" s="6" t="n">
        <v>-0</v>
      </c>
      <c r="M517" s="6"/>
      <c r="N517" s="6" t="s">
        <f>=I517+J517+K517+L517</f>
      </c>
      <c r="O517" s="16"/>
      <c r="P517" s="16" t="s">
        <v>807</v>
      </c>
    </row>
    <row collapsed="false" customFormat="false" customHeight="false" hidden="false" ht="12.1" outlineLevel="0" r="518">
      <c r="A518" s="20" t="n">
        <v>44592.600891204</v>
      </c>
      <c r="B518" s="16" t="s">
        <v>679</v>
      </c>
      <c r="C518" s="16" t="s">
        <v>853</v>
      </c>
      <c r="D518" s="16" t="s">
        <v>656</v>
      </c>
      <c r="E518" s="16" t="s">
        <v>87</v>
      </c>
      <c r="F518" s="16" t="s">
        <v>20</v>
      </c>
      <c r="G518" s="7" t="n">
        <v>20</v>
      </c>
      <c r="H518" s="6" t="n">
        <v>12.618</v>
      </c>
      <c r="I518" s="6" t="n">
        <v>-252.36</v>
      </c>
      <c r="J518" s="6" t="n">
        <v>-0</v>
      </c>
      <c r="K518" s="6" t="n">
        <v>-0.14</v>
      </c>
      <c r="L518" s="6" t="n">
        <v>-0</v>
      </c>
      <c r="M518" s="6"/>
      <c r="N518" s="6" t="s">
        <f>=I518+J518+K518+L518</f>
      </c>
      <c r="O518" s="16"/>
      <c r="P518" s="16" t="s">
        <v>807</v>
      </c>
    </row>
    <row collapsed="false" customFormat="false" customHeight="false" hidden="false" ht="12.1" outlineLevel="0" r="519">
      <c r="A519" s="29" t="n">
        <v>44593.45375</v>
      </c>
      <c r="B519" s="30" t="s">
        <v>682</v>
      </c>
      <c r="C519" s="30" t="s">
        <v>858</v>
      </c>
      <c r="D519" s="30" t="s">
        <v>657</v>
      </c>
      <c r="E519" s="30" t="s">
        <v>18</v>
      </c>
      <c r="F519" s="30" t="s">
        <v>20</v>
      </c>
      <c r="G519" s="31" t="n">
        <v>-1</v>
      </c>
      <c r="H519" s="32" t="n">
        <v>665.8</v>
      </c>
      <c r="I519" s="32" t="n">
        <v>665.8</v>
      </c>
      <c r="J519" s="32" t="n">
        <v>0</v>
      </c>
      <c r="K519" s="32" t="n">
        <v>-0.38</v>
      </c>
      <c r="L519" s="32" t="n">
        <v>-0</v>
      </c>
      <c r="M519" s="32"/>
      <c r="N519" s="6" t="s">
        <f>=I519+J519+K519+L519</f>
      </c>
      <c r="O519" s="30"/>
      <c r="P519" s="30" t="s">
        <v>807</v>
      </c>
    </row>
    <row collapsed="false" customFormat="false" customHeight="false" hidden="false" ht="12.1" outlineLevel="0" r="520">
      <c r="A520" s="29" t="n">
        <v>44593.45375</v>
      </c>
      <c r="B520" s="30" t="s">
        <v>682</v>
      </c>
      <c r="C520" s="30" t="s">
        <v>858</v>
      </c>
      <c r="D520" s="30" t="s">
        <v>657</v>
      </c>
      <c r="E520" s="30" t="s">
        <v>18</v>
      </c>
      <c r="F520" s="30" t="s">
        <v>20</v>
      </c>
      <c r="G520" s="31" t="n">
        <v>-1</v>
      </c>
      <c r="H520" s="32" t="n">
        <v>665.6</v>
      </c>
      <c r="I520" s="32" t="n">
        <v>665.6</v>
      </c>
      <c r="J520" s="32" t="n">
        <v>0</v>
      </c>
      <c r="K520" s="32" t="n">
        <v>-0.37</v>
      </c>
      <c r="L520" s="32" t="n">
        <v>-0</v>
      </c>
      <c r="M520" s="32"/>
      <c r="N520" s="6" t="s">
        <f>=I520+J520+K520+L520</f>
      </c>
      <c r="O520" s="30"/>
      <c r="P520" s="30" t="s">
        <v>807</v>
      </c>
    </row>
    <row collapsed="false" customFormat="false" customHeight="false" hidden="false" ht="12.1" outlineLevel="0" r="521">
      <c r="A521" s="20" t="n">
        <v>44593.454050926</v>
      </c>
      <c r="B521" s="16" t="s">
        <v>704</v>
      </c>
      <c r="C521" s="16" t="s">
        <v>892</v>
      </c>
      <c r="D521" s="16" t="s">
        <v>656</v>
      </c>
      <c r="E521" s="16" t="s">
        <v>18</v>
      </c>
      <c r="F521" s="16" t="s">
        <v>20</v>
      </c>
      <c r="G521" s="7" t="n">
        <v>20</v>
      </c>
      <c r="H521" s="6" t="n">
        <v>60.28</v>
      </c>
      <c r="I521" s="6" t="n">
        <v>-1205.6</v>
      </c>
      <c r="J521" s="6" t="n">
        <v>-0</v>
      </c>
      <c r="K521" s="6" t="n">
        <v>-0.68</v>
      </c>
      <c r="L521" s="6" t="n">
        <v>-0</v>
      </c>
      <c r="M521" s="6"/>
      <c r="N521" s="6" t="s">
        <f>=I521+J521+K521+L521</f>
      </c>
      <c r="O521" s="16"/>
      <c r="P521" s="16" t="s">
        <v>807</v>
      </c>
    </row>
    <row collapsed="false" customFormat="false" customHeight="false" hidden="false" ht="12.1" outlineLevel="0" r="522">
      <c r="A522" s="20" t="n">
        <v>44593.454884259</v>
      </c>
      <c r="B522" s="16" t="s">
        <v>679</v>
      </c>
      <c r="C522" s="16" t="s">
        <v>853</v>
      </c>
      <c r="D522" s="16" t="s">
        <v>656</v>
      </c>
      <c r="E522" s="16" t="s">
        <v>87</v>
      </c>
      <c r="F522" s="16" t="s">
        <v>20</v>
      </c>
      <c r="G522" s="7" t="n">
        <v>10</v>
      </c>
      <c r="H522" s="6" t="n">
        <v>12.558</v>
      </c>
      <c r="I522" s="6" t="n">
        <v>-125.58</v>
      </c>
      <c r="J522" s="6" t="n">
        <v>-0</v>
      </c>
      <c r="K522" s="6" t="n">
        <v>-0.07</v>
      </c>
      <c r="L522" s="6" t="n">
        <v>-0</v>
      </c>
      <c r="M522" s="6"/>
      <c r="N522" s="6" t="s">
        <f>=I522+J522+K522+L522</f>
      </c>
      <c r="O522" s="16"/>
      <c r="P522" s="16" t="s">
        <v>807</v>
      </c>
    </row>
    <row collapsed="false" customFormat="false" customHeight="false" hidden="false" ht="12.1" outlineLevel="0" r="523">
      <c r="A523" s="21" t="n">
        <v>44595</v>
      </c>
      <c r="B523" s="22" t="s">
        <v>803</v>
      </c>
      <c r="C523" s="22" t="s">
        <v>175</v>
      </c>
      <c r="D523" s="22" t="s">
        <v>803</v>
      </c>
      <c r="E523" s="22" t="s">
        <v>803</v>
      </c>
      <c r="F523" s="22" t="s">
        <v>20</v>
      </c>
      <c r="G523" s="23" t="n">
        <v>1</v>
      </c>
      <c r="H523" s="24" t="n">
        <v>862</v>
      </c>
      <c r="I523" s="24" t="n">
        <v>862</v>
      </c>
      <c r="J523" s="24" t="n">
        <v>0</v>
      </c>
      <c r="K523" s="24" t="n">
        <v>-0</v>
      </c>
      <c r="L523" s="24" t="n">
        <v>-0</v>
      </c>
      <c r="M523" s="24"/>
      <c r="N523" s="6" t="s">
        <f>=I523+J523+K523+L523</f>
      </c>
      <c r="O523" s="22"/>
      <c r="P523" s="22" t="s">
        <v>807</v>
      </c>
    </row>
    <row collapsed="false" customFormat="false" customHeight="false" hidden="false" ht="12.1" outlineLevel="0" r="524">
      <c r="A524" s="29" t="n">
        <v>44595.435289352</v>
      </c>
      <c r="B524" s="30" t="s">
        <v>679</v>
      </c>
      <c r="C524" s="30" t="s">
        <v>853</v>
      </c>
      <c r="D524" s="30" t="s">
        <v>657</v>
      </c>
      <c r="E524" s="30" t="s">
        <v>87</v>
      </c>
      <c r="F524" s="30" t="s">
        <v>20</v>
      </c>
      <c r="G524" s="31" t="n">
        <v>-48</v>
      </c>
      <c r="H524" s="32" t="n">
        <v>12.35</v>
      </c>
      <c r="I524" s="32" t="n">
        <v>592.8</v>
      </c>
      <c r="J524" s="32" t="n">
        <v>0</v>
      </c>
      <c r="K524" s="32" t="n">
        <v>-0.34</v>
      </c>
      <c r="L524" s="32" t="n">
        <v>-0</v>
      </c>
      <c r="M524" s="32"/>
      <c r="N524" s="6" t="s">
        <f>=I524+J524+K524+L524</f>
      </c>
      <c r="O524" s="30"/>
      <c r="P524" s="30" t="s">
        <v>807</v>
      </c>
    </row>
    <row collapsed="false" customFormat="false" customHeight="false" hidden="false" ht="12.1" outlineLevel="0" r="525">
      <c r="A525" s="20" t="n">
        <v>44595.447962963</v>
      </c>
      <c r="B525" s="16" t="s">
        <v>696</v>
      </c>
      <c r="C525" s="16" t="s">
        <v>879</v>
      </c>
      <c r="D525" s="16" t="s">
        <v>656</v>
      </c>
      <c r="E525" s="16" t="s">
        <v>87</v>
      </c>
      <c r="F525" s="16" t="s">
        <v>20</v>
      </c>
      <c r="G525" s="7" t="n">
        <v>1</v>
      </c>
      <c r="H525" s="6" t="n">
        <v>1728</v>
      </c>
      <c r="I525" s="6" t="n">
        <v>-1728</v>
      </c>
      <c r="J525" s="6" t="n">
        <v>-0</v>
      </c>
      <c r="K525" s="6" t="n">
        <v>-1.01</v>
      </c>
      <c r="L525" s="6" t="n">
        <v>-0</v>
      </c>
      <c r="M525" s="6"/>
      <c r="N525" s="6" t="s">
        <f>=I525+J525+K525+L525</f>
      </c>
      <c r="O525" s="16"/>
      <c r="P525" s="16" t="s">
        <v>807</v>
      </c>
    </row>
    <row collapsed="false" customFormat="false" customHeight="false" hidden="false" ht="12.1" outlineLevel="0" r="526">
      <c r="A526" s="21" t="n">
        <v>44603.468344907</v>
      </c>
      <c r="B526" s="22" t="s">
        <v>803</v>
      </c>
      <c r="C526" s="22" t="s">
        <v>240</v>
      </c>
      <c r="D526" s="22" t="s">
        <v>803</v>
      </c>
      <c r="E526" s="22" t="s">
        <v>803</v>
      </c>
      <c r="F526" s="22" t="s">
        <v>20</v>
      </c>
      <c r="G526" s="23" t="n">
        <v>1</v>
      </c>
      <c r="H526" s="24" t="n">
        <v>400</v>
      </c>
      <c r="I526" s="24" t="n">
        <v>400</v>
      </c>
      <c r="J526" s="24" t="n">
        <v>0</v>
      </c>
      <c r="K526" s="24" t="n">
        <v>-0</v>
      </c>
      <c r="L526" s="24" t="n">
        <v>-0</v>
      </c>
      <c r="M526" s="24"/>
      <c r="N526" s="6" t="s">
        <f>=I526+J526+K526+L526</f>
      </c>
      <c r="O526" s="22"/>
      <c r="P526" s="22" t="s">
        <v>841</v>
      </c>
    </row>
    <row collapsed="false" customFormat="false" customHeight="false" hidden="false" ht="12.1" outlineLevel="0" r="527">
      <c r="A527" s="20" t="n">
        <v>44603.470011574</v>
      </c>
      <c r="B527" s="16" t="s">
        <v>705</v>
      </c>
      <c r="C527" s="16" t="s">
        <v>893</v>
      </c>
      <c r="D527" s="16" t="s">
        <v>656</v>
      </c>
      <c r="E527" s="16" t="s">
        <v>87</v>
      </c>
      <c r="F527" s="16" t="s">
        <v>20</v>
      </c>
      <c r="G527" s="7" t="n">
        <v>28</v>
      </c>
      <c r="H527" s="6" t="n">
        <v>7.056</v>
      </c>
      <c r="I527" s="6" t="n">
        <v>-197.57</v>
      </c>
      <c r="J527" s="6" t="n">
        <v>-0</v>
      </c>
      <c r="K527" s="6" t="n">
        <v>-0</v>
      </c>
      <c r="L527" s="6" t="n">
        <v>-0.02</v>
      </c>
      <c r="M527" s="6"/>
      <c r="N527" s="6" t="s">
        <f>=I527+J527+K527+L527</f>
      </c>
      <c r="O527" s="16"/>
      <c r="P527" s="16" t="s">
        <v>841</v>
      </c>
    </row>
    <row collapsed="false" customFormat="false" customHeight="false" hidden="false" ht="12.1" outlineLevel="0" r="528">
      <c r="A528" s="20" t="n">
        <v>44603.472303241</v>
      </c>
      <c r="B528" s="16" t="s">
        <v>706</v>
      </c>
      <c r="C528" s="16" t="s">
        <v>894</v>
      </c>
      <c r="D528" s="16" t="s">
        <v>656</v>
      </c>
      <c r="E528" s="16" t="s">
        <v>87</v>
      </c>
      <c r="F528" s="16" t="s">
        <v>20</v>
      </c>
      <c r="G528" s="7" t="n">
        <v>25</v>
      </c>
      <c r="H528" s="6" t="n">
        <v>7.916</v>
      </c>
      <c r="I528" s="6" t="n">
        <v>-197.9</v>
      </c>
      <c r="J528" s="6" t="n">
        <v>-0</v>
      </c>
      <c r="K528" s="6" t="n">
        <v>-0</v>
      </c>
      <c r="L528" s="6" t="n">
        <v>-0.02</v>
      </c>
      <c r="M528" s="6"/>
      <c r="N528" s="6" t="s">
        <f>=I528+J528+K528+L528</f>
      </c>
      <c r="O528" s="16"/>
      <c r="P528" s="16" t="s">
        <v>841</v>
      </c>
    </row>
    <row collapsed="false" customFormat="false" customHeight="false" hidden="false" ht="12.1" outlineLevel="0" r="529">
      <c r="A529" s="21" t="n">
        <v>44606.462569444</v>
      </c>
      <c r="B529" s="22" t="s">
        <v>803</v>
      </c>
      <c r="C529" s="22" t="s">
        <v>240</v>
      </c>
      <c r="D529" s="22" t="s">
        <v>803</v>
      </c>
      <c r="E529" s="22" t="s">
        <v>803</v>
      </c>
      <c r="F529" s="22" t="s">
        <v>20</v>
      </c>
      <c r="G529" s="23" t="n">
        <v>1</v>
      </c>
      <c r="H529" s="24" t="n">
        <v>200</v>
      </c>
      <c r="I529" s="24" t="n">
        <v>200</v>
      </c>
      <c r="J529" s="24" t="n">
        <v>0</v>
      </c>
      <c r="K529" s="24" t="n">
        <v>-0</v>
      </c>
      <c r="L529" s="24" t="n">
        <v>-0</v>
      </c>
      <c r="M529" s="24"/>
      <c r="N529" s="6" t="s">
        <f>=I529+J529+K529+L529</f>
      </c>
      <c r="O529" s="22"/>
      <c r="P529" s="22" t="s">
        <v>841</v>
      </c>
    </row>
    <row collapsed="false" customFormat="false" customHeight="false" hidden="false" ht="12.1" outlineLevel="0" r="530">
      <c r="A530" s="20" t="n">
        <v>44606.463194444</v>
      </c>
      <c r="B530" s="16" t="s">
        <v>707</v>
      </c>
      <c r="C530" s="16" t="s">
        <v>707</v>
      </c>
      <c r="D530" s="16" t="s">
        <v>656</v>
      </c>
      <c r="E530" s="16" t="s">
        <v>87</v>
      </c>
      <c r="F530" s="16" t="s">
        <v>20</v>
      </c>
      <c r="G530" s="7" t="n">
        <v>20</v>
      </c>
      <c r="H530" s="6" t="n">
        <v>10.007</v>
      </c>
      <c r="I530" s="6" t="n">
        <v>-200.14</v>
      </c>
      <c r="J530" s="6" t="n">
        <v>-0</v>
      </c>
      <c r="K530" s="6" t="n">
        <v>-0</v>
      </c>
      <c r="L530" s="6" t="n">
        <v>-0.02</v>
      </c>
      <c r="M530" s="6"/>
      <c r="N530" s="6" t="s">
        <f>=I530+J530+K530+L530</f>
      </c>
      <c r="O530" s="16"/>
      <c r="P530" s="16" t="s">
        <v>841</v>
      </c>
    </row>
    <row collapsed="false" customFormat="false" customHeight="false" hidden="false" ht="12.1" outlineLevel="0" r="531">
      <c r="A531" s="21" t="n">
        <v>44606.639756944</v>
      </c>
      <c r="B531" s="22" t="s">
        <v>803</v>
      </c>
      <c r="C531" s="22" t="s">
        <v>240</v>
      </c>
      <c r="D531" s="22" t="s">
        <v>803</v>
      </c>
      <c r="E531" s="22" t="s">
        <v>803</v>
      </c>
      <c r="F531" s="22" t="s">
        <v>20</v>
      </c>
      <c r="G531" s="23" t="n">
        <v>1</v>
      </c>
      <c r="H531" s="24" t="n">
        <v>100</v>
      </c>
      <c r="I531" s="24" t="n">
        <v>100</v>
      </c>
      <c r="J531" s="24" t="n">
        <v>0</v>
      </c>
      <c r="K531" s="24" t="n">
        <v>-0</v>
      </c>
      <c r="L531" s="24" t="n">
        <v>-0</v>
      </c>
      <c r="M531" s="24"/>
      <c r="N531" s="6" t="s">
        <f>=I531+J531+K531+L531</f>
      </c>
      <c r="O531" s="22"/>
      <c r="P531" s="22" t="s">
        <v>841</v>
      </c>
    </row>
    <row collapsed="false" customFormat="false" customHeight="false" hidden="false" ht="12.1" outlineLevel="0" r="532">
      <c r="A532" s="20" t="n">
        <v>44606.641886574</v>
      </c>
      <c r="B532" s="16" t="s">
        <v>708</v>
      </c>
      <c r="C532" s="16" t="s">
        <v>895</v>
      </c>
      <c r="D532" s="16" t="s">
        <v>656</v>
      </c>
      <c r="E532" s="16" t="s">
        <v>87</v>
      </c>
      <c r="F532" s="16" t="s">
        <v>20</v>
      </c>
      <c r="G532" s="7" t="n">
        <v>57</v>
      </c>
      <c r="H532" s="6" t="n">
        <v>1.8438</v>
      </c>
      <c r="I532" s="6" t="n">
        <v>-105.1</v>
      </c>
      <c r="J532" s="6" t="n">
        <v>-0</v>
      </c>
      <c r="K532" s="6" t="n">
        <v>-0</v>
      </c>
      <c r="L532" s="6" t="n">
        <v>-0.02</v>
      </c>
      <c r="M532" s="6"/>
      <c r="N532" s="6" t="s">
        <f>=I532+J532+K532+L532</f>
      </c>
      <c r="O532" s="16"/>
      <c r="P532" s="16" t="s">
        <v>841</v>
      </c>
    </row>
    <row collapsed="false" customFormat="false" customHeight="false" hidden="false" ht="12.1" outlineLevel="0" r="533">
      <c r="A533" s="21" t="n">
        <v>44608</v>
      </c>
      <c r="B533" s="22" t="s">
        <v>803</v>
      </c>
      <c r="C533" s="22" t="s">
        <v>175</v>
      </c>
      <c r="D533" s="22" t="s">
        <v>803</v>
      </c>
      <c r="E533" s="22" t="s">
        <v>803</v>
      </c>
      <c r="F533" s="22" t="s">
        <v>20</v>
      </c>
      <c r="G533" s="23" t="n">
        <v>1</v>
      </c>
      <c r="H533" s="24" t="n">
        <v>2000</v>
      </c>
      <c r="I533" s="24" t="n">
        <v>2000</v>
      </c>
      <c r="J533" s="24" t="n">
        <v>0</v>
      </c>
      <c r="K533" s="24" t="n">
        <v>-0</v>
      </c>
      <c r="L533" s="24" t="n">
        <v>-0</v>
      </c>
      <c r="M533" s="24"/>
      <c r="N533" s="6" t="s">
        <f>=I533+J533+K533+L533</f>
      </c>
      <c r="O533" s="22"/>
      <c r="P533" s="22" t="s">
        <v>807</v>
      </c>
    </row>
    <row collapsed="false" customFormat="false" customHeight="false" hidden="false" ht="12.1" outlineLevel="0" r="534">
      <c r="A534" s="20" t="n">
        <v>44608.479305556</v>
      </c>
      <c r="B534" s="16" t="s">
        <v>662</v>
      </c>
      <c r="C534" s="16" t="s">
        <v>810</v>
      </c>
      <c r="D534" s="16" t="s">
        <v>656</v>
      </c>
      <c r="E534" s="16" t="s">
        <v>18</v>
      </c>
      <c r="F534" s="16" t="s">
        <v>20</v>
      </c>
      <c r="G534" s="7" t="n">
        <v>10000</v>
      </c>
      <c r="H534" s="6" t="n">
        <v>0.14074</v>
      </c>
      <c r="I534" s="6" t="n">
        <v>-1407.4</v>
      </c>
      <c r="J534" s="6" t="n">
        <v>-0</v>
      </c>
      <c r="K534" s="6" t="n">
        <v>-0.8</v>
      </c>
      <c r="L534" s="6" t="n">
        <v>-0</v>
      </c>
      <c r="M534" s="6"/>
      <c r="N534" s="6" t="s">
        <f>=I534+J534+K534+L534</f>
      </c>
      <c r="O534" s="16"/>
      <c r="P534" s="16" t="s">
        <v>807</v>
      </c>
    </row>
    <row collapsed="false" customFormat="false" customHeight="false" hidden="false" ht="12.1" outlineLevel="0" r="535">
      <c r="A535" s="20" t="n">
        <v>44608.479652778</v>
      </c>
      <c r="B535" s="16" t="s">
        <v>690</v>
      </c>
      <c r="C535" s="16" t="s">
        <v>873</v>
      </c>
      <c r="D535" s="16" t="s">
        <v>656</v>
      </c>
      <c r="E535" s="16" t="s">
        <v>18</v>
      </c>
      <c r="F535" s="16" t="s">
        <v>20</v>
      </c>
      <c r="G535" s="7" t="n">
        <v>1000</v>
      </c>
      <c r="H535" s="6" t="n">
        <v>0.5745</v>
      </c>
      <c r="I535" s="6" t="n">
        <v>-574.5</v>
      </c>
      <c r="J535" s="6" t="n">
        <v>-0</v>
      </c>
      <c r="K535" s="6" t="n">
        <v>-0.32</v>
      </c>
      <c r="L535" s="6" t="n">
        <v>-0</v>
      </c>
      <c r="M535" s="6"/>
      <c r="N535" s="6" t="s">
        <f>=I535+J535+K535+L535</f>
      </c>
      <c r="O535" s="16"/>
      <c r="P535" s="16" t="s">
        <v>807</v>
      </c>
    </row>
    <row collapsed="false" customFormat="false" customHeight="false" hidden="false" ht="12.1" outlineLevel="0" r="536">
      <c r="A536" s="21" t="n">
        <v>44608.590960648</v>
      </c>
      <c r="B536" s="22" t="s">
        <v>803</v>
      </c>
      <c r="C536" s="22" t="s">
        <v>240</v>
      </c>
      <c r="D536" s="22" t="s">
        <v>803</v>
      </c>
      <c r="E536" s="22" t="s">
        <v>803</v>
      </c>
      <c r="F536" s="22" t="s">
        <v>20</v>
      </c>
      <c r="G536" s="23" t="n">
        <v>1</v>
      </c>
      <c r="H536" s="24" t="n">
        <v>400</v>
      </c>
      <c r="I536" s="24" t="n">
        <v>400</v>
      </c>
      <c r="J536" s="24" t="n">
        <v>0</v>
      </c>
      <c r="K536" s="24" t="n">
        <v>-0</v>
      </c>
      <c r="L536" s="24" t="n">
        <v>-0</v>
      </c>
      <c r="M536" s="24"/>
      <c r="N536" s="6" t="s">
        <f>=I536+J536+K536+L536</f>
      </c>
      <c r="O536" s="22"/>
      <c r="P536" s="22" t="s">
        <v>841</v>
      </c>
    </row>
    <row collapsed="false" customFormat="false" customHeight="false" hidden="false" ht="12.1" outlineLevel="0" r="537">
      <c r="A537" s="20" t="n">
        <v>44608.594247685</v>
      </c>
      <c r="B537" s="16" t="s">
        <v>686</v>
      </c>
      <c r="C537" s="16" t="s">
        <v>864</v>
      </c>
      <c r="D537" s="16" t="s">
        <v>656</v>
      </c>
      <c r="E537" s="16" t="s">
        <v>87</v>
      </c>
      <c r="F537" s="16" t="s">
        <v>20</v>
      </c>
      <c r="G537" s="7" t="n">
        <v>4</v>
      </c>
      <c r="H537" s="6" t="n">
        <v>93.33</v>
      </c>
      <c r="I537" s="6" t="n">
        <v>-373.32</v>
      </c>
      <c r="J537" s="6" t="n">
        <v>-0</v>
      </c>
      <c r="K537" s="6" t="n">
        <v>-0</v>
      </c>
      <c r="L537" s="6" t="n">
        <v>-0.03</v>
      </c>
      <c r="M537" s="6"/>
      <c r="N537" s="6" t="s">
        <f>=I537+J537+K537+L537</f>
      </c>
      <c r="O537" s="16"/>
      <c r="P537" s="16" t="s">
        <v>841</v>
      </c>
    </row>
    <row collapsed="false" customFormat="false" customHeight="false" hidden="false" ht="12.1" outlineLevel="0" r="538">
      <c r="A538" s="20" t="n">
        <v>44608.594826389</v>
      </c>
      <c r="B538" s="16" t="s">
        <v>703</v>
      </c>
      <c r="C538" s="16" t="s">
        <v>891</v>
      </c>
      <c r="D538" s="16" t="s">
        <v>656</v>
      </c>
      <c r="E538" s="16" t="s">
        <v>87</v>
      </c>
      <c r="F538" s="16" t="s">
        <v>20</v>
      </c>
      <c r="G538" s="7" t="n">
        <v>3</v>
      </c>
      <c r="H538" s="6" t="n">
        <v>8.985</v>
      </c>
      <c r="I538" s="6" t="n">
        <v>-26.96</v>
      </c>
      <c r="J538" s="6" t="n">
        <v>-0</v>
      </c>
      <c r="K538" s="6" t="n">
        <v>-0</v>
      </c>
      <c r="L538" s="6" t="n">
        <v>-0.02</v>
      </c>
      <c r="M538" s="6"/>
      <c r="N538" s="6" t="s">
        <f>=I538+J538+K538+L538</f>
      </c>
      <c r="O538" s="16"/>
      <c r="P538" s="16" t="s">
        <v>841</v>
      </c>
    </row>
    <row collapsed="false" customFormat="false" customHeight="false" hidden="false" ht="12.1" outlineLevel="0" r="539">
      <c r="A539" s="21" t="n">
        <v>44609.581840278</v>
      </c>
      <c r="B539" s="22" t="s">
        <v>803</v>
      </c>
      <c r="C539" s="22" t="s">
        <v>240</v>
      </c>
      <c r="D539" s="22" t="s">
        <v>803</v>
      </c>
      <c r="E539" s="22" t="s">
        <v>803</v>
      </c>
      <c r="F539" s="22" t="s">
        <v>20</v>
      </c>
      <c r="G539" s="23" t="n">
        <v>1</v>
      </c>
      <c r="H539" s="24" t="n">
        <v>200</v>
      </c>
      <c r="I539" s="24" t="n">
        <v>200</v>
      </c>
      <c r="J539" s="24" t="n">
        <v>0</v>
      </c>
      <c r="K539" s="24" t="n">
        <v>-0</v>
      </c>
      <c r="L539" s="24" t="n">
        <v>-0</v>
      </c>
      <c r="M539" s="24"/>
      <c r="N539" s="6" t="s">
        <f>=I539+J539+K539+L539</f>
      </c>
      <c r="O539" s="22"/>
      <c r="P539" s="22" t="s">
        <v>841</v>
      </c>
    </row>
    <row collapsed="false" customFormat="false" customHeight="false" hidden="false" ht="12.1" outlineLevel="0" r="540">
      <c r="A540" s="20" t="n">
        <v>44609.584247685</v>
      </c>
      <c r="B540" s="16" t="s">
        <v>709</v>
      </c>
      <c r="C540" s="16" t="s">
        <v>896</v>
      </c>
      <c r="D540" s="16" t="s">
        <v>656</v>
      </c>
      <c r="E540" s="16" t="s">
        <v>87</v>
      </c>
      <c r="F540" s="16" t="s">
        <v>20</v>
      </c>
      <c r="G540" s="7" t="n">
        <v>19</v>
      </c>
      <c r="H540" s="6" t="n">
        <v>6.996</v>
      </c>
      <c r="I540" s="6" t="n">
        <v>-132.92</v>
      </c>
      <c r="J540" s="6" t="n">
        <v>-0</v>
      </c>
      <c r="K540" s="6" t="n">
        <v>-0</v>
      </c>
      <c r="L540" s="6" t="n">
        <v>-0.02</v>
      </c>
      <c r="M540" s="6"/>
      <c r="N540" s="6" t="s">
        <f>=I540+J540+K540+L540</f>
      </c>
      <c r="O540" s="16"/>
      <c r="P540" s="16" t="s">
        <v>841</v>
      </c>
    </row>
    <row collapsed="false" customFormat="false" customHeight="false" hidden="false" ht="12.1" outlineLevel="0" r="541">
      <c r="A541" s="20" t="n">
        <v>44609.584247685</v>
      </c>
      <c r="B541" s="16" t="s">
        <v>709</v>
      </c>
      <c r="C541" s="16" t="s">
        <v>896</v>
      </c>
      <c r="D541" s="16" t="s">
        <v>656</v>
      </c>
      <c r="E541" s="16" t="s">
        <v>87</v>
      </c>
      <c r="F541" s="16" t="s">
        <v>20</v>
      </c>
      <c r="G541" s="7" t="n">
        <v>9</v>
      </c>
      <c r="H541" s="6" t="n">
        <v>6.994</v>
      </c>
      <c r="I541" s="6" t="n">
        <v>-62.95</v>
      </c>
      <c r="J541" s="6" t="n">
        <v>-0</v>
      </c>
      <c r="K541" s="6" t="n">
        <v>-0</v>
      </c>
      <c r="L541" s="6" t="n">
        <v>-0.02</v>
      </c>
      <c r="M541" s="6"/>
      <c r="N541" s="6" t="s">
        <f>=I541+J541+K541+L541</f>
      </c>
      <c r="O541" s="16"/>
      <c r="P541" s="16" t="s">
        <v>841</v>
      </c>
    </row>
    <row collapsed="false" customFormat="false" customHeight="false" hidden="false" ht="12.1" outlineLevel="0" r="542">
      <c r="A542" s="29" t="n">
        <v>44610.726435185</v>
      </c>
      <c r="B542" s="30" t="s">
        <v>679</v>
      </c>
      <c r="C542" s="30" t="s">
        <v>853</v>
      </c>
      <c r="D542" s="30" t="s">
        <v>657</v>
      </c>
      <c r="E542" s="30" t="s">
        <v>87</v>
      </c>
      <c r="F542" s="30" t="s">
        <v>20</v>
      </c>
      <c r="G542" s="31" t="n">
        <v>-491</v>
      </c>
      <c r="H542" s="32" t="n">
        <v>12.184</v>
      </c>
      <c r="I542" s="32" t="n">
        <v>5982.34</v>
      </c>
      <c r="J542" s="32" t="n">
        <v>0</v>
      </c>
      <c r="K542" s="32" t="n">
        <v>-3.38</v>
      </c>
      <c r="L542" s="32" t="n">
        <v>-0</v>
      </c>
      <c r="M542" s="32"/>
      <c r="N542" s="6" t="s">
        <f>=I542+J542+K542+L542</f>
      </c>
      <c r="O542" s="30"/>
      <c r="P542" s="30" t="s">
        <v>807</v>
      </c>
    </row>
    <row collapsed="false" customFormat="false" customHeight="false" hidden="false" ht="12.1" outlineLevel="0" r="543">
      <c r="A543" s="29" t="n">
        <v>44610.726435185</v>
      </c>
      <c r="B543" s="30" t="s">
        <v>679</v>
      </c>
      <c r="C543" s="30" t="s">
        <v>853</v>
      </c>
      <c r="D543" s="30" t="s">
        <v>657</v>
      </c>
      <c r="E543" s="30" t="s">
        <v>87</v>
      </c>
      <c r="F543" s="30" t="s">
        <v>20</v>
      </c>
      <c r="G543" s="31" t="n">
        <v>-41</v>
      </c>
      <c r="H543" s="32" t="n">
        <v>12.184</v>
      </c>
      <c r="I543" s="32" t="n">
        <v>499.54</v>
      </c>
      <c r="J543" s="32" t="n">
        <v>0</v>
      </c>
      <c r="K543" s="32" t="n">
        <v>-0.28</v>
      </c>
      <c r="L543" s="32" t="n">
        <v>-0</v>
      </c>
      <c r="M543" s="32"/>
      <c r="N543" s="6" t="s">
        <f>=I543+J543+K543+L543</f>
      </c>
      <c r="O543" s="30"/>
      <c r="P543" s="30" t="s">
        <v>807</v>
      </c>
    </row>
    <row collapsed="false" customFormat="false" customHeight="false" hidden="false" ht="12.1" outlineLevel="0" r="544">
      <c r="A544" s="20" t="n">
        <v>44610.727025463</v>
      </c>
      <c r="B544" s="16" t="s">
        <v>27</v>
      </c>
      <c r="C544" s="16" t="s">
        <v>860</v>
      </c>
      <c r="D544" s="16" t="s">
        <v>656</v>
      </c>
      <c r="E544" s="16" t="s">
        <v>18</v>
      </c>
      <c r="F544" s="16" t="s">
        <v>20</v>
      </c>
      <c r="G544" s="7" t="n">
        <v>1</v>
      </c>
      <c r="H544" s="6" t="n">
        <v>6473.5</v>
      </c>
      <c r="I544" s="6" t="n">
        <v>-6473.5</v>
      </c>
      <c r="J544" s="6" t="n">
        <v>-0</v>
      </c>
      <c r="K544" s="6" t="n">
        <v>-3.65</v>
      </c>
      <c r="L544" s="6" t="n">
        <v>-0</v>
      </c>
      <c r="M544" s="6"/>
      <c r="N544" s="6" t="s">
        <f>=I544+J544+K544+L544</f>
      </c>
      <c r="O544" s="16"/>
      <c r="P544" s="16" t="s">
        <v>807</v>
      </c>
    </row>
    <row collapsed="false" customFormat="false" customHeight="false" hidden="false" ht="12.1" outlineLevel="0" r="545">
      <c r="A545" s="21" t="n">
        <v>44613</v>
      </c>
      <c r="B545" s="22" t="s">
        <v>803</v>
      </c>
      <c r="C545" s="22" t="s">
        <v>175</v>
      </c>
      <c r="D545" s="22" t="s">
        <v>803</v>
      </c>
      <c r="E545" s="22" t="s">
        <v>803</v>
      </c>
      <c r="F545" s="22" t="s">
        <v>20</v>
      </c>
      <c r="G545" s="23" t="n">
        <v>1</v>
      </c>
      <c r="H545" s="24" t="n">
        <v>5200</v>
      </c>
      <c r="I545" s="24" t="n">
        <v>5200</v>
      </c>
      <c r="J545" s="24" t="n">
        <v>0</v>
      </c>
      <c r="K545" s="24" t="n">
        <v>-0</v>
      </c>
      <c r="L545" s="24" t="n">
        <v>-0</v>
      </c>
      <c r="M545" s="24"/>
      <c r="N545" s="6" t="s">
        <f>=I545+J545+K545+L545</f>
      </c>
      <c r="O545" s="22"/>
      <c r="P545" s="22" t="s">
        <v>807</v>
      </c>
    </row>
    <row collapsed="false" customFormat="false" customHeight="false" hidden="false" ht="12.1" outlineLevel="0" r="546">
      <c r="A546" s="21" t="n">
        <v>44613.482708333</v>
      </c>
      <c r="B546" s="22" t="s">
        <v>803</v>
      </c>
      <c r="C546" s="22" t="s">
        <v>240</v>
      </c>
      <c r="D546" s="22" t="s">
        <v>803</v>
      </c>
      <c r="E546" s="22" t="s">
        <v>803</v>
      </c>
      <c r="F546" s="22" t="s">
        <v>20</v>
      </c>
      <c r="G546" s="23" t="n">
        <v>1</v>
      </c>
      <c r="H546" s="24" t="n">
        <v>200</v>
      </c>
      <c r="I546" s="24" t="n">
        <v>200</v>
      </c>
      <c r="J546" s="24" t="n">
        <v>0</v>
      </c>
      <c r="K546" s="24" t="n">
        <v>-0</v>
      </c>
      <c r="L546" s="24" t="n">
        <v>-0</v>
      </c>
      <c r="M546" s="24"/>
      <c r="N546" s="6" t="s">
        <f>=I546+J546+K546+L546</f>
      </c>
      <c r="O546" s="22"/>
      <c r="P546" s="22" t="s">
        <v>841</v>
      </c>
    </row>
    <row collapsed="false" customFormat="false" customHeight="false" hidden="false" ht="12.1" outlineLevel="0" r="547">
      <c r="A547" s="20" t="n">
        <v>44613.484270833</v>
      </c>
      <c r="B547" s="16" t="s">
        <v>686</v>
      </c>
      <c r="C547" s="16" t="s">
        <v>864</v>
      </c>
      <c r="D547" s="16" t="s">
        <v>656</v>
      </c>
      <c r="E547" s="16" t="s">
        <v>87</v>
      </c>
      <c r="F547" s="16" t="s">
        <v>20</v>
      </c>
      <c r="G547" s="7" t="n">
        <v>2</v>
      </c>
      <c r="H547" s="6" t="n">
        <v>94.27</v>
      </c>
      <c r="I547" s="6" t="n">
        <v>-188.54</v>
      </c>
      <c r="J547" s="6" t="n">
        <v>-0</v>
      </c>
      <c r="K547" s="6" t="n">
        <v>-0</v>
      </c>
      <c r="L547" s="6" t="n">
        <v>-0.02</v>
      </c>
      <c r="M547" s="6"/>
      <c r="N547" s="6" t="s">
        <f>=I547+J547+K547+L547</f>
      </c>
      <c r="O547" s="16"/>
      <c r="P547" s="16" t="s">
        <v>841</v>
      </c>
    </row>
    <row collapsed="false" customFormat="false" customHeight="false" hidden="false" ht="12.1" outlineLevel="0" r="548">
      <c r="A548" s="20" t="n">
        <v>44613.484664352</v>
      </c>
      <c r="B548" s="16" t="s">
        <v>703</v>
      </c>
      <c r="C548" s="16" t="s">
        <v>891</v>
      </c>
      <c r="D548" s="16" t="s">
        <v>656</v>
      </c>
      <c r="E548" s="16" t="s">
        <v>87</v>
      </c>
      <c r="F548" s="16" t="s">
        <v>20</v>
      </c>
      <c r="G548" s="7" t="n">
        <v>2</v>
      </c>
      <c r="H548" s="6" t="n">
        <v>7.897</v>
      </c>
      <c r="I548" s="6" t="n">
        <v>-15.79</v>
      </c>
      <c r="J548" s="6" t="n">
        <v>-0</v>
      </c>
      <c r="K548" s="6" t="n">
        <v>-0</v>
      </c>
      <c r="L548" s="6" t="n">
        <v>-0.02</v>
      </c>
      <c r="M548" s="6"/>
      <c r="N548" s="6" t="s">
        <f>=I548+J548+K548+L548</f>
      </c>
      <c r="O548" s="16"/>
      <c r="P548" s="16" t="s">
        <v>841</v>
      </c>
    </row>
    <row collapsed="false" customFormat="false" customHeight="false" hidden="false" ht="12.1" outlineLevel="0" r="549">
      <c r="A549" s="29" t="n">
        <v>44613.668414352</v>
      </c>
      <c r="B549" s="30" t="s">
        <v>679</v>
      </c>
      <c r="C549" s="30" t="s">
        <v>853</v>
      </c>
      <c r="D549" s="30" t="s">
        <v>657</v>
      </c>
      <c r="E549" s="30" t="s">
        <v>87</v>
      </c>
      <c r="F549" s="30" t="s">
        <v>20</v>
      </c>
      <c r="G549" s="31" t="n">
        <v>-100</v>
      </c>
      <c r="H549" s="32" t="n">
        <v>11.572</v>
      </c>
      <c r="I549" s="32" t="n">
        <v>1157.2</v>
      </c>
      <c r="J549" s="32" t="n">
        <v>0</v>
      </c>
      <c r="K549" s="32" t="n">
        <v>-0.65</v>
      </c>
      <c r="L549" s="32" t="n">
        <v>-0</v>
      </c>
      <c r="M549" s="32"/>
      <c r="N549" s="6" t="s">
        <f>=I549+J549+K549+L549</f>
      </c>
      <c r="O549" s="30"/>
      <c r="P549" s="30" t="s">
        <v>807</v>
      </c>
    </row>
    <row collapsed="false" customFormat="false" customHeight="false" hidden="false" ht="12.1" outlineLevel="0" r="550">
      <c r="A550" s="20" t="n">
        <v>44613.668703704</v>
      </c>
      <c r="B550" s="16" t="s">
        <v>27</v>
      </c>
      <c r="C550" s="16" t="s">
        <v>860</v>
      </c>
      <c r="D550" s="16" t="s">
        <v>656</v>
      </c>
      <c r="E550" s="16" t="s">
        <v>18</v>
      </c>
      <c r="F550" s="16" t="s">
        <v>20</v>
      </c>
      <c r="G550" s="7" t="n">
        <v>1</v>
      </c>
      <c r="H550" s="6" t="n">
        <v>6185</v>
      </c>
      <c r="I550" s="6" t="n">
        <v>-6185</v>
      </c>
      <c r="J550" s="6" t="n">
        <v>-0</v>
      </c>
      <c r="K550" s="6" t="n">
        <v>-3.49</v>
      </c>
      <c r="L550" s="6" t="n">
        <v>-0</v>
      </c>
      <c r="M550" s="6"/>
      <c r="N550" s="6" t="s">
        <f>=I550+J550+K550+L550</f>
      </c>
      <c r="O550" s="16"/>
      <c r="P550" s="16" t="s">
        <v>807</v>
      </c>
    </row>
    <row collapsed="false" customFormat="false" customHeight="false" hidden="false" ht="12.1" outlineLevel="0" r="551">
      <c r="A551" s="21" t="n">
        <v>44644</v>
      </c>
      <c r="B551" s="22" t="s">
        <v>803</v>
      </c>
      <c r="C551" s="22" t="s">
        <v>175</v>
      </c>
      <c r="D551" s="22" t="s">
        <v>803</v>
      </c>
      <c r="E551" s="22" t="s">
        <v>803</v>
      </c>
      <c r="F551" s="22" t="s">
        <v>20</v>
      </c>
      <c r="G551" s="23" t="n">
        <v>1</v>
      </c>
      <c r="H551" s="24" t="n">
        <v>20</v>
      </c>
      <c r="I551" s="24" t="n">
        <v>20</v>
      </c>
      <c r="J551" s="24" t="n">
        <v>0</v>
      </c>
      <c r="K551" s="24" t="n">
        <v>-0</v>
      </c>
      <c r="L551" s="24" t="n">
        <v>-0</v>
      </c>
      <c r="M551" s="24"/>
      <c r="N551" s="6" t="s">
        <f>=I551+J551+K551+L551</f>
      </c>
      <c r="O551" s="22"/>
      <c r="P551" s="22" t="s">
        <v>807</v>
      </c>
    </row>
    <row collapsed="false" customFormat="false" customHeight="false" hidden="false" ht="12.1" outlineLevel="0" r="552">
      <c r="A552" s="21" t="n">
        <v>44644</v>
      </c>
      <c r="B552" s="22" t="s">
        <v>803</v>
      </c>
      <c r="C552" s="22" t="s">
        <v>175</v>
      </c>
      <c r="D552" s="22" t="s">
        <v>803</v>
      </c>
      <c r="E552" s="22" t="s">
        <v>803</v>
      </c>
      <c r="F552" s="22" t="s">
        <v>20</v>
      </c>
      <c r="G552" s="23" t="n">
        <v>1</v>
      </c>
      <c r="H552" s="24" t="n">
        <v>830</v>
      </c>
      <c r="I552" s="24" t="n">
        <v>830</v>
      </c>
      <c r="J552" s="24" t="n">
        <v>0</v>
      </c>
      <c r="K552" s="24" t="n">
        <v>-0</v>
      </c>
      <c r="L552" s="24" t="n">
        <v>-0</v>
      </c>
      <c r="M552" s="24"/>
      <c r="N552" s="6" t="s">
        <f>=I552+J552+K552+L552</f>
      </c>
      <c r="O552" s="22"/>
      <c r="P552" s="22" t="s">
        <v>807</v>
      </c>
    </row>
    <row collapsed="false" customFormat="false" customHeight="false" hidden="false" ht="12.1" outlineLevel="0" r="553">
      <c r="A553" s="20" t="n">
        <v>44644.557013889</v>
      </c>
      <c r="B553" s="16" t="s">
        <v>704</v>
      </c>
      <c r="C553" s="16" t="s">
        <v>892</v>
      </c>
      <c r="D553" s="16" t="s">
        <v>656</v>
      </c>
      <c r="E553" s="16" t="s">
        <v>18</v>
      </c>
      <c r="F553" s="16" t="s">
        <v>20</v>
      </c>
      <c r="G553" s="7" t="n">
        <v>20</v>
      </c>
      <c r="H553" s="6" t="n">
        <v>47.695</v>
      </c>
      <c r="I553" s="6" t="n">
        <v>-953.9</v>
      </c>
      <c r="J553" s="6" t="n">
        <v>-0</v>
      </c>
      <c r="K553" s="6" t="n">
        <v>-0.56</v>
      </c>
      <c r="L553" s="6" t="n">
        <v>-0</v>
      </c>
      <c r="M553" s="6"/>
      <c r="N553" s="6" t="s">
        <f>=I553+J553+K553+L553</f>
      </c>
      <c r="O553" s="16"/>
      <c r="P553" s="16" t="s">
        <v>807</v>
      </c>
    </row>
    <row collapsed="false" customFormat="false" customHeight="false" hidden="false" ht="12.1" outlineLevel="0" r="554">
      <c r="A554" s="21" t="n">
        <v>44651</v>
      </c>
      <c r="B554" s="22" t="s">
        <v>803</v>
      </c>
      <c r="C554" s="22" t="s">
        <v>175</v>
      </c>
      <c r="D554" s="22" t="s">
        <v>803</v>
      </c>
      <c r="E554" s="22" t="s">
        <v>803</v>
      </c>
      <c r="F554" s="22" t="s">
        <v>20</v>
      </c>
      <c r="G554" s="23" t="n">
        <v>1</v>
      </c>
      <c r="H554" s="24" t="n">
        <v>2000</v>
      </c>
      <c r="I554" s="24" t="n">
        <v>2000</v>
      </c>
      <c r="J554" s="24" t="n">
        <v>0</v>
      </c>
      <c r="K554" s="24" t="n">
        <v>-0</v>
      </c>
      <c r="L554" s="24" t="n">
        <v>-0</v>
      </c>
      <c r="M554" s="24"/>
      <c r="N554" s="6" t="s">
        <f>=I554+J554+K554+L554</f>
      </c>
      <c r="O554" s="22"/>
      <c r="P554" s="22" t="s">
        <v>807</v>
      </c>
    </row>
    <row collapsed="false" customFormat="false" customHeight="false" hidden="false" ht="12.1" outlineLevel="0" r="555">
      <c r="A555" s="21" t="n">
        <v>44651</v>
      </c>
      <c r="B555" s="22" t="s">
        <v>803</v>
      </c>
      <c r="C555" s="22" t="s">
        <v>175</v>
      </c>
      <c r="D555" s="22" t="s">
        <v>803</v>
      </c>
      <c r="E555" s="22" t="s">
        <v>803</v>
      </c>
      <c r="F555" s="22" t="s">
        <v>20</v>
      </c>
      <c r="G555" s="23" t="n">
        <v>1</v>
      </c>
      <c r="H555" s="24" t="n">
        <v>1041</v>
      </c>
      <c r="I555" s="24" t="n">
        <v>1041</v>
      </c>
      <c r="J555" s="24" t="n">
        <v>0</v>
      </c>
      <c r="K555" s="24" t="n">
        <v>-0</v>
      </c>
      <c r="L555" s="24" t="n">
        <v>-0</v>
      </c>
      <c r="M555" s="24"/>
      <c r="N555" s="6" t="s">
        <f>=I555+J555+K555+L555</f>
      </c>
      <c r="O555" s="22"/>
      <c r="P555" s="22" t="s">
        <v>807</v>
      </c>
    </row>
    <row collapsed="false" customFormat="false" customHeight="false" hidden="false" ht="12.1" outlineLevel="0" r="556">
      <c r="A556" s="20" t="n">
        <v>44651.477662037</v>
      </c>
      <c r="B556" s="16" t="s">
        <v>23</v>
      </c>
      <c r="C556" s="16" t="s">
        <v>897</v>
      </c>
      <c r="D556" s="16" t="s">
        <v>656</v>
      </c>
      <c r="E556" s="16" t="s">
        <v>18</v>
      </c>
      <c r="F556" s="16" t="s">
        <v>20</v>
      </c>
      <c r="G556" s="7" t="n">
        <v>10</v>
      </c>
      <c r="H556" s="6" t="n">
        <v>137.4</v>
      </c>
      <c r="I556" s="6" t="n">
        <v>-1374</v>
      </c>
      <c r="J556" s="6" t="n">
        <v>-0</v>
      </c>
      <c r="K556" s="6" t="n">
        <v>-0.77</v>
      </c>
      <c r="L556" s="6" t="n">
        <v>-0</v>
      </c>
      <c r="M556" s="6"/>
      <c r="N556" s="6" t="s">
        <f>=I556+J556+K556+L556</f>
      </c>
      <c r="O556" s="16"/>
      <c r="P556" s="16" t="s">
        <v>807</v>
      </c>
    </row>
    <row collapsed="false" customFormat="false" customHeight="false" hidden="false" ht="12.1" outlineLevel="0" r="557">
      <c r="A557" s="20" t="n">
        <v>44651.47869213</v>
      </c>
      <c r="B557" s="16" t="s">
        <v>690</v>
      </c>
      <c r="C557" s="16" t="s">
        <v>873</v>
      </c>
      <c r="D557" s="16" t="s">
        <v>656</v>
      </c>
      <c r="E557" s="16" t="s">
        <v>18</v>
      </c>
      <c r="F557" s="16" t="s">
        <v>20</v>
      </c>
      <c r="G557" s="7" t="n">
        <v>1000</v>
      </c>
      <c r="H557" s="6" t="n">
        <v>0.4025</v>
      </c>
      <c r="I557" s="6" t="n">
        <v>-402.5</v>
      </c>
      <c r="J557" s="6" t="n">
        <v>-0</v>
      </c>
      <c r="K557" s="6" t="n">
        <v>-0.23</v>
      </c>
      <c r="L557" s="6" t="n">
        <v>-0</v>
      </c>
      <c r="M557" s="6"/>
      <c r="N557" s="6" t="s">
        <f>=I557+J557+K557+L557</f>
      </c>
      <c r="O557" s="16"/>
      <c r="P557" s="16" t="s">
        <v>807</v>
      </c>
    </row>
    <row collapsed="false" customFormat="false" customHeight="false" hidden="false" ht="12.1" outlineLevel="0" r="558">
      <c r="A558" s="20" t="n">
        <v>44651.479479167</v>
      </c>
      <c r="B558" s="16" t="s">
        <v>668</v>
      </c>
      <c r="C558" s="16" t="s">
        <v>828</v>
      </c>
      <c r="D558" s="16" t="s">
        <v>656</v>
      </c>
      <c r="E558" s="16" t="s">
        <v>18</v>
      </c>
      <c r="F558" s="16" t="s">
        <v>20</v>
      </c>
      <c r="G558" s="7" t="n">
        <v>1</v>
      </c>
      <c r="H558" s="6" t="n">
        <v>358.7</v>
      </c>
      <c r="I558" s="6" t="n">
        <v>-358.7</v>
      </c>
      <c r="J558" s="6" t="n">
        <v>-0</v>
      </c>
      <c r="K558" s="6" t="n">
        <v>-0.2</v>
      </c>
      <c r="L558" s="6" t="n">
        <v>-0</v>
      </c>
      <c r="M558" s="6"/>
      <c r="N558" s="6" t="s">
        <f>=I558+J558+K558+L558</f>
      </c>
      <c r="O558" s="16"/>
      <c r="P558" s="16" t="s">
        <v>807</v>
      </c>
    </row>
    <row collapsed="false" customFormat="false" customHeight="false" hidden="false" ht="12.1" outlineLevel="0" r="559">
      <c r="A559" s="20" t="n">
        <v>44651.485648148</v>
      </c>
      <c r="B559" s="16" t="s">
        <v>35</v>
      </c>
      <c r="C559" s="16" t="s">
        <v>898</v>
      </c>
      <c r="D559" s="16" t="s">
        <v>656</v>
      </c>
      <c r="E559" s="16" t="s">
        <v>18</v>
      </c>
      <c r="F559" s="16" t="s">
        <v>20</v>
      </c>
      <c r="G559" s="7" t="n">
        <v>1</v>
      </c>
      <c r="H559" s="6" t="n">
        <v>416.9</v>
      </c>
      <c r="I559" s="6" t="n">
        <v>-416.9</v>
      </c>
      <c r="J559" s="6" t="n">
        <v>-0</v>
      </c>
      <c r="K559" s="6" t="n">
        <v>-0.24</v>
      </c>
      <c r="L559" s="6" t="n">
        <v>-0</v>
      </c>
      <c r="M559" s="6"/>
      <c r="N559" s="6" t="s">
        <f>=I559+J559+K559+L559</f>
      </c>
      <c r="O559" s="16"/>
      <c r="P559" s="16" t="s">
        <v>807</v>
      </c>
    </row>
    <row collapsed="false" customFormat="false" customHeight="false" hidden="false" ht="12.1" outlineLevel="0" r="560">
      <c r="A560" s="20" t="n">
        <v>44651.485648148</v>
      </c>
      <c r="B560" s="16" t="s">
        <v>35</v>
      </c>
      <c r="C560" s="16" t="s">
        <v>898</v>
      </c>
      <c r="D560" s="16" t="s">
        <v>656</v>
      </c>
      <c r="E560" s="16" t="s">
        <v>18</v>
      </c>
      <c r="F560" s="16" t="s">
        <v>20</v>
      </c>
      <c r="G560" s="7" t="n">
        <v>1</v>
      </c>
      <c r="H560" s="6" t="n">
        <v>417</v>
      </c>
      <c r="I560" s="6" t="n">
        <v>-417</v>
      </c>
      <c r="J560" s="6" t="n">
        <v>-0</v>
      </c>
      <c r="K560" s="6" t="n">
        <v>-0.25</v>
      </c>
      <c r="L560" s="6" t="n">
        <v>-0</v>
      </c>
      <c r="M560" s="6"/>
      <c r="N560" s="6" t="s">
        <f>=I560+J560+K560+L560</f>
      </c>
      <c r="O560" s="16"/>
      <c r="P560" s="16" t="s">
        <v>807</v>
      </c>
    </row>
    <row collapsed="false" customFormat="false" customHeight="false" hidden="false" ht="12.1" outlineLevel="0" r="561">
      <c r="A561" s="20" t="n">
        <v>44651.4940625</v>
      </c>
      <c r="B561" s="16" t="s">
        <v>710</v>
      </c>
      <c r="C561" s="16" t="s">
        <v>899</v>
      </c>
      <c r="D561" s="16" t="s">
        <v>656</v>
      </c>
      <c r="E561" s="16" t="s">
        <v>87</v>
      </c>
      <c r="F561" s="16" t="s">
        <v>20</v>
      </c>
      <c r="G561" s="7" t="n">
        <v>2</v>
      </c>
      <c r="H561" s="6" t="n">
        <v>105.641</v>
      </c>
      <c r="I561" s="6" t="n">
        <v>-211.28</v>
      </c>
      <c r="J561" s="6" t="n">
        <v>-0</v>
      </c>
      <c r="K561" s="6" t="n">
        <v>-0.12</v>
      </c>
      <c r="L561" s="6" t="n">
        <v>-0</v>
      </c>
      <c r="M561" s="6"/>
      <c r="N561" s="6" t="s">
        <f>=I561+J561+K561+L561</f>
      </c>
      <c r="O561" s="16"/>
      <c r="P561" s="16" t="s">
        <v>807</v>
      </c>
    </row>
    <row collapsed="false" customFormat="false" customHeight="false" hidden="false" ht="12.1" outlineLevel="0" r="562">
      <c r="A562" s="21" t="n">
        <v>44656</v>
      </c>
      <c r="B562" s="22" t="s">
        <v>803</v>
      </c>
      <c r="C562" s="22" t="s">
        <v>175</v>
      </c>
      <c r="D562" s="22" t="s">
        <v>803</v>
      </c>
      <c r="E562" s="22" t="s">
        <v>803</v>
      </c>
      <c r="F562" s="22" t="s">
        <v>20</v>
      </c>
      <c r="G562" s="23" t="n">
        <v>1</v>
      </c>
      <c r="H562" s="24" t="n">
        <v>508</v>
      </c>
      <c r="I562" s="24" t="n">
        <v>508</v>
      </c>
      <c r="J562" s="24" t="n">
        <v>0</v>
      </c>
      <c r="K562" s="24" t="n">
        <v>-0</v>
      </c>
      <c r="L562" s="24" t="n">
        <v>-0</v>
      </c>
      <c r="M562" s="24"/>
      <c r="N562" s="6" t="s">
        <f>=I562+J562+K562+L562</f>
      </c>
      <c r="O562" s="22"/>
      <c r="P562" s="22" t="s">
        <v>807</v>
      </c>
    </row>
    <row collapsed="false" customFormat="false" customHeight="false" hidden="false" ht="12.1" outlineLevel="0" r="563">
      <c r="A563" s="21" t="n">
        <v>44656</v>
      </c>
      <c r="B563" s="22" t="s">
        <v>803</v>
      </c>
      <c r="C563" s="22" t="s">
        <v>175</v>
      </c>
      <c r="D563" s="22" t="s">
        <v>803</v>
      </c>
      <c r="E563" s="22" t="s">
        <v>803</v>
      </c>
      <c r="F563" s="22" t="s">
        <v>20</v>
      </c>
      <c r="G563" s="23" t="n">
        <v>1</v>
      </c>
      <c r="H563" s="24" t="n">
        <v>50</v>
      </c>
      <c r="I563" s="24" t="n">
        <v>50</v>
      </c>
      <c r="J563" s="24" t="n">
        <v>0</v>
      </c>
      <c r="K563" s="24" t="n">
        <v>-0</v>
      </c>
      <c r="L563" s="24" t="n">
        <v>-0</v>
      </c>
      <c r="M563" s="24"/>
      <c r="N563" s="6" t="s">
        <f>=I563+J563+K563+L563</f>
      </c>
      <c r="O563" s="22"/>
      <c r="P563" s="22" t="s">
        <v>807</v>
      </c>
    </row>
    <row collapsed="false" customFormat="false" customHeight="false" hidden="false" ht="12.1" outlineLevel="0" r="564">
      <c r="A564" s="21" t="n">
        <v>44656</v>
      </c>
      <c r="B564" s="22" t="s">
        <v>803</v>
      </c>
      <c r="C564" s="22" t="s">
        <v>175</v>
      </c>
      <c r="D564" s="22" t="s">
        <v>803</v>
      </c>
      <c r="E564" s="22" t="s">
        <v>803</v>
      </c>
      <c r="F564" s="22" t="s">
        <v>20</v>
      </c>
      <c r="G564" s="23" t="n">
        <v>1</v>
      </c>
      <c r="H564" s="24" t="n">
        <v>1000</v>
      </c>
      <c r="I564" s="24" t="n">
        <v>1000</v>
      </c>
      <c r="J564" s="24" t="n">
        <v>0</v>
      </c>
      <c r="K564" s="24" t="n">
        <v>-0</v>
      </c>
      <c r="L564" s="24" t="n">
        <v>-0</v>
      </c>
      <c r="M564" s="24"/>
      <c r="N564" s="6" t="s">
        <f>=I564+J564+K564+L564</f>
      </c>
      <c r="O564" s="22"/>
      <c r="P564" s="22" t="s">
        <v>807</v>
      </c>
    </row>
    <row collapsed="false" customFormat="false" customHeight="false" hidden="false" ht="12.1" outlineLevel="0" r="565">
      <c r="A565" s="20" t="n">
        <v>44656.532094907</v>
      </c>
      <c r="B565" s="16" t="s">
        <v>31</v>
      </c>
      <c r="C565" s="16" t="s">
        <v>856</v>
      </c>
      <c r="D565" s="16" t="s">
        <v>656</v>
      </c>
      <c r="E565" s="16" t="s">
        <v>18</v>
      </c>
      <c r="F565" s="16" t="s">
        <v>20</v>
      </c>
      <c r="G565" s="7" t="n">
        <v>1</v>
      </c>
      <c r="H565" s="6" t="n">
        <v>427.35</v>
      </c>
      <c r="I565" s="6" t="n">
        <v>-427.35</v>
      </c>
      <c r="J565" s="6" t="n">
        <v>-0</v>
      </c>
      <c r="K565" s="6" t="n">
        <v>-0.25</v>
      </c>
      <c r="L565" s="6" t="n">
        <v>-0</v>
      </c>
      <c r="M565" s="6"/>
      <c r="N565" s="6" t="s">
        <f>=I565+J565+K565+L565</f>
      </c>
      <c r="O565" s="16"/>
      <c r="P565" s="16" t="s">
        <v>807</v>
      </c>
    </row>
    <row collapsed="false" customFormat="false" customHeight="false" hidden="false" ht="12.1" outlineLevel="0" r="566">
      <c r="A566" s="20" t="n">
        <v>44656.534918981</v>
      </c>
      <c r="B566" s="16" t="s">
        <v>711</v>
      </c>
      <c r="C566" s="16" t="s">
        <v>900</v>
      </c>
      <c r="D566" s="16" t="s">
        <v>656</v>
      </c>
      <c r="E566" s="16" t="s">
        <v>113</v>
      </c>
      <c r="F566" s="16" t="s">
        <v>20</v>
      </c>
      <c r="G566" s="7" t="n">
        <v>1</v>
      </c>
      <c r="H566" s="6" t="n">
        <v>95.88</v>
      </c>
      <c r="I566" s="6" t="n">
        <v>-958.8</v>
      </c>
      <c r="J566" s="6" t="n">
        <v>-24.13</v>
      </c>
      <c r="K566" s="6" t="n">
        <v>-0.56</v>
      </c>
      <c r="L566" s="6" t="n">
        <v>-0</v>
      </c>
      <c r="M566" s="6"/>
      <c r="N566" s="6" t="s">
        <f>=I566+J566+K566+L566</f>
      </c>
      <c r="O566" s="16"/>
      <c r="P566" s="16" t="s">
        <v>807</v>
      </c>
    </row>
    <row collapsed="false" customFormat="false" customHeight="false" hidden="false" ht="12.1" outlineLevel="0" r="567">
      <c r="A567" s="20" t="n">
        <v>44656.535543981</v>
      </c>
      <c r="B567" s="16" t="s">
        <v>710</v>
      </c>
      <c r="C567" s="16" t="s">
        <v>899</v>
      </c>
      <c r="D567" s="16" t="s">
        <v>656</v>
      </c>
      <c r="E567" s="16" t="s">
        <v>87</v>
      </c>
      <c r="F567" s="16" t="s">
        <v>20</v>
      </c>
      <c r="G567" s="7" t="n">
        <v>1</v>
      </c>
      <c r="H567" s="6" t="n">
        <v>105.8661</v>
      </c>
      <c r="I567" s="6" t="n">
        <v>-105.87</v>
      </c>
      <c r="J567" s="6" t="n">
        <v>-0</v>
      </c>
      <c r="K567" s="6" t="n">
        <v>-0.06</v>
      </c>
      <c r="L567" s="6" t="n">
        <v>-0</v>
      </c>
      <c r="M567" s="6"/>
      <c r="N567" s="6" t="s">
        <f>=I567+J567+K567+L567</f>
      </c>
      <c r="O567" s="16"/>
      <c r="P567" s="16" t="s">
        <v>807</v>
      </c>
    </row>
    <row collapsed="false" customFormat="false" customHeight="false" hidden="false" ht="12.1" outlineLevel="0" r="568">
      <c r="A568" s="21" t="n">
        <v>44659</v>
      </c>
      <c r="B568" s="22" t="s">
        <v>803</v>
      </c>
      <c r="C568" s="22" t="s">
        <v>175</v>
      </c>
      <c r="D568" s="22" t="s">
        <v>803</v>
      </c>
      <c r="E568" s="22" t="s">
        <v>803</v>
      </c>
      <c r="F568" s="22" t="s">
        <v>20</v>
      </c>
      <c r="G568" s="23" t="n">
        <v>1</v>
      </c>
      <c r="H568" s="24" t="n">
        <v>1000</v>
      </c>
      <c r="I568" s="24" t="n">
        <v>1000</v>
      </c>
      <c r="J568" s="24" t="n">
        <v>0</v>
      </c>
      <c r="K568" s="24" t="n">
        <v>-0</v>
      </c>
      <c r="L568" s="24" t="n">
        <v>-0</v>
      </c>
      <c r="M568" s="24"/>
      <c r="N568" s="6" t="s">
        <f>=I568+J568+K568+L568</f>
      </c>
      <c r="O568" s="22"/>
      <c r="P568" s="22" t="s">
        <v>807</v>
      </c>
    </row>
    <row collapsed="false" customFormat="false" customHeight="false" hidden="false" ht="12.1" outlineLevel="0" r="569">
      <c r="A569" s="21" t="n">
        <v>44659</v>
      </c>
      <c r="B569" s="22" t="s">
        <v>803</v>
      </c>
      <c r="C569" s="22" t="s">
        <v>175</v>
      </c>
      <c r="D569" s="22" t="s">
        <v>803</v>
      </c>
      <c r="E569" s="22" t="s">
        <v>803</v>
      </c>
      <c r="F569" s="22" t="s">
        <v>20</v>
      </c>
      <c r="G569" s="23" t="n">
        <v>1</v>
      </c>
      <c r="H569" s="24" t="n">
        <v>1021</v>
      </c>
      <c r="I569" s="24" t="n">
        <v>1021</v>
      </c>
      <c r="J569" s="24" t="n">
        <v>0</v>
      </c>
      <c r="K569" s="24" t="n">
        <v>-0</v>
      </c>
      <c r="L569" s="24" t="n">
        <v>-0</v>
      </c>
      <c r="M569" s="24"/>
      <c r="N569" s="6" t="s">
        <f>=I569+J569+K569+L569</f>
      </c>
      <c r="O569" s="22"/>
      <c r="P569" s="22" t="s">
        <v>807</v>
      </c>
    </row>
    <row collapsed="false" customFormat="false" customHeight="false" hidden="false" ht="12.1" outlineLevel="0" r="570">
      <c r="A570" s="20" t="n">
        <v>44659.61755787</v>
      </c>
      <c r="B570" s="16" t="s">
        <v>82</v>
      </c>
      <c r="C570" s="16" t="s">
        <v>901</v>
      </c>
      <c r="D570" s="16" t="s">
        <v>656</v>
      </c>
      <c r="E570" s="16" t="s">
        <v>18</v>
      </c>
      <c r="F570" s="16" t="s">
        <v>20</v>
      </c>
      <c r="G570" s="7" t="n">
        <v>100</v>
      </c>
      <c r="H570" s="6" t="n">
        <v>6.68</v>
      </c>
      <c r="I570" s="6" t="n">
        <v>-668</v>
      </c>
      <c r="J570" s="6" t="n">
        <v>-0</v>
      </c>
      <c r="K570" s="6" t="n">
        <v>-0.39</v>
      </c>
      <c r="L570" s="6" t="n">
        <v>-0</v>
      </c>
      <c r="M570" s="6"/>
      <c r="N570" s="6" t="s">
        <f>=I570+J570+K570+L570</f>
      </c>
      <c r="O570" s="16"/>
      <c r="P570" s="16" t="s">
        <v>807</v>
      </c>
    </row>
    <row collapsed="false" customFormat="false" customHeight="false" hidden="false" ht="12.1" outlineLevel="0" r="571">
      <c r="A571" s="20" t="n">
        <v>44659.623958333</v>
      </c>
      <c r="B571" s="16" t="s">
        <v>712</v>
      </c>
      <c r="C571" s="16" t="s">
        <v>902</v>
      </c>
      <c r="D571" s="16" t="s">
        <v>656</v>
      </c>
      <c r="E571" s="16" t="s">
        <v>18</v>
      </c>
      <c r="F571" s="16" t="s">
        <v>20</v>
      </c>
      <c r="G571" s="7" t="n">
        <v>10000</v>
      </c>
      <c r="H571" s="6" t="n">
        <v>0.02227</v>
      </c>
      <c r="I571" s="6" t="n">
        <v>-222.7</v>
      </c>
      <c r="J571" s="6" t="n">
        <v>-0</v>
      </c>
      <c r="K571" s="6" t="n">
        <v>-0.13</v>
      </c>
      <c r="L571" s="6" t="n">
        <v>-0</v>
      </c>
      <c r="M571" s="6"/>
      <c r="N571" s="6" t="s">
        <f>=I571+J571+K571+L571</f>
      </c>
      <c r="O571" s="16"/>
      <c r="P571" s="16" t="s">
        <v>807</v>
      </c>
    </row>
    <row collapsed="false" customFormat="false" customHeight="false" hidden="false" ht="12.1" outlineLevel="0" r="572">
      <c r="A572" s="20" t="n">
        <v>44659.624398148</v>
      </c>
      <c r="B572" s="16" t="s">
        <v>710</v>
      </c>
      <c r="C572" s="16" t="s">
        <v>899</v>
      </c>
      <c r="D572" s="16" t="s">
        <v>656</v>
      </c>
      <c r="E572" s="16" t="s">
        <v>87</v>
      </c>
      <c r="F572" s="16" t="s">
        <v>20</v>
      </c>
      <c r="G572" s="7" t="n">
        <v>1</v>
      </c>
      <c r="H572" s="6" t="n">
        <v>106.0754</v>
      </c>
      <c r="I572" s="6" t="n">
        <v>-106.08</v>
      </c>
      <c r="J572" s="6" t="n">
        <v>-0</v>
      </c>
      <c r="K572" s="6" t="n">
        <v>-0.06</v>
      </c>
      <c r="L572" s="6" t="n">
        <v>-0</v>
      </c>
      <c r="M572" s="6"/>
      <c r="N572" s="6" t="s">
        <f>=I572+J572+K572+L572</f>
      </c>
      <c r="O572" s="16"/>
      <c r="P572" s="16" t="s">
        <v>807</v>
      </c>
    </row>
    <row collapsed="false" customFormat="false" customHeight="false" hidden="false" ht="12.1" outlineLevel="0" r="573">
      <c r="A573" s="20" t="n">
        <v>44659.71505787</v>
      </c>
      <c r="B573" s="16" t="s">
        <v>704</v>
      </c>
      <c r="C573" s="16" t="s">
        <v>892</v>
      </c>
      <c r="D573" s="16" t="s">
        <v>656</v>
      </c>
      <c r="E573" s="16" t="s">
        <v>18</v>
      </c>
      <c r="F573" s="16" t="s">
        <v>20</v>
      </c>
      <c r="G573" s="7" t="n">
        <v>10</v>
      </c>
      <c r="H573" s="6" t="n">
        <v>42.96</v>
      </c>
      <c r="I573" s="6" t="n">
        <v>-429.6</v>
      </c>
      <c r="J573" s="6" t="n">
        <v>-0</v>
      </c>
      <c r="K573" s="6" t="n">
        <v>-0.24</v>
      </c>
      <c r="L573" s="6" t="n">
        <v>-0</v>
      </c>
      <c r="M573" s="6"/>
      <c r="N573" s="6" t="s">
        <f>=I573+J573+K573+L573</f>
      </c>
      <c r="O573" s="16"/>
      <c r="P573" s="16" t="s">
        <v>807</v>
      </c>
    </row>
    <row collapsed="false" customFormat="false" customHeight="false" hidden="false" ht="12.1" outlineLevel="0" r="574">
      <c r="A574" s="20" t="n">
        <v>44659.715266204</v>
      </c>
      <c r="B574" s="16" t="s">
        <v>700</v>
      </c>
      <c r="C574" s="16" t="s">
        <v>885</v>
      </c>
      <c r="D574" s="16" t="s">
        <v>656</v>
      </c>
      <c r="E574" s="16" t="s">
        <v>18</v>
      </c>
      <c r="F574" s="16" t="s">
        <v>20</v>
      </c>
      <c r="G574" s="7" t="n">
        <v>1</v>
      </c>
      <c r="H574" s="6" t="n">
        <v>316.7</v>
      </c>
      <c r="I574" s="6" t="n">
        <v>-316.7</v>
      </c>
      <c r="J574" s="6" t="n">
        <v>-0</v>
      </c>
      <c r="K574" s="6" t="n">
        <v>-0.18</v>
      </c>
      <c r="L574" s="6" t="n">
        <v>-0</v>
      </c>
      <c r="M574" s="6"/>
      <c r="N574" s="6" t="s">
        <f>=I574+J574+K574+L574</f>
      </c>
      <c r="O574" s="16"/>
      <c r="P574" s="16" t="s">
        <v>807</v>
      </c>
    </row>
    <row collapsed="false" customFormat="false" customHeight="false" hidden="false" ht="12.1" outlineLevel="0" r="575">
      <c r="A575" s="20" t="n">
        <v>44659.715902778</v>
      </c>
      <c r="B575" s="16" t="s">
        <v>679</v>
      </c>
      <c r="C575" s="16" t="s">
        <v>853</v>
      </c>
      <c r="D575" s="16" t="s">
        <v>656</v>
      </c>
      <c r="E575" s="16" t="s">
        <v>87</v>
      </c>
      <c r="F575" s="16" t="s">
        <v>20</v>
      </c>
      <c r="G575" s="7" t="n">
        <v>30</v>
      </c>
      <c r="H575" s="6" t="n">
        <v>9.946</v>
      </c>
      <c r="I575" s="6" t="n">
        <v>-298.38</v>
      </c>
      <c r="J575" s="6" t="n">
        <v>-0</v>
      </c>
      <c r="K575" s="6" t="n">
        <v>-0.17</v>
      </c>
      <c r="L575" s="6" t="n">
        <v>-0</v>
      </c>
      <c r="M575" s="6"/>
      <c r="N575" s="6" t="s">
        <f>=I575+J575+K575+L575</f>
      </c>
      <c r="O575" s="16"/>
      <c r="P575" s="16" t="s">
        <v>807</v>
      </c>
    </row>
    <row collapsed="false" customFormat="false" customHeight="false" hidden="false" ht="12.1" outlineLevel="0" r="576">
      <c r="A576" s="21" t="n">
        <v>44666</v>
      </c>
      <c r="B576" s="22" t="s">
        <v>803</v>
      </c>
      <c r="C576" s="22" t="s">
        <v>175</v>
      </c>
      <c r="D576" s="22" t="s">
        <v>803</v>
      </c>
      <c r="E576" s="22" t="s">
        <v>803</v>
      </c>
      <c r="F576" s="22" t="s">
        <v>20</v>
      </c>
      <c r="G576" s="23" t="n">
        <v>1</v>
      </c>
      <c r="H576" s="24" t="n">
        <v>2000</v>
      </c>
      <c r="I576" s="24" t="n">
        <v>2000</v>
      </c>
      <c r="J576" s="24" t="n">
        <v>0</v>
      </c>
      <c r="K576" s="24" t="n">
        <v>-0</v>
      </c>
      <c r="L576" s="24" t="n">
        <v>-0</v>
      </c>
      <c r="M576" s="24"/>
      <c r="N576" s="6" t="s">
        <f>=I576+J576+K576+L576</f>
      </c>
      <c r="O576" s="22"/>
      <c r="P576" s="22" t="s">
        <v>807</v>
      </c>
    </row>
    <row collapsed="false" customFormat="false" customHeight="false" hidden="false" ht="12.1" outlineLevel="0" r="577">
      <c r="A577" s="21" t="n">
        <v>44666</v>
      </c>
      <c r="B577" s="22" t="s">
        <v>803</v>
      </c>
      <c r="C577" s="22" t="s">
        <v>175</v>
      </c>
      <c r="D577" s="22" t="s">
        <v>803</v>
      </c>
      <c r="E577" s="22" t="s">
        <v>803</v>
      </c>
      <c r="F577" s="22" t="s">
        <v>20</v>
      </c>
      <c r="G577" s="23" t="n">
        <v>1</v>
      </c>
      <c r="H577" s="24" t="n">
        <v>2000</v>
      </c>
      <c r="I577" s="24" t="n">
        <v>2000</v>
      </c>
      <c r="J577" s="24" t="n">
        <v>0</v>
      </c>
      <c r="K577" s="24" t="n">
        <v>-0</v>
      </c>
      <c r="L577" s="24" t="n">
        <v>-0</v>
      </c>
      <c r="M577" s="24"/>
      <c r="N577" s="6" t="s">
        <f>=I577+J577+K577+L577</f>
      </c>
      <c r="O577" s="22"/>
      <c r="P577" s="22" t="s">
        <v>807</v>
      </c>
    </row>
    <row collapsed="false" customFormat="false" customHeight="false" hidden="false" ht="12.1" outlineLevel="0" r="578">
      <c r="A578" s="20" t="n">
        <v>44666.456180556</v>
      </c>
      <c r="B578" s="16" t="s">
        <v>62</v>
      </c>
      <c r="C578" s="16" t="s">
        <v>872</v>
      </c>
      <c r="D578" s="16" t="s">
        <v>656</v>
      </c>
      <c r="E578" s="16" t="s">
        <v>18</v>
      </c>
      <c r="F578" s="16" t="s">
        <v>20</v>
      </c>
      <c r="G578" s="7" t="n">
        <v>1</v>
      </c>
      <c r="H578" s="6" t="n">
        <v>1025</v>
      </c>
      <c r="I578" s="6" t="n">
        <v>-1025</v>
      </c>
      <c r="J578" s="6" t="n">
        <v>-0</v>
      </c>
      <c r="K578" s="6" t="n">
        <v>-0.58</v>
      </c>
      <c r="L578" s="6" t="n">
        <v>-0</v>
      </c>
      <c r="M578" s="6"/>
      <c r="N578" s="6" t="s">
        <f>=I578+J578+K578+L578</f>
      </c>
      <c r="O578" s="16"/>
      <c r="P578" s="16" t="s">
        <v>807</v>
      </c>
    </row>
    <row collapsed="false" customFormat="false" customHeight="false" hidden="false" ht="12.1" outlineLevel="0" r="579">
      <c r="A579" s="20" t="n">
        <v>44666.456388889</v>
      </c>
      <c r="B579" s="16" t="s">
        <v>68</v>
      </c>
      <c r="C579" s="16" t="s">
        <v>829</v>
      </c>
      <c r="D579" s="16" t="s">
        <v>656</v>
      </c>
      <c r="E579" s="16" t="s">
        <v>18</v>
      </c>
      <c r="F579" s="16" t="s">
        <v>20</v>
      </c>
      <c r="G579" s="7" t="n">
        <v>1</v>
      </c>
      <c r="H579" s="6" t="n">
        <v>969.8</v>
      </c>
      <c r="I579" s="6" t="n">
        <v>-969.8</v>
      </c>
      <c r="J579" s="6" t="n">
        <v>-0</v>
      </c>
      <c r="K579" s="6" t="n">
        <v>-0.55</v>
      </c>
      <c r="L579" s="6" t="n">
        <v>-0</v>
      </c>
      <c r="M579" s="6"/>
      <c r="N579" s="6" t="s">
        <f>=I579+J579+K579+L579</f>
      </c>
      <c r="O579" s="16"/>
      <c r="P579" s="16" t="s">
        <v>807</v>
      </c>
    </row>
    <row collapsed="false" customFormat="false" customHeight="false" hidden="false" ht="12.1" outlineLevel="0" r="580">
      <c r="A580" s="20" t="n">
        <v>44666.464583333</v>
      </c>
      <c r="B580" s="16" t="s">
        <v>79</v>
      </c>
      <c r="C580" s="16" t="s">
        <v>857</v>
      </c>
      <c r="D580" s="16" t="s">
        <v>656</v>
      </c>
      <c r="E580" s="16" t="s">
        <v>18</v>
      </c>
      <c r="F580" s="16" t="s">
        <v>20</v>
      </c>
      <c r="G580" s="7" t="n">
        <v>1</v>
      </c>
      <c r="H580" s="6" t="n">
        <v>920</v>
      </c>
      <c r="I580" s="6" t="n">
        <v>-920</v>
      </c>
      <c r="J580" s="6" t="n">
        <v>-0</v>
      </c>
      <c r="K580" s="6" t="n">
        <v>-0.54</v>
      </c>
      <c r="L580" s="6" t="n">
        <v>-0</v>
      </c>
      <c r="M580" s="6"/>
      <c r="N580" s="6" t="s">
        <f>=I580+J580+K580+L580</f>
      </c>
      <c r="O580" s="16"/>
      <c r="P580" s="16" t="s">
        <v>807</v>
      </c>
    </row>
    <row collapsed="false" customFormat="false" customHeight="false" hidden="false" ht="12.1" outlineLevel="0" r="581">
      <c r="A581" s="20" t="n">
        <v>44666.465034722</v>
      </c>
      <c r="B581" s="16" t="s">
        <v>711</v>
      </c>
      <c r="C581" s="16" t="s">
        <v>900</v>
      </c>
      <c r="D581" s="16" t="s">
        <v>656</v>
      </c>
      <c r="E581" s="16" t="s">
        <v>113</v>
      </c>
      <c r="F581" s="16" t="s">
        <v>20</v>
      </c>
      <c r="G581" s="7" t="n">
        <v>1</v>
      </c>
      <c r="H581" s="6" t="n">
        <v>96.977</v>
      </c>
      <c r="I581" s="6" t="n">
        <v>-969.77</v>
      </c>
      <c r="J581" s="6" t="n">
        <v>-26.56</v>
      </c>
      <c r="K581" s="6" t="n">
        <v>-0.56</v>
      </c>
      <c r="L581" s="6" t="n">
        <v>-0</v>
      </c>
      <c r="M581" s="6"/>
      <c r="N581" s="6" t="s">
        <f>=I581+J581+K581+L581</f>
      </c>
      <c r="O581" s="16"/>
      <c r="P581" s="16" t="s">
        <v>807</v>
      </c>
    </row>
    <row collapsed="false" customFormat="false" customHeight="false" hidden="false" ht="12.1" outlineLevel="0" r="582">
      <c r="A582" s="29" t="n">
        <v>44666.465752315</v>
      </c>
      <c r="B582" s="30" t="s">
        <v>79</v>
      </c>
      <c r="C582" s="30" t="s">
        <v>857</v>
      </c>
      <c r="D582" s="30" t="s">
        <v>657</v>
      </c>
      <c r="E582" s="30" t="s">
        <v>18</v>
      </c>
      <c r="F582" s="30" t="s">
        <v>20</v>
      </c>
      <c r="G582" s="31" t="n">
        <v>-3</v>
      </c>
      <c r="H582" s="32" t="n">
        <v>915</v>
      </c>
      <c r="I582" s="32" t="n">
        <v>2745</v>
      </c>
      <c r="J582" s="32" t="n">
        <v>0</v>
      </c>
      <c r="K582" s="32" t="n">
        <v>-1.55</v>
      </c>
      <c r="L582" s="32" t="n">
        <v>-0</v>
      </c>
      <c r="M582" s="32"/>
      <c r="N582" s="6" t="s">
        <f>=I582+J582+K582+L582</f>
      </c>
      <c r="O582" s="30"/>
      <c r="P582" s="30" t="s">
        <v>807</v>
      </c>
    </row>
    <row collapsed="false" customFormat="false" customHeight="false" hidden="false" ht="12.1" outlineLevel="0" r="583">
      <c r="A583" s="29" t="n">
        <v>44666.466238426</v>
      </c>
      <c r="B583" s="30" t="s">
        <v>679</v>
      </c>
      <c r="C583" s="30" t="s">
        <v>853</v>
      </c>
      <c r="D583" s="30" t="s">
        <v>657</v>
      </c>
      <c r="E583" s="30" t="s">
        <v>87</v>
      </c>
      <c r="F583" s="30" t="s">
        <v>20</v>
      </c>
      <c r="G583" s="31" t="n">
        <v>-27</v>
      </c>
      <c r="H583" s="32" t="n">
        <v>9.402</v>
      </c>
      <c r="I583" s="32" t="n">
        <v>253.85</v>
      </c>
      <c r="J583" s="32" t="n">
        <v>0</v>
      </c>
      <c r="K583" s="32" t="n">
        <v>-0.14</v>
      </c>
      <c r="L583" s="32" t="n">
        <v>-0</v>
      </c>
      <c r="M583" s="32"/>
      <c r="N583" s="6" t="s">
        <f>=I583+J583+K583+L583</f>
      </c>
      <c r="O583" s="30"/>
      <c r="P583" s="30" t="s">
        <v>807</v>
      </c>
    </row>
    <row collapsed="false" customFormat="false" customHeight="false" hidden="false" ht="12.1" outlineLevel="0" r="584">
      <c r="A584" s="29" t="n">
        <v>44666.466238426</v>
      </c>
      <c r="B584" s="30" t="s">
        <v>679</v>
      </c>
      <c r="C584" s="30" t="s">
        <v>853</v>
      </c>
      <c r="D584" s="30" t="s">
        <v>657</v>
      </c>
      <c r="E584" s="30" t="s">
        <v>87</v>
      </c>
      <c r="F584" s="30" t="s">
        <v>20</v>
      </c>
      <c r="G584" s="31" t="n">
        <v>-12</v>
      </c>
      <c r="H584" s="32" t="n">
        <v>9.4</v>
      </c>
      <c r="I584" s="32" t="n">
        <v>112.8</v>
      </c>
      <c r="J584" s="32" t="n">
        <v>0</v>
      </c>
      <c r="K584" s="32" t="n">
        <v>-0.06</v>
      </c>
      <c r="L584" s="32" t="n">
        <v>-0</v>
      </c>
      <c r="M584" s="32"/>
      <c r="N584" s="6" t="s">
        <f>=I584+J584+K584+L584</f>
      </c>
      <c r="O584" s="30"/>
      <c r="P584" s="30" t="s">
        <v>807</v>
      </c>
    </row>
    <row collapsed="false" customFormat="false" customHeight="false" hidden="false" ht="12.1" outlineLevel="0" r="585">
      <c r="A585" s="29" t="n">
        <v>44666.466238426</v>
      </c>
      <c r="B585" s="30" t="s">
        <v>679</v>
      </c>
      <c r="C585" s="30" t="s">
        <v>853</v>
      </c>
      <c r="D585" s="30" t="s">
        <v>657</v>
      </c>
      <c r="E585" s="30" t="s">
        <v>87</v>
      </c>
      <c r="F585" s="30" t="s">
        <v>20</v>
      </c>
      <c r="G585" s="31" t="n">
        <v>-72</v>
      </c>
      <c r="H585" s="32" t="n">
        <v>9.396</v>
      </c>
      <c r="I585" s="32" t="n">
        <v>676.51</v>
      </c>
      <c r="J585" s="32" t="n">
        <v>0</v>
      </c>
      <c r="K585" s="32" t="n">
        <v>-0.38</v>
      </c>
      <c r="L585" s="32" t="n">
        <v>-0</v>
      </c>
      <c r="M585" s="32"/>
      <c r="N585" s="6" t="s">
        <f>=I585+J585+K585+L585</f>
      </c>
      <c r="O585" s="30"/>
      <c r="P585" s="30" t="s">
        <v>807</v>
      </c>
    </row>
    <row collapsed="false" customFormat="false" customHeight="false" hidden="false" ht="12.1" outlineLevel="0" r="586">
      <c r="A586" s="29" t="n">
        <v>44666.466238426</v>
      </c>
      <c r="B586" s="30" t="s">
        <v>679</v>
      </c>
      <c r="C586" s="30" t="s">
        <v>853</v>
      </c>
      <c r="D586" s="30" t="s">
        <v>657</v>
      </c>
      <c r="E586" s="30" t="s">
        <v>87</v>
      </c>
      <c r="F586" s="30" t="s">
        <v>20</v>
      </c>
      <c r="G586" s="31" t="n">
        <v>-139</v>
      </c>
      <c r="H586" s="32" t="n">
        <v>9.394</v>
      </c>
      <c r="I586" s="32" t="n">
        <v>1305.77</v>
      </c>
      <c r="J586" s="32" t="n">
        <v>0</v>
      </c>
      <c r="K586" s="32" t="n">
        <v>-0.74</v>
      </c>
      <c r="L586" s="32" t="n">
        <v>-0</v>
      </c>
      <c r="M586" s="32"/>
      <c r="N586" s="6" t="s">
        <f>=I586+J586+K586+L586</f>
      </c>
      <c r="O586" s="30"/>
      <c r="P586" s="30" t="s">
        <v>807</v>
      </c>
    </row>
    <row collapsed="false" customFormat="false" customHeight="false" hidden="false" ht="12.1" outlineLevel="0" r="587">
      <c r="A587" s="20" t="n">
        <v>44666.466759259</v>
      </c>
      <c r="B587" s="16" t="s">
        <v>27</v>
      </c>
      <c r="C587" s="16" t="s">
        <v>860</v>
      </c>
      <c r="D587" s="16" t="s">
        <v>656</v>
      </c>
      <c r="E587" s="16" t="s">
        <v>18</v>
      </c>
      <c r="F587" s="16" t="s">
        <v>20</v>
      </c>
      <c r="G587" s="7" t="n">
        <v>1</v>
      </c>
      <c r="H587" s="6" t="n">
        <v>4922.5</v>
      </c>
      <c r="I587" s="6" t="n">
        <v>-4922.5</v>
      </c>
      <c r="J587" s="6" t="n">
        <v>-0</v>
      </c>
      <c r="K587" s="6" t="n">
        <v>-2.77</v>
      </c>
      <c r="L587" s="6" t="n">
        <v>-0</v>
      </c>
      <c r="M587" s="6"/>
      <c r="N587" s="6" t="s">
        <f>=I587+J587+K587+L587</f>
      </c>
      <c r="O587" s="16"/>
      <c r="P587" s="16" t="s">
        <v>807</v>
      </c>
    </row>
    <row collapsed="false" customFormat="false" customHeight="false" hidden="false" ht="12.1" outlineLevel="0" r="588">
      <c r="A588" s="20" t="n">
        <v>44666.469305556</v>
      </c>
      <c r="B588" s="16" t="s">
        <v>710</v>
      </c>
      <c r="C588" s="16" t="s">
        <v>899</v>
      </c>
      <c r="D588" s="16" t="s">
        <v>656</v>
      </c>
      <c r="E588" s="16" t="s">
        <v>87</v>
      </c>
      <c r="F588" s="16" t="s">
        <v>20</v>
      </c>
      <c r="G588" s="7" t="n">
        <v>1</v>
      </c>
      <c r="H588" s="6" t="n">
        <v>106.4084</v>
      </c>
      <c r="I588" s="6" t="n">
        <v>-106.41</v>
      </c>
      <c r="J588" s="6" t="n">
        <v>-0</v>
      </c>
      <c r="K588" s="6" t="n">
        <v>-0.06</v>
      </c>
      <c r="L588" s="6" t="n">
        <v>-0</v>
      </c>
      <c r="M588" s="6"/>
      <c r="N588" s="6" t="s">
        <f>=I588+J588+K588+L588</f>
      </c>
      <c r="O588" s="16"/>
      <c r="P588" s="16" t="s">
        <v>807</v>
      </c>
    </row>
    <row collapsed="false" customFormat="false" customHeight="false" hidden="false" ht="12.1" outlineLevel="0" r="589">
      <c r="A589" s="21" t="n">
        <v>44669</v>
      </c>
      <c r="B589" s="22" t="s">
        <v>803</v>
      </c>
      <c r="C589" s="22" t="s">
        <v>287</v>
      </c>
      <c r="D589" s="22" t="s">
        <v>803</v>
      </c>
      <c r="E589" s="22" t="s">
        <v>803</v>
      </c>
      <c r="F589" s="22" t="s">
        <v>20</v>
      </c>
      <c r="G589" s="23" t="n">
        <v>1</v>
      </c>
      <c r="H589" s="24" t="n">
        <v>292.14</v>
      </c>
      <c r="I589" s="24" t="n">
        <v>292.14</v>
      </c>
      <c r="J589" s="24" t="n">
        <v>0</v>
      </c>
      <c r="K589" s="24" t="n">
        <v>-0</v>
      </c>
      <c r="L589" s="24" t="n">
        <v>-0</v>
      </c>
      <c r="M589" s="24"/>
      <c r="N589" s="6" t="s">
        <f>=I589+J589+K589+L589</f>
      </c>
      <c r="O589" s="22"/>
      <c r="P589" s="22" t="s">
        <v>807</v>
      </c>
    </row>
    <row collapsed="false" customFormat="false" customHeight="false" hidden="false" ht="12.1" outlineLevel="0" r="590">
      <c r="A590" s="21" t="n">
        <v>44669</v>
      </c>
      <c r="B590" s="22" t="s">
        <v>803</v>
      </c>
      <c r="C590" s="22" t="s">
        <v>175</v>
      </c>
      <c r="D590" s="22" t="s">
        <v>803</v>
      </c>
      <c r="E590" s="22" t="s">
        <v>803</v>
      </c>
      <c r="F590" s="22" t="s">
        <v>20</v>
      </c>
      <c r="G590" s="23" t="n">
        <v>1</v>
      </c>
      <c r="H590" s="24" t="n">
        <v>123</v>
      </c>
      <c r="I590" s="24" t="n">
        <v>123</v>
      </c>
      <c r="J590" s="24" t="n">
        <v>0</v>
      </c>
      <c r="K590" s="24" t="n">
        <v>-0</v>
      </c>
      <c r="L590" s="24" t="n">
        <v>-0</v>
      </c>
      <c r="M590" s="24"/>
      <c r="N590" s="6" t="s">
        <f>=I590+J590+K590+L590</f>
      </c>
      <c r="O590" s="22"/>
      <c r="P590" s="22" t="s">
        <v>807</v>
      </c>
    </row>
    <row collapsed="false" customFormat="false" customHeight="false" hidden="false" ht="12.1" outlineLevel="0" r="591">
      <c r="A591" s="20" t="n">
        <v>44669.600555556</v>
      </c>
      <c r="B591" s="16" t="s">
        <v>710</v>
      </c>
      <c r="C591" s="16" t="s">
        <v>899</v>
      </c>
      <c r="D591" s="16" t="s">
        <v>656</v>
      </c>
      <c r="E591" s="16" t="s">
        <v>87</v>
      </c>
      <c r="F591" s="16" t="s">
        <v>20</v>
      </c>
      <c r="G591" s="7" t="n">
        <v>1</v>
      </c>
      <c r="H591" s="6" t="n">
        <v>106.4616</v>
      </c>
      <c r="I591" s="6" t="n">
        <v>-106.46</v>
      </c>
      <c r="J591" s="6" t="n">
        <v>-0</v>
      </c>
      <c r="K591" s="6" t="n">
        <v>-0.06</v>
      </c>
      <c r="L591" s="6" t="n">
        <v>-0</v>
      </c>
      <c r="M591" s="6"/>
      <c r="N591" s="6" t="s">
        <f>=I591+J591+K591+L591</f>
      </c>
      <c r="O591" s="16"/>
      <c r="P591" s="16" t="s">
        <v>807</v>
      </c>
    </row>
    <row collapsed="false" customFormat="false" customHeight="false" hidden="false" ht="12.1" outlineLevel="0" r="592">
      <c r="A592" s="20" t="n">
        <v>44670.550752315</v>
      </c>
      <c r="B592" s="16" t="s">
        <v>710</v>
      </c>
      <c r="C592" s="16" t="s">
        <v>899</v>
      </c>
      <c r="D592" s="16" t="s">
        <v>656</v>
      </c>
      <c r="E592" s="16" t="s">
        <v>87</v>
      </c>
      <c r="F592" s="16" t="s">
        <v>20</v>
      </c>
      <c r="G592" s="7" t="n">
        <v>3</v>
      </c>
      <c r="H592" s="6" t="n">
        <v>106.554</v>
      </c>
      <c r="I592" s="6" t="n">
        <v>-319.66</v>
      </c>
      <c r="J592" s="6" t="n">
        <v>-0</v>
      </c>
      <c r="K592" s="6" t="n">
        <v>-0.19</v>
      </c>
      <c r="L592" s="6" t="n">
        <v>-0</v>
      </c>
      <c r="M592" s="6"/>
      <c r="N592" s="6" t="s">
        <f>=I592+J592+K592+L592</f>
      </c>
      <c r="O592" s="16"/>
      <c r="P592" s="16" t="s">
        <v>807</v>
      </c>
    </row>
    <row collapsed="false" customFormat="false" customHeight="false" hidden="false" ht="12.1" outlineLevel="0" r="593">
      <c r="A593" s="21" t="n">
        <v>44680</v>
      </c>
      <c r="B593" s="22" t="s">
        <v>803</v>
      </c>
      <c r="C593" s="22" t="s">
        <v>175</v>
      </c>
      <c r="D593" s="22" t="s">
        <v>803</v>
      </c>
      <c r="E593" s="22" t="s">
        <v>803</v>
      </c>
      <c r="F593" s="22" t="s">
        <v>20</v>
      </c>
      <c r="G593" s="23" t="n">
        <v>1</v>
      </c>
      <c r="H593" s="24" t="n">
        <v>2000</v>
      </c>
      <c r="I593" s="24" t="n">
        <v>2000</v>
      </c>
      <c r="J593" s="24" t="n">
        <v>0</v>
      </c>
      <c r="K593" s="24" t="n">
        <v>-0</v>
      </c>
      <c r="L593" s="24" t="n">
        <v>-0</v>
      </c>
      <c r="M593" s="24"/>
      <c r="N593" s="6" t="s">
        <f>=I593+J593+K593+L593</f>
      </c>
      <c r="O593" s="22"/>
      <c r="P593" s="22" t="s">
        <v>807</v>
      </c>
    </row>
    <row collapsed="false" customFormat="false" customHeight="false" hidden="false" ht="12.1" outlineLevel="0" r="594">
      <c r="A594" s="20" t="n">
        <v>44680.521898148</v>
      </c>
      <c r="B594" s="16" t="s">
        <v>23</v>
      </c>
      <c r="C594" s="16" t="s">
        <v>897</v>
      </c>
      <c r="D594" s="16" t="s">
        <v>656</v>
      </c>
      <c r="E594" s="16" t="s">
        <v>18</v>
      </c>
      <c r="F594" s="16" t="s">
        <v>20</v>
      </c>
      <c r="G594" s="7" t="n">
        <v>10</v>
      </c>
      <c r="H594" s="6" t="n">
        <v>126.37</v>
      </c>
      <c r="I594" s="6" t="n">
        <v>-1263.7</v>
      </c>
      <c r="J594" s="6" t="n">
        <v>-0</v>
      </c>
      <c r="K594" s="6" t="n">
        <v>-0.71</v>
      </c>
      <c r="L594" s="6" t="n">
        <v>-0</v>
      </c>
      <c r="M594" s="6"/>
      <c r="N594" s="6" t="s">
        <f>=I594+J594+K594+L594</f>
      </c>
      <c r="O594" s="16"/>
      <c r="P594" s="16" t="s">
        <v>807</v>
      </c>
    </row>
    <row collapsed="false" customFormat="false" customHeight="false" hidden="false" ht="12.1" outlineLevel="0" r="595">
      <c r="A595" s="20" t="n">
        <v>44680.522106481</v>
      </c>
      <c r="B595" s="16" t="s">
        <v>704</v>
      </c>
      <c r="C595" s="16" t="s">
        <v>892</v>
      </c>
      <c r="D595" s="16" t="s">
        <v>656</v>
      </c>
      <c r="E595" s="16" t="s">
        <v>18</v>
      </c>
      <c r="F595" s="16" t="s">
        <v>20</v>
      </c>
      <c r="G595" s="7" t="n">
        <v>10</v>
      </c>
      <c r="H595" s="6" t="n">
        <v>44.135</v>
      </c>
      <c r="I595" s="6" t="n">
        <v>-441.35</v>
      </c>
      <c r="J595" s="6" t="n">
        <v>-0</v>
      </c>
      <c r="K595" s="6" t="n">
        <v>-0.25</v>
      </c>
      <c r="L595" s="6" t="n">
        <v>-0</v>
      </c>
      <c r="M595" s="6"/>
      <c r="N595" s="6" t="s">
        <f>=I595+J595+K595+L595</f>
      </c>
      <c r="O595" s="16"/>
      <c r="P595" s="16" t="s">
        <v>807</v>
      </c>
    </row>
    <row collapsed="false" customFormat="false" customHeight="false" hidden="false" ht="12.1" outlineLevel="0" r="596">
      <c r="A596" s="20" t="n">
        <v>44680.522106481</v>
      </c>
      <c r="B596" s="16" t="s">
        <v>704</v>
      </c>
      <c r="C596" s="16" t="s">
        <v>892</v>
      </c>
      <c r="D596" s="16" t="s">
        <v>656</v>
      </c>
      <c r="E596" s="16" t="s">
        <v>18</v>
      </c>
      <c r="F596" s="16" t="s">
        <v>20</v>
      </c>
      <c r="G596" s="7" t="n">
        <v>10</v>
      </c>
      <c r="H596" s="6" t="n">
        <v>44.14</v>
      </c>
      <c r="I596" s="6" t="n">
        <v>-441.4</v>
      </c>
      <c r="J596" s="6" t="n">
        <v>-0</v>
      </c>
      <c r="K596" s="6" t="n">
        <v>-0.25</v>
      </c>
      <c r="L596" s="6" t="n">
        <v>-0</v>
      </c>
      <c r="M596" s="6"/>
      <c r="N596" s="6" t="s">
        <f>=I596+J596+K596+L596</f>
      </c>
      <c r="O596" s="16"/>
      <c r="P596" s="16" t="s">
        <v>807</v>
      </c>
    </row>
    <row collapsed="false" customFormat="false" customHeight="false" hidden="false" ht="12.1" outlineLevel="0" r="597">
      <c r="A597" s="21" t="n">
        <v>44685</v>
      </c>
      <c r="B597" s="22" t="s">
        <v>803</v>
      </c>
      <c r="C597" s="22" t="s">
        <v>175</v>
      </c>
      <c r="D597" s="22" t="s">
        <v>803</v>
      </c>
      <c r="E597" s="22" t="s">
        <v>803</v>
      </c>
      <c r="F597" s="22" t="s">
        <v>20</v>
      </c>
      <c r="G597" s="23" t="n">
        <v>1</v>
      </c>
      <c r="H597" s="24" t="n">
        <v>107</v>
      </c>
      <c r="I597" s="24" t="n">
        <v>107</v>
      </c>
      <c r="J597" s="24" t="n">
        <v>0</v>
      </c>
      <c r="K597" s="24" t="n">
        <v>-0</v>
      </c>
      <c r="L597" s="24" t="n">
        <v>-0</v>
      </c>
      <c r="M597" s="24"/>
      <c r="N597" s="6" t="s">
        <f>=I597+J597+K597+L597</f>
      </c>
      <c r="O597" s="22"/>
      <c r="P597" s="22" t="s">
        <v>807</v>
      </c>
    </row>
    <row collapsed="false" customFormat="false" customHeight="false" hidden="false" ht="12.1" outlineLevel="0" r="598">
      <c r="A598" s="20" t="n">
        <v>44685.441898148</v>
      </c>
      <c r="B598" s="16" t="s">
        <v>710</v>
      </c>
      <c r="C598" s="16" t="s">
        <v>899</v>
      </c>
      <c r="D598" s="16" t="s">
        <v>656</v>
      </c>
      <c r="E598" s="16" t="s">
        <v>87</v>
      </c>
      <c r="F598" s="16" t="s">
        <v>20</v>
      </c>
      <c r="G598" s="7" t="n">
        <v>1</v>
      </c>
      <c r="H598" s="6" t="n">
        <v>107.0984</v>
      </c>
      <c r="I598" s="6" t="n">
        <v>-107.1</v>
      </c>
      <c r="J598" s="6" t="n">
        <v>-0</v>
      </c>
      <c r="K598" s="6" t="n">
        <v>-0.06</v>
      </c>
      <c r="L598" s="6" t="n">
        <v>-0</v>
      </c>
      <c r="M598" s="6"/>
      <c r="N598" s="6" t="s">
        <f>=I598+J598+K598+L598</f>
      </c>
      <c r="O598" s="16"/>
      <c r="P598" s="16" t="s">
        <v>807</v>
      </c>
    </row>
    <row collapsed="false" customFormat="false" customHeight="false" hidden="false" ht="12.1" outlineLevel="0" r="599">
      <c r="A599" s="21" t="n">
        <v>44697</v>
      </c>
      <c r="B599" s="22" t="s">
        <v>803</v>
      </c>
      <c r="C599" s="22" t="s">
        <v>175</v>
      </c>
      <c r="D599" s="22" t="s">
        <v>803</v>
      </c>
      <c r="E599" s="22" t="s">
        <v>803</v>
      </c>
      <c r="F599" s="22" t="s">
        <v>20</v>
      </c>
      <c r="G599" s="23" t="n">
        <v>1</v>
      </c>
      <c r="H599" s="24" t="n">
        <v>2000</v>
      </c>
      <c r="I599" s="24" t="n">
        <v>2000</v>
      </c>
      <c r="J599" s="24" t="n">
        <v>0</v>
      </c>
      <c r="K599" s="24" t="n">
        <v>-0</v>
      </c>
      <c r="L599" s="24" t="n">
        <v>-0</v>
      </c>
      <c r="M599" s="24"/>
      <c r="N599" s="6" t="s">
        <f>=I599+J599+K599+L599</f>
      </c>
      <c r="O599" s="22"/>
      <c r="P599" s="22" t="s">
        <v>807</v>
      </c>
    </row>
    <row collapsed="false" customFormat="false" customHeight="false" hidden="false" ht="12.1" outlineLevel="0" r="600">
      <c r="A600" s="20" t="n">
        <v>44697.524965278</v>
      </c>
      <c r="B600" s="16" t="s">
        <v>674</v>
      </c>
      <c r="C600" s="16" t="s">
        <v>837</v>
      </c>
      <c r="D600" s="16" t="s">
        <v>656</v>
      </c>
      <c r="E600" s="16" t="s">
        <v>18</v>
      </c>
      <c r="F600" s="16" t="s">
        <v>20</v>
      </c>
      <c r="G600" s="7" t="n">
        <v>10</v>
      </c>
      <c r="H600" s="6" t="n">
        <v>117.8</v>
      </c>
      <c r="I600" s="6" t="n">
        <v>-1178</v>
      </c>
      <c r="J600" s="6" t="n">
        <v>-0</v>
      </c>
      <c r="K600" s="6" t="n">
        <v>-0.67</v>
      </c>
      <c r="L600" s="6" t="n">
        <v>-0</v>
      </c>
      <c r="M600" s="6"/>
      <c r="N600" s="6" t="s">
        <f>=I600+J600+K600+L600</f>
      </c>
      <c r="O600" s="16"/>
      <c r="P600" s="16" t="s">
        <v>807</v>
      </c>
    </row>
    <row collapsed="false" customFormat="false" customHeight="false" hidden="false" ht="12.1" outlineLevel="0" r="601">
      <c r="A601" s="20" t="n">
        <v>44697.525486111</v>
      </c>
      <c r="B601" s="16" t="s">
        <v>704</v>
      </c>
      <c r="C601" s="16" t="s">
        <v>892</v>
      </c>
      <c r="D601" s="16" t="s">
        <v>656</v>
      </c>
      <c r="E601" s="16" t="s">
        <v>18</v>
      </c>
      <c r="F601" s="16" t="s">
        <v>20</v>
      </c>
      <c r="G601" s="7" t="n">
        <v>10</v>
      </c>
      <c r="H601" s="6" t="n">
        <v>43</v>
      </c>
      <c r="I601" s="6" t="n">
        <v>-430</v>
      </c>
      <c r="J601" s="6" t="n">
        <v>-0</v>
      </c>
      <c r="K601" s="6" t="n">
        <v>-0.24</v>
      </c>
      <c r="L601" s="6" t="n">
        <v>-0</v>
      </c>
      <c r="M601" s="6"/>
      <c r="N601" s="6" t="s">
        <f>=I601+J601+K601+L601</f>
      </c>
      <c r="O601" s="16"/>
      <c r="P601" s="16" t="s">
        <v>807</v>
      </c>
    </row>
    <row collapsed="false" customFormat="false" customHeight="false" hidden="false" ht="12.1" outlineLevel="0" r="602">
      <c r="A602" s="20" t="n">
        <v>44697.526574074</v>
      </c>
      <c r="B602" s="16" t="s">
        <v>668</v>
      </c>
      <c r="C602" s="16" t="s">
        <v>828</v>
      </c>
      <c r="D602" s="16" t="s">
        <v>656</v>
      </c>
      <c r="E602" s="16" t="s">
        <v>18</v>
      </c>
      <c r="F602" s="16" t="s">
        <v>20</v>
      </c>
      <c r="G602" s="7" t="n">
        <v>1</v>
      </c>
      <c r="H602" s="6" t="n">
        <v>340.8</v>
      </c>
      <c r="I602" s="6" t="n">
        <v>-340.8</v>
      </c>
      <c r="J602" s="6" t="n">
        <v>-0</v>
      </c>
      <c r="K602" s="6" t="n">
        <v>-0.19</v>
      </c>
      <c r="L602" s="6" t="n">
        <v>-0</v>
      </c>
      <c r="M602" s="6"/>
      <c r="N602" s="6" t="s">
        <f>=I602+J602+K602+L602</f>
      </c>
      <c r="O602" s="16"/>
      <c r="P602" s="16" t="s">
        <v>807</v>
      </c>
    </row>
    <row collapsed="false" customFormat="false" customHeight="false" hidden="false" ht="12.1" outlineLevel="0" r="603">
      <c r="A603" s="21" t="n">
        <v>44701</v>
      </c>
      <c r="B603" s="22" t="s">
        <v>803</v>
      </c>
      <c r="C603" s="22" t="s">
        <v>175</v>
      </c>
      <c r="D603" s="22" t="s">
        <v>803</v>
      </c>
      <c r="E603" s="22" t="s">
        <v>803</v>
      </c>
      <c r="F603" s="22" t="s">
        <v>20</v>
      </c>
      <c r="G603" s="23" t="n">
        <v>1</v>
      </c>
      <c r="H603" s="24" t="n">
        <v>638</v>
      </c>
      <c r="I603" s="24" t="n">
        <v>638</v>
      </c>
      <c r="J603" s="24" t="n">
        <v>0</v>
      </c>
      <c r="K603" s="24" t="n">
        <v>-0</v>
      </c>
      <c r="L603" s="24" t="n">
        <v>-0</v>
      </c>
      <c r="M603" s="24"/>
      <c r="N603" s="6" t="s">
        <f>=I603+J603+K603+L603</f>
      </c>
      <c r="O603" s="22"/>
      <c r="P603" s="22" t="s">
        <v>807</v>
      </c>
    </row>
    <row collapsed="false" customFormat="false" customHeight="false" hidden="false" ht="12.1" outlineLevel="0" r="604">
      <c r="A604" s="20" t="n">
        <v>44701.421782407</v>
      </c>
      <c r="B604" s="16" t="s">
        <v>31</v>
      </c>
      <c r="C604" s="16" t="s">
        <v>856</v>
      </c>
      <c r="D604" s="16" t="s">
        <v>656</v>
      </c>
      <c r="E604" s="16" t="s">
        <v>18</v>
      </c>
      <c r="F604" s="16" t="s">
        <v>20</v>
      </c>
      <c r="G604" s="7" t="n">
        <v>1</v>
      </c>
      <c r="H604" s="6" t="n">
        <v>421</v>
      </c>
      <c r="I604" s="6" t="n">
        <v>-421</v>
      </c>
      <c r="J604" s="6" t="n">
        <v>-0</v>
      </c>
      <c r="K604" s="6" t="n">
        <v>-0.24</v>
      </c>
      <c r="L604" s="6" t="n">
        <v>-0</v>
      </c>
      <c r="M604" s="6"/>
      <c r="N604" s="6" t="s">
        <f>=I604+J604+K604+L604</f>
      </c>
      <c r="O604" s="16"/>
      <c r="P604" s="16" t="s">
        <v>807</v>
      </c>
    </row>
    <row collapsed="false" customFormat="false" customHeight="false" hidden="false" ht="12.1" outlineLevel="0" r="605">
      <c r="A605" s="20" t="n">
        <v>44701.421979167</v>
      </c>
      <c r="B605" s="16" t="s">
        <v>712</v>
      </c>
      <c r="C605" s="16" t="s">
        <v>902</v>
      </c>
      <c r="D605" s="16" t="s">
        <v>656</v>
      </c>
      <c r="E605" s="16" t="s">
        <v>18</v>
      </c>
      <c r="F605" s="16" t="s">
        <v>20</v>
      </c>
      <c r="G605" s="7" t="n">
        <v>10000</v>
      </c>
      <c r="H605" s="6" t="n">
        <v>0.01931</v>
      </c>
      <c r="I605" s="6" t="n">
        <v>-193.1</v>
      </c>
      <c r="J605" s="6" t="n">
        <v>-0</v>
      </c>
      <c r="K605" s="6" t="n">
        <v>-0.11</v>
      </c>
      <c r="L605" s="6" t="n">
        <v>-0</v>
      </c>
      <c r="M605" s="6"/>
      <c r="N605" s="6" t="s">
        <f>=I605+J605+K605+L605</f>
      </c>
      <c r="O605" s="16"/>
      <c r="P605" s="16" t="s">
        <v>807</v>
      </c>
    </row>
    <row collapsed="false" customFormat="false" customHeight="false" hidden="false" ht="12.1" outlineLevel="0" r="606">
      <c r="A606" s="21" t="n">
        <v>44705</v>
      </c>
      <c r="B606" s="22" t="s">
        <v>803</v>
      </c>
      <c r="C606" s="22" t="s">
        <v>175</v>
      </c>
      <c r="D606" s="22" t="s">
        <v>803</v>
      </c>
      <c r="E606" s="22" t="s">
        <v>803</v>
      </c>
      <c r="F606" s="22" t="s">
        <v>20</v>
      </c>
      <c r="G606" s="23" t="n">
        <v>1</v>
      </c>
      <c r="H606" s="24" t="n">
        <v>1000</v>
      </c>
      <c r="I606" s="24" t="n">
        <v>1000</v>
      </c>
      <c r="J606" s="24" t="n">
        <v>0</v>
      </c>
      <c r="K606" s="24" t="n">
        <v>-0</v>
      </c>
      <c r="L606" s="24" t="n">
        <v>-0</v>
      </c>
      <c r="M606" s="24"/>
      <c r="N606" s="6" t="s">
        <f>=I606+J606+K606+L606</f>
      </c>
      <c r="O606" s="22"/>
      <c r="P606" s="22" t="s">
        <v>807</v>
      </c>
    </row>
    <row collapsed="false" customFormat="false" customHeight="false" hidden="false" ht="12.1" outlineLevel="0" r="607">
      <c r="A607" s="21" t="n">
        <v>44705</v>
      </c>
      <c r="B607" s="22" t="s">
        <v>803</v>
      </c>
      <c r="C607" s="22" t="s">
        <v>175</v>
      </c>
      <c r="D607" s="22" t="s">
        <v>803</v>
      </c>
      <c r="E607" s="22" t="s">
        <v>803</v>
      </c>
      <c r="F607" s="22" t="s">
        <v>20</v>
      </c>
      <c r="G607" s="23" t="n">
        <v>1</v>
      </c>
      <c r="H607" s="24" t="n">
        <v>50</v>
      </c>
      <c r="I607" s="24" t="n">
        <v>50</v>
      </c>
      <c r="J607" s="24" t="n">
        <v>0</v>
      </c>
      <c r="K607" s="24" t="n">
        <v>-0</v>
      </c>
      <c r="L607" s="24" t="n">
        <v>-0</v>
      </c>
      <c r="M607" s="24"/>
      <c r="N607" s="6" t="s">
        <f>=I607+J607+K607+L607</f>
      </c>
      <c r="O607" s="22"/>
      <c r="P607" s="22" t="s">
        <v>807</v>
      </c>
    </row>
    <row collapsed="false" customFormat="false" customHeight="false" hidden="false" ht="12.1" outlineLevel="0" r="608">
      <c r="A608" s="20" t="n">
        <v>44705.697222222</v>
      </c>
      <c r="B608" s="16" t="s">
        <v>713</v>
      </c>
      <c r="C608" s="16" t="s">
        <v>903</v>
      </c>
      <c r="D608" s="16" t="s">
        <v>656</v>
      </c>
      <c r="E608" s="16" t="s">
        <v>87</v>
      </c>
      <c r="F608" s="16" t="s">
        <v>20</v>
      </c>
      <c r="G608" s="7" t="n">
        <v>1</v>
      </c>
      <c r="H608" s="6" t="n">
        <v>500.5</v>
      </c>
      <c r="I608" s="6" t="n">
        <v>-500.5</v>
      </c>
      <c r="J608" s="6" t="n">
        <v>-0</v>
      </c>
      <c r="K608" s="6" t="n">
        <v>-0.29</v>
      </c>
      <c r="L608" s="6" t="n">
        <v>-0</v>
      </c>
      <c r="M608" s="6"/>
      <c r="N608" s="6" t="s">
        <f>=I608+J608+K608+L608</f>
      </c>
      <c r="O608" s="16"/>
      <c r="P608" s="16" t="s">
        <v>807</v>
      </c>
    </row>
    <row collapsed="false" customFormat="false" customHeight="false" hidden="false" ht="12.1" outlineLevel="0" r="609">
      <c r="A609" s="20" t="n">
        <v>44705.697962963</v>
      </c>
      <c r="B609" s="16" t="s">
        <v>714</v>
      </c>
      <c r="C609" s="16" t="s">
        <v>904</v>
      </c>
      <c r="D609" s="16" t="s">
        <v>656</v>
      </c>
      <c r="E609" s="16" t="s">
        <v>87</v>
      </c>
      <c r="F609" s="16" t="s">
        <v>20</v>
      </c>
      <c r="G609" s="7" t="n">
        <v>8</v>
      </c>
      <c r="H609" s="6" t="n">
        <v>69.2</v>
      </c>
      <c r="I609" s="6" t="n">
        <v>-553.6</v>
      </c>
      <c r="J609" s="6" t="n">
        <v>-0</v>
      </c>
      <c r="K609" s="6" t="n">
        <v>-0.32</v>
      </c>
      <c r="L609" s="6" t="n">
        <v>-0</v>
      </c>
      <c r="M609" s="6"/>
      <c r="N609" s="6" t="s">
        <f>=I609+J609+K609+L609</f>
      </c>
      <c r="O609" s="16"/>
      <c r="P609" s="16" t="s">
        <v>807</v>
      </c>
    </row>
    <row collapsed="false" customFormat="false" customHeight="false" hidden="false" ht="12.1" outlineLevel="0" r="610">
      <c r="A610" s="21" t="n">
        <v>44707</v>
      </c>
      <c r="B610" s="22" t="s">
        <v>813</v>
      </c>
      <c r="C610" s="22" t="s">
        <v>883</v>
      </c>
      <c r="D610" s="22" t="s">
        <v>813</v>
      </c>
      <c r="E610" s="22" t="s">
        <v>813</v>
      </c>
      <c r="F610" s="22" t="s">
        <v>20</v>
      </c>
      <c r="G610" s="23" t="n">
        <v>1</v>
      </c>
      <c r="H610" s="24" t="n">
        <v>152.08</v>
      </c>
      <c r="I610" s="24" t="n">
        <v>152.08</v>
      </c>
      <c r="J610" s="24" t="n">
        <v>0</v>
      </c>
      <c r="K610" s="24" t="n">
        <v>-0</v>
      </c>
      <c r="L610" s="24" t="n">
        <v>-0</v>
      </c>
      <c r="M610" s="24"/>
      <c r="N610" s="6" t="s">
        <f>=I610+J610+K610+L610</f>
      </c>
      <c r="O610" s="22"/>
      <c r="P610" s="22" t="s">
        <v>807</v>
      </c>
    </row>
    <row collapsed="false" customFormat="false" customHeight="false" hidden="false" ht="12.1" outlineLevel="0" r="611">
      <c r="A611" s="21" t="n">
        <v>44712</v>
      </c>
      <c r="B611" s="22" t="s">
        <v>803</v>
      </c>
      <c r="C611" s="22" t="s">
        <v>175</v>
      </c>
      <c r="D611" s="22" t="s">
        <v>803</v>
      </c>
      <c r="E611" s="22" t="s">
        <v>803</v>
      </c>
      <c r="F611" s="22" t="s">
        <v>20</v>
      </c>
      <c r="G611" s="23" t="n">
        <v>1</v>
      </c>
      <c r="H611" s="24" t="n">
        <v>2000</v>
      </c>
      <c r="I611" s="24" t="n">
        <v>2000</v>
      </c>
      <c r="J611" s="24" t="n">
        <v>0</v>
      </c>
      <c r="K611" s="24" t="n">
        <v>-0</v>
      </c>
      <c r="L611" s="24" t="n">
        <v>-0</v>
      </c>
      <c r="M611" s="24"/>
      <c r="N611" s="6" t="s">
        <f>=I611+J611+K611+L611</f>
      </c>
      <c r="O611" s="22"/>
      <c r="P611" s="22" t="s">
        <v>807</v>
      </c>
    </row>
    <row collapsed="false" customFormat="false" customHeight="false" hidden="false" ht="12.1" outlineLevel="0" r="612">
      <c r="A612" s="21" t="n">
        <v>44712</v>
      </c>
      <c r="B612" s="22" t="s">
        <v>803</v>
      </c>
      <c r="C612" s="22" t="s">
        <v>175</v>
      </c>
      <c r="D612" s="22" t="s">
        <v>803</v>
      </c>
      <c r="E612" s="22" t="s">
        <v>803</v>
      </c>
      <c r="F612" s="22" t="s">
        <v>20</v>
      </c>
      <c r="G612" s="23" t="n">
        <v>1</v>
      </c>
      <c r="H612" s="24" t="n">
        <v>1000</v>
      </c>
      <c r="I612" s="24" t="n">
        <v>1000</v>
      </c>
      <c r="J612" s="24" t="n">
        <v>0</v>
      </c>
      <c r="K612" s="24" t="n">
        <v>-0</v>
      </c>
      <c r="L612" s="24" t="n">
        <v>-0</v>
      </c>
      <c r="M612" s="24"/>
      <c r="N612" s="6" t="s">
        <f>=I612+J612+K612+L612</f>
      </c>
      <c r="O612" s="22"/>
      <c r="P612" s="22" t="s">
        <v>807</v>
      </c>
    </row>
    <row collapsed="false" customFormat="false" customHeight="false" hidden="false" ht="12.1" outlineLevel="0" r="613">
      <c r="A613" s="20" t="n">
        <v>44712.573587963</v>
      </c>
      <c r="B613" s="16" t="s">
        <v>62</v>
      </c>
      <c r="C613" s="16" t="s">
        <v>872</v>
      </c>
      <c r="D613" s="16" t="s">
        <v>656</v>
      </c>
      <c r="E613" s="16" t="s">
        <v>18</v>
      </c>
      <c r="F613" s="16" t="s">
        <v>20</v>
      </c>
      <c r="G613" s="7" t="n">
        <v>1</v>
      </c>
      <c r="H613" s="6" t="n">
        <v>917</v>
      </c>
      <c r="I613" s="6" t="n">
        <v>-917</v>
      </c>
      <c r="J613" s="6" t="n">
        <v>-0</v>
      </c>
      <c r="K613" s="6" t="n">
        <v>-0.52</v>
      </c>
      <c r="L613" s="6" t="n">
        <v>-0</v>
      </c>
      <c r="M613" s="6"/>
      <c r="N613" s="6" t="s">
        <f>=I613+J613+K613+L613</f>
      </c>
      <c r="O613" s="16"/>
      <c r="P613" s="16" t="s">
        <v>807</v>
      </c>
    </row>
    <row collapsed="false" customFormat="false" customHeight="false" hidden="false" ht="12.1" outlineLevel="0" r="614">
      <c r="A614" s="20" t="n">
        <v>44712.573819444</v>
      </c>
      <c r="B614" s="16" t="s">
        <v>674</v>
      </c>
      <c r="C614" s="16" t="s">
        <v>837</v>
      </c>
      <c r="D614" s="16" t="s">
        <v>656</v>
      </c>
      <c r="E614" s="16" t="s">
        <v>18</v>
      </c>
      <c r="F614" s="16" t="s">
        <v>20</v>
      </c>
      <c r="G614" s="7" t="n">
        <v>10</v>
      </c>
      <c r="H614" s="6" t="n">
        <v>111.02</v>
      </c>
      <c r="I614" s="6" t="n">
        <v>-1110.2</v>
      </c>
      <c r="J614" s="6" t="n">
        <v>-0</v>
      </c>
      <c r="K614" s="6" t="n">
        <v>-0.62</v>
      </c>
      <c r="L614" s="6" t="n">
        <v>-0</v>
      </c>
      <c r="M614" s="6"/>
      <c r="N614" s="6" t="s">
        <f>=I614+J614+K614+L614</f>
      </c>
      <c r="O614" s="16"/>
      <c r="P614" s="16" t="s">
        <v>807</v>
      </c>
    </row>
    <row collapsed="false" customFormat="false" customHeight="false" hidden="false" ht="12.1" outlineLevel="0" r="615">
      <c r="A615" s="20" t="n">
        <v>44712.711550926</v>
      </c>
      <c r="B615" s="16" t="s">
        <v>713</v>
      </c>
      <c r="C615" s="16" t="s">
        <v>903</v>
      </c>
      <c r="D615" s="16" t="s">
        <v>656</v>
      </c>
      <c r="E615" s="16" t="s">
        <v>87</v>
      </c>
      <c r="F615" s="16" t="s">
        <v>20</v>
      </c>
      <c r="G615" s="7" t="n">
        <v>1</v>
      </c>
      <c r="H615" s="6" t="n">
        <v>552.5</v>
      </c>
      <c r="I615" s="6" t="n">
        <v>-552.5</v>
      </c>
      <c r="J615" s="6" t="n">
        <v>-0</v>
      </c>
      <c r="K615" s="6" t="n">
        <v>-0.32</v>
      </c>
      <c r="L615" s="6" t="n">
        <v>-0</v>
      </c>
      <c r="M615" s="6"/>
      <c r="N615" s="6" t="s">
        <f>=I615+J615+K615+L615</f>
      </c>
      <c r="O615" s="16"/>
      <c r="P615" s="16" t="s">
        <v>807</v>
      </c>
    </row>
    <row collapsed="false" customFormat="false" customHeight="false" hidden="false" ht="12.1" outlineLevel="0" r="616">
      <c r="A616" s="20" t="n">
        <v>44712.712303241</v>
      </c>
      <c r="B616" s="16" t="s">
        <v>714</v>
      </c>
      <c r="C616" s="16" t="s">
        <v>904</v>
      </c>
      <c r="D616" s="16" t="s">
        <v>656</v>
      </c>
      <c r="E616" s="16" t="s">
        <v>87</v>
      </c>
      <c r="F616" s="16" t="s">
        <v>20</v>
      </c>
      <c r="G616" s="7" t="n">
        <v>3</v>
      </c>
      <c r="H616" s="6" t="n">
        <v>76.34</v>
      </c>
      <c r="I616" s="6" t="n">
        <v>-229.02</v>
      </c>
      <c r="J616" s="6" t="n">
        <v>-0</v>
      </c>
      <c r="K616" s="6" t="n">
        <v>-0.13</v>
      </c>
      <c r="L616" s="6" t="n">
        <v>-0</v>
      </c>
      <c r="M616" s="6"/>
      <c r="N616" s="6" t="s">
        <f>=I616+J616+K616+L616</f>
      </c>
      <c r="O616" s="16"/>
      <c r="P616" s="16" t="s">
        <v>807</v>
      </c>
    </row>
    <row collapsed="false" customFormat="false" customHeight="false" hidden="false" ht="12.1" outlineLevel="0" r="617">
      <c r="A617" s="20" t="n">
        <v>44712.712928241</v>
      </c>
      <c r="B617" s="16" t="s">
        <v>714</v>
      </c>
      <c r="C617" s="16" t="s">
        <v>904</v>
      </c>
      <c r="D617" s="16" t="s">
        <v>656</v>
      </c>
      <c r="E617" s="16" t="s">
        <v>87</v>
      </c>
      <c r="F617" s="16" t="s">
        <v>20</v>
      </c>
      <c r="G617" s="7" t="n">
        <v>2</v>
      </c>
      <c r="H617" s="6" t="n">
        <v>76.2</v>
      </c>
      <c r="I617" s="6" t="n">
        <v>-152.4</v>
      </c>
      <c r="J617" s="6" t="n">
        <v>-0</v>
      </c>
      <c r="K617" s="6" t="n">
        <v>-0.09</v>
      </c>
      <c r="L617" s="6" t="n">
        <v>-0</v>
      </c>
      <c r="M617" s="6"/>
      <c r="N617" s="6" t="s">
        <f>=I617+J617+K617+L617</f>
      </c>
      <c r="O617" s="16"/>
      <c r="P617" s="16" t="s">
        <v>807</v>
      </c>
    </row>
    <row collapsed="false" customFormat="false" customHeight="false" hidden="false" ht="12.1" outlineLevel="0" r="618">
      <c r="A618" s="20" t="n">
        <v>44712.713344907</v>
      </c>
      <c r="B618" s="16" t="s">
        <v>714</v>
      </c>
      <c r="C618" s="16" t="s">
        <v>904</v>
      </c>
      <c r="D618" s="16" t="s">
        <v>656</v>
      </c>
      <c r="E618" s="16" t="s">
        <v>87</v>
      </c>
      <c r="F618" s="16" t="s">
        <v>20</v>
      </c>
      <c r="G618" s="7" t="n">
        <v>1</v>
      </c>
      <c r="H618" s="6" t="n">
        <v>76.2</v>
      </c>
      <c r="I618" s="6" t="n">
        <v>-76.2</v>
      </c>
      <c r="J618" s="6" t="n">
        <v>-0</v>
      </c>
      <c r="K618" s="6" t="n">
        <v>-0.04</v>
      </c>
      <c r="L618" s="6" t="n">
        <v>-0</v>
      </c>
      <c r="M618" s="6"/>
      <c r="N618" s="6" t="s">
        <f>=I618+J618+K618+L618</f>
      </c>
      <c r="O618" s="16"/>
      <c r="P618" s="16" t="s">
        <v>807</v>
      </c>
    </row>
    <row collapsed="false" customFormat="false" customHeight="false" hidden="false" ht="12.1" outlineLevel="0" r="619">
      <c r="A619" s="21" t="n">
        <v>44720</v>
      </c>
      <c r="B619" s="22" t="s">
        <v>813</v>
      </c>
      <c r="C619" s="22" t="s">
        <v>905</v>
      </c>
      <c r="D619" s="22" t="s">
        <v>813</v>
      </c>
      <c r="E619" s="22" t="s">
        <v>813</v>
      </c>
      <c r="F619" s="22" t="s">
        <v>20</v>
      </c>
      <c r="G619" s="23" t="n">
        <v>1</v>
      </c>
      <c r="H619" s="24" t="n">
        <v>63.8</v>
      </c>
      <c r="I619" s="24" t="n">
        <v>63.8</v>
      </c>
      <c r="J619" s="24" t="n">
        <v>0</v>
      </c>
      <c r="K619" s="24" t="n">
        <v>-0</v>
      </c>
      <c r="L619" s="24" t="n">
        <v>-0</v>
      </c>
      <c r="M619" s="24"/>
      <c r="N619" s="6" t="s">
        <f>=I619+J619+K619+L619</f>
      </c>
      <c r="O619" s="22"/>
      <c r="P619" s="22" t="s">
        <v>807</v>
      </c>
    </row>
    <row collapsed="false" customFormat="false" customHeight="false" hidden="false" ht="12.1" outlineLevel="0" r="620">
      <c r="A620" s="21" t="n">
        <v>44728</v>
      </c>
      <c r="B620" s="22" t="s">
        <v>803</v>
      </c>
      <c r="C620" s="22" t="s">
        <v>175</v>
      </c>
      <c r="D620" s="22" t="s">
        <v>803</v>
      </c>
      <c r="E620" s="22" t="s">
        <v>803</v>
      </c>
      <c r="F620" s="22" t="s">
        <v>20</v>
      </c>
      <c r="G620" s="23" t="n">
        <v>1</v>
      </c>
      <c r="H620" s="24" t="n">
        <v>2000</v>
      </c>
      <c r="I620" s="24" t="n">
        <v>2000</v>
      </c>
      <c r="J620" s="24" t="n">
        <v>0</v>
      </c>
      <c r="K620" s="24" t="n">
        <v>-0</v>
      </c>
      <c r="L620" s="24" t="n">
        <v>-0</v>
      </c>
      <c r="M620" s="24"/>
      <c r="N620" s="6" t="s">
        <f>=I620+J620+K620+L620</f>
      </c>
      <c r="O620" s="22"/>
      <c r="P620" s="22" t="s">
        <v>807</v>
      </c>
    </row>
    <row collapsed="false" customFormat="false" customHeight="false" hidden="false" ht="12.1" outlineLevel="0" r="621">
      <c r="A621" s="20" t="n">
        <v>44728.487743056</v>
      </c>
      <c r="B621" s="16" t="s">
        <v>674</v>
      </c>
      <c r="C621" s="16" t="s">
        <v>837</v>
      </c>
      <c r="D621" s="16" t="s">
        <v>656</v>
      </c>
      <c r="E621" s="16" t="s">
        <v>18</v>
      </c>
      <c r="F621" s="16" t="s">
        <v>20</v>
      </c>
      <c r="G621" s="7" t="n">
        <v>10</v>
      </c>
      <c r="H621" s="6" t="n">
        <v>117.06</v>
      </c>
      <c r="I621" s="6" t="n">
        <v>-1170.6</v>
      </c>
      <c r="J621" s="6" t="n">
        <v>-0</v>
      </c>
      <c r="K621" s="6" t="n">
        <v>-0.66</v>
      </c>
      <c r="L621" s="6" t="n">
        <v>-0</v>
      </c>
      <c r="M621" s="6"/>
      <c r="N621" s="6" t="s">
        <f>=I621+J621+K621+L621</f>
      </c>
      <c r="O621" s="16"/>
      <c r="P621" s="16" t="s">
        <v>807</v>
      </c>
    </row>
    <row collapsed="false" customFormat="false" customHeight="false" hidden="false" ht="12.1" outlineLevel="0" r="622">
      <c r="A622" s="20" t="n">
        <v>44728.488078704</v>
      </c>
      <c r="B622" s="16" t="s">
        <v>68</v>
      </c>
      <c r="C622" s="16" t="s">
        <v>829</v>
      </c>
      <c r="D622" s="16" t="s">
        <v>656</v>
      </c>
      <c r="E622" s="16" t="s">
        <v>18</v>
      </c>
      <c r="F622" s="16" t="s">
        <v>20</v>
      </c>
      <c r="G622" s="7" t="n">
        <v>1</v>
      </c>
      <c r="H622" s="6" t="n">
        <v>735.6</v>
      </c>
      <c r="I622" s="6" t="n">
        <v>-735.6</v>
      </c>
      <c r="J622" s="6" t="n">
        <v>-0</v>
      </c>
      <c r="K622" s="6" t="n">
        <v>-0.42</v>
      </c>
      <c r="L622" s="6" t="n">
        <v>-0</v>
      </c>
      <c r="M622" s="6"/>
      <c r="N622" s="6" t="s">
        <f>=I622+J622+K622+L622</f>
      </c>
      <c r="O622" s="16"/>
      <c r="P622" s="16" t="s">
        <v>807</v>
      </c>
    </row>
    <row collapsed="false" customFormat="false" customHeight="false" hidden="false" ht="12.1" outlineLevel="0" r="623">
      <c r="A623" s="20" t="n">
        <v>44728.489224537</v>
      </c>
      <c r="B623" s="16" t="s">
        <v>679</v>
      </c>
      <c r="C623" s="16" t="s">
        <v>853</v>
      </c>
      <c r="D623" s="16" t="s">
        <v>656</v>
      </c>
      <c r="E623" s="16" t="s">
        <v>87</v>
      </c>
      <c r="F623" s="16" t="s">
        <v>20</v>
      </c>
      <c r="G623" s="7" t="n">
        <v>7</v>
      </c>
      <c r="H623" s="6" t="n">
        <v>9.57</v>
      </c>
      <c r="I623" s="6" t="n">
        <v>-66.99</v>
      </c>
      <c r="J623" s="6" t="n">
        <v>-0</v>
      </c>
      <c r="K623" s="6" t="n">
        <v>-0.04</v>
      </c>
      <c r="L623" s="6" t="n">
        <v>-0</v>
      </c>
      <c r="M623" s="6"/>
      <c r="N623" s="6" t="s">
        <f>=I623+J623+K623+L623</f>
      </c>
      <c r="O623" s="16"/>
      <c r="P623" s="16" t="s">
        <v>807</v>
      </c>
    </row>
    <row collapsed="false" customFormat="false" customHeight="false" hidden="false" ht="12.1" outlineLevel="0" r="624">
      <c r="A624" s="20" t="n">
        <v>44728.489224537</v>
      </c>
      <c r="B624" s="16" t="s">
        <v>679</v>
      </c>
      <c r="C624" s="16" t="s">
        <v>853</v>
      </c>
      <c r="D624" s="16" t="s">
        <v>656</v>
      </c>
      <c r="E624" s="16" t="s">
        <v>87</v>
      </c>
      <c r="F624" s="16" t="s">
        <v>20</v>
      </c>
      <c r="G624" s="7" t="n">
        <v>23</v>
      </c>
      <c r="H624" s="6" t="n">
        <v>9.574</v>
      </c>
      <c r="I624" s="6" t="n">
        <v>-220.2</v>
      </c>
      <c r="J624" s="6" t="n">
        <v>-0</v>
      </c>
      <c r="K624" s="6" t="n">
        <v>-0.12</v>
      </c>
      <c r="L624" s="6" t="n">
        <v>-0</v>
      </c>
      <c r="M624" s="6"/>
      <c r="N624" s="6" t="s">
        <f>=I624+J624+K624+L624</f>
      </c>
      <c r="O624" s="16"/>
      <c r="P624" s="16" t="s">
        <v>807</v>
      </c>
    </row>
    <row collapsed="false" customFormat="false" customHeight="false" hidden="false" ht="12.1" outlineLevel="0" r="625">
      <c r="A625" s="21" t="n">
        <v>44732</v>
      </c>
      <c r="B625" s="22" t="s">
        <v>803</v>
      </c>
      <c r="C625" s="22" t="s">
        <v>175</v>
      </c>
      <c r="D625" s="22" t="s">
        <v>803</v>
      </c>
      <c r="E625" s="22" t="s">
        <v>803</v>
      </c>
      <c r="F625" s="22" t="s">
        <v>20</v>
      </c>
      <c r="G625" s="23" t="n">
        <v>1</v>
      </c>
      <c r="H625" s="24" t="n">
        <v>158</v>
      </c>
      <c r="I625" s="24" t="n">
        <v>158</v>
      </c>
      <c r="J625" s="24" t="n">
        <v>0</v>
      </c>
      <c r="K625" s="24" t="n">
        <v>-0</v>
      </c>
      <c r="L625" s="24" t="n">
        <v>-0</v>
      </c>
      <c r="M625" s="24"/>
      <c r="N625" s="6" t="s">
        <f>=I625+J625+K625+L625</f>
      </c>
      <c r="O625" s="22"/>
      <c r="P625" s="22" t="s">
        <v>807</v>
      </c>
    </row>
    <row collapsed="false" customFormat="false" customHeight="false" hidden="false" ht="12.1" outlineLevel="0" r="626">
      <c r="A626" s="20" t="n">
        <v>44733.722986111</v>
      </c>
      <c r="B626" s="16" t="s">
        <v>714</v>
      </c>
      <c r="C626" s="16" t="s">
        <v>904</v>
      </c>
      <c r="D626" s="16" t="s">
        <v>656</v>
      </c>
      <c r="E626" s="16" t="s">
        <v>87</v>
      </c>
      <c r="F626" s="16" t="s">
        <v>20</v>
      </c>
      <c r="G626" s="7" t="n">
        <v>4</v>
      </c>
      <c r="H626" s="6" t="n">
        <v>67</v>
      </c>
      <c r="I626" s="6" t="n">
        <v>-268</v>
      </c>
      <c r="J626" s="6" t="n">
        <v>-0</v>
      </c>
      <c r="K626" s="6" t="n">
        <v>-0.15</v>
      </c>
      <c r="L626" s="6" t="n">
        <v>-0</v>
      </c>
      <c r="M626" s="6"/>
      <c r="N626" s="6" t="s">
        <f>=I626+J626+K626+L626</f>
      </c>
      <c r="O626" s="16"/>
      <c r="P626" s="16" t="s">
        <v>807</v>
      </c>
    </row>
    <row collapsed="false" customFormat="false" customHeight="false" hidden="false" ht="12.1" outlineLevel="0" r="627">
      <c r="A627" s="21" t="n">
        <v>44735</v>
      </c>
      <c r="B627" s="22" t="s">
        <v>803</v>
      </c>
      <c r="C627" s="22" t="s">
        <v>175</v>
      </c>
      <c r="D627" s="22" t="s">
        <v>803</v>
      </c>
      <c r="E627" s="22" t="s">
        <v>803</v>
      </c>
      <c r="F627" s="22" t="s">
        <v>20</v>
      </c>
      <c r="G627" s="23" t="n">
        <v>1</v>
      </c>
      <c r="H627" s="24" t="n">
        <v>500</v>
      </c>
      <c r="I627" s="24" t="n">
        <v>500</v>
      </c>
      <c r="J627" s="24" t="n">
        <v>0</v>
      </c>
      <c r="K627" s="24" t="n">
        <v>-0</v>
      </c>
      <c r="L627" s="24" t="n">
        <v>-0</v>
      </c>
      <c r="M627" s="24"/>
      <c r="N627" s="6" t="s">
        <f>=I627+J627+K627+L627</f>
      </c>
      <c r="O627" s="22"/>
      <c r="P627" s="22" t="s">
        <v>807</v>
      </c>
    </row>
    <row collapsed="false" customFormat="false" customHeight="false" hidden="false" ht="12.1" outlineLevel="0" r="628">
      <c r="A628" s="20" t="n">
        <v>44735.727222222</v>
      </c>
      <c r="B628" s="16" t="s">
        <v>713</v>
      </c>
      <c r="C628" s="16" t="s">
        <v>903</v>
      </c>
      <c r="D628" s="16" t="s">
        <v>656</v>
      </c>
      <c r="E628" s="16" t="s">
        <v>87</v>
      </c>
      <c r="F628" s="16" t="s">
        <v>20</v>
      </c>
      <c r="G628" s="7" t="n">
        <v>1</v>
      </c>
      <c r="H628" s="6" t="n">
        <v>450</v>
      </c>
      <c r="I628" s="6" t="n">
        <v>-450</v>
      </c>
      <c r="J628" s="6" t="n">
        <v>-0</v>
      </c>
      <c r="K628" s="6" t="n">
        <v>-0.26</v>
      </c>
      <c r="L628" s="6" t="n">
        <v>-0</v>
      </c>
      <c r="M628" s="6"/>
      <c r="N628" s="6" t="s">
        <f>=I628+J628+K628+L628</f>
      </c>
      <c r="O628" s="16"/>
      <c r="P628" s="16" t="s">
        <v>807</v>
      </c>
    </row>
    <row collapsed="false" customFormat="false" customHeight="false" hidden="false" ht="12.1" outlineLevel="0" r="629">
      <c r="A629" s="21" t="n">
        <v>44736</v>
      </c>
      <c r="B629" s="22" t="s">
        <v>813</v>
      </c>
      <c r="C629" s="22" t="s">
        <v>839</v>
      </c>
      <c r="D629" s="22" t="s">
        <v>813</v>
      </c>
      <c r="E629" s="22" t="s">
        <v>813</v>
      </c>
      <c r="F629" s="22" t="s">
        <v>20</v>
      </c>
      <c r="G629" s="23" t="n">
        <v>1</v>
      </c>
      <c r="H629" s="24" t="n">
        <v>391</v>
      </c>
      <c r="I629" s="24" t="n">
        <v>391</v>
      </c>
      <c r="J629" s="24" t="n">
        <v>0</v>
      </c>
      <c r="K629" s="24" t="n">
        <v>-0</v>
      </c>
      <c r="L629" s="24" t="n">
        <v>-0</v>
      </c>
      <c r="M629" s="24"/>
      <c r="N629" s="6" t="s">
        <f>=I629+J629+K629+L629</f>
      </c>
      <c r="O629" s="22"/>
      <c r="P629" s="22" t="s">
        <v>807</v>
      </c>
    </row>
    <row collapsed="false" customFormat="false" customHeight="false" hidden="false" ht="12.1" outlineLevel="0" r="630">
      <c r="A630" s="20" t="n">
        <v>44739.422372685</v>
      </c>
      <c r="B630" s="16" t="s">
        <v>704</v>
      </c>
      <c r="C630" s="16" t="s">
        <v>892</v>
      </c>
      <c r="D630" s="16" t="s">
        <v>656</v>
      </c>
      <c r="E630" s="16" t="s">
        <v>18</v>
      </c>
      <c r="F630" s="16" t="s">
        <v>20</v>
      </c>
      <c r="G630" s="7" t="n">
        <v>10</v>
      </c>
      <c r="H630" s="6" t="n">
        <v>33.29</v>
      </c>
      <c r="I630" s="6" t="n">
        <v>-332.9</v>
      </c>
      <c r="J630" s="6" t="n">
        <v>-0</v>
      </c>
      <c r="K630" s="6" t="n">
        <v>-0.19</v>
      </c>
      <c r="L630" s="6" t="n">
        <v>-0</v>
      </c>
      <c r="M630" s="6"/>
      <c r="N630" s="6" t="s">
        <f>=I630+J630+K630+L630</f>
      </c>
      <c r="O630" s="16"/>
      <c r="P630" s="16" t="s">
        <v>807</v>
      </c>
    </row>
    <row collapsed="false" customFormat="false" customHeight="false" hidden="false" ht="12.1" outlineLevel="0" r="631">
      <c r="A631" s="21" t="n">
        <v>44742</v>
      </c>
      <c r="B631" s="22" t="s">
        <v>803</v>
      </c>
      <c r="C631" s="22" t="s">
        <v>175</v>
      </c>
      <c r="D631" s="22" t="s">
        <v>803</v>
      </c>
      <c r="E631" s="22" t="s">
        <v>803</v>
      </c>
      <c r="F631" s="22" t="s">
        <v>20</v>
      </c>
      <c r="G631" s="23" t="n">
        <v>1</v>
      </c>
      <c r="H631" s="24" t="n">
        <v>2000</v>
      </c>
      <c r="I631" s="24" t="n">
        <v>2000</v>
      </c>
      <c r="J631" s="24" t="n">
        <v>0</v>
      </c>
      <c r="K631" s="24" t="n">
        <v>-0</v>
      </c>
      <c r="L631" s="24" t="n">
        <v>-0</v>
      </c>
      <c r="M631" s="24"/>
      <c r="N631" s="6" t="s">
        <f>=I631+J631+K631+L631</f>
      </c>
      <c r="O631" s="22"/>
      <c r="P631" s="22" t="s">
        <v>807</v>
      </c>
    </row>
    <row collapsed="false" customFormat="false" customHeight="false" hidden="false" ht="12.1" outlineLevel="0" r="632">
      <c r="A632" s="21" t="n">
        <v>44742</v>
      </c>
      <c r="B632" s="22" t="s">
        <v>803</v>
      </c>
      <c r="C632" s="22" t="s">
        <v>175</v>
      </c>
      <c r="D632" s="22" t="s">
        <v>803</v>
      </c>
      <c r="E632" s="22" t="s">
        <v>803</v>
      </c>
      <c r="F632" s="22" t="s">
        <v>20</v>
      </c>
      <c r="G632" s="23" t="n">
        <v>1</v>
      </c>
      <c r="H632" s="24" t="n">
        <v>1700</v>
      </c>
      <c r="I632" s="24" t="n">
        <v>1700</v>
      </c>
      <c r="J632" s="24" t="n">
        <v>0</v>
      </c>
      <c r="K632" s="24" t="n">
        <v>-0</v>
      </c>
      <c r="L632" s="24" t="n">
        <v>-0</v>
      </c>
      <c r="M632" s="24"/>
      <c r="N632" s="6" t="s">
        <f>=I632+J632+K632+L632</f>
      </c>
      <c r="O632" s="22"/>
      <c r="P632" s="22" t="s">
        <v>807</v>
      </c>
    </row>
    <row collapsed="false" customFormat="false" customHeight="false" hidden="false" ht="12.1" outlineLevel="0" r="633">
      <c r="A633" s="20" t="n">
        <v>44742.46849537</v>
      </c>
      <c r="B633" s="16" t="s">
        <v>674</v>
      </c>
      <c r="C633" s="16" t="s">
        <v>837</v>
      </c>
      <c r="D633" s="16" t="s">
        <v>656</v>
      </c>
      <c r="E633" s="16" t="s">
        <v>18</v>
      </c>
      <c r="F633" s="16" t="s">
        <v>20</v>
      </c>
      <c r="G633" s="7" t="n">
        <v>10</v>
      </c>
      <c r="H633" s="6" t="n">
        <v>123.79</v>
      </c>
      <c r="I633" s="6" t="n">
        <v>-1237.9</v>
      </c>
      <c r="J633" s="6" t="n">
        <v>-0</v>
      </c>
      <c r="K633" s="6" t="n">
        <v>-0.69</v>
      </c>
      <c r="L633" s="6" t="n">
        <v>-0</v>
      </c>
      <c r="M633" s="6"/>
      <c r="N633" s="6" t="s">
        <f>=I633+J633+K633+L633</f>
      </c>
      <c r="O633" s="16"/>
      <c r="P633" s="16" t="s">
        <v>807</v>
      </c>
    </row>
    <row collapsed="false" customFormat="false" customHeight="false" hidden="false" ht="12.1" outlineLevel="0" r="634">
      <c r="A634" s="20" t="n">
        <v>44742.562615741</v>
      </c>
      <c r="B634" s="16" t="s">
        <v>704</v>
      </c>
      <c r="C634" s="16" t="s">
        <v>892</v>
      </c>
      <c r="D634" s="16" t="s">
        <v>656</v>
      </c>
      <c r="E634" s="16" t="s">
        <v>18</v>
      </c>
      <c r="F634" s="16" t="s">
        <v>20</v>
      </c>
      <c r="G634" s="7" t="n">
        <v>20</v>
      </c>
      <c r="H634" s="6" t="n">
        <v>32.6</v>
      </c>
      <c r="I634" s="6" t="n">
        <v>-652</v>
      </c>
      <c r="J634" s="6" t="n">
        <v>-0</v>
      </c>
      <c r="K634" s="6" t="n">
        <v>-0.37</v>
      </c>
      <c r="L634" s="6" t="n">
        <v>-0</v>
      </c>
      <c r="M634" s="6"/>
      <c r="N634" s="6" t="s">
        <f>=I634+J634+K634+L634</f>
      </c>
      <c r="O634" s="16"/>
      <c r="P634" s="16" t="s">
        <v>807</v>
      </c>
    </row>
    <row collapsed="false" customFormat="false" customHeight="false" hidden="false" ht="12.1" outlineLevel="0" r="635">
      <c r="A635" s="20" t="n">
        <v>44742.562789352</v>
      </c>
      <c r="B635" s="16" t="s">
        <v>700</v>
      </c>
      <c r="C635" s="16" t="s">
        <v>885</v>
      </c>
      <c r="D635" s="16" t="s">
        <v>656</v>
      </c>
      <c r="E635" s="16" t="s">
        <v>18</v>
      </c>
      <c r="F635" s="16" t="s">
        <v>20</v>
      </c>
      <c r="G635" s="7" t="n">
        <v>1</v>
      </c>
      <c r="H635" s="6" t="n">
        <v>168.9</v>
      </c>
      <c r="I635" s="6" t="n">
        <v>-168.9</v>
      </c>
      <c r="J635" s="6" t="n">
        <v>-0</v>
      </c>
      <c r="K635" s="6" t="n">
        <v>-0.1</v>
      </c>
      <c r="L635" s="6" t="n">
        <v>-0</v>
      </c>
      <c r="M635" s="6"/>
      <c r="N635" s="6" t="s">
        <f>=I635+J635+K635+L635</f>
      </c>
      <c r="O635" s="16"/>
      <c r="P635" s="16" t="s">
        <v>807</v>
      </c>
    </row>
    <row collapsed="false" customFormat="false" customHeight="false" hidden="false" ht="12.1" outlineLevel="0" r="636">
      <c r="A636" s="20" t="n">
        <v>44742.590416667</v>
      </c>
      <c r="B636" s="16" t="s">
        <v>696</v>
      </c>
      <c r="C636" s="16" t="s">
        <v>879</v>
      </c>
      <c r="D636" s="16" t="s">
        <v>656</v>
      </c>
      <c r="E636" s="16" t="s">
        <v>87</v>
      </c>
      <c r="F636" s="16" t="s">
        <v>20</v>
      </c>
      <c r="G636" s="7" t="n">
        <v>1</v>
      </c>
      <c r="H636" s="6" t="n">
        <v>1728.6</v>
      </c>
      <c r="I636" s="6" t="n">
        <v>-1728.6</v>
      </c>
      <c r="J636" s="6" t="n">
        <v>-0</v>
      </c>
      <c r="K636" s="6" t="n">
        <v>-1</v>
      </c>
      <c r="L636" s="6" t="n">
        <v>-0</v>
      </c>
      <c r="M636" s="6"/>
      <c r="N636" s="6" t="s">
        <f>=I636+J636+K636+L636</f>
      </c>
      <c r="O636" s="16"/>
      <c r="P636" s="16" t="s">
        <v>807</v>
      </c>
    </row>
    <row collapsed="false" customFormat="false" customHeight="false" hidden="false" ht="12.1" outlineLevel="0" r="637">
      <c r="A637" s="21" t="n">
        <v>44749</v>
      </c>
      <c r="B637" s="22" t="s">
        <v>803</v>
      </c>
      <c r="C637" s="22" t="s">
        <v>175</v>
      </c>
      <c r="D637" s="22" t="s">
        <v>803</v>
      </c>
      <c r="E637" s="22" t="s">
        <v>803</v>
      </c>
      <c r="F637" s="22" t="s">
        <v>20</v>
      </c>
      <c r="G637" s="23" t="n">
        <v>1</v>
      </c>
      <c r="H637" s="24" t="n">
        <v>570</v>
      </c>
      <c r="I637" s="24" t="n">
        <v>570</v>
      </c>
      <c r="J637" s="24" t="n">
        <v>0</v>
      </c>
      <c r="K637" s="24" t="n">
        <v>-0</v>
      </c>
      <c r="L637" s="24" t="n">
        <v>-0</v>
      </c>
      <c r="M637" s="24"/>
      <c r="N637" s="6" t="s">
        <f>=I637+J637+K637+L637</f>
      </c>
      <c r="O637" s="22"/>
      <c r="P637" s="22" t="s">
        <v>807</v>
      </c>
    </row>
    <row collapsed="false" customFormat="false" customHeight="false" hidden="false" ht="12.1" outlineLevel="0" r="638">
      <c r="A638" s="20" t="n">
        <v>44749.530393519</v>
      </c>
      <c r="B638" s="16" t="s">
        <v>704</v>
      </c>
      <c r="C638" s="16" t="s">
        <v>892</v>
      </c>
      <c r="D638" s="16" t="s">
        <v>656</v>
      </c>
      <c r="E638" s="16" t="s">
        <v>18</v>
      </c>
      <c r="F638" s="16" t="s">
        <v>20</v>
      </c>
      <c r="G638" s="7" t="n">
        <v>10</v>
      </c>
      <c r="H638" s="6" t="n">
        <v>31.54</v>
      </c>
      <c r="I638" s="6" t="n">
        <v>-315.4</v>
      </c>
      <c r="J638" s="6" t="n">
        <v>-0</v>
      </c>
      <c r="K638" s="6" t="n">
        <v>-0.18</v>
      </c>
      <c r="L638" s="6" t="n">
        <v>-0</v>
      </c>
      <c r="M638" s="6"/>
      <c r="N638" s="6" t="s">
        <f>=I638+J638+K638+L638</f>
      </c>
      <c r="O638" s="16"/>
      <c r="P638" s="16" t="s">
        <v>807</v>
      </c>
    </row>
    <row collapsed="false" customFormat="false" customHeight="false" hidden="false" ht="12.1" outlineLevel="0" r="639">
      <c r="A639" s="20" t="n">
        <v>44749.531400463</v>
      </c>
      <c r="B639" s="16" t="s">
        <v>712</v>
      </c>
      <c r="C639" s="16" t="s">
        <v>902</v>
      </c>
      <c r="D639" s="16" t="s">
        <v>656</v>
      </c>
      <c r="E639" s="16" t="s">
        <v>18</v>
      </c>
      <c r="F639" s="16" t="s">
        <v>20</v>
      </c>
      <c r="G639" s="7" t="n">
        <v>10000</v>
      </c>
      <c r="H639" s="6" t="n">
        <v>0.01856</v>
      </c>
      <c r="I639" s="6" t="n">
        <v>-185.6</v>
      </c>
      <c r="J639" s="6" t="n">
        <v>-0</v>
      </c>
      <c r="K639" s="6" t="n">
        <v>-0.11</v>
      </c>
      <c r="L639" s="6" t="n">
        <v>-0</v>
      </c>
      <c r="M639" s="6"/>
      <c r="N639" s="6" t="s">
        <f>=I639+J639+K639+L639</f>
      </c>
      <c r="O639" s="16"/>
      <c r="P639" s="16" t="s">
        <v>807</v>
      </c>
    </row>
    <row collapsed="false" customFormat="false" customHeight="false" hidden="false" ht="12.1" outlineLevel="0" r="640">
      <c r="A640" s="21" t="n">
        <v>44757</v>
      </c>
      <c r="B640" s="22" t="s">
        <v>803</v>
      </c>
      <c r="C640" s="22" t="s">
        <v>175</v>
      </c>
      <c r="D640" s="22" t="s">
        <v>803</v>
      </c>
      <c r="E640" s="22" t="s">
        <v>803</v>
      </c>
      <c r="F640" s="22" t="s">
        <v>20</v>
      </c>
      <c r="G640" s="23" t="n">
        <v>1</v>
      </c>
      <c r="H640" s="24" t="n">
        <v>2000</v>
      </c>
      <c r="I640" s="24" t="n">
        <v>2000</v>
      </c>
      <c r="J640" s="24" t="n">
        <v>0</v>
      </c>
      <c r="K640" s="24" t="n">
        <v>-0</v>
      </c>
      <c r="L640" s="24" t="n">
        <v>-0</v>
      </c>
      <c r="M640" s="24"/>
      <c r="N640" s="6" t="s">
        <f>=I640+J640+K640+L640</f>
      </c>
      <c r="O640" s="22"/>
      <c r="P640" s="22" t="s">
        <v>807</v>
      </c>
    </row>
    <row collapsed="false" customFormat="false" customHeight="false" hidden="false" ht="12.1" outlineLevel="0" r="641">
      <c r="A641" s="20" t="n">
        <v>44757.55380787</v>
      </c>
      <c r="B641" s="16" t="s">
        <v>674</v>
      </c>
      <c r="C641" s="16" t="s">
        <v>837</v>
      </c>
      <c r="D641" s="16" t="s">
        <v>656</v>
      </c>
      <c r="E641" s="16" t="s">
        <v>18</v>
      </c>
      <c r="F641" s="16" t="s">
        <v>20</v>
      </c>
      <c r="G641" s="7" t="n">
        <v>10</v>
      </c>
      <c r="H641" s="6" t="n">
        <v>120.5</v>
      </c>
      <c r="I641" s="6" t="n">
        <v>-1205</v>
      </c>
      <c r="J641" s="6" t="n">
        <v>-0</v>
      </c>
      <c r="K641" s="6" t="n">
        <v>-0.68</v>
      </c>
      <c r="L641" s="6" t="n">
        <v>-0</v>
      </c>
      <c r="M641" s="6"/>
      <c r="N641" s="6" t="s">
        <f>=I641+J641+K641+L641</f>
      </c>
      <c r="O641" s="16"/>
      <c r="P641" s="16" t="s">
        <v>807</v>
      </c>
    </row>
    <row collapsed="false" customFormat="false" customHeight="false" hidden="false" ht="12.1" outlineLevel="0" r="642">
      <c r="A642" s="20" t="n">
        <v>44757.554537037</v>
      </c>
      <c r="B642" s="16" t="s">
        <v>690</v>
      </c>
      <c r="C642" s="16" t="s">
        <v>873</v>
      </c>
      <c r="D642" s="16" t="s">
        <v>656</v>
      </c>
      <c r="E642" s="16" t="s">
        <v>18</v>
      </c>
      <c r="F642" s="16" t="s">
        <v>20</v>
      </c>
      <c r="G642" s="7" t="n">
        <v>1000</v>
      </c>
      <c r="H642" s="6" t="n">
        <v>0.4907</v>
      </c>
      <c r="I642" s="6" t="n">
        <v>-490.7</v>
      </c>
      <c r="J642" s="6" t="n">
        <v>-0</v>
      </c>
      <c r="K642" s="6" t="n">
        <v>-0.27</v>
      </c>
      <c r="L642" s="6" t="n">
        <v>-0</v>
      </c>
      <c r="M642" s="6"/>
      <c r="N642" s="6" t="s">
        <f>=I642+J642+K642+L642</f>
      </c>
      <c r="O642" s="16"/>
      <c r="P642" s="16" t="s">
        <v>807</v>
      </c>
    </row>
    <row collapsed="false" customFormat="false" customHeight="false" hidden="false" ht="12.1" outlineLevel="0" r="643">
      <c r="A643" s="20" t="n">
        <v>44757.554733796</v>
      </c>
      <c r="B643" s="16" t="s">
        <v>704</v>
      </c>
      <c r="C643" s="16" t="s">
        <v>892</v>
      </c>
      <c r="D643" s="16" t="s">
        <v>656</v>
      </c>
      <c r="E643" s="16" t="s">
        <v>18</v>
      </c>
      <c r="F643" s="16" t="s">
        <v>20</v>
      </c>
      <c r="G643" s="7" t="n">
        <v>10</v>
      </c>
      <c r="H643" s="6" t="n">
        <v>27.24</v>
      </c>
      <c r="I643" s="6" t="n">
        <v>-272.4</v>
      </c>
      <c r="J643" s="6" t="n">
        <v>-0</v>
      </c>
      <c r="K643" s="6" t="n">
        <v>-0.15</v>
      </c>
      <c r="L643" s="6" t="n">
        <v>-0</v>
      </c>
      <c r="M643" s="6"/>
      <c r="N643" s="6" t="s">
        <f>=I643+J643+K643+L643</f>
      </c>
      <c r="O643" s="16"/>
      <c r="P643" s="16" t="s">
        <v>807</v>
      </c>
    </row>
    <row collapsed="false" customFormat="false" customHeight="false" hidden="false" ht="12.1" outlineLevel="0" r="644">
      <c r="A644" s="21" t="n">
        <v>44760</v>
      </c>
      <c r="B644" s="22" t="s">
        <v>803</v>
      </c>
      <c r="C644" s="22" t="s">
        <v>175</v>
      </c>
      <c r="D644" s="22" t="s">
        <v>803</v>
      </c>
      <c r="E644" s="22" t="s">
        <v>803</v>
      </c>
      <c r="F644" s="22" t="s">
        <v>20</v>
      </c>
      <c r="G644" s="23" t="n">
        <v>1</v>
      </c>
      <c r="H644" s="24" t="n">
        <v>266</v>
      </c>
      <c r="I644" s="24" t="n">
        <v>266</v>
      </c>
      <c r="J644" s="24" t="n">
        <v>0</v>
      </c>
      <c r="K644" s="24" t="n">
        <v>-0</v>
      </c>
      <c r="L644" s="24" t="n">
        <v>-0</v>
      </c>
      <c r="M644" s="24"/>
      <c r="N644" s="6" t="s">
        <f>=I644+J644+K644+L644</f>
      </c>
      <c r="O644" s="22"/>
      <c r="P644" s="22" t="s">
        <v>807</v>
      </c>
    </row>
    <row collapsed="false" customFormat="false" customHeight="false" hidden="false" ht="12.1" outlineLevel="0" r="645">
      <c r="A645" s="20" t="n">
        <v>44760.422175926</v>
      </c>
      <c r="B645" s="16" t="s">
        <v>35</v>
      </c>
      <c r="C645" s="16" t="s">
        <v>898</v>
      </c>
      <c r="D645" s="16" t="s">
        <v>656</v>
      </c>
      <c r="E645" s="16" t="s">
        <v>18</v>
      </c>
      <c r="F645" s="16" t="s">
        <v>20</v>
      </c>
      <c r="G645" s="7" t="n">
        <v>1</v>
      </c>
      <c r="H645" s="6" t="n">
        <v>332.2</v>
      </c>
      <c r="I645" s="6" t="n">
        <v>-332.2</v>
      </c>
      <c r="J645" s="6" t="n">
        <v>-0</v>
      </c>
      <c r="K645" s="6" t="n">
        <v>-0.19</v>
      </c>
      <c r="L645" s="6" t="n">
        <v>-0</v>
      </c>
      <c r="M645" s="6"/>
      <c r="N645" s="6" t="s">
        <f>=I645+J645+K645+L645</f>
      </c>
      <c r="O645" s="16"/>
      <c r="P645" s="16" t="s">
        <v>807</v>
      </c>
    </row>
    <row collapsed="false" customFormat="false" customHeight="false" hidden="false" ht="12.1" outlineLevel="0" r="646">
      <c r="A646" s="21" t="n">
        <v>44762</v>
      </c>
      <c r="B646" s="22" t="s">
        <v>803</v>
      </c>
      <c r="C646" s="22" t="s">
        <v>287</v>
      </c>
      <c r="D646" s="22" t="s">
        <v>803</v>
      </c>
      <c r="E646" s="22" t="s">
        <v>803</v>
      </c>
      <c r="F646" s="22" t="s">
        <v>20</v>
      </c>
      <c r="G646" s="23" t="n">
        <v>1</v>
      </c>
      <c r="H646" s="24" t="n">
        <v>317.91</v>
      </c>
      <c r="I646" s="24" t="n">
        <v>317.91</v>
      </c>
      <c r="J646" s="24" t="n">
        <v>0</v>
      </c>
      <c r="K646" s="24" t="n">
        <v>-0</v>
      </c>
      <c r="L646" s="24" t="n">
        <v>-0</v>
      </c>
      <c r="M646" s="24"/>
      <c r="N646" s="6" t="s">
        <f>=I646+J646+K646+L646</f>
      </c>
      <c r="O646" s="22"/>
      <c r="P646" s="22" t="s">
        <v>807</v>
      </c>
    </row>
    <row collapsed="false" customFormat="false" customHeight="false" hidden="false" ht="12.1" outlineLevel="0" r="647">
      <c r="A647" s="29" t="n">
        <v>44764.772291667</v>
      </c>
      <c r="B647" s="30" t="s">
        <v>706</v>
      </c>
      <c r="C647" s="30" t="s">
        <v>894</v>
      </c>
      <c r="D647" s="30" t="s">
        <v>657</v>
      </c>
      <c r="E647" s="30" t="s">
        <v>87</v>
      </c>
      <c r="F647" s="30" t="s">
        <v>20</v>
      </c>
      <c r="G647" s="31" t="n">
        <v>-25</v>
      </c>
      <c r="H647" s="32" t="n">
        <v>4.664</v>
      </c>
      <c r="I647" s="32" t="n">
        <v>116.6</v>
      </c>
      <c r="J647" s="32" t="n">
        <v>0</v>
      </c>
      <c r="K647" s="32" t="n">
        <v>-0.07</v>
      </c>
      <c r="L647" s="32" t="n">
        <v>-0.02</v>
      </c>
      <c r="M647" s="32"/>
      <c r="N647" s="6" t="s">
        <f>=I647+J647+K647+L647</f>
      </c>
      <c r="O647" s="30"/>
      <c r="P647" s="30" t="s">
        <v>841</v>
      </c>
    </row>
    <row collapsed="false" customFormat="false" customHeight="false" hidden="false" ht="12.1" outlineLevel="0" r="648">
      <c r="A648" s="29" t="n">
        <v>44764.772453704</v>
      </c>
      <c r="B648" s="30" t="s">
        <v>709</v>
      </c>
      <c r="C648" s="30" t="s">
        <v>896</v>
      </c>
      <c r="D648" s="30" t="s">
        <v>657</v>
      </c>
      <c r="E648" s="30" t="s">
        <v>87</v>
      </c>
      <c r="F648" s="30" t="s">
        <v>20</v>
      </c>
      <c r="G648" s="31" t="n">
        <v>-28</v>
      </c>
      <c r="H648" s="32" t="n">
        <v>4.27</v>
      </c>
      <c r="I648" s="32" t="n">
        <v>119.56</v>
      </c>
      <c r="J648" s="32" t="n">
        <v>0</v>
      </c>
      <c r="K648" s="32" t="n">
        <v>-0.07</v>
      </c>
      <c r="L648" s="32" t="n">
        <v>-0.02</v>
      </c>
      <c r="M648" s="32"/>
      <c r="N648" s="6" t="s">
        <f>=I648+J648+K648+L648</f>
      </c>
      <c r="O648" s="30"/>
      <c r="P648" s="30" t="s">
        <v>841</v>
      </c>
    </row>
    <row collapsed="false" customFormat="false" customHeight="false" hidden="false" ht="12.1" outlineLevel="0" r="649">
      <c r="A649" s="29" t="n">
        <v>44764.772592593</v>
      </c>
      <c r="B649" s="30" t="s">
        <v>705</v>
      </c>
      <c r="C649" s="30" t="s">
        <v>893</v>
      </c>
      <c r="D649" s="30" t="s">
        <v>657</v>
      </c>
      <c r="E649" s="30" t="s">
        <v>87</v>
      </c>
      <c r="F649" s="30" t="s">
        <v>20</v>
      </c>
      <c r="G649" s="31" t="n">
        <v>-27</v>
      </c>
      <c r="H649" s="32" t="n">
        <v>4.396</v>
      </c>
      <c r="I649" s="32" t="n">
        <v>118.69</v>
      </c>
      <c r="J649" s="32" t="n">
        <v>0</v>
      </c>
      <c r="K649" s="32" t="n">
        <v>-0.07</v>
      </c>
      <c r="L649" s="32" t="n">
        <v>-0.02</v>
      </c>
      <c r="M649" s="32"/>
      <c r="N649" s="6" t="s">
        <f>=I649+J649+K649+L649</f>
      </c>
      <c r="O649" s="30"/>
      <c r="P649" s="30" t="s">
        <v>841</v>
      </c>
    </row>
    <row collapsed="false" customFormat="false" customHeight="false" hidden="false" ht="12.1" outlineLevel="0" r="650">
      <c r="A650" s="29" t="n">
        <v>44764.772592593</v>
      </c>
      <c r="B650" s="30" t="s">
        <v>705</v>
      </c>
      <c r="C650" s="30" t="s">
        <v>893</v>
      </c>
      <c r="D650" s="30" t="s">
        <v>657</v>
      </c>
      <c r="E650" s="30" t="s">
        <v>87</v>
      </c>
      <c r="F650" s="30" t="s">
        <v>20</v>
      </c>
      <c r="G650" s="31" t="n">
        <v>-1</v>
      </c>
      <c r="H650" s="32" t="n">
        <v>4.42</v>
      </c>
      <c r="I650" s="32" t="n">
        <v>4.42</v>
      </c>
      <c r="J650" s="32" t="n">
        <v>0</v>
      </c>
      <c r="K650" s="32" t="n">
        <v>-0</v>
      </c>
      <c r="L650" s="32" t="n">
        <v>-0.02</v>
      </c>
      <c r="M650" s="32"/>
      <c r="N650" s="6" t="s">
        <f>=I650+J650+K650+L650</f>
      </c>
      <c r="O650" s="30"/>
      <c r="P650" s="30" t="s">
        <v>841</v>
      </c>
    </row>
    <row collapsed="false" customFormat="false" customHeight="false" hidden="false" ht="12.1" outlineLevel="0" r="651">
      <c r="A651" s="20" t="n">
        <v>44764.773217593</v>
      </c>
      <c r="B651" s="16" t="s">
        <v>715</v>
      </c>
      <c r="C651" s="16" t="s">
        <v>906</v>
      </c>
      <c r="D651" s="16" t="s">
        <v>656</v>
      </c>
      <c r="E651" s="16" t="s">
        <v>87</v>
      </c>
      <c r="F651" s="16" t="s">
        <v>20</v>
      </c>
      <c r="G651" s="7" t="n">
        <v>87</v>
      </c>
      <c r="H651" s="6" t="n">
        <v>4.082</v>
      </c>
      <c r="I651" s="6" t="n">
        <v>-355.13</v>
      </c>
      <c r="J651" s="6" t="n">
        <v>-0</v>
      </c>
      <c r="K651" s="6" t="n">
        <v>-0.22</v>
      </c>
      <c r="L651" s="6" t="n">
        <v>-0.03</v>
      </c>
      <c r="M651" s="6"/>
      <c r="N651" s="6" t="s">
        <f>=I651+J651+K651+L651</f>
      </c>
      <c r="O651" s="16"/>
      <c r="P651" s="16" t="s">
        <v>841</v>
      </c>
    </row>
    <row collapsed="false" customFormat="false" customHeight="false" hidden="false" ht="12.1" outlineLevel="0" r="652">
      <c r="A652" s="21" t="n">
        <v>44767</v>
      </c>
      <c r="B652" s="22" t="s">
        <v>813</v>
      </c>
      <c r="C652" s="22" t="s">
        <v>849</v>
      </c>
      <c r="D652" s="22" t="s">
        <v>813</v>
      </c>
      <c r="E652" s="22" t="s">
        <v>813</v>
      </c>
      <c r="F652" s="22" t="s">
        <v>20</v>
      </c>
      <c r="G652" s="23" t="n">
        <v>1</v>
      </c>
      <c r="H652" s="24" t="n">
        <v>461.49</v>
      </c>
      <c r="I652" s="24" t="n">
        <v>461.49</v>
      </c>
      <c r="J652" s="24" t="n">
        <v>0</v>
      </c>
      <c r="K652" s="24" t="n">
        <v>-0</v>
      </c>
      <c r="L652" s="24" t="n">
        <v>-0</v>
      </c>
      <c r="M652" s="24"/>
      <c r="N652" s="6" t="s">
        <f>=I652+J652+K652+L652</f>
      </c>
      <c r="O652" s="22"/>
      <c r="P652" s="22" t="s">
        <v>807</v>
      </c>
    </row>
    <row collapsed="false" customFormat="false" customHeight="false" hidden="false" ht="12.1" outlineLevel="0" r="653">
      <c r="A653" s="21" t="n">
        <v>44768</v>
      </c>
      <c r="B653" s="22" t="s">
        <v>813</v>
      </c>
      <c r="C653" s="22" t="s">
        <v>870</v>
      </c>
      <c r="D653" s="22" t="s">
        <v>813</v>
      </c>
      <c r="E653" s="22" t="s">
        <v>813</v>
      </c>
      <c r="F653" s="22" t="s">
        <v>20</v>
      </c>
      <c r="G653" s="23" t="n">
        <v>1</v>
      </c>
      <c r="H653" s="24" t="n">
        <v>139</v>
      </c>
      <c r="I653" s="24" t="n">
        <v>139</v>
      </c>
      <c r="J653" s="24" t="n">
        <v>0</v>
      </c>
      <c r="K653" s="24" t="n">
        <v>-0</v>
      </c>
      <c r="L653" s="24" t="n">
        <v>-0</v>
      </c>
      <c r="M653" s="24"/>
      <c r="N653" s="6" t="s">
        <f>=I653+J653+K653+L653</f>
      </c>
      <c r="O653" s="22"/>
      <c r="P653" s="22" t="s">
        <v>807</v>
      </c>
    </row>
    <row collapsed="false" customFormat="false" customHeight="false" hidden="false" ht="12.1" outlineLevel="0" r="654">
      <c r="A654" s="21" t="n">
        <v>44768</v>
      </c>
      <c r="B654" s="22" t="s">
        <v>813</v>
      </c>
      <c r="C654" s="22" t="s">
        <v>870</v>
      </c>
      <c r="D654" s="22" t="s">
        <v>813</v>
      </c>
      <c r="E654" s="22" t="s">
        <v>813</v>
      </c>
      <c r="F654" s="22" t="s">
        <v>20</v>
      </c>
      <c r="G654" s="23" t="n">
        <v>1</v>
      </c>
      <c r="H654" s="24" t="n">
        <v>28</v>
      </c>
      <c r="I654" s="24" t="n">
        <v>28</v>
      </c>
      <c r="J654" s="24" t="n">
        <v>0</v>
      </c>
      <c r="K654" s="24" t="n">
        <v>-0</v>
      </c>
      <c r="L654" s="24" t="n">
        <v>-0</v>
      </c>
      <c r="M654" s="24"/>
      <c r="N654" s="6" t="s">
        <f>=I654+J654+K654+L654</f>
      </c>
      <c r="O654" s="22"/>
      <c r="P654" s="22" t="s">
        <v>807</v>
      </c>
    </row>
    <row collapsed="false" customFormat="false" customHeight="false" hidden="false" ht="12.1" outlineLevel="0" r="655">
      <c r="A655" s="21" t="n">
        <v>44769</v>
      </c>
      <c r="B655" s="22" t="s">
        <v>813</v>
      </c>
      <c r="C655" s="22" t="s">
        <v>840</v>
      </c>
      <c r="D655" s="22" t="s">
        <v>813</v>
      </c>
      <c r="E655" s="22" t="s">
        <v>813</v>
      </c>
      <c r="F655" s="22" t="s">
        <v>20</v>
      </c>
      <c r="G655" s="23" t="n">
        <v>1</v>
      </c>
      <c r="H655" s="24" t="n">
        <v>56.56</v>
      </c>
      <c r="I655" s="24" t="n">
        <v>56.56</v>
      </c>
      <c r="J655" s="24" t="n">
        <v>0</v>
      </c>
      <c r="K655" s="24" t="n">
        <v>-0</v>
      </c>
      <c r="L655" s="24" t="n">
        <v>-0</v>
      </c>
      <c r="M655" s="24"/>
      <c r="N655" s="6" t="s">
        <f>=I655+J655+K655+L655</f>
      </c>
      <c r="O655" s="22"/>
      <c r="P655" s="22" t="s">
        <v>807</v>
      </c>
    </row>
    <row collapsed="false" customFormat="false" customHeight="false" hidden="false" ht="12.1" outlineLevel="0" r="656">
      <c r="A656" s="21" t="n">
        <v>44769</v>
      </c>
      <c r="B656" s="22" t="s">
        <v>813</v>
      </c>
      <c r="C656" s="22" t="s">
        <v>907</v>
      </c>
      <c r="D656" s="22" t="s">
        <v>813</v>
      </c>
      <c r="E656" s="22" t="s">
        <v>813</v>
      </c>
      <c r="F656" s="22" t="s">
        <v>20</v>
      </c>
      <c r="G656" s="23" t="n">
        <v>1</v>
      </c>
      <c r="H656" s="24" t="n">
        <v>504.32</v>
      </c>
      <c r="I656" s="24" t="n">
        <v>504.32</v>
      </c>
      <c r="J656" s="24" t="n">
        <v>0</v>
      </c>
      <c r="K656" s="24" t="n">
        <v>-0</v>
      </c>
      <c r="L656" s="24" t="n">
        <v>-0</v>
      </c>
      <c r="M656" s="24"/>
      <c r="N656" s="6" t="s">
        <f>=I656+J656+K656+L656</f>
      </c>
      <c r="O656" s="22"/>
      <c r="P656" s="22" t="s">
        <v>807</v>
      </c>
    </row>
    <row collapsed="false" customFormat="false" customHeight="false" hidden="false" ht="12.1" outlineLevel="0" r="657">
      <c r="A657" s="21" t="n">
        <v>44770</v>
      </c>
      <c r="B657" s="22" t="s">
        <v>813</v>
      </c>
      <c r="C657" s="22" t="s">
        <v>851</v>
      </c>
      <c r="D657" s="22" t="s">
        <v>813</v>
      </c>
      <c r="E657" s="22" t="s">
        <v>813</v>
      </c>
      <c r="F657" s="22" t="s">
        <v>20</v>
      </c>
      <c r="G657" s="23" t="n">
        <v>1</v>
      </c>
      <c r="H657" s="24" t="n">
        <v>296.5</v>
      </c>
      <c r="I657" s="24" t="n">
        <v>296.5</v>
      </c>
      <c r="J657" s="24" t="n">
        <v>0</v>
      </c>
      <c r="K657" s="24" t="n">
        <v>-0</v>
      </c>
      <c r="L657" s="24" t="n">
        <v>-0</v>
      </c>
      <c r="M657" s="24"/>
      <c r="N657" s="6" t="s">
        <f>=I657+J657+K657+L657</f>
      </c>
      <c r="O657" s="22"/>
      <c r="P657" s="22" t="s">
        <v>807</v>
      </c>
    </row>
    <row collapsed="false" customFormat="false" customHeight="false" hidden="false" ht="12.1" outlineLevel="0" r="658">
      <c r="A658" s="21" t="n">
        <v>44770</v>
      </c>
      <c r="B658" s="22" t="s">
        <v>813</v>
      </c>
      <c r="C658" s="22" t="s">
        <v>908</v>
      </c>
      <c r="D658" s="22" t="s">
        <v>813</v>
      </c>
      <c r="E658" s="22" t="s">
        <v>813</v>
      </c>
      <c r="F658" s="22" t="s">
        <v>20</v>
      </c>
      <c r="G658" s="23" t="n">
        <v>1</v>
      </c>
      <c r="H658" s="24" t="n">
        <v>41.26</v>
      </c>
      <c r="I658" s="24" t="n">
        <v>41.26</v>
      </c>
      <c r="J658" s="24" t="n">
        <v>0</v>
      </c>
      <c r="K658" s="24" t="n">
        <v>-0</v>
      </c>
      <c r="L658" s="24" t="n">
        <v>-0</v>
      </c>
      <c r="M658" s="24"/>
      <c r="N658" s="6" t="s">
        <f>=I658+J658+K658+L658</f>
      </c>
      <c r="O658" s="22"/>
      <c r="P658" s="22" t="s">
        <v>807</v>
      </c>
    </row>
    <row collapsed="false" customFormat="false" customHeight="false" hidden="false" ht="12.1" outlineLevel="0" r="659">
      <c r="A659" s="21" t="n">
        <v>44771</v>
      </c>
      <c r="B659" s="22" t="s">
        <v>803</v>
      </c>
      <c r="C659" s="22" t="s">
        <v>175</v>
      </c>
      <c r="D659" s="22" t="s">
        <v>803</v>
      </c>
      <c r="E659" s="22" t="s">
        <v>803</v>
      </c>
      <c r="F659" s="22" t="s">
        <v>20</v>
      </c>
      <c r="G659" s="23" t="n">
        <v>1</v>
      </c>
      <c r="H659" s="24" t="n">
        <v>2000</v>
      </c>
      <c r="I659" s="24" t="n">
        <v>2000</v>
      </c>
      <c r="J659" s="24" t="n">
        <v>0</v>
      </c>
      <c r="K659" s="24" t="n">
        <v>-0</v>
      </c>
      <c r="L659" s="24" t="n">
        <v>-0</v>
      </c>
      <c r="M659" s="24"/>
      <c r="N659" s="6" t="s">
        <f>=I659+J659+K659+L659</f>
      </c>
      <c r="O659" s="22"/>
      <c r="P659" s="22" t="s">
        <v>807</v>
      </c>
    </row>
    <row collapsed="false" customFormat="false" customHeight="false" hidden="false" ht="12.1" outlineLevel="0" r="660">
      <c r="A660" s="21" t="n">
        <v>44771</v>
      </c>
      <c r="B660" s="22" t="s">
        <v>803</v>
      </c>
      <c r="C660" s="22" t="s">
        <v>175</v>
      </c>
      <c r="D660" s="22" t="s">
        <v>803</v>
      </c>
      <c r="E660" s="22" t="s">
        <v>803</v>
      </c>
      <c r="F660" s="22" t="s">
        <v>20</v>
      </c>
      <c r="G660" s="23" t="n">
        <v>1</v>
      </c>
      <c r="H660" s="24" t="n">
        <v>2000</v>
      </c>
      <c r="I660" s="24" t="n">
        <v>2000</v>
      </c>
      <c r="J660" s="24" t="n">
        <v>0</v>
      </c>
      <c r="K660" s="24" t="n">
        <v>-0</v>
      </c>
      <c r="L660" s="24" t="n">
        <v>-0</v>
      </c>
      <c r="M660" s="24"/>
      <c r="N660" s="6" t="s">
        <f>=I660+J660+K660+L660</f>
      </c>
      <c r="O660" s="22"/>
      <c r="P660" s="22" t="s">
        <v>807</v>
      </c>
    </row>
    <row collapsed="false" customFormat="false" customHeight="false" hidden="false" ht="12.1" outlineLevel="0" r="661">
      <c r="A661" s="20" t="n">
        <v>44771.556759259</v>
      </c>
      <c r="B661" s="16" t="s">
        <v>62</v>
      </c>
      <c r="C661" s="16" t="s">
        <v>872</v>
      </c>
      <c r="D661" s="16" t="s">
        <v>656</v>
      </c>
      <c r="E661" s="16" t="s">
        <v>18</v>
      </c>
      <c r="F661" s="16" t="s">
        <v>20</v>
      </c>
      <c r="G661" s="7" t="n">
        <v>1</v>
      </c>
      <c r="H661" s="6" t="n">
        <v>1035.8</v>
      </c>
      <c r="I661" s="6" t="n">
        <v>-1035.8</v>
      </c>
      <c r="J661" s="6" t="n">
        <v>-0</v>
      </c>
      <c r="K661" s="6" t="n">
        <v>-0.57</v>
      </c>
      <c r="L661" s="6" t="n">
        <v>-0</v>
      </c>
      <c r="M661" s="6"/>
      <c r="N661" s="6" t="s">
        <f>=I661+J661+K661+L661</f>
      </c>
      <c r="O661" s="16"/>
      <c r="P661" s="16" t="s">
        <v>807</v>
      </c>
    </row>
    <row collapsed="false" customFormat="false" customHeight="false" hidden="false" ht="12.1" outlineLevel="0" r="662">
      <c r="A662" s="20" t="n">
        <v>44771.55724537</v>
      </c>
      <c r="B662" s="16" t="s">
        <v>68</v>
      </c>
      <c r="C662" s="16" t="s">
        <v>829</v>
      </c>
      <c r="D662" s="16" t="s">
        <v>656</v>
      </c>
      <c r="E662" s="16" t="s">
        <v>18</v>
      </c>
      <c r="F662" s="16" t="s">
        <v>20</v>
      </c>
      <c r="G662" s="7" t="n">
        <v>1</v>
      </c>
      <c r="H662" s="6" t="n">
        <v>722.2</v>
      </c>
      <c r="I662" s="6" t="n">
        <v>-722.2</v>
      </c>
      <c r="J662" s="6" t="n">
        <v>-0</v>
      </c>
      <c r="K662" s="6" t="n">
        <v>-0.4</v>
      </c>
      <c r="L662" s="6" t="n">
        <v>-0</v>
      </c>
      <c r="M662" s="6"/>
      <c r="N662" s="6" t="s">
        <f>=I662+J662+K662+L662</f>
      </c>
      <c r="O662" s="16"/>
      <c r="P662" s="16" t="s">
        <v>807</v>
      </c>
    </row>
    <row collapsed="false" customFormat="false" customHeight="false" hidden="false" ht="12.1" outlineLevel="0" r="663">
      <c r="A663" s="20" t="n">
        <v>44771.557581019</v>
      </c>
      <c r="B663" s="16" t="s">
        <v>690</v>
      </c>
      <c r="C663" s="16" t="s">
        <v>873</v>
      </c>
      <c r="D663" s="16" t="s">
        <v>656</v>
      </c>
      <c r="E663" s="16" t="s">
        <v>18</v>
      </c>
      <c r="F663" s="16" t="s">
        <v>20</v>
      </c>
      <c r="G663" s="7" t="n">
        <v>1000</v>
      </c>
      <c r="H663" s="6" t="n">
        <v>0.5623</v>
      </c>
      <c r="I663" s="6" t="n">
        <v>-562.3</v>
      </c>
      <c r="J663" s="6" t="n">
        <v>-0</v>
      </c>
      <c r="K663" s="6" t="n">
        <v>-0.31</v>
      </c>
      <c r="L663" s="6" t="n">
        <v>-0</v>
      </c>
      <c r="M663" s="6"/>
      <c r="N663" s="6" t="s">
        <f>=I663+J663+K663+L663</f>
      </c>
      <c r="O663" s="16"/>
      <c r="P663" s="16" t="s">
        <v>807</v>
      </c>
    </row>
    <row collapsed="false" customFormat="false" customHeight="false" hidden="false" ht="12.1" outlineLevel="0" r="664">
      <c r="A664" s="20" t="n">
        <v>44771.557881944</v>
      </c>
      <c r="B664" s="16" t="s">
        <v>665</v>
      </c>
      <c r="C664" s="16" t="s">
        <v>816</v>
      </c>
      <c r="D664" s="16" t="s">
        <v>656</v>
      </c>
      <c r="E664" s="16" t="s">
        <v>18</v>
      </c>
      <c r="F664" s="16" t="s">
        <v>20</v>
      </c>
      <c r="G664" s="7" t="n">
        <v>10</v>
      </c>
      <c r="H664" s="6" t="n">
        <v>64.33</v>
      </c>
      <c r="I664" s="6" t="n">
        <v>-643.3</v>
      </c>
      <c r="J664" s="6" t="n">
        <v>-0</v>
      </c>
      <c r="K664" s="6" t="n">
        <v>-0.36</v>
      </c>
      <c r="L664" s="6" t="n">
        <v>-0</v>
      </c>
      <c r="M664" s="6"/>
      <c r="N664" s="6" t="s">
        <f>=I664+J664+K664+L664</f>
      </c>
      <c r="O664" s="16"/>
      <c r="P664" s="16" t="s">
        <v>807</v>
      </c>
    </row>
    <row collapsed="false" customFormat="false" customHeight="false" hidden="false" ht="12.1" outlineLevel="0" r="665">
      <c r="A665" s="20" t="n">
        <v>44771.558101852</v>
      </c>
      <c r="B665" s="16" t="s">
        <v>668</v>
      </c>
      <c r="C665" s="16" t="s">
        <v>828</v>
      </c>
      <c r="D665" s="16" t="s">
        <v>656</v>
      </c>
      <c r="E665" s="16" t="s">
        <v>18</v>
      </c>
      <c r="F665" s="16" t="s">
        <v>20</v>
      </c>
      <c r="G665" s="7" t="n">
        <v>1</v>
      </c>
      <c r="H665" s="6" t="n">
        <v>372.9</v>
      </c>
      <c r="I665" s="6" t="n">
        <v>-372.9</v>
      </c>
      <c r="J665" s="6" t="n">
        <v>-0</v>
      </c>
      <c r="K665" s="6" t="n">
        <v>-0.21</v>
      </c>
      <c r="L665" s="6" t="n">
        <v>-0</v>
      </c>
      <c r="M665" s="6"/>
      <c r="N665" s="6" t="s">
        <f>=I665+J665+K665+L665</f>
      </c>
      <c r="O665" s="16"/>
      <c r="P665" s="16" t="s">
        <v>807</v>
      </c>
    </row>
    <row collapsed="false" customFormat="false" customHeight="false" hidden="false" ht="12.1" outlineLevel="0" r="666">
      <c r="A666" s="20" t="n">
        <v>44771.558576389</v>
      </c>
      <c r="B666" s="16" t="s">
        <v>700</v>
      </c>
      <c r="C666" s="16" t="s">
        <v>885</v>
      </c>
      <c r="D666" s="16" t="s">
        <v>656</v>
      </c>
      <c r="E666" s="16" t="s">
        <v>18</v>
      </c>
      <c r="F666" s="16" t="s">
        <v>20</v>
      </c>
      <c r="G666" s="7" t="n">
        <v>1</v>
      </c>
      <c r="H666" s="6" t="n">
        <v>98.8</v>
      </c>
      <c r="I666" s="6" t="n">
        <v>-98.8</v>
      </c>
      <c r="J666" s="6" t="n">
        <v>-0</v>
      </c>
      <c r="K666" s="6" t="n">
        <v>-0.06</v>
      </c>
      <c r="L666" s="6" t="n">
        <v>-0</v>
      </c>
      <c r="M666" s="6"/>
      <c r="N666" s="6" t="s">
        <f>=I666+J666+K666+L666</f>
      </c>
      <c r="O666" s="16"/>
      <c r="P666" s="16" t="s">
        <v>807</v>
      </c>
    </row>
    <row collapsed="false" customFormat="false" customHeight="false" hidden="false" ht="12.1" outlineLevel="0" r="667">
      <c r="A667" s="20" t="n">
        <v>44771.55931713</v>
      </c>
      <c r="B667" s="16" t="s">
        <v>679</v>
      </c>
      <c r="C667" s="16" t="s">
        <v>853</v>
      </c>
      <c r="D667" s="16" t="s">
        <v>656</v>
      </c>
      <c r="E667" s="16" t="s">
        <v>87</v>
      </c>
      <c r="F667" s="16" t="s">
        <v>20</v>
      </c>
      <c r="G667" s="7" t="n">
        <v>5</v>
      </c>
      <c r="H667" s="6" t="n">
        <v>9.316</v>
      </c>
      <c r="I667" s="6" t="n">
        <v>-46.58</v>
      </c>
      <c r="J667" s="6" t="n">
        <v>-0</v>
      </c>
      <c r="K667" s="6" t="n">
        <v>-0.03</v>
      </c>
      <c r="L667" s="6" t="n">
        <v>-0</v>
      </c>
      <c r="M667" s="6"/>
      <c r="N667" s="6" t="s">
        <f>=I667+J667+K667+L667</f>
      </c>
      <c r="O667" s="16"/>
      <c r="P667" s="16" t="s">
        <v>807</v>
      </c>
    </row>
    <row collapsed="false" customFormat="false" customHeight="false" hidden="false" ht="12.1" outlineLevel="0" r="668">
      <c r="A668" s="20" t="n">
        <v>44771.583993056</v>
      </c>
      <c r="B668" s="16" t="s">
        <v>696</v>
      </c>
      <c r="C668" s="16" t="s">
        <v>879</v>
      </c>
      <c r="D668" s="16" t="s">
        <v>656</v>
      </c>
      <c r="E668" s="16" t="s">
        <v>87</v>
      </c>
      <c r="F668" s="16" t="s">
        <v>20</v>
      </c>
      <c r="G668" s="7" t="n">
        <v>1</v>
      </c>
      <c r="H668" s="6" t="n">
        <v>1745.2</v>
      </c>
      <c r="I668" s="6" t="n">
        <v>-1745.2</v>
      </c>
      <c r="J668" s="6" t="n">
        <v>-0</v>
      </c>
      <c r="K668" s="6" t="n">
        <v>-1</v>
      </c>
      <c r="L668" s="6" t="n">
        <v>-0</v>
      </c>
      <c r="M668" s="6"/>
      <c r="N668" s="6" t="s">
        <f>=I668+J668+K668+L668</f>
      </c>
      <c r="O668" s="16"/>
      <c r="P668" s="16" t="s">
        <v>807</v>
      </c>
    </row>
    <row collapsed="false" customFormat="false" customHeight="false" hidden="false" ht="12.1" outlineLevel="0" r="669">
      <c r="A669" s="29" t="n">
        <v>44771.586006944</v>
      </c>
      <c r="B669" s="30" t="s">
        <v>710</v>
      </c>
      <c r="C669" s="30" t="s">
        <v>899</v>
      </c>
      <c r="D669" s="30" t="s">
        <v>657</v>
      </c>
      <c r="E669" s="30" t="s">
        <v>87</v>
      </c>
      <c r="F669" s="30" t="s">
        <v>20</v>
      </c>
      <c r="G669" s="31" t="n">
        <v>-8</v>
      </c>
      <c r="H669" s="32" t="n">
        <v>109.7848</v>
      </c>
      <c r="I669" s="32" t="n">
        <v>878.28</v>
      </c>
      <c r="J669" s="32" t="n">
        <v>0</v>
      </c>
      <c r="K669" s="32" t="n">
        <v>-0.51</v>
      </c>
      <c r="L669" s="32" t="n">
        <v>-0</v>
      </c>
      <c r="M669" s="32"/>
      <c r="N669" s="6" t="s">
        <f>=I669+J669+K669+L669</f>
      </c>
      <c r="O669" s="30"/>
      <c r="P669" s="30" t="s">
        <v>807</v>
      </c>
    </row>
    <row collapsed="false" customFormat="false" customHeight="false" hidden="false" ht="12.1" outlineLevel="0" r="670">
      <c r="A670" s="20" t="n">
        <v>44771.586226852</v>
      </c>
      <c r="B670" s="16" t="s">
        <v>716</v>
      </c>
      <c r="C670" s="16" t="s">
        <v>909</v>
      </c>
      <c r="D670" s="16" t="s">
        <v>656</v>
      </c>
      <c r="E670" s="16" t="s">
        <v>113</v>
      </c>
      <c r="F670" s="16" t="s">
        <v>20</v>
      </c>
      <c r="G670" s="7" t="n">
        <v>1</v>
      </c>
      <c r="H670" s="6" t="n">
        <v>95.506</v>
      </c>
      <c r="I670" s="6" t="n">
        <v>-1304.85</v>
      </c>
      <c r="J670" s="6" t="n">
        <v>-16.19</v>
      </c>
      <c r="K670" s="6" t="n">
        <v>-0.75</v>
      </c>
      <c r="L670" s="6" t="n">
        <v>-0</v>
      </c>
      <c r="M670" s="6"/>
      <c r="N670" s="6" t="s">
        <f>=I670+J670+K670+L670</f>
      </c>
      <c r="O670" s="16"/>
      <c r="P670" s="16" t="s">
        <v>807</v>
      </c>
    </row>
    <row collapsed="false" customFormat="false" customHeight="false" hidden="false" ht="12.1" outlineLevel="0" r="671">
      <c r="A671" s="20" t="n">
        <v>44771.587523148</v>
      </c>
      <c r="B671" s="16" t="s">
        <v>712</v>
      </c>
      <c r="C671" s="16" t="s">
        <v>902</v>
      </c>
      <c r="D671" s="16" t="s">
        <v>656</v>
      </c>
      <c r="E671" s="16" t="s">
        <v>18</v>
      </c>
      <c r="F671" s="16" t="s">
        <v>20</v>
      </c>
      <c r="G671" s="7" t="n">
        <v>10000</v>
      </c>
      <c r="H671" s="6" t="n">
        <v>0.018385</v>
      </c>
      <c r="I671" s="6" t="n">
        <v>-183.85</v>
      </c>
      <c r="J671" s="6" t="n">
        <v>-0</v>
      </c>
      <c r="K671" s="6" t="n">
        <v>-0.11</v>
      </c>
      <c r="L671" s="6" t="n">
        <v>-0</v>
      </c>
      <c r="M671" s="6"/>
      <c r="N671" s="6" t="s">
        <f>=I671+J671+K671+L671</f>
      </c>
      <c r="O671" s="16"/>
      <c r="P671" s="16" t="s">
        <v>807</v>
      </c>
    </row>
    <row collapsed="false" customFormat="false" customHeight="false" hidden="false" ht="12.1" outlineLevel="0" r="672">
      <c r="A672" s="21" t="n">
        <v>44783</v>
      </c>
      <c r="B672" s="22" t="s">
        <v>813</v>
      </c>
      <c r="C672" s="22" t="s">
        <v>910</v>
      </c>
      <c r="D672" s="22" t="s">
        <v>813</v>
      </c>
      <c r="E672" s="22" t="s">
        <v>813</v>
      </c>
      <c r="F672" s="22" t="s">
        <v>20</v>
      </c>
      <c r="G672" s="23" t="n">
        <v>1</v>
      </c>
      <c r="H672" s="24" t="n">
        <v>15.04</v>
      </c>
      <c r="I672" s="24" t="n">
        <v>15.04</v>
      </c>
      <c r="J672" s="24" t="n">
        <v>0</v>
      </c>
      <c r="K672" s="24" t="n">
        <v>-0</v>
      </c>
      <c r="L672" s="24" t="n">
        <v>-0</v>
      </c>
      <c r="M672" s="24"/>
      <c r="N672" s="6" t="s">
        <f>=I672+J672+K672+L672</f>
      </c>
      <c r="O672" s="22"/>
      <c r="P672" s="22" t="s">
        <v>807</v>
      </c>
    </row>
    <row collapsed="false" customFormat="false" customHeight="false" hidden="false" ht="12.1" outlineLevel="0" r="673">
      <c r="A673" s="21" t="n">
        <v>44789</v>
      </c>
      <c r="B673" s="22" t="s">
        <v>803</v>
      </c>
      <c r="C673" s="22" t="s">
        <v>175</v>
      </c>
      <c r="D673" s="22" t="s">
        <v>803</v>
      </c>
      <c r="E673" s="22" t="s">
        <v>803</v>
      </c>
      <c r="F673" s="22" t="s">
        <v>20</v>
      </c>
      <c r="G673" s="23" t="n">
        <v>1</v>
      </c>
      <c r="H673" s="24" t="n">
        <v>2000</v>
      </c>
      <c r="I673" s="24" t="n">
        <v>2000</v>
      </c>
      <c r="J673" s="24" t="n">
        <v>0</v>
      </c>
      <c r="K673" s="24" t="n">
        <v>-0</v>
      </c>
      <c r="L673" s="24" t="n">
        <v>-0</v>
      </c>
      <c r="M673" s="24"/>
      <c r="N673" s="6" t="s">
        <f>=I673+J673+K673+L673</f>
      </c>
      <c r="O673" s="22"/>
      <c r="P673" s="22" t="s">
        <v>807</v>
      </c>
    </row>
    <row collapsed="false" customFormat="false" customHeight="false" hidden="false" ht="12.1" outlineLevel="0" r="674">
      <c r="A674" s="20" t="n">
        <v>44789.456331019</v>
      </c>
      <c r="B674" s="16" t="s">
        <v>62</v>
      </c>
      <c r="C674" s="16" t="s">
        <v>872</v>
      </c>
      <c r="D674" s="16" t="s">
        <v>656</v>
      </c>
      <c r="E674" s="16" t="s">
        <v>18</v>
      </c>
      <c r="F674" s="16" t="s">
        <v>20</v>
      </c>
      <c r="G674" s="7" t="n">
        <v>1</v>
      </c>
      <c r="H674" s="6" t="n">
        <v>1086.2</v>
      </c>
      <c r="I674" s="6" t="n">
        <v>-1086.2</v>
      </c>
      <c r="J674" s="6" t="n">
        <v>-0</v>
      </c>
      <c r="K674" s="6" t="n">
        <v>-0.61</v>
      </c>
      <c r="L674" s="6" t="n">
        <v>-0</v>
      </c>
      <c r="M674" s="6"/>
      <c r="N674" s="6" t="s">
        <f>=I674+J674+K674+L674</f>
      </c>
      <c r="O674" s="16"/>
      <c r="P674" s="16" t="s">
        <v>807</v>
      </c>
    </row>
    <row collapsed="false" customFormat="false" customHeight="false" hidden="false" ht="12.1" outlineLevel="0" r="675">
      <c r="A675" s="20" t="n">
        <v>44789.456805556</v>
      </c>
      <c r="B675" s="16" t="s">
        <v>717</v>
      </c>
      <c r="C675" s="16" t="s">
        <v>911</v>
      </c>
      <c r="D675" s="16" t="s">
        <v>656</v>
      </c>
      <c r="E675" s="16" t="s">
        <v>18</v>
      </c>
      <c r="F675" s="16" t="s">
        <v>20</v>
      </c>
      <c r="G675" s="7" t="n">
        <v>10</v>
      </c>
      <c r="H675" s="6" t="n">
        <v>61.56</v>
      </c>
      <c r="I675" s="6" t="n">
        <v>-615.6</v>
      </c>
      <c r="J675" s="6" t="n">
        <v>-0</v>
      </c>
      <c r="K675" s="6" t="n">
        <v>-0.34</v>
      </c>
      <c r="L675" s="6" t="n">
        <v>-0</v>
      </c>
      <c r="M675" s="6"/>
      <c r="N675" s="6" t="s">
        <f>=I675+J675+K675+L675</f>
      </c>
      <c r="O675" s="16"/>
      <c r="P675" s="16" t="s">
        <v>807</v>
      </c>
    </row>
    <row collapsed="false" customFormat="false" customHeight="false" hidden="false" ht="12.1" outlineLevel="0" r="676">
      <c r="A676" s="20" t="n">
        <v>44789.456967593</v>
      </c>
      <c r="B676" s="16" t="s">
        <v>704</v>
      </c>
      <c r="C676" s="16" t="s">
        <v>892</v>
      </c>
      <c r="D676" s="16" t="s">
        <v>656</v>
      </c>
      <c r="E676" s="16" t="s">
        <v>18</v>
      </c>
      <c r="F676" s="16" t="s">
        <v>20</v>
      </c>
      <c r="G676" s="7" t="n">
        <v>10</v>
      </c>
      <c r="H676" s="6" t="n">
        <v>27.255</v>
      </c>
      <c r="I676" s="6" t="n">
        <v>-272.55</v>
      </c>
      <c r="J676" s="6" t="n">
        <v>-0</v>
      </c>
      <c r="K676" s="6" t="n">
        <v>-0.15</v>
      </c>
      <c r="L676" s="6" t="n">
        <v>-0</v>
      </c>
      <c r="M676" s="6"/>
      <c r="N676" s="6" t="s">
        <f>=I676+J676+K676+L676</f>
      </c>
      <c r="O676" s="16"/>
      <c r="P676" s="16" t="s">
        <v>807</v>
      </c>
    </row>
    <row collapsed="false" customFormat="false" customHeight="false" hidden="false" ht="12.1" outlineLevel="0" r="677">
      <c r="A677" s="21" t="n">
        <v>44789.590717593</v>
      </c>
      <c r="B677" s="22" t="s">
        <v>803</v>
      </c>
      <c r="C677" s="22" t="s">
        <v>240</v>
      </c>
      <c r="D677" s="22" t="s">
        <v>803</v>
      </c>
      <c r="E677" s="22" t="s">
        <v>803</v>
      </c>
      <c r="F677" s="22" t="s">
        <v>20</v>
      </c>
      <c r="G677" s="23" t="n">
        <v>1</v>
      </c>
      <c r="H677" s="24" t="n">
        <v>500</v>
      </c>
      <c r="I677" s="24" t="n">
        <v>500</v>
      </c>
      <c r="J677" s="24" t="n">
        <v>0</v>
      </c>
      <c r="K677" s="24" t="n">
        <v>-0</v>
      </c>
      <c r="L677" s="24" t="n">
        <v>-0</v>
      </c>
      <c r="M677" s="24"/>
      <c r="N677" s="6" t="s">
        <f>=I677+J677+K677+L677</f>
      </c>
      <c r="O677" s="22"/>
      <c r="P677" s="22" t="s">
        <v>841</v>
      </c>
    </row>
    <row collapsed="false" customFormat="false" customHeight="false" hidden="false" ht="12.1" outlineLevel="0" r="678">
      <c r="A678" s="20" t="n">
        <v>44789.592094907</v>
      </c>
      <c r="B678" s="16" t="s">
        <v>715</v>
      </c>
      <c r="C678" s="16" t="s">
        <v>906</v>
      </c>
      <c r="D678" s="16" t="s">
        <v>656</v>
      </c>
      <c r="E678" s="16" t="s">
        <v>87</v>
      </c>
      <c r="F678" s="16" t="s">
        <v>20</v>
      </c>
      <c r="G678" s="7" t="n">
        <v>80</v>
      </c>
      <c r="H678" s="6" t="n">
        <v>4.578</v>
      </c>
      <c r="I678" s="6" t="n">
        <v>-366.24</v>
      </c>
      <c r="J678" s="6" t="n">
        <v>-0</v>
      </c>
      <c r="K678" s="6" t="n">
        <v>-0</v>
      </c>
      <c r="L678" s="6" t="n">
        <v>-0.03</v>
      </c>
      <c r="M678" s="6"/>
      <c r="N678" s="6" t="s">
        <f>=I678+J678+K678+L678</f>
      </c>
      <c r="O678" s="16"/>
      <c r="P678" s="16" t="s">
        <v>841</v>
      </c>
    </row>
    <row collapsed="false" customFormat="false" customHeight="false" hidden="false" ht="12.1" outlineLevel="0" r="679">
      <c r="A679" s="20" t="n">
        <v>44789.592094907</v>
      </c>
      <c r="B679" s="16" t="s">
        <v>715</v>
      </c>
      <c r="C679" s="16" t="s">
        <v>906</v>
      </c>
      <c r="D679" s="16" t="s">
        <v>656</v>
      </c>
      <c r="E679" s="16" t="s">
        <v>87</v>
      </c>
      <c r="F679" s="16" t="s">
        <v>20</v>
      </c>
      <c r="G679" s="7" t="n">
        <v>25</v>
      </c>
      <c r="H679" s="6" t="n">
        <v>4.576</v>
      </c>
      <c r="I679" s="6" t="n">
        <v>-114.4</v>
      </c>
      <c r="J679" s="6" t="n">
        <v>-0</v>
      </c>
      <c r="K679" s="6" t="n">
        <v>-0</v>
      </c>
      <c r="L679" s="6" t="n">
        <v>-0.02</v>
      </c>
      <c r="M679" s="6"/>
      <c r="N679" s="6" t="s">
        <f>=I679+J679+K679+L679</f>
      </c>
      <c r="O679" s="16"/>
      <c r="P679" s="16" t="s">
        <v>841</v>
      </c>
    </row>
    <row collapsed="false" customFormat="false" customHeight="false" hidden="false" ht="12.1" outlineLevel="0" r="680">
      <c r="A680" s="21" t="n">
        <v>44790</v>
      </c>
      <c r="B680" s="22" t="s">
        <v>803</v>
      </c>
      <c r="C680" s="22" t="s">
        <v>175</v>
      </c>
      <c r="D680" s="22" t="s">
        <v>803</v>
      </c>
      <c r="E680" s="22" t="s">
        <v>803</v>
      </c>
      <c r="F680" s="22" t="s">
        <v>20</v>
      </c>
      <c r="G680" s="23" t="n">
        <v>1</v>
      </c>
      <c r="H680" s="24" t="n">
        <v>130</v>
      </c>
      <c r="I680" s="24" t="n">
        <v>130</v>
      </c>
      <c r="J680" s="24" t="n">
        <v>0</v>
      </c>
      <c r="K680" s="24" t="n">
        <v>-0</v>
      </c>
      <c r="L680" s="24" t="n">
        <v>-0</v>
      </c>
      <c r="M680" s="24"/>
      <c r="N680" s="6" t="s">
        <f>=I680+J680+K680+L680</f>
      </c>
      <c r="O680" s="22"/>
      <c r="P680" s="22" t="s">
        <v>807</v>
      </c>
    </row>
    <row collapsed="false" customFormat="false" customHeight="false" hidden="false" ht="12.1" outlineLevel="0" r="681">
      <c r="A681" s="20" t="n">
        <v>44790.586412037</v>
      </c>
      <c r="B681" s="16" t="s">
        <v>715</v>
      </c>
      <c r="C681" s="16" t="s">
        <v>906</v>
      </c>
      <c r="D681" s="16" t="s">
        <v>656</v>
      </c>
      <c r="E681" s="16" t="s">
        <v>87</v>
      </c>
      <c r="F681" s="16" t="s">
        <v>20</v>
      </c>
      <c r="G681" s="7" t="n">
        <v>35</v>
      </c>
      <c r="H681" s="6" t="n">
        <v>4.532</v>
      </c>
      <c r="I681" s="6" t="n">
        <v>-158.62</v>
      </c>
      <c r="J681" s="6" t="n">
        <v>-0</v>
      </c>
      <c r="K681" s="6" t="n">
        <v>-0.09</v>
      </c>
      <c r="L681" s="6" t="n">
        <v>-0</v>
      </c>
      <c r="M681" s="6"/>
      <c r="N681" s="6" t="s">
        <f>=I681+J681+K681+L681</f>
      </c>
      <c r="O681" s="16"/>
      <c r="P681" s="16" t="s">
        <v>807</v>
      </c>
    </row>
    <row collapsed="false" customFormat="false" customHeight="false" hidden="false" ht="12.1" outlineLevel="0" r="682">
      <c r="A682" s="21" t="n">
        <v>44804</v>
      </c>
      <c r="B682" s="22" t="s">
        <v>803</v>
      </c>
      <c r="C682" s="22" t="s">
        <v>175</v>
      </c>
      <c r="D682" s="22" t="s">
        <v>803</v>
      </c>
      <c r="E682" s="22" t="s">
        <v>803</v>
      </c>
      <c r="F682" s="22" t="s">
        <v>20</v>
      </c>
      <c r="G682" s="23" t="n">
        <v>1</v>
      </c>
      <c r="H682" s="24" t="n">
        <v>2000</v>
      </c>
      <c r="I682" s="24" t="n">
        <v>2000</v>
      </c>
      <c r="J682" s="24" t="n">
        <v>0</v>
      </c>
      <c r="K682" s="24" t="n">
        <v>-0</v>
      </c>
      <c r="L682" s="24" t="n">
        <v>-0</v>
      </c>
      <c r="M682" s="24"/>
      <c r="N682" s="6" t="s">
        <f>=I682+J682+K682+L682</f>
      </c>
      <c r="O682" s="22"/>
      <c r="P682" s="22" t="s">
        <v>807</v>
      </c>
    </row>
    <row collapsed="false" customFormat="false" customHeight="false" hidden="false" ht="12.1" outlineLevel="0" r="683">
      <c r="A683" s="21" t="n">
        <v>44804</v>
      </c>
      <c r="B683" s="22" t="s">
        <v>803</v>
      </c>
      <c r="C683" s="22" t="s">
        <v>175</v>
      </c>
      <c r="D683" s="22" t="s">
        <v>803</v>
      </c>
      <c r="E683" s="22" t="s">
        <v>803</v>
      </c>
      <c r="F683" s="22" t="s">
        <v>20</v>
      </c>
      <c r="G683" s="23" t="n">
        <v>1</v>
      </c>
      <c r="H683" s="24" t="n">
        <v>68</v>
      </c>
      <c r="I683" s="24" t="n">
        <v>68</v>
      </c>
      <c r="J683" s="24" t="n">
        <v>0</v>
      </c>
      <c r="K683" s="24" t="n">
        <v>-0</v>
      </c>
      <c r="L683" s="24" t="n">
        <v>-0</v>
      </c>
      <c r="M683" s="24"/>
      <c r="N683" s="6" t="s">
        <f>=I683+J683+K683+L683</f>
      </c>
      <c r="O683" s="22"/>
      <c r="P683" s="22" t="s">
        <v>807</v>
      </c>
    </row>
    <row collapsed="false" customFormat="false" customHeight="false" hidden="false" ht="12.1" outlineLevel="0" r="684">
      <c r="A684" s="20" t="n">
        <v>44804.490949074</v>
      </c>
      <c r="B684" s="16" t="s">
        <v>715</v>
      </c>
      <c r="C684" s="16" t="s">
        <v>906</v>
      </c>
      <c r="D684" s="16" t="s">
        <v>656</v>
      </c>
      <c r="E684" s="16" t="s">
        <v>87</v>
      </c>
      <c r="F684" s="16" t="s">
        <v>20</v>
      </c>
      <c r="G684" s="7" t="n">
        <v>20</v>
      </c>
      <c r="H684" s="6" t="n">
        <v>4.382</v>
      </c>
      <c r="I684" s="6" t="n">
        <v>-87.64</v>
      </c>
      <c r="J684" s="6" t="n">
        <v>-0</v>
      </c>
      <c r="K684" s="6" t="n">
        <v>-0.05</v>
      </c>
      <c r="L684" s="6" t="n">
        <v>-0</v>
      </c>
      <c r="M684" s="6"/>
      <c r="N684" s="6" t="s">
        <f>=I684+J684+K684+L684</f>
      </c>
      <c r="O684" s="16"/>
      <c r="P684" s="16" t="s">
        <v>807</v>
      </c>
    </row>
    <row collapsed="false" customFormat="false" customHeight="false" hidden="false" ht="12.1" outlineLevel="0" r="685">
      <c r="A685" s="20" t="n">
        <v>44804.535416667</v>
      </c>
      <c r="B685" s="16" t="s">
        <v>50</v>
      </c>
      <c r="C685" s="16" t="s">
        <v>812</v>
      </c>
      <c r="D685" s="16" t="s">
        <v>656</v>
      </c>
      <c r="E685" s="16" t="s">
        <v>18</v>
      </c>
      <c r="F685" s="16" t="s">
        <v>20</v>
      </c>
      <c r="G685" s="7" t="n">
        <v>10</v>
      </c>
      <c r="H685" s="6" t="n">
        <v>118.96</v>
      </c>
      <c r="I685" s="6" t="n">
        <v>-1189.6</v>
      </c>
      <c r="J685" s="6" t="n">
        <v>-0</v>
      </c>
      <c r="K685" s="6" t="n">
        <v>-0.67</v>
      </c>
      <c r="L685" s="6" t="n">
        <v>-0</v>
      </c>
      <c r="M685" s="6"/>
      <c r="N685" s="6" t="s">
        <f>=I685+J685+K685+L685</f>
      </c>
      <c r="O685" s="16"/>
      <c r="P685" s="16" t="s">
        <v>807</v>
      </c>
    </row>
    <row collapsed="false" customFormat="false" customHeight="false" hidden="false" ht="12.1" outlineLevel="0" r="686">
      <c r="A686" s="20" t="n">
        <v>44804.53775463</v>
      </c>
      <c r="B686" s="16" t="s">
        <v>690</v>
      </c>
      <c r="C686" s="16" t="s">
        <v>873</v>
      </c>
      <c r="D686" s="16" t="s">
        <v>656</v>
      </c>
      <c r="E686" s="16" t="s">
        <v>18</v>
      </c>
      <c r="F686" s="16" t="s">
        <v>20</v>
      </c>
      <c r="G686" s="7" t="n">
        <v>1000</v>
      </c>
      <c r="H686" s="6" t="n">
        <v>0.5215</v>
      </c>
      <c r="I686" s="6" t="n">
        <v>-521.5</v>
      </c>
      <c r="J686" s="6" t="n">
        <v>-0</v>
      </c>
      <c r="K686" s="6" t="n">
        <v>-0.29</v>
      </c>
      <c r="L686" s="6" t="n">
        <v>-0</v>
      </c>
      <c r="M686" s="6"/>
      <c r="N686" s="6" t="s">
        <f>=I686+J686+K686+L686</f>
      </c>
      <c r="O686" s="16"/>
      <c r="P686" s="16" t="s">
        <v>807</v>
      </c>
    </row>
    <row collapsed="false" customFormat="false" customHeight="false" hidden="false" ht="12.1" outlineLevel="0" r="687">
      <c r="A687" s="20" t="n">
        <v>44804.538460648</v>
      </c>
      <c r="B687" s="16" t="s">
        <v>679</v>
      </c>
      <c r="C687" s="16" t="s">
        <v>853</v>
      </c>
      <c r="D687" s="16" t="s">
        <v>656</v>
      </c>
      <c r="E687" s="16" t="s">
        <v>87</v>
      </c>
      <c r="F687" s="16" t="s">
        <v>20</v>
      </c>
      <c r="G687" s="7" t="n">
        <v>32</v>
      </c>
      <c r="H687" s="6" t="n">
        <v>9.77</v>
      </c>
      <c r="I687" s="6" t="n">
        <v>-312.64</v>
      </c>
      <c r="J687" s="6" t="n">
        <v>-0</v>
      </c>
      <c r="K687" s="6" t="n">
        <v>-0.17</v>
      </c>
      <c r="L687" s="6" t="n">
        <v>-0</v>
      </c>
      <c r="M687" s="6"/>
      <c r="N687" s="6" t="s">
        <f>=I687+J687+K687+L687</f>
      </c>
      <c r="O687" s="16"/>
      <c r="P687" s="16" t="s">
        <v>807</v>
      </c>
    </row>
    <row collapsed="false" customFormat="false" customHeight="false" hidden="false" ht="12.1" outlineLevel="0" r="688">
      <c r="A688" s="21" t="n">
        <v>44813.667291667</v>
      </c>
      <c r="B688" s="22" t="s">
        <v>803</v>
      </c>
      <c r="C688" s="22" t="s">
        <v>240</v>
      </c>
      <c r="D688" s="22" t="s">
        <v>803</v>
      </c>
      <c r="E688" s="22" t="s">
        <v>803</v>
      </c>
      <c r="F688" s="22" t="s">
        <v>20</v>
      </c>
      <c r="G688" s="23" t="n">
        <v>1</v>
      </c>
      <c r="H688" s="24" t="n">
        <v>200</v>
      </c>
      <c r="I688" s="24" t="n">
        <v>200</v>
      </c>
      <c r="J688" s="24" t="n">
        <v>0</v>
      </c>
      <c r="K688" s="24" t="n">
        <v>-0</v>
      </c>
      <c r="L688" s="24" t="n">
        <v>-0</v>
      </c>
      <c r="M688" s="24"/>
      <c r="N688" s="6" t="s">
        <f>=I688+J688+K688+L688</f>
      </c>
      <c r="O688" s="22"/>
      <c r="P688" s="22" t="s">
        <v>841</v>
      </c>
    </row>
    <row collapsed="false" customFormat="false" customHeight="false" hidden="false" ht="12.1" outlineLevel="0" r="689">
      <c r="A689" s="20" t="n">
        <v>44813.672083333</v>
      </c>
      <c r="B689" s="16" t="s">
        <v>718</v>
      </c>
      <c r="C689" s="16" t="s">
        <v>912</v>
      </c>
      <c r="D689" s="16" t="s">
        <v>656</v>
      </c>
      <c r="E689" s="16" t="s">
        <v>87</v>
      </c>
      <c r="F689" s="16" t="s">
        <v>20</v>
      </c>
      <c r="G689" s="7" t="n">
        <v>18</v>
      </c>
      <c r="H689" s="6" t="n">
        <v>12.224</v>
      </c>
      <c r="I689" s="6" t="n">
        <v>-220.03</v>
      </c>
      <c r="J689" s="6" t="n">
        <v>-0</v>
      </c>
      <c r="K689" s="6" t="n">
        <v>-0</v>
      </c>
      <c r="L689" s="6" t="n">
        <v>-0.02</v>
      </c>
      <c r="M689" s="6"/>
      <c r="N689" s="6" t="s">
        <f>=I689+J689+K689+L689</f>
      </c>
      <c r="O689" s="16"/>
      <c r="P689" s="16" t="s">
        <v>841</v>
      </c>
    </row>
    <row collapsed="false" customFormat="false" customHeight="false" hidden="false" ht="12.1" outlineLevel="0" r="690">
      <c r="A690" s="21" t="n">
        <v>44819</v>
      </c>
      <c r="B690" s="22" t="s">
        <v>803</v>
      </c>
      <c r="C690" s="22" t="s">
        <v>175</v>
      </c>
      <c r="D690" s="22" t="s">
        <v>803</v>
      </c>
      <c r="E690" s="22" t="s">
        <v>803</v>
      </c>
      <c r="F690" s="22" t="s">
        <v>20</v>
      </c>
      <c r="G690" s="23" t="n">
        <v>1</v>
      </c>
      <c r="H690" s="24" t="n">
        <v>507</v>
      </c>
      <c r="I690" s="24" t="n">
        <v>507</v>
      </c>
      <c r="J690" s="24" t="n">
        <v>0</v>
      </c>
      <c r="K690" s="24" t="n">
        <v>-0</v>
      </c>
      <c r="L690" s="24" t="n">
        <v>-0</v>
      </c>
      <c r="M690" s="24"/>
      <c r="N690" s="6" t="s">
        <f>=I690+J690+K690+L690</f>
      </c>
      <c r="O690" s="22"/>
      <c r="P690" s="22" t="s">
        <v>807</v>
      </c>
    </row>
    <row collapsed="false" customFormat="false" customHeight="false" hidden="false" ht="12.1" outlineLevel="0" r="691">
      <c r="A691" s="20" t="n">
        <v>44819.565358796</v>
      </c>
      <c r="B691" s="16" t="s">
        <v>35</v>
      </c>
      <c r="C691" s="16" t="s">
        <v>898</v>
      </c>
      <c r="D691" s="16" t="s">
        <v>656</v>
      </c>
      <c r="E691" s="16" t="s">
        <v>18</v>
      </c>
      <c r="F691" s="16" t="s">
        <v>20</v>
      </c>
      <c r="G691" s="7" t="n">
        <v>1</v>
      </c>
      <c r="H691" s="6" t="n">
        <v>366.3</v>
      </c>
      <c r="I691" s="6" t="n">
        <v>-366.3</v>
      </c>
      <c r="J691" s="6" t="n">
        <v>-0</v>
      </c>
      <c r="K691" s="6" t="n">
        <v>-0.21</v>
      </c>
      <c r="L691" s="6" t="n">
        <v>-0</v>
      </c>
      <c r="M691" s="6"/>
      <c r="N691" s="6" t="s">
        <f>=I691+J691+K691+L691</f>
      </c>
      <c r="O691" s="16"/>
      <c r="P691" s="16" t="s">
        <v>807</v>
      </c>
    </row>
    <row collapsed="false" customFormat="false" customHeight="false" hidden="false" ht="12.1" outlineLevel="0" r="692">
      <c r="A692" s="20" t="n">
        <v>44819.56587963</v>
      </c>
      <c r="B692" s="16" t="s">
        <v>715</v>
      </c>
      <c r="C692" s="16" t="s">
        <v>906</v>
      </c>
      <c r="D692" s="16" t="s">
        <v>656</v>
      </c>
      <c r="E692" s="16" t="s">
        <v>87</v>
      </c>
      <c r="F692" s="16" t="s">
        <v>20</v>
      </c>
      <c r="G692" s="7" t="n">
        <v>30</v>
      </c>
      <c r="H692" s="6" t="n">
        <v>4.26</v>
      </c>
      <c r="I692" s="6" t="n">
        <v>-127.8</v>
      </c>
      <c r="J692" s="6" t="n">
        <v>-0</v>
      </c>
      <c r="K692" s="6" t="n">
        <v>-0.07</v>
      </c>
      <c r="L692" s="6" t="n">
        <v>-0</v>
      </c>
      <c r="M692" s="6"/>
      <c r="N692" s="6" t="s">
        <f>=I692+J692+K692+L692</f>
      </c>
      <c r="O692" s="16"/>
      <c r="P692" s="16" t="s">
        <v>807</v>
      </c>
    </row>
    <row collapsed="false" customFormat="false" customHeight="false" hidden="false" ht="12.1" outlineLevel="0" r="693">
      <c r="A693" s="21" t="n">
        <v>44820</v>
      </c>
      <c r="B693" s="22" t="s">
        <v>803</v>
      </c>
      <c r="C693" s="22" t="s">
        <v>175</v>
      </c>
      <c r="D693" s="22" t="s">
        <v>803</v>
      </c>
      <c r="E693" s="22" t="s">
        <v>803</v>
      </c>
      <c r="F693" s="22" t="s">
        <v>20</v>
      </c>
      <c r="G693" s="23" t="n">
        <v>1</v>
      </c>
      <c r="H693" s="24" t="n">
        <v>2000</v>
      </c>
      <c r="I693" s="24" t="n">
        <v>2000</v>
      </c>
      <c r="J693" s="24" t="n">
        <v>0</v>
      </c>
      <c r="K693" s="24" t="n">
        <v>-0</v>
      </c>
      <c r="L693" s="24" t="n">
        <v>-0</v>
      </c>
      <c r="M693" s="24"/>
      <c r="N693" s="6" t="s">
        <f>=I693+J693+K693+L693</f>
      </c>
      <c r="O693" s="22"/>
      <c r="P693" s="22" t="s">
        <v>807</v>
      </c>
    </row>
    <row collapsed="false" customFormat="false" customHeight="false" hidden="false" ht="12.1" outlineLevel="0" r="694">
      <c r="A694" s="20" t="n">
        <v>44820.507106481</v>
      </c>
      <c r="B694" s="16" t="s">
        <v>50</v>
      </c>
      <c r="C694" s="16" t="s">
        <v>812</v>
      </c>
      <c r="D694" s="16" t="s">
        <v>656</v>
      </c>
      <c r="E694" s="16" t="s">
        <v>18</v>
      </c>
      <c r="F694" s="16" t="s">
        <v>20</v>
      </c>
      <c r="G694" s="7" t="n">
        <v>10</v>
      </c>
      <c r="H694" s="6" t="n">
        <v>117.98</v>
      </c>
      <c r="I694" s="6" t="n">
        <v>-1179.8</v>
      </c>
      <c r="J694" s="6" t="n">
        <v>-0</v>
      </c>
      <c r="K694" s="6" t="n">
        <v>-0.66</v>
      </c>
      <c r="L694" s="6" t="n">
        <v>-0</v>
      </c>
      <c r="M694" s="6"/>
      <c r="N694" s="6" t="s">
        <f>=I694+J694+K694+L694</f>
      </c>
      <c r="O694" s="16"/>
      <c r="P694" s="16" t="s">
        <v>807</v>
      </c>
    </row>
    <row collapsed="false" customFormat="false" customHeight="false" hidden="false" ht="12.1" outlineLevel="0" r="695">
      <c r="A695" s="20" t="n">
        <v>44820.507349537</v>
      </c>
      <c r="B695" s="16" t="s">
        <v>704</v>
      </c>
      <c r="C695" s="16" t="s">
        <v>892</v>
      </c>
      <c r="D695" s="16" t="s">
        <v>656</v>
      </c>
      <c r="E695" s="16" t="s">
        <v>18</v>
      </c>
      <c r="F695" s="16" t="s">
        <v>20</v>
      </c>
      <c r="G695" s="7" t="n">
        <v>20</v>
      </c>
      <c r="H695" s="6" t="n">
        <v>30.13</v>
      </c>
      <c r="I695" s="6" t="n">
        <v>-602.6</v>
      </c>
      <c r="J695" s="6" t="n">
        <v>-0</v>
      </c>
      <c r="K695" s="6" t="n">
        <v>-0.34</v>
      </c>
      <c r="L695" s="6" t="n">
        <v>-0</v>
      </c>
      <c r="M695" s="6"/>
      <c r="N695" s="6" t="s">
        <f>=I695+J695+K695+L695</f>
      </c>
      <c r="O695" s="16"/>
      <c r="P695" s="16" t="s">
        <v>807</v>
      </c>
    </row>
    <row collapsed="false" customFormat="false" customHeight="false" hidden="false" ht="12.1" outlineLevel="0" r="696">
      <c r="A696" s="20" t="n">
        <v>44820.508333333</v>
      </c>
      <c r="B696" s="16" t="s">
        <v>679</v>
      </c>
      <c r="C696" s="16" t="s">
        <v>853</v>
      </c>
      <c r="D696" s="16" t="s">
        <v>656</v>
      </c>
      <c r="E696" s="16" t="s">
        <v>87</v>
      </c>
      <c r="F696" s="16" t="s">
        <v>20</v>
      </c>
      <c r="G696" s="7" t="n">
        <v>22</v>
      </c>
      <c r="H696" s="6" t="n">
        <v>9.93</v>
      </c>
      <c r="I696" s="6" t="n">
        <v>-218.46</v>
      </c>
      <c r="J696" s="6" t="n">
        <v>-0</v>
      </c>
      <c r="K696" s="6" t="n">
        <v>-0.12</v>
      </c>
      <c r="L696" s="6" t="n">
        <v>-0</v>
      </c>
      <c r="M696" s="6"/>
      <c r="N696" s="6" t="s">
        <f>=I696+J696+K696+L696</f>
      </c>
      <c r="O696" s="16"/>
      <c r="P696" s="16" t="s">
        <v>807</v>
      </c>
    </row>
    <row collapsed="false" customFormat="false" customHeight="false" hidden="false" ht="12.1" outlineLevel="0" r="697">
      <c r="A697" s="29" t="n">
        <v>44823.632766204</v>
      </c>
      <c r="B697" s="30" t="s">
        <v>105</v>
      </c>
      <c r="C697" s="30" t="s">
        <v>913</v>
      </c>
      <c r="D697" s="30" t="s">
        <v>657</v>
      </c>
      <c r="E697" s="30" t="s">
        <v>87</v>
      </c>
      <c r="F697" s="30" t="s">
        <v>20</v>
      </c>
      <c r="G697" s="31" t="n">
        <v>-4</v>
      </c>
      <c r="H697" s="32" t="n">
        <v>11.02</v>
      </c>
      <c r="I697" s="32" t="n">
        <v>44.08</v>
      </c>
      <c r="J697" s="32" t="n">
        <v>0</v>
      </c>
      <c r="K697" s="32" t="n">
        <v>-0</v>
      </c>
      <c r="L697" s="32" t="n">
        <v>-0.02</v>
      </c>
      <c r="M697" s="32"/>
      <c r="N697" s="6" t="s">
        <f>=I697+J697+K697+L697</f>
      </c>
      <c r="O697" s="30"/>
      <c r="P697" s="30" t="s">
        <v>841</v>
      </c>
    </row>
    <row collapsed="false" customFormat="false" customHeight="false" hidden="false" ht="12.1" outlineLevel="0" r="698">
      <c r="A698" s="29" t="n">
        <v>44823.632962963</v>
      </c>
      <c r="B698" s="30" t="s">
        <v>718</v>
      </c>
      <c r="C698" s="30" t="s">
        <v>912</v>
      </c>
      <c r="D698" s="30" t="s">
        <v>657</v>
      </c>
      <c r="E698" s="30" t="s">
        <v>87</v>
      </c>
      <c r="F698" s="30" t="s">
        <v>20</v>
      </c>
      <c r="G698" s="31" t="n">
        <v>-18</v>
      </c>
      <c r="H698" s="32" t="n">
        <v>12.27</v>
      </c>
      <c r="I698" s="32" t="n">
        <v>220.86</v>
      </c>
      <c r="J698" s="32" t="n">
        <v>0</v>
      </c>
      <c r="K698" s="32" t="n">
        <v>-0</v>
      </c>
      <c r="L698" s="32" t="n">
        <v>-0.02</v>
      </c>
      <c r="M698" s="32"/>
      <c r="N698" s="6" t="s">
        <f>=I698+J698+K698+L698</f>
      </c>
      <c r="O698" s="30"/>
      <c r="P698" s="30" t="s">
        <v>841</v>
      </c>
    </row>
    <row collapsed="false" customFormat="false" customHeight="false" hidden="false" ht="12.1" outlineLevel="0" r="699">
      <c r="A699" s="20" t="n">
        <v>44823.6334375</v>
      </c>
      <c r="B699" s="16" t="s">
        <v>715</v>
      </c>
      <c r="C699" s="16" t="s">
        <v>906</v>
      </c>
      <c r="D699" s="16" t="s">
        <v>656</v>
      </c>
      <c r="E699" s="16" t="s">
        <v>87</v>
      </c>
      <c r="F699" s="16" t="s">
        <v>20</v>
      </c>
      <c r="G699" s="7" t="n">
        <v>62</v>
      </c>
      <c r="H699" s="6" t="n">
        <v>4.254</v>
      </c>
      <c r="I699" s="6" t="n">
        <v>-263.75</v>
      </c>
      <c r="J699" s="6" t="n">
        <v>-0</v>
      </c>
      <c r="K699" s="6" t="n">
        <v>-0</v>
      </c>
      <c r="L699" s="6" t="n">
        <v>-0.02</v>
      </c>
      <c r="M699" s="6"/>
      <c r="N699" s="6" t="s">
        <f>=I699+J699+K699+L699</f>
      </c>
      <c r="O699" s="16"/>
      <c r="P699" s="16" t="s">
        <v>841</v>
      </c>
    </row>
    <row collapsed="false" customFormat="false" customHeight="false" hidden="false" ht="12.1" outlineLevel="0" r="700">
      <c r="A700" s="21" t="n">
        <v>44823.639340278</v>
      </c>
      <c r="B700" s="22" t="s">
        <v>803</v>
      </c>
      <c r="C700" s="22" t="s">
        <v>240</v>
      </c>
      <c r="D700" s="22" t="s">
        <v>803</v>
      </c>
      <c r="E700" s="22" t="s">
        <v>803</v>
      </c>
      <c r="F700" s="22" t="s">
        <v>20</v>
      </c>
      <c r="G700" s="23" t="n">
        <v>1</v>
      </c>
      <c r="H700" s="24" t="n">
        <v>200</v>
      </c>
      <c r="I700" s="24" t="n">
        <v>200</v>
      </c>
      <c r="J700" s="24" t="n">
        <v>0</v>
      </c>
      <c r="K700" s="24" t="n">
        <v>-0</v>
      </c>
      <c r="L700" s="24" t="n">
        <v>-0</v>
      </c>
      <c r="M700" s="24"/>
      <c r="N700" s="6" t="s">
        <f>=I700+J700+K700+L700</f>
      </c>
      <c r="O700" s="22"/>
      <c r="P700" s="22" t="s">
        <v>841</v>
      </c>
    </row>
    <row collapsed="false" customFormat="false" customHeight="false" hidden="false" ht="12.1" outlineLevel="0" r="701">
      <c r="A701" s="20" t="n">
        <v>44823.640972222</v>
      </c>
      <c r="B701" s="16" t="s">
        <v>719</v>
      </c>
      <c r="C701" s="16" t="s">
        <v>914</v>
      </c>
      <c r="D701" s="16" t="s">
        <v>656</v>
      </c>
      <c r="E701" s="16" t="s">
        <v>87</v>
      </c>
      <c r="F701" s="16" t="s">
        <v>20</v>
      </c>
      <c r="G701" s="7" t="n">
        <v>20</v>
      </c>
      <c r="H701" s="6" t="n">
        <v>9.98</v>
      </c>
      <c r="I701" s="6" t="n">
        <v>-199.6</v>
      </c>
      <c r="J701" s="6" t="n">
        <v>-0</v>
      </c>
      <c r="K701" s="6" t="n">
        <v>-0</v>
      </c>
      <c r="L701" s="6" t="n">
        <v>-0.02</v>
      </c>
      <c r="M701" s="6"/>
      <c r="N701" s="6" t="s">
        <f>=I701+J701+K701+L701</f>
      </c>
      <c r="O701" s="16"/>
      <c r="P701" s="16" t="s">
        <v>841</v>
      </c>
    </row>
    <row collapsed="false" customFormat="false" customHeight="false" hidden="false" ht="12.1" outlineLevel="0" r="702">
      <c r="A702" s="29" t="n">
        <v>44824.717962963</v>
      </c>
      <c r="B702" s="30" t="s">
        <v>713</v>
      </c>
      <c r="C702" s="30" t="s">
        <v>903</v>
      </c>
      <c r="D702" s="30" t="s">
        <v>657</v>
      </c>
      <c r="E702" s="30" t="s">
        <v>87</v>
      </c>
      <c r="F702" s="30" t="s">
        <v>20</v>
      </c>
      <c r="G702" s="31" t="n">
        <v>-1</v>
      </c>
      <c r="H702" s="32" t="n">
        <v>485.5</v>
      </c>
      <c r="I702" s="32" t="n">
        <v>485.5</v>
      </c>
      <c r="J702" s="32" t="n">
        <v>0</v>
      </c>
      <c r="K702" s="32" t="n">
        <v>-0.28</v>
      </c>
      <c r="L702" s="32" t="n">
        <v>-0</v>
      </c>
      <c r="M702" s="32"/>
      <c r="N702" s="6" t="s">
        <f>=I702+J702+K702+L702</f>
      </c>
      <c r="O702" s="30"/>
      <c r="P702" s="30" t="s">
        <v>807</v>
      </c>
    </row>
    <row collapsed="false" customFormat="false" customHeight="false" hidden="false" ht="12.1" outlineLevel="0" r="703">
      <c r="A703" s="29" t="n">
        <v>44824.717962963</v>
      </c>
      <c r="B703" s="30" t="s">
        <v>713</v>
      </c>
      <c r="C703" s="30" t="s">
        <v>903</v>
      </c>
      <c r="D703" s="30" t="s">
        <v>657</v>
      </c>
      <c r="E703" s="30" t="s">
        <v>87</v>
      </c>
      <c r="F703" s="30" t="s">
        <v>20</v>
      </c>
      <c r="G703" s="31" t="n">
        <v>-2</v>
      </c>
      <c r="H703" s="32" t="n">
        <v>485</v>
      </c>
      <c r="I703" s="32" t="n">
        <v>970</v>
      </c>
      <c r="J703" s="32" t="n">
        <v>0</v>
      </c>
      <c r="K703" s="32" t="n">
        <v>-0.56</v>
      </c>
      <c r="L703" s="32" t="n">
        <v>-0</v>
      </c>
      <c r="M703" s="32"/>
      <c r="N703" s="6" t="s">
        <f>=I703+J703+K703+L703</f>
      </c>
      <c r="O703" s="30"/>
      <c r="P703" s="30" t="s">
        <v>807</v>
      </c>
    </row>
    <row collapsed="false" customFormat="false" customHeight="false" hidden="false" ht="12.1" outlineLevel="0" r="704">
      <c r="A704" s="29" t="n">
        <v>44824.718171296</v>
      </c>
      <c r="B704" s="30" t="s">
        <v>714</v>
      </c>
      <c r="C704" s="30" t="s">
        <v>904</v>
      </c>
      <c r="D704" s="30" t="s">
        <v>657</v>
      </c>
      <c r="E704" s="30" t="s">
        <v>87</v>
      </c>
      <c r="F704" s="30" t="s">
        <v>20</v>
      </c>
      <c r="G704" s="31" t="n">
        <v>-1</v>
      </c>
      <c r="H704" s="32" t="n">
        <v>71.8</v>
      </c>
      <c r="I704" s="32" t="n">
        <v>71.8</v>
      </c>
      <c r="J704" s="32" t="n">
        <v>0</v>
      </c>
      <c r="K704" s="32" t="n">
        <v>-0.04</v>
      </c>
      <c r="L704" s="32" t="n">
        <v>-0</v>
      </c>
      <c r="M704" s="32"/>
      <c r="N704" s="6" t="s">
        <f>=I704+J704+K704+L704</f>
      </c>
      <c r="O704" s="30"/>
      <c r="P704" s="30" t="s">
        <v>807</v>
      </c>
    </row>
    <row collapsed="false" customFormat="false" customHeight="false" hidden="false" ht="12.1" outlineLevel="0" r="705">
      <c r="A705" s="29" t="n">
        <v>44824.718171296</v>
      </c>
      <c r="B705" s="30" t="s">
        <v>714</v>
      </c>
      <c r="C705" s="30" t="s">
        <v>904</v>
      </c>
      <c r="D705" s="30" t="s">
        <v>657</v>
      </c>
      <c r="E705" s="30" t="s">
        <v>87</v>
      </c>
      <c r="F705" s="30" t="s">
        <v>20</v>
      </c>
      <c r="G705" s="31" t="n">
        <v>-1</v>
      </c>
      <c r="H705" s="32" t="n">
        <v>71.8</v>
      </c>
      <c r="I705" s="32" t="n">
        <v>71.8</v>
      </c>
      <c r="J705" s="32" t="n">
        <v>0</v>
      </c>
      <c r="K705" s="32" t="n">
        <v>-0.04</v>
      </c>
      <c r="L705" s="32" t="n">
        <v>-0</v>
      </c>
      <c r="M705" s="32"/>
      <c r="N705" s="6" t="s">
        <f>=I705+J705+K705+L705</f>
      </c>
      <c r="O705" s="30"/>
      <c r="P705" s="30" t="s">
        <v>807</v>
      </c>
    </row>
    <row collapsed="false" customFormat="false" customHeight="false" hidden="false" ht="12.1" outlineLevel="0" r="706">
      <c r="A706" s="29" t="n">
        <v>44824.718171296</v>
      </c>
      <c r="B706" s="30" t="s">
        <v>714</v>
      </c>
      <c r="C706" s="30" t="s">
        <v>904</v>
      </c>
      <c r="D706" s="30" t="s">
        <v>657</v>
      </c>
      <c r="E706" s="30" t="s">
        <v>87</v>
      </c>
      <c r="F706" s="30" t="s">
        <v>20</v>
      </c>
      <c r="G706" s="31" t="n">
        <v>-1</v>
      </c>
      <c r="H706" s="32" t="n">
        <v>71.2</v>
      </c>
      <c r="I706" s="32" t="n">
        <v>71.2</v>
      </c>
      <c r="J706" s="32" t="n">
        <v>0</v>
      </c>
      <c r="K706" s="32" t="n">
        <v>-0.04</v>
      </c>
      <c r="L706" s="32" t="n">
        <v>-0</v>
      </c>
      <c r="M706" s="32"/>
      <c r="N706" s="6" t="s">
        <f>=I706+J706+K706+L706</f>
      </c>
      <c r="O706" s="30"/>
      <c r="P706" s="30" t="s">
        <v>807</v>
      </c>
    </row>
    <row collapsed="false" customFormat="false" customHeight="false" hidden="false" ht="12.1" outlineLevel="0" r="707">
      <c r="A707" s="29" t="n">
        <v>44824.718171296</v>
      </c>
      <c r="B707" s="30" t="s">
        <v>714</v>
      </c>
      <c r="C707" s="30" t="s">
        <v>904</v>
      </c>
      <c r="D707" s="30" t="s">
        <v>657</v>
      </c>
      <c r="E707" s="30" t="s">
        <v>87</v>
      </c>
      <c r="F707" s="30" t="s">
        <v>20</v>
      </c>
      <c r="G707" s="31" t="n">
        <v>-15</v>
      </c>
      <c r="H707" s="32" t="n">
        <v>71.1</v>
      </c>
      <c r="I707" s="32" t="n">
        <v>1066.5</v>
      </c>
      <c r="J707" s="32" t="n">
        <v>0</v>
      </c>
      <c r="K707" s="32" t="n">
        <v>-0.61</v>
      </c>
      <c r="L707" s="32" t="n">
        <v>-0</v>
      </c>
      <c r="M707" s="32"/>
      <c r="N707" s="6" t="s">
        <f>=I707+J707+K707+L707</f>
      </c>
      <c r="O707" s="30"/>
      <c r="P707" s="30" t="s">
        <v>807</v>
      </c>
    </row>
    <row collapsed="false" customFormat="false" customHeight="false" hidden="false" ht="12.1" outlineLevel="0" r="708">
      <c r="A708" s="20" t="n">
        <v>44824.719722222</v>
      </c>
      <c r="B708" s="16" t="s">
        <v>715</v>
      </c>
      <c r="C708" s="16" t="s">
        <v>906</v>
      </c>
      <c r="D708" s="16" t="s">
        <v>656</v>
      </c>
      <c r="E708" s="16" t="s">
        <v>87</v>
      </c>
      <c r="F708" s="16" t="s">
        <v>20</v>
      </c>
      <c r="G708" s="7" t="n">
        <v>640</v>
      </c>
      <c r="H708" s="6" t="n">
        <v>4.238</v>
      </c>
      <c r="I708" s="6" t="n">
        <v>-2712.32</v>
      </c>
      <c r="J708" s="6" t="n">
        <v>-0</v>
      </c>
      <c r="K708" s="6" t="n">
        <v>-1.57</v>
      </c>
      <c r="L708" s="6" t="n">
        <v>-0</v>
      </c>
      <c r="M708" s="6"/>
      <c r="N708" s="6" t="s">
        <f>=I708+J708+K708+L708</f>
      </c>
      <c r="O708" s="16"/>
      <c r="P708" s="16" t="s">
        <v>807</v>
      </c>
    </row>
    <row collapsed="false" customFormat="false" customHeight="false" hidden="false" ht="12.1" outlineLevel="0" r="709">
      <c r="A709" s="29" t="n">
        <v>44830.480555556</v>
      </c>
      <c r="B709" s="30" t="s">
        <v>711</v>
      </c>
      <c r="C709" s="30" t="s">
        <v>900</v>
      </c>
      <c r="D709" s="30" t="s">
        <v>657</v>
      </c>
      <c r="E709" s="30" t="s">
        <v>113</v>
      </c>
      <c r="F709" s="30" t="s">
        <v>20</v>
      </c>
      <c r="G709" s="31" t="n">
        <v>-2</v>
      </c>
      <c r="H709" s="32" t="n">
        <v>99.83</v>
      </c>
      <c r="I709" s="32" t="n">
        <v>1996.6</v>
      </c>
      <c r="J709" s="32" t="n">
        <v>45</v>
      </c>
      <c r="K709" s="32" t="n">
        <v>-1.15</v>
      </c>
      <c r="L709" s="32" t="n">
        <v>-0</v>
      </c>
      <c r="M709" s="32"/>
      <c r="N709" s="6" t="s">
        <f>=I709+J709+K709+L709</f>
      </c>
      <c r="O709" s="30"/>
      <c r="P709" s="30" t="s">
        <v>807</v>
      </c>
    </row>
    <row collapsed="false" customFormat="false" customHeight="false" hidden="false" ht="12.1" outlineLevel="0" r="710">
      <c r="A710" s="20" t="n">
        <v>44830.480821759</v>
      </c>
      <c r="B710" s="16" t="s">
        <v>696</v>
      </c>
      <c r="C710" s="16" t="s">
        <v>879</v>
      </c>
      <c r="D710" s="16" t="s">
        <v>656</v>
      </c>
      <c r="E710" s="16" t="s">
        <v>87</v>
      </c>
      <c r="F710" s="16" t="s">
        <v>20</v>
      </c>
      <c r="G710" s="7" t="n">
        <v>1</v>
      </c>
      <c r="H710" s="6" t="n">
        <v>1739.6</v>
      </c>
      <c r="I710" s="6" t="n">
        <v>-1739.6</v>
      </c>
      <c r="J710" s="6" t="n">
        <v>-0</v>
      </c>
      <c r="K710" s="6" t="n">
        <v>-1</v>
      </c>
      <c r="L710" s="6" t="n">
        <v>-0</v>
      </c>
      <c r="M710" s="6"/>
      <c r="N710" s="6" t="s">
        <f>=I710+J710+K710+L710</f>
      </c>
      <c r="O710" s="16"/>
      <c r="P710" s="16" t="s">
        <v>807</v>
      </c>
    </row>
    <row collapsed="false" customFormat="false" customHeight="false" hidden="false" ht="12.1" outlineLevel="0" r="711">
      <c r="A711" s="20" t="n">
        <v>44830.481712963</v>
      </c>
      <c r="B711" s="16" t="s">
        <v>715</v>
      </c>
      <c r="C711" s="16" t="s">
        <v>906</v>
      </c>
      <c r="D711" s="16" t="s">
        <v>656</v>
      </c>
      <c r="E711" s="16" t="s">
        <v>87</v>
      </c>
      <c r="F711" s="16" t="s">
        <v>20</v>
      </c>
      <c r="G711" s="7" t="n">
        <v>80</v>
      </c>
      <c r="H711" s="6" t="n">
        <v>4.02</v>
      </c>
      <c r="I711" s="6" t="n">
        <v>-321.6</v>
      </c>
      <c r="J711" s="6" t="n">
        <v>-0</v>
      </c>
      <c r="K711" s="6" t="n">
        <v>-0.19</v>
      </c>
      <c r="L711" s="6" t="n">
        <v>-0</v>
      </c>
      <c r="M711" s="6"/>
      <c r="N711" s="6" t="s">
        <f>=I711+J711+K711+L711</f>
      </c>
      <c r="O711" s="16"/>
      <c r="P711" s="16" t="s">
        <v>807</v>
      </c>
    </row>
    <row collapsed="false" customFormat="false" customHeight="false" hidden="false" ht="12.1" outlineLevel="0" r="712">
      <c r="A712" s="21" t="n">
        <v>44848</v>
      </c>
      <c r="B712" s="22" t="s">
        <v>803</v>
      </c>
      <c r="C712" s="22" t="s">
        <v>175</v>
      </c>
      <c r="D712" s="22" t="s">
        <v>803</v>
      </c>
      <c r="E712" s="22" t="s">
        <v>803</v>
      </c>
      <c r="F712" s="22" t="s">
        <v>20</v>
      </c>
      <c r="G712" s="23" t="n">
        <v>1</v>
      </c>
      <c r="H712" s="24" t="n">
        <v>2000</v>
      </c>
      <c r="I712" s="24" t="n">
        <v>2000</v>
      </c>
      <c r="J712" s="24" t="n">
        <v>0</v>
      </c>
      <c r="K712" s="24" t="n">
        <v>-0</v>
      </c>
      <c r="L712" s="24" t="n">
        <v>-0</v>
      </c>
      <c r="M712" s="24"/>
      <c r="N712" s="6" t="s">
        <f>=I712+J712+K712+L712</f>
      </c>
      <c r="O712" s="22"/>
      <c r="P712" s="22" t="s">
        <v>807</v>
      </c>
    </row>
    <row collapsed="false" customFormat="false" customHeight="false" hidden="false" ht="12.1" outlineLevel="0" r="713">
      <c r="A713" s="20" t="n">
        <v>44848.608888889</v>
      </c>
      <c r="B713" s="16" t="s">
        <v>23</v>
      </c>
      <c r="C713" s="16" t="s">
        <v>897</v>
      </c>
      <c r="D713" s="16" t="s">
        <v>656</v>
      </c>
      <c r="E713" s="16" t="s">
        <v>18</v>
      </c>
      <c r="F713" s="16" t="s">
        <v>20</v>
      </c>
      <c r="G713" s="7" t="n">
        <v>10</v>
      </c>
      <c r="H713" s="6" t="n">
        <v>106.06</v>
      </c>
      <c r="I713" s="6" t="n">
        <v>-1060.6</v>
      </c>
      <c r="J713" s="6" t="n">
        <v>-0</v>
      </c>
      <c r="K713" s="6" t="n">
        <v>-0.6</v>
      </c>
      <c r="L713" s="6" t="n">
        <v>-0</v>
      </c>
      <c r="M713" s="6"/>
      <c r="N713" s="6" t="s">
        <f>=I713+J713+K713+L713</f>
      </c>
      <c r="O713" s="16"/>
      <c r="P713" s="16" t="s">
        <v>807</v>
      </c>
    </row>
    <row collapsed="false" customFormat="false" customHeight="false" hidden="false" ht="12.1" outlineLevel="0" r="714">
      <c r="A714" s="20" t="n">
        <v>44848.609108796</v>
      </c>
      <c r="B714" s="16" t="s">
        <v>668</v>
      </c>
      <c r="C714" s="16" t="s">
        <v>828</v>
      </c>
      <c r="D714" s="16" t="s">
        <v>656</v>
      </c>
      <c r="E714" s="16" t="s">
        <v>18</v>
      </c>
      <c r="F714" s="16" t="s">
        <v>20</v>
      </c>
      <c r="G714" s="7" t="n">
        <v>2</v>
      </c>
      <c r="H714" s="6" t="n">
        <v>334.5</v>
      </c>
      <c r="I714" s="6" t="n">
        <v>-669</v>
      </c>
      <c r="J714" s="6" t="n">
        <v>-0</v>
      </c>
      <c r="K714" s="6" t="n">
        <v>-0.37</v>
      </c>
      <c r="L714" s="6" t="n">
        <v>-0</v>
      </c>
      <c r="M714" s="6"/>
      <c r="N714" s="6" t="s">
        <f>=I714+J714+K714+L714</f>
      </c>
      <c r="O714" s="16"/>
      <c r="P714" s="16" t="s">
        <v>807</v>
      </c>
    </row>
    <row collapsed="false" customFormat="false" customHeight="false" hidden="false" ht="12.1" outlineLevel="0" r="715">
      <c r="A715" s="20" t="n">
        <v>44848.609664352</v>
      </c>
      <c r="B715" s="16" t="s">
        <v>679</v>
      </c>
      <c r="C715" s="16" t="s">
        <v>853</v>
      </c>
      <c r="D715" s="16" t="s">
        <v>656</v>
      </c>
      <c r="E715" s="16" t="s">
        <v>87</v>
      </c>
      <c r="F715" s="16" t="s">
        <v>20</v>
      </c>
      <c r="G715" s="7" t="n">
        <v>33</v>
      </c>
      <c r="H715" s="6" t="n">
        <v>8.178</v>
      </c>
      <c r="I715" s="6" t="n">
        <v>-269.87</v>
      </c>
      <c r="J715" s="6" t="n">
        <v>-0</v>
      </c>
      <c r="K715" s="6" t="n">
        <v>-0.15</v>
      </c>
      <c r="L715" s="6" t="n">
        <v>-0</v>
      </c>
      <c r="M715" s="6"/>
      <c r="N715" s="6" t="s">
        <f>=I715+J715+K715+L715</f>
      </c>
      <c r="O715" s="16"/>
      <c r="P715" s="16" t="s">
        <v>807</v>
      </c>
    </row>
    <row collapsed="false" customFormat="false" customHeight="false" hidden="false" ht="12.1" outlineLevel="0" r="716">
      <c r="A716" s="21" t="n">
        <v>44851</v>
      </c>
      <c r="B716" s="22" t="s">
        <v>803</v>
      </c>
      <c r="C716" s="22" t="s">
        <v>240</v>
      </c>
      <c r="D716" s="22" t="s">
        <v>803</v>
      </c>
      <c r="E716" s="22" t="s">
        <v>803</v>
      </c>
      <c r="F716" s="22" t="s">
        <v>20</v>
      </c>
      <c r="G716" s="23" t="n">
        <v>1</v>
      </c>
      <c r="H716" s="24" t="n">
        <v>10</v>
      </c>
      <c r="I716" s="24" t="n">
        <v>10</v>
      </c>
      <c r="J716" s="24" t="n">
        <v>0</v>
      </c>
      <c r="K716" s="24" t="n">
        <v>-0</v>
      </c>
      <c r="L716" s="24" t="n">
        <v>-0</v>
      </c>
      <c r="M716" s="24"/>
      <c r="N716" s="6" t="s">
        <f>=I716+J716+K716+L716</f>
      </c>
      <c r="O716" s="22"/>
      <c r="P716" s="22" t="s">
        <v>841</v>
      </c>
    </row>
    <row collapsed="false" customFormat="false" customHeight="false" hidden="false" ht="12.1" outlineLevel="0" r="717">
      <c r="A717" s="21" t="n">
        <v>44851</v>
      </c>
      <c r="B717" s="22" t="s">
        <v>803</v>
      </c>
      <c r="C717" s="22" t="s">
        <v>240</v>
      </c>
      <c r="D717" s="22" t="s">
        <v>803</v>
      </c>
      <c r="E717" s="22" t="s">
        <v>803</v>
      </c>
      <c r="F717" s="22" t="s">
        <v>20</v>
      </c>
      <c r="G717" s="23" t="n">
        <v>1</v>
      </c>
      <c r="H717" s="24" t="n">
        <v>100</v>
      </c>
      <c r="I717" s="24" t="n">
        <v>100</v>
      </c>
      <c r="J717" s="24" t="n">
        <v>0</v>
      </c>
      <c r="K717" s="24" t="n">
        <v>-0</v>
      </c>
      <c r="L717" s="24" t="n">
        <v>-0</v>
      </c>
      <c r="M717" s="24"/>
      <c r="N717" s="6" t="s">
        <f>=I717+J717+K717+L717</f>
      </c>
      <c r="O717" s="22"/>
      <c r="P717" s="22" t="s">
        <v>841</v>
      </c>
    </row>
    <row collapsed="false" customFormat="false" customHeight="false" hidden="false" ht="12.1" outlineLevel="0" r="718">
      <c r="A718" s="20" t="n">
        <v>44851.706435185</v>
      </c>
      <c r="B718" s="16" t="s">
        <v>720</v>
      </c>
      <c r="C718" s="16" t="s">
        <v>915</v>
      </c>
      <c r="D718" s="16" t="s">
        <v>656</v>
      </c>
      <c r="E718" s="16" t="s">
        <v>87</v>
      </c>
      <c r="F718" s="16" t="s">
        <v>20</v>
      </c>
      <c r="G718" s="7" t="n">
        <v>10</v>
      </c>
      <c r="H718" s="6" t="n">
        <v>4.74</v>
      </c>
      <c r="I718" s="6" t="n">
        <v>-47.4</v>
      </c>
      <c r="J718" s="6" t="n">
        <v>-0</v>
      </c>
      <c r="K718" s="6" t="n">
        <v>-0.03</v>
      </c>
      <c r="L718" s="6" t="n">
        <v>-0.02</v>
      </c>
      <c r="M718" s="6"/>
      <c r="N718" s="6" t="s">
        <f>=I718+J718+K718+L718</f>
      </c>
      <c r="O718" s="16"/>
      <c r="P718" s="16" t="s">
        <v>841</v>
      </c>
    </row>
    <row collapsed="false" customFormat="false" customHeight="false" hidden="false" ht="12.1" outlineLevel="0" r="719">
      <c r="A719" s="20" t="n">
        <v>44851.707280093</v>
      </c>
      <c r="B719" s="16" t="s">
        <v>721</v>
      </c>
      <c r="C719" s="16" t="s">
        <v>916</v>
      </c>
      <c r="D719" s="16" t="s">
        <v>656</v>
      </c>
      <c r="E719" s="16" t="s">
        <v>87</v>
      </c>
      <c r="F719" s="16" t="s">
        <v>20</v>
      </c>
      <c r="G719" s="7" t="n">
        <v>10</v>
      </c>
      <c r="H719" s="6" t="n">
        <v>5.68</v>
      </c>
      <c r="I719" s="6" t="n">
        <v>-56.8</v>
      </c>
      <c r="J719" s="6" t="n">
        <v>-0</v>
      </c>
      <c r="K719" s="6" t="n">
        <v>-0.03</v>
      </c>
      <c r="L719" s="6" t="n">
        <v>-0.02</v>
      </c>
      <c r="M719" s="6"/>
      <c r="N719" s="6" t="s">
        <f>=I719+J719+K719+L719</f>
      </c>
      <c r="O719" s="16"/>
      <c r="P719" s="16" t="s">
        <v>841</v>
      </c>
    </row>
    <row collapsed="false" customFormat="false" customHeight="false" hidden="false" ht="12.1" outlineLevel="0" r="720">
      <c r="A720" s="21" t="n">
        <v>44854</v>
      </c>
      <c r="B720" s="22" t="s">
        <v>803</v>
      </c>
      <c r="C720" s="22" t="s">
        <v>287</v>
      </c>
      <c r="D720" s="22" t="s">
        <v>803</v>
      </c>
      <c r="E720" s="22" t="s">
        <v>803</v>
      </c>
      <c r="F720" s="22" t="s">
        <v>20</v>
      </c>
      <c r="G720" s="23" t="n">
        <v>1</v>
      </c>
      <c r="H720" s="24" t="n">
        <v>459.6</v>
      </c>
      <c r="I720" s="24" t="n">
        <v>459.6</v>
      </c>
      <c r="J720" s="24" t="n">
        <v>0</v>
      </c>
      <c r="K720" s="24" t="n">
        <v>-0</v>
      </c>
      <c r="L720" s="24" t="n">
        <v>-0</v>
      </c>
      <c r="M720" s="24"/>
      <c r="N720" s="6" t="s">
        <f>=I720+J720+K720+L720</f>
      </c>
      <c r="O720" s="22"/>
      <c r="P720" s="22" t="s">
        <v>807</v>
      </c>
    </row>
    <row collapsed="false" customFormat="false" customHeight="false" hidden="false" ht="12.1" outlineLevel="0" r="721">
      <c r="A721" s="20" t="n">
        <v>44854.557476852</v>
      </c>
      <c r="B721" s="16" t="s">
        <v>715</v>
      </c>
      <c r="C721" s="16" t="s">
        <v>906</v>
      </c>
      <c r="D721" s="16" t="s">
        <v>656</v>
      </c>
      <c r="E721" s="16" t="s">
        <v>87</v>
      </c>
      <c r="F721" s="16" t="s">
        <v>20</v>
      </c>
      <c r="G721" s="7" t="n">
        <v>110</v>
      </c>
      <c r="H721" s="6" t="n">
        <v>4.24</v>
      </c>
      <c r="I721" s="6" t="n">
        <v>-466.4</v>
      </c>
      <c r="J721" s="6" t="n">
        <v>-0</v>
      </c>
      <c r="K721" s="6" t="n">
        <v>-0.27</v>
      </c>
      <c r="L721" s="6" t="n">
        <v>-0</v>
      </c>
      <c r="M721" s="6"/>
      <c r="N721" s="6" t="s">
        <f>=I721+J721+K721+L721</f>
      </c>
      <c r="O721" s="16"/>
      <c r="P721" s="16" t="s">
        <v>807</v>
      </c>
    </row>
    <row collapsed="false" customFormat="false" customHeight="false" hidden="false" ht="12.1" outlineLevel="0" r="722">
      <c r="A722" s="21" t="n">
        <v>44855</v>
      </c>
      <c r="B722" s="22" t="s">
        <v>803</v>
      </c>
      <c r="C722" s="22" t="s">
        <v>240</v>
      </c>
      <c r="D722" s="22" t="s">
        <v>803</v>
      </c>
      <c r="E722" s="22" t="s">
        <v>803</v>
      </c>
      <c r="F722" s="22" t="s">
        <v>20</v>
      </c>
      <c r="G722" s="23" t="n">
        <v>1</v>
      </c>
      <c r="H722" s="24" t="n">
        <v>100</v>
      </c>
      <c r="I722" s="24" t="n">
        <v>100</v>
      </c>
      <c r="J722" s="24" t="n">
        <v>0</v>
      </c>
      <c r="K722" s="24" t="n">
        <v>-0</v>
      </c>
      <c r="L722" s="24" t="n">
        <v>-0</v>
      </c>
      <c r="M722" s="24"/>
      <c r="N722" s="6" t="s">
        <f>=I722+J722+K722+L722</f>
      </c>
      <c r="O722" s="22"/>
      <c r="P722" s="22" t="s">
        <v>841</v>
      </c>
    </row>
    <row collapsed="false" customFormat="false" customHeight="false" hidden="false" ht="12.1" outlineLevel="0" r="723">
      <c r="A723" s="29" t="n">
        <v>44855.424675926</v>
      </c>
      <c r="B723" s="30" t="s">
        <v>712</v>
      </c>
      <c r="C723" s="30" t="s">
        <v>902</v>
      </c>
      <c r="D723" s="30" t="s">
        <v>657</v>
      </c>
      <c r="E723" s="30" t="s">
        <v>18</v>
      </c>
      <c r="F723" s="30" t="s">
        <v>20</v>
      </c>
      <c r="G723" s="31" t="n">
        <v>-40000</v>
      </c>
      <c r="H723" s="32" t="n">
        <v>0.015935</v>
      </c>
      <c r="I723" s="32" t="n">
        <v>637.4</v>
      </c>
      <c r="J723" s="32" t="n">
        <v>0</v>
      </c>
      <c r="K723" s="32" t="n">
        <v>-0.37</v>
      </c>
      <c r="L723" s="32" t="n">
        <v>-0</v>
      </c>
      <c r="M723" s="32"/>
      <c r="N723" s="6" t="s">
        <f>=I723+J723+K723+L723</f>
      </c>
      <c r="O723" s="30"/>
      <c r="P723" s="30" t="s">
        <v>807</v>
      </c>
    </row>
    <row collapsed="false" customFormat="false" customHeight="false" hidden="false" ht="12.1" outlineLevel="0" r="724">
      <c r="A724" s="29" t="n">
        <v>44855.424895833</v>
      </c>
      <c r="B724" s="30" t="s">
        <v>710</v>
      </c>
      <c r="C724" s="30" t="s">
        <v>899</v>
      </c>
      <c r="D724" s="30" t="s">
        <v>657</v>
      </c>
      <c r="E724" s="30" t="s">
        <v>87</v>
      </c>
      <c r="F724" s="30" t="s">
        <v>20</v>
      </c>
      <c r="G724" s="31" t="n">
        <v>-2</v>
      </c>
      <c r="H724" s="32" t="n">
        <v>111.4</v>
      </c>
      <c r="I724" s="32" t="n">
        <v>222.8</v>
      </c>
      <c r="J724" s="32" t="n">
        <v>0</v>
      </c>
      <c r="K724" s="32" t="n">
        <v>-0.13</v>
      </c>
      <c r="L724" s="32" t="n">
        <v>-0</v>
      </c>
      <c r="M724" s="32"/>
      <c r="N724" s="6" t="s">
        <f>=I724+J724+K724+L724</f>
      </c>
      <c r="O724" s="30"/>
      <c r="P724" s="30" t="s">
        <v>807</v>
      </c>
    </row>
    <row collapsed="false" customFormat="false" customHeight="false" hidden="false" ht="12.1" outlineLevel="0" r="725">
      <c r="A725" s="20" t="n">
        <v>44855.434351852</v>
      </c>
      <c r="B725" s="16" t="s">
        <v>722</v>
      </c>
      <c r="C725" s="16" t="s">
        <v>917</v>
      </c>
      <c r="D725" s="16" t="s">
        <v>656</v>
      </c>
      <c r="E725" s="16" t="s">
        <v>87</v>
      </c>
      <c r="F725" s="16" t="s">
        <v>20</v>
      </c>
      <c r="G725" s="7" t="n">
        <v>130</v>
      </c>
      <c r="H725" s="6" t="n">
        <v>3.794</v>
      </c>
      <c r="I725" s="6" t="n">
        <v>-493.22</v>
      </c>
      <c r="J725" s="6" t="n">
        <v>-0</v>
      </c>
      <c r="K725" s="6" t="n">
        <v>-0.28</v>
      </c>
      <c r="L725" s="6" t="n">
        <v>-0</v>
      </c>
      <c r="M725" s="6"/>
      <c r="N725" s="6" t="s">
        <f>=I725+J725+K725+L725</f>
      </c>
      <c r="O725" s="16"/>
      <c r="P725" s="16" t="s">
        <v>807</v>
      </c>
    </row>
    <row collapsed="false" customFormat="false" customHeight="false" hidden="false" ht="12.1" outlineLevel="0" r="726">
      <c r="A726" s="20" t="n">
        <v>44855.434351852</v>
      </c>
      <c r="B726" s="16" t="s">
        <v>722</v>
      </c>
      <c r="C726" s="16" t="s">
        <v>917</v>
      </c>
      <c r="D726" s="16" t="s">
        <v>656</v>
      </c>
      <c r="E726" s="16" t="s">
        <v>87</v>
      </c>
      <c r="F726" s="16" t="s">
        <v>20</v>
      </c>
      <c r="G726" s="7" t="n">
        <v>90</v>
      </c>
      <c r="H726" s="6" t="n">
        <v>3.794</v>
      </c>
      <c r="I726" s="6" t="n">
        <v>-341.46</v>
      </c>
      <c r="J726" s="6" t="n">
        <v>-0</v>
      </c>
      <c r="K726" s="6" t="n">
        <v>-0.2</v>
      </c>
      <c r="L726" s="6" t="n">
        <v>-0</v>
      </c>
      <c r="M726" s="6"/>
      <c r="N726" s="6" t="s">
        <f>=I726+J726+K726+L726</f>
      </c>
      <c r="O726" s="16"/>
      <c r="P726" s="16" t="s">
        <v>807</v>
      </c>
    </row>
    <row collapsed="false" customFormat="false" customHeight="false" hidden="false" ht="12.1" outlineLevel="0" r="727">
      <c r="A727" s="29" t="n">
        <v>44855.435381944</v>
      </c>
      <c r="B727" s="30" t="s">
        <v>704</v>
      </c>
      <c r="C727" s="30" t="s">
        <v>892</v>
      </c>
      <c r="D727" s="30" t="s">
        <v>657</v>
      </c>
      <c r="E727" s="30" t="s">
        <v>18</v>
      </c>
      <c r="F727" s="30" t="s">
        <v>20</v>
      </c>
      <c r="G727" s="31" t="n">
        <v>-30</v>
      </c>
      <c r="H727" s="32" t="n">
        <v>28.075</v>
      </c>
      <c r="I727" s="32" t="n">
        <v>842.25</v>
      </c>
      <c r="J727" s="32" t="n">
        <v>0</v>
      </c>
      <c r="K727" s="32" t="n">
        <v>-0.48</v>
      </c>
      <c r="L727" s="32" t="n">
        <v>-0</v>
      </c>
      <c r="M727" s="32"/>
      <c r="N727" s="6" t="s">
        <f>=I727+J727+K727+L727</f>
      </c>
      <c r="O727" s="30"/>
      <c r="P727" s="30" t="s">
        <v>807</v>
      </c>
    </row>
    <row collapsed="false" customFormat="false" customHeight="false" hidden="false" ht="12.1" outlineLevel="0" r="728">
      <c r="A728" s="20" t="n">
        <v>44855.435694444</v>
      </c>
      <c r="B728" s="16" t="s">
        <v>35</v>
      </c>
      <c r="C728" s="16" t="s">
        <v>898</v>
      </c>
      <c r="D728" s="16" t="s">
        <v>656</v>
      </c>
      <c r="E728" s="16" t="s">
        <v>18</v>
      </c>
      <c r="F728" s="16" t="s">
        <v>20</v>
      </c>
      <c r="G728" s="7" t="n">
        <v>2</v>
      </c>
      <c r="H728" s="6" t="n">
        <v>308.75</v>
      </c>
      <c r="I728" s="6" t="n">
        <v>-617.5</v>
      </c>
      <c r="J728" s="6" t="n">
        <v>-0</v>
      </c>
      <c r="K728" s="6" t="n">
        <v>-0.36</v>
      </c>
      <c r="L728" s="6" t="n">
        <v>-0</v>
      </c>
      <c r="M728" s="6"/>
      <c r="N728" s="6" t="s">
        <f>=I728+J728+K728+L728</f>
      </c>
      <c r="O728" s="16"/>
      <c r="P728" s="16" t="s">
        <v>807</v>
      </c>
    </row>
    <row collapsed="false" customFormat="false" customHeight="false" hidden="false" ht="12.1" outlineLevel="0" r="729">
      <c r="A729" s="20" t="n">
        <v>44855.436342593</v>
      </c>
      <c r="B729" s="16" t="s">
        <v>722</v>
      </c>
      <c r="C729" s="16" t="s">
        <v>917</v>
      </c>
      <c r="D729" s="16" t="s">
        <v>656</v>
      </c>
      <c r="E729" s="16" t="s">
        <v>87</v>
      </c>
      <c r="F729" s="16" t="s">
        <v>20</v>
      </c>
      <c r="G729" s="7" t="n">
        <v>65</v>
      </c>
      <c r="H729" s="6" t="n">
        <v>3.79</v>
      </c>
      <c r="I729" s="6" t="n">
        <v>-246.35</v>
      </c>
      <c r="J729" s="6" t="n">
        <v>-0</v>
      </c>
      <c r="K729" s="6" t="n">
        <v>-0.14</v>
      </c>
      <c r="L729" s="6" t="n">
        <v>-0</v>
      </c>
      <c r="M729" s="6"/>
      <c r="N729" s="6" t="s">
        <f>=I729+J729+K729+L729</f>
      </c>
      <c r="O729" s="16"/>
      <c r="P729" s="16" t="s">
        <v>807</v>
      </c>
    </row>
    <row collapsed="false" customFormat="false" customHeight="false" hidden="false" ht="12.1" outlineLevel="0" r="730">
      <c r="A730" s="21" t="n">
        <v>44855.692835648</v>
      </c>
      <c r="B730" s="22" t="s">
        <v>803</v>
      </c>
      <c r="C730" s="22" t="s">
        <v>240</v>
      </c>
      <c r="D730" s="22" t="s">
        <v>803</v>
      </c>
      <c r="E730" s="22" t="s">
        <v>803</v>
      </c>
      <c r="F730" s="22" t="s">
        <v>20</v>
      </c>
      <c r="G730" s="23" t="n">
        <v>1</v>
      </c>
      <c r="H730" s="24" t="n">
        <v>100</v>
      </c>
      <c r="I730" s="24" t="n">
        <v>100</v>
      </c>
      <c r="J730" s="24" t="n">
        <v>0</v>
      </c>
      <c r="K730" s="24" t="n">
        <v>-0</v>
      </c>
      <c r="L730" s="24" t="n">
        <v>-0</v>
      </c>
      <c r="M730" s="24"/>
      <c r="N730" s="6" t="s">
        <f>=I730+J730+K730+L730</f>
      </c>
      <c r="O730" s="22"/>
      <c r="P730" s="22" t="s">
        <v>841</v>
      </c>
    </row>
    <row collapsed="false" customFormat="false" customHeight="false" hidden="false" ht="12.1" outlineLevel="0" r="731">
      <c r="A731" s="20" t="n">
        <v>44855.705625</v>
      </c>
      <c r="B731" s="16" t="s">
        <v>720</v>
      </c>
      <c r="C731" s="16" t="s">
        <v>915</v>
      </c>
      <c r="D731" s="16" t="s">
        <v>656</v>
      </c>
      <c r="E731" s="16" t="s">
        <v>87</v>
      </c>
      <c r="F731" s="16" t="s">
        <v>20</v>
      </c>
      <c r="G731" s="7" t="n">
        <v>10</v>
      </c>
      <c r="H731" s="6" t="n">
        <v>4.71</v>
      </c>
      <c r="I731" s="6" t="n">
        <v>-47.1</v>
      </c>
      <c r="J731" s="6" t="n">
        <v>-0</v>
      </c>
      <c r="K731" s="6" t="n">
        <v>-0</v>
      </c>
      <c r="L731" s="6" t="n">
        <v>-0.02</v>
      </c>
      <c r="M731" s="6"/>
      <c r="N731" s="6" t="s">
        <f>=I731+J731+K731+L731</f>
      </c>
      <c r="O731" s="16"/>
      <c r="P731" s="16" t="s">
        <v>841</v>
      </c>
    </row>
    <row collapsed="false" customFormat="false" customHeight="false" hidden="false" ht="12.1" outlineLevel="0" r="732">
      <c r="A732" s="20" t="n">
        <v>44855.705821759</v>
      </c>
      <c r="B732" s="16" t="s">
        <v>721</v>
      </c>
      <c r="C732" s="16" t="s">
        <v>916</v>
      </c>
      <c r="D732" s="16" t="s">
        <v>656</v>
      </c>
      <c r="E732" s="16" t="s">
        <v>87</v>
      </c>
      <c r="F732" s="16" t="s">
        <v>20</v>
      </c>
      <c r="G732" s="7" t="n">
        <v>10</v>
      </c>
      <c r="H732" s="6" t="n">
        <v>5.65</v>
      </c>
      <c r="I732" s="6" t="n">
        <v>-56.5</v>
      </c>
      <c r="J732" s="6" t="n">
        <v>-0</v>
      </c>
      <c r="K732" s="6" t="n">
        <v>-0</v>
      </c>
      <c r="L732" s="6" t="n">
        <v>-0.02</v>
      </c>
      <c r="M732" s="6"/>
      <c r="N732" s="6" t="s">
        <f>=I732+J732+K732+L732</f>
      </c>
      <c r="O732" s="16"/>
      <c r="P732" s="16" t="s">
        <v>841</v>
      </c>
    </row>
    <row collapsed="false" customFormat="false" customHeight="false" hidden="false" ht="12.1" outlineLevel="0" r="733">
      <c r="A733" s="21" t="n">
        <v>44858</v>
      </c>
      <c r="B733" s="22" t="s">
        <v>803</v>
      </c>
      <c r="C733" s="22" t="s">
        <v>240</v>
      </c>
      <c r="D733" s="22" t="s">
        <v>803</v>
      </c>
      <c r="E733" s="22" t="s">
        <v>803</v>
      </c>
      <c r="F733" s="22" t="s">
        <v>20</v>
      </c>
      <c r="G733" s="23" t="n">
        <v>1</v>
      </c>
      <c r="H733" s="24" t="n">
        <v>100</v>
      </c>
      <c r="I733" s="24" t="n">
        <v>100</v>
      </c>
      <c r="J733" s="24" t="n">
        <v>0</v>
      </c>
      <c r="K733" s="24" t="n">
        <v>-0</v>
      </c>
      <c r="L733" s="24" t="n">
        <v>-0</v>
      </c>
      <c r="M733" s="24"/>
      <c r="N733" s="6" t="s">
        <f>=I733+J733+K733+L733</f>
      </c>
      <c r="O733" s="22"/>
      <c r="P733" s="22" t="s">
        <v>841</v>
      </c>
    </row>
    <row collapsed="false" customFormat="false" customHeight="false" hidden="false" ht="12.1" outlineLevel="0" r="734">
      <c r="A734" s="21" t="n">
        <v>44858</v>
      </c>
      <c r="B734" s="22" t="s">
        <v>813</v>
      </c>
      <c r="C734" s="22" t="s">
        <v>883</v>
      </c>
      <c r="D734" s="22" t="s">
        <v>813</v>
      </c>
      <c r="E734" s="22" t="s">
        <v>813</v>
      </c>
      <c r="F734" s="22" t="s">
        <v>20</v>
      </c>
      <c r="G734" s="23" t="n">
        <v>1</v>
      </c>
      <c r="H734" s="24" t="n">
        <v>274</v>
      </c>
      <c r="I734" s="24" t="n">
        <v>274</v>
      </c>
      <c r="J734" s="24" t="n">
        <v>0</v>
      </c>
      <c r="K734" s="24" t="n">
        <v>-0</v>
      </c>
      <c r="L734" s="24" t="n">
        <v>-0</v>
      </c>
      <c r="M734" s="24"/>
      <c r="N734" s="6" t="s">
        <f>=I734+J734+K734+L734</f>
      </c>
      <c r="O734" s="22"/>
      <c r="P734" s="22" t="s">
        <v>807</v>
      </c>
    </row>
    <row collapsed="false" customFormat="false" customHeight="false" hidden="false" ht="12.1" outlineLevel="0" r="735">
      <c r="A735" s="20" t="n">
        <v>44858.639409722</v>
      </c>
      <c r="B735" s="16" t="s">
        <v>679</v>
      </c>
      <c r="C735" s="16" t="s">
        <v>853</v>
      </c>
      <c r="D735" s="16" t="s">
        <v>656</v>
      </c>
      <c r="E735" s="16" t="s">
        <v>87</v>
      </c>
      <c r="F735" s="16" t="s">
        <v>20</v>
      </c>
      <c r="G735" s="7" t="n">
        <v>13</v>
      </c>
      <c r="H735" s="6" t="n">
        <v>8.77</v>
      </c>
      <c r="I735" s="6" t="n">
        <v>-114.01</v>
      </c>
      <c r="J735" s="6" t="n">
        <v>-0</v>
      </c>
      <c r="K735" s="6" t="n">
        <v>-0.06</v>
      </c>
      <c r="L735" s="6" t="n">
        <v>-0</v>
      </c>
      <c r="M735" s="6"/>
      <c r="N735" s="6" t="s">
        <f>=I735+J735+K735+L735</f>
      </c>
      <c r="O735" s="16"/>
      <c r="P735" s="16" t="s">
        <v>807</v>
      </c>
    </row>
    <row collapsed="false" customFormat="false" customHeight="false" hidden="false" ht="12.1" outlineLevel="0" r="736">
      <c r="A736" s="20" t="n">
        <v>44858.639409722</v>
      </c>
      <c r="B736" s="16" t="s">
        <v>679</v>
      </c>
      <c r="C736" s="16" t="s">
        <v>853</v>
      </c>
      <c r="D736" s="16" t="s">
        <v>656</v>
      </c>
      <c r="E736" s="16" t="s">
        <v>87</v>
      </c>
      <c r="F736" s="16" t="s">
        <v>20</v>
      </c>
      <c r="G736" s="7" t="n">
        <v>18</v>
      </c>
      <c r="H736" s="6" t="n">
        <v>8.77</v>
      </c>
      <c r="I736" s="6" t="n">
        <v>-157.86</v>
      </c>
      <c r="J736" s="6" t="n">
        <v>-0</v>
      </c>
      <c r="K736" s="6" t="n">
        <v>-0.09</v>
      </c>
      <c r="L736" s="6" t="n">
        <v>-0</v>
      </c>
      <c r="M736" s="6"/>
      <c r="N736" s="6" t="s">
        <f>=I736+J736+K736+L736</f>
      </c>
      <c r="O736" s="16"/>
      <c r="P736" s="16" t="s">
        <v>807</v>
      </c>
    </row>
    <row collapsed="false" customFormat="false" customHeight="false" hidden="false" ht="12.1" outlineLevel="0" r="737">
      <c r="A737" s="21" t="n">
        <v>44858.705115741</v>
      </c>
      <c r="B737" s="22" t="s">
        <v>803</v>
      </c>
      <c r="C737" s="22" t="s">
        <v>240</v>
      </c>
      <c r="D737" s="22" t="s">
        <v>803</v>
      </c>
      <c r="E737" s="22" t="s">
        <v>803</v>
      </c>
      <c r="F737" s="22" t="s">
        <v>20</v>
      </c>
      <c r="G737" s="23" t="n">
        <v>1</v>
      </c>
      <c r="H737" s="24" t="n">
        <v>100</v>
      </c>
      <c r="I737" s="24" t="n">
        <v>100</v>
      </c>
      <c r="J737" s="24" t="n">
        <v>0</v>
      </c>
      <c r="K737" s="24" t="n">
        <v>-0</v>
      </c>
      <c r="L737" s="24" t="n">
        <v>-0</v>
      </c>
      <c r="M737" s="24"/>
      <c r="N737" s="6" t="s">
        <f>=I737+J737+K737+L737</f>
      </c>
      <c r="O737" s="22"/>
      <c r="P737" s="22" t="s">
        <v>841</v>
      </c>
    </row>
    <row collapsed="false" customFormat="false" customHeight="false" hidden="false" ht="12.1" outlineLevel="0" r="738">
      <c r="A738" s="20" t="n">
        <v>44858.706863426</v>
      </c>
      <c r="B738" s="16" t="s">
        <v>720</v>
      </c>
      <c r="C738" s="16" t="s">
        <v>915</v>
      </c>
      <c r="D738" s="16" t="s">
        <v>656</v>
      </c>
      <c r="E738" s="16" t="s">
        <v>87</v>
      </c>
      <c r="F738" s="16" t="s">
        <v>20</v>
      </c>
      <c r="G738" s="7" t="n">
        <v>10</v>
      </c>
      <c r="H738" s="6" t="n">
        <v>4.75</v>
      </c>
      <c r="I738" s="6" t="n">
        <v>-47.5</v>
      </c>
      <c r="J738" s="6" t="n">
        <v>-0</v>
      </c>
      <c r="K738" s="6" t="n">
        <v>-0</v>
      </c>
      <c r="L738" s="6" t="n">
        <v>-0.02</v>
      </c>
      <c r="M738" s="6"/>
      <c r="N738" s="6" t="s">
        <f>=I738+J738+K738+L738</f>
      </c>
      <c r="O738" s="16"/>
      <c r="P738" s="16" t="s">
        <v>841</v>
      </c>
    </row>
    <row collapsed="false" customFormat="false" customHeight="false" hidden="false" ht="12.1" outlineLevel="0" r="739">
      <c r="A739" s="20" t="n">
        <v>44858.707037037</v>
      </c>
      <c r="B739" s="16" t="s">
        <v>721</v>
      </c>
      <c r="C739" s="16" t="s">
        <v>916</v>
      </c>
      <c r="D739" s="16" t="s">
        <v>656</v>
      </c>
      <c r="E739" s="16" t="s">
        <v>87</v>
      </c>
      <c r="F739" s="16" t="s">
        <v>20</v>
      </c>
      <c r="G739" s="7" t="n">
        <v>10</v>
      </c>
      <c r="H739" s="6" t="n">
        <v>5.798</v>
      </c>
      <c r="I739" s="6" t="n">
        <v>-57.98</v>
      </c>
      <c r="J739" s="6" t="n">
        <v>-0</v>
      </c>
      <c r="K739" s="6" t="n">
        <v>-0</v>
      </c>
      <c r="L739" s="6" t="n">
        <v>-0.02</v>
      </c>
      <c r="M739" s="6"/>
      <c r="N739" s="6" t="s">
        <f>=I739+J739+K739+L739</f>
      </c>
      <c r="O739" s="16"/>
      <c r="P739" s="16" t="s">
        <v>841</v>
      </c>
    </row>
    <row collapsed="false" customFormat="false" customHeight="false" hidden="false" ht="12.1" outlineLevel="0" r="740">
      <c r="A740" s="21" t="n">
        <v>44860</v>
      </c>
      <c r="B740" s="22" t="s">
        <v>813</v>
      </c>
      <c r="C740" s="22" t="s">
        <v>826</v>
      </c>
      <c r="D740" s="22" t="s">
        <v>813</v>
      </c>
      <c r="E740" s="22" t="s">
        <v>813</v>
      </c>
      <c r="F740" s="22" t="s">
        <v>20</v>
      </c>
      <c r="G740" s="23" t="n">
        <v>1</v>
      </c>
      <c r="H740" s="24" t="n">
        <v>1333.9</v>
      </c>
      <c r="I740" s="24" t="n">
        <v>1333.9</v>
      </c>
      <c r="J740" s="24" t="n">
        <v>0</v>
      </c>
      <c r="K740" s="24" t="n">
        <v>-0</v>
      </c>
      <c r="L740" s="24" t="n">
        <v>-0</v>
      </c>
      <c r="M740" s="24"/>
      <c r="N740" s="6" t="s">
        <f>=I740+J740+K740+L740</f>
      </c>
      <c r="O740" s="22"/>
      <c r="P740" s="22" t="s">
        <v>807</v>
      </c>
    </row>
    <row collapsed="false" customFormat="false" customHeight="false" hidden="false" ht="12.1" outlineLevel="0" r="741">
      <c r="A741" s="20" t="n">
        <v>44860.684224537</v>
      </c>
      <c r="B741" s="16" t="s">
        <v>62</v>
      </c>
      <c r="C741" s="16" t="s">
        <v>872</v>
      </c>
      <c r="D741" s="16" t="s">
        <v>656</v>
      </c>
      <c r="E741" s="16" t="s">
        <v>18</v>
      </c>
      <c r="F741" s="16" t="s">
        <v>20</v>
      </c>
      <c r="G741" s="7" t="n">
        <v>1</v>
      </c>
      <c r="H741" s="6" t="n">
        <v>1045</v>
      </c>
      <c r="I741" s="6" t="n">
        <v>-1045</v>
      </c>
      <c r="J741" s="6" t="n">
        <v>-0</v>
      </c>
      <c r="K741" s="6" t="n">
        <v>-0.58</v>
      </c>
      <c r="L741" s="6" t="n">
        <v>-0</v>
      </c>
      <c r="M741" s="6"/>
      <c r="N741" s="6" t="s">
        <f>=I741+J741+K741+L741</f>
      </c>
      <c r="O741" s="16"/>
      <c r="P741" s="16" t="s">
        <v>807</v>
      </c>
    </row>
    <row collapsed="false" customFormat="false" customHeight="false" hidden="false" ht="12.1" outlineLevel="0" r="742">
      <c r="A742" s="20" t="n">
        <v>44860.684479167</v>
      </c>
      <c r="B742" s="16" t="s">
        <v>679</v>
      </c>
      <c r="C742" s="16" t="s">
        <v>853</v>
      </c>
      <c r="D742" s="16" t="s">
        <v>656</v>
      </c>
      <c r="E742" s="16" t="s">
        <v>87</v>
      </c>
      <c r="F742" s="16" t="s">
        <v>20</v>
      </c>
      <c r="G742" s="7" t="n">
        <v>32</v>
      </c>
      <c r="H742" s="6" t="n">
        <v>9.004</v>
      </c>
      <c r="I742" s="6" t="n">
        <v>-288.13</v>
      </c>
      <c r="J742" s="6" t="n">
        <v>-0</v>
      </c>
      <c r="K742" s="6" t="n">
        <v>-0.16</v>
      </c>
      <c r="L742" s="6" t="n">
        <v>-0</v>
      </c>
      <c r="M742" s="6"/>
      <c r="N742" s="6" t="s">
        <f>=I742+J742+K742+L742</f>
      </c>
      <c r="O742" s="16"/>
      <c r="P742" s="16" t="s">
        <v>807</v>
      </c>
    </row>
    <row collapsed="false" customFormat="false" customHeight="false" hidden="false" ht="12.1" outlineLevel="0" r="743">
      <c r="A743" s="21" t="n">
        <v>44861</v>
      </c>
      <c r="B743" s="22" t="s">
        <v>813</v>
      </c>
      <c r="C743" s="22" t="s">
        <v>840</v>
      </c>
      <c r="D743" s="22" t="s">
        <v>813</v>
      </c>
      <c r="E743" s="22" t="s">
        <v>813</v>
      </c>
      <c r="F743" s="22" t="s">
        <v>20</v>
      </c>
      <c r="G743" s="23" t="n">
        <v>1</v>
      </c>
      <c r="H743" s="24" t="n">
        <v>142.55</v>
      </c>
      <c r="I743" s="24" t="n">
        <v>142.55</v>
      </c>
      <c r="J743" s="24" t="n">
        <v>0</v>
      </c>
      <c r="K743" s="24" t="n">
        <v>-0</v>
      </c>
      <c r="L743" s="24" t="n">
        <v>-0</v>
      </c>
      <c r="M743" s="24"/>
      <c r="N743" s="6" t="s">
        <f>=I743+J743+K743+L743</f>
      </c>
      <c r="O743" s="22"/>
      <c r="P743" s="22" t="s">
        <v>807</v>
      </c>
    </row>
    <row collapsed="false" customFormat="false" customHeight="false" hidden="false" ht="12.1" outlineLevel="0" r="744">
      <c r="A744" s="21" t="n">
        <v>44862</v>
      </c>
      <c r="B744" s="22" t="s">
        <v>803</v>
      </c>
      <c r="C744" s="22" t="s">
        <v>240</v>
      </c>
      <c r="D744" s="22" t="s">
        <v>803</v>
      </c>
      <c r="E744" s="22" t="s">
        <v>803</v>
      </c>
      <c r="F744" s="22" t="s">
        <v>20</v>
      </c>
      <c r="G744" s="23" t="n">
        <v>1</v>
      </c>
      <c r="H744" s="24" t="n">
        <v>10</v>
      </c>
      <c r="I744" s="24" t="n">
        <v>10</v>
      </c>
      <c r="J744" s="24" t="n">
        <v>0</v>
      </c>
      <c r="K744" s="24" t="n">
        <v>-0</v>
      </c>
      <c r="L744" s="24" t="n">
        <v>-0</v>
      </c>
      <c r="M744" s="24"/>
      <c r="N744" s="6" t="s">
        <f>=I744+J744+K744+L744</f>
      </c>
      <c r="O744" s="22"/>
      <c r="P744" s="22" t="s">
        <v>841</v>
      </c>
    </row>
    <row collapsed="false" customFormat="false" customHeight="false" hidden="false" ht="12.1" outlineLevel="0" r="745">
      <c r="A745" s="21" t="n">
        <v>44862</v>
      </c>
      <c r="B745" s="22" t="s">
        <v>803</v>
      </c>
      <c r="C745" s="22" t="s">
        <v>240</v>
      </c>
      <c r="D745" s="22" t="s">
        <v>803</v>
      </c>
      <c r="E745" s="22" t="s">
        <v>803</v>
      </c>
      <c r="F745" s="22" t="s">
        <v>20</v>
      </c>
      <c r="G745" s="23" t="n">
        <v>1</v>
      </c>
      <c r="H745" s="24" t="n">
        <v>100</v>
      </c>
      <c r="I745" s="24" t="n">
        <v>100</v>
      </c>
      <c r="J745" s="24" t="n">
        <v>0</v>
      </c>
      <c r="K745" s="24" t="n">
        <v>-0</v>
      </c>
      <c r="L745" s="24" t="n">
        <v>-0</v>
      </c>
      <c r="M745" s="24"/>
      <c r="N745" s="6" t="s">
        <f>=I745+J745+K745+L745</f>
      </c>
      <c r="O745" s="22"/>
      <c r="P745" s="22" t="s">
        <v>841</v>
      </c>
    </row>
    <row collapsed="false" customFormat="false" customHeight="false" hidden="false" ht="12.1" outlineLevel="0" r="746">
      <c r="A746" s="20" t="n">
        <v>44862.427326389</v>
      </c>
      <c r="B746" s="16" t="s">
        <v>679</v>
      </c>
      <c r="C746" s="16" t="s">
        <v>853</v>
      </c>
      <c r="D746" s="16" t="s">
        <v>656</v>
      </c>
      <c r="E746" s="16" t="s">
        <v>87</v>
      </c>
      <c r="F746" s="16" t="s">
        <v>20</v>
      </c>
      <c r="G746" s="7" t="n">
        <v>16</v>
      </c>
      <c r="H746" s="6" t="n">
        <v>9.182</v>
      </c>
      <c r="I746" s="6" t="n">
        <v>-146.91</v>
      </c>
      <c r="J746" s="6" t="n">
        <v>-0</v>
      </c>
      <c r="K746" s="6" t="n">
        <v>-0.08</v>
      </c>
      <c r="L746" s="6" t="n">
        <v>-0</v>
      </c>
      <c r="M746" s="6"/>
      <c r="N746" s="6" t="s">
        <f>=I746+J746+K746+L746</f>
      </c>
      <c r="O746" s="16"/>
      <c r="P746" s="16" t="s">
        <v>807</v>
      </c>
    </row>
    <row collapsed="false" customFormat="false" customHeight="false" hidden="false" ht="12.1" outlineLevel="0" r="747">
      <c r="A747" s="20" t="n">
        <v>44862.71056713</v>
      </c>
      <c r="B747" s="16" t="s">
        <v>720</v>
      </c>
      <c r="C747" s="16" t="s">
        <v>915</v>
      </c>
      <c r="D747" s="16" t="s">
        <v>656</v>
      </c>
      <c r="E747" s="16" t="s">
        <v>87</v>
      </c>
      <c r="F747" s="16" t="s">
        <v>20</v>
      </c>
      <c r="G747" s="7" t="n">
        <v>5</v>
      </c>
      <c r="H747" s="6" t="n">
        <v>4.78</v>
      </c>
      <c r="I747" s="6" t="n">
        <v>-23.9</v>
      </c>
      <c r="J747" s="6" t="n">
        <v>-0</v>
      </c>
      <c r="K747" s="6" t="n">
        <v>-0.02</v>
      </c>
      <c r="L747" s="6" t="n">
        <v>-0.02</v>
      </c>
      <c r="M747" s="6"/>
      <c r="N747" s="6" t="s">
        <f>=I747+J747+K747+L747</f>
      </c>
      <c r="O747" s="16"/>
      <c r="P747" s="16" t="s">
        <v>841</v>
      </c>
    </row>
    <row collapsed="false" customFormat="false" customHeight="false" hidden="false" ht="12.1" outlineLevel="0" r="748">
      <c r="A748" s="20" t="n">
        <v>44862.71056713</v>
      </c>
      <c r="B748" s="16" t="s">
        <v>720</v>
      </c>
      <c r="C748" s="16" t="s">
        <v>915</v>
      </c>
      <c r="D748" s="16" t="s">
        <v>656</v>
      </c>
      <c r="E748" s="16" t="s">
        <v>87</v>
      </c>
      <c r="F748" s="16" t="s">
        <v>20</v>
      </c>
      <c r="G748" s="7" t="n">
        <v>4</v>
      </c>
      <c r="H748" s="6" t="n">
        <v>4.78</v>
      </c>
      <c r="I748" s="6" t="n">
        <v>-19.12</v>
      </c>
      <c r="J748" s="6" t="n">
        <v>-0</v>
      </c>
      <c r="K748" s="6" t="n">
        <v>-0.01</v>
      </c>
      <c r="L748" s="6" t="n">
        <v>-0.02</v>
      </c>
      <c r="M748" s="6"/>
      <c r="N748" s="6" t="s">
        <f>=I748+J748+K748+L748</f>
      </c>
      <c r="O748" s="16"/>
      <c r="P748" s="16" t="s">
        <v>841</v>
      </c>
    </row>
    <row collapsed="false" customFormat="false" customHeight="false" hidden="false" ht="12.1" outlineLevel="0" r="749">
      <c r="A749" s="20" t="n">
        <v>44862.71056713</v>
      </c>
      <c r="B749" s="16" t="s">
        <v>720</v>
      </c>
      <c r="C749" s="16" t="s">
        <v>915</v>
      </c>
      <c r="D749" s="16" t="s">
        <v>656</v>
      </c>
      <c r="E749" s="16" t="s">
        <v>87</v>
      </c>
      <c r="F749" s="16" t="s">
        <v>20</v>
      </c>
      <c r="G749" s="7" t="n">
        <v>1</v>
      </c>
      <c r="H749" s="6" t="n">
        <v>4.778</v>
      </c>
      <c r="I749" s="6" t="n">
        <v>-4.78</v>
      </c>
      <c r="J749" s="6" t="n">
        <v>-0</v>
      </c>
      <c r="K749" s="6" t="n">
        <v>-0</v>
      </c>
      <c r="L749" s="6" t="n">
        <v>-0.02</v>
      </c>
      <c r="M749" s="6"/>
      <c r="N749" s="6" t="s">
        <f>=I749+J749+K749+L749</f>
      </c>
      <c r="O749" s="16"/>
      <c r="P749" s="16" t="s">
        <v>841</v>
      </c>
    </row>
    <row collapsed="false" customFormat="false" customHeight="false" hidden="false" ht="12.1" outlineLevel="0" r="750">
      <c r="A750" s="20" t="n">
        <v>44862.710949074</v>
      </c>
      <c r="B750" s="16" t="s">
        <v>721</v>
      </c>
      <c r="C750" s="16" t="s">
        <v>916</v>
      </c>
      <c r="D750" s="16" t="s">
        <v>656</v>
      </c>
      <c r="E750" s="16" t="s">
        <v>87</v>
      </c>
      <c r="F750" s="16" t="s">
        <v>20</v>
      </c>
      <c r="G750" s="7" t="n">
        <v>9</v>
      </c>
      <c r="H750" s="6" t="n">
        <v>5.884</v>
      </c>
      <c r="I750" s="6" t="n">
        <v>-52.96</v>
      </c>
      <c r="J750" s="6" t="n">
        <v>-0</v>
      </c>
      <c r="K750" s="6" t="n">
        <v>-0.03</v>
      </c>
      <c r="L750" s="6" t="n">
        <v>-0.02</v>
      </c>
      <c r="M750" s="6"/>
      <c r="N750" s="6" t="s">
        <f>=I750+J750+K750+L750</f>
      </c>
      <c r="O750" s="16"/>
      <c r="P750" s="16" t="s">
        <v>841</v>
      </c>
    </row>
    <row collapsed="false" customFormat="false" customHeight="false" hidden="false" ht="12.1" outlineLevel="0" r="751">
      <c r="A751" s="20" t="n">
        <v>44862.714618056</v>
      </c>
      <c r="B751" s="16" t="s">
        <v>721</v>
      </c>
      <c r="C751" s="16" t="s">
        <v>916</v>
      </c>
      <c r="D751" s="16" t="s">
        <v>656</v>
      </c>
      <c r="E751" s="16" t="s">
        <v>87</v>
      </c>
      <c r="F751" s="16" t="s">
        <v>20</v>
      </c>
      <c r="G751" s="7" t="n">
        <v>1</v>
      </c>
      <c r="H751" s="6" t="n">
        <v>5.892</v>
      </c>
      <c r="I751" s="6" t="n">
        <v>-5.89</v>
      </c>
      <c r="J751" s="6" t="n">
        <v>-0</v>
      </c>
      <c r="K751" s="6" t="n">
        <v>-0</v>
      </c>
      <c r="L751" s="6" t="n">
        <v>-0.02</v>
      </c>
      <c r="M751" s="6"/>
      <c r="N751" s="6" t="s">
        <f>=I751+J751+K751+L751</f>
      </c>
      <c r="O751" s="16"/>
      <c r="P751" s="16" t="s">
        <v>841</v>
      </c>
    </row>
    <row collapsed="false" customFormat="false" customHeight="false" hidden="false" ht="12.1" outlineLevel="0" r="752">
      <c r="A752" s="21" t="n">
        <v>44865</v>
      </c>
      <c r="B752" s="22" t="s">
        <v>803</v>
      </c>
      <c r="C752" s="22" t="s">
        <v>175</v>
      </c>
      <c r="D752" s="22" t="s">
        <v>803</v>
      </c>
      <c r="E752" s="22" t="s">
        <v>803</v>
      </c>
      <c r="F752" s="22" t="s">
        <v>20</v>
      </c>
      <c r="G752" s="23" t="n">
        <v>1</v>
      </c>
      <c r="H752" s="24" t="n">
        <v>2000</v>
      </c>
      <c r="I752" s="24" t="n">
        <v>2000</v>
      </c>
      <c r="J752" s="24" t="n">
        <v>0</v>
      </c>
      <c r="K752" s="24" t="n">
        <v>-0</v>
      </c>
      <c r="L752" s="24" t="n">
        <v>-0</v>
      </c>
      <c r="M752" s="24"/>
      <c r="N752" s="6" t="s">
        <f>=I752+J752+K752+L752</f>
      </c>
      <c r="O752" s="22"/>
      <c r="P752" s="22" t="s">
        <v>807</v>
      </c>
    </row>
    <row collapsed="false" customFormat="false" customHeight="false" hidden="false" ht="12.1" outlineLevel="0" r="753">
      <c r="A753" s="21" t="n">
        <v>44865</v>
      </c>
      <c r="B753" s="22" t="s">
        <v>803</v>
      </c>
      <c r="C753" s="22" t="s">
        <v>175</v>
      </c>
      <c r="D753" s="22" t="s">
        <v>803</v>
      </c>
      <c r="E753" s="22" t="s">
        <v>803</v>
      </c>
      <c r="F753" s="22" t="s">
        <v>20</v>
      </c>
      <c r="G753" s="23" t="n">
        <v>1</v>
      </c>
      <c r="H753" s="24" t="n">
        <v>80</v>
      </c>
      <c r="I753" s="24" t="n">
        <v>80</v>
      </c>
      <c r="J753" s="24" t="n">
        <v>0</v>
      </c>
      <c r="K753" s="24" t="n">
        <v>-0</v>
      </c>
      <c r="L753" s="24" t="n">
        <v>-0</v>
      </c>
      <c r="M753" s="24"/>
      <c r="N753" s="6" t="s">
        <f>=I753+J753+K753+L753</f>
      </c>
      <c r="O753" s="22"/>
      <c r="P753" s="22" t="s">
        <v>807</v>
      </c>
    </row>
    <row collapsed="false" customFormat="false" customHeight="false" hidden="false" ht="12.1" outlineLevel="0" r="754">
      <c r="A754" s="21" t="n">
        <v>44865</v>
      </c>
      <c r="B754" s="22" t="s">
        <v>803</v>
      </c>
      <c r="C754" s="22" t="s">
        <v>240</v>
      </c>
      <c r="D754" s="22" t="s">
        <v>803</v>
      </c>
      <c r="E754" s="22" t="s">
        <v>803</v>
      </c>
      <c r="F754" s="22" t="s">
        <v>20</v>
      </c>
      <c r="G754" s="23" t="n">
        <v>1</v>
      </c>
      <c r="H754" s="24" t="n">
        <v>100</v>
      </c>
      <c r="I754" s="24" t="n">
        <v>100</v>
      </c>
      <c r="J754" s="24" t="n">
        <v>0</v>
      </c>
      <c r="K754" s="24" t="n">
        <v>-0</v>
      </c>
      <c r="L754" s="24" t="n">
        <v>-0</v>
      </c>
      <c r="M754" s="24"/>
      <c r="N754" s="6" t="s">
        <f>=I754+J754+K754+L754</f>
      </c>
      <c r="O754" s="22"/>
      <c r="P754" s="22" t="s">
        <v>841</v>
      </c>
    </row>
    <row collapsed="false" customFormat="false" customHeight="false" hidden="false" ht="12.1" outlineLevel="0" r="755">
      <c r="A755" s="20" t="n">
        <v>44865.493981481</v>
      </c>
      <c r="B755" s="16" t="s">
        <v>715</v>
      </c>
      <c r="C755" s="16" t="s">
        <v>906</v>
      </c>
      <c r="D755" s="16" t="s">
        <v>656</v>
      </c>
      <c r="E755" s="16" t="s">
        <v>87</v>
      </c>
      <c r="F755" s="16" t="s">
        <v>20</v>
      </c>
      <c r="G755" s="7" t="n">
        <v>20</v>
      </c>
      <c r="H755" s="6" t="n">
        <v>4.308</v>
      </c>
      <c r="I755" s="6" t="n">
        <v>-86.16</v>
      </c>
      <c r="J755" s="6" t="n">
        <v>-0</v>
      </c>
      <c r="K755" s="6" t="n">
        <v>-0.05</v>
      </c>
      <c r="L755" s="6" t="n">
        <v>-0</v>
      </c>
      <c r="M755" s="6"/>
      <c r="N755" s="6" t="s">
        <f>=I755+J755+K755+L755</f>
      </c>
      <c r="O755" s="16"/>
      <c r="P755" s="16" t="s">
        <v>807</v>
      </c>
    </row>
    <row collapsed="false" customFormat="false" customHeight="false" hidden="false" ht="12.1" outlineLevel="0" r="756">
      <c r="A756" s="20" t="n">
        <v>44865.528958333</v>
      </c>
      <c r="B756" s="16" t="s">
        <v>50</v>
      </c>
      <c r="C756" s="16" t="s">
        <v>812</v>
      </c>
      <c r="D756" s="16" t="s">
        <v>656</v>
      </c>
      <c r="E756" s="16" t="s">
        <v>18</v>
      </c>
      <c r="F756" s="16" t="s">
        <v>20</v>
      </c>
      <c r="G756" s="7" t="n">
        <v>10</v>
      </c>
      <c r="H756" s="6" t="n">
        <v>103.5</v>
      </c>
      <c r="I756" s="6" t="n">
        <v>-1035</v>
      </c>
      <c r="J756" s="6" t="n">
        <v>-0</v>
      </c>
      <c r="K756" s="6" t="n">
        <v>-0.57</v>
      </c>
      <c r="L756" s="6" t="n">
        <v>-0</v>
      </c>
      <c r="M756" s="6"/>
      <c r="N756" s="6" t="s">
        <f>=I756+J756+K756+L756</f>
      </c>
      <c r="O756" s="16"/>
      <c r="P756" s="16" t="s">
        <v>807</v>
      </c>
    </row>
    <row collapsed="false" customFormat="false" customHeight="false" hidden="false" ht="12.1" outlineLevel="0" r="757">
      <c r="A757" s="20" t="n">
        <v>44865.529131944</v>
      </c>
      <c r="B757" s="16" t="s">
        <v>668</v>
      </c>
      <c r="C757" s="16" t="s">
        <v>828</v>
      </c>
      <c r="D757" s="16" t="s">
        <v>656</v>
      </c>
      <c r="E757" s="16" t="s">
        <v>18</v>
      </c>
      <c r="F757" s="16" t="s">
        <v>20</v>
      </c>
      <c r="G757" s="7" t="n">
        <v>2</v>
      </c>
      <c r="H757" s="6" t="n">
        <v>365.2</v>
      </c>
      <c r="I757" s="6" t="n">
        <v>-730.4</v>
      </c>
      <c r="J757" s="6" t="n">
        <v>-0</v>
      </c>
      <c r="K757" s="6" t="n">
        <v>-0.41</v>
      </c>
      <c r="L757" s="6" t="n">
        <v>-0</v>
      </c>
      <c r="M757" s="6"/>
      <c r="N757" s="6" t="s">
        <f>=I757+J757+K757+L757</f>
      </c>
      <c r="O757" s="16"/>
      <c r="P757" s="16" t="s">
        <v>807</v>
      </c>
    </row>
    <row collapsed="false" customFormat="false" customHeight="false" hidden="false" ht="12.1" outlineLevel="0" r="758">
      <c r="A758" s="20" t="n">
        <v>44865.52943287</v>
      </c>
      <c r="B758" s="16" t="s">
        <v>679</v>
      </c>
      <c r="C758" s="16" t="s">
        <v>853</v>
      </c>
      <c r="D758" s="16" t="s">
        <v>656</v>
      </c>
      <c r="E758" s="16" t="s">
        <v>87</v>
      </c>
      <c r="F758" s="16" t="s">
        <v>20</v>
      </c>
      <c r="G758" s="7" t="n">
        <v>25</v>
      </c>
      <c r="H758" s="6" t="n">
        <v>9.208</v>
      </c>
      <c r="I758" s="6" t="n">
        <v>-230.2</v>
      </c>
      <c r="J758" s="6" t="n">
        <v>-0</v>
      </c>
      <c r="K758" s="6" t="n">
        <v>-0.13</v>
      </c>
      <c r="L758" s="6" t="n">
        <v>-0</v>
      </c>
      <c r="M758" s="6"/>
      <c r="N758" s="6" t="s">
        <f>=I758+J758+K758+L758</f>
      </c>
      <c r="O758" s="16"/>
      <c r="P758" s="16" t="s">
        <v>807</v>
      </c>
    </row>
    <row collapsed="false" customFormat="false" customHeight="false" hidden="false" ht="12.1" outlineLevel="0" r="759">
      <c r="A759" s="21" t="n">
        <v>44865.621863426</v>
      </c>
      <c r="B759" s="22" t="s">
        <v>803</v>
      </c>
      <c r="C759" s="22" t="s">
        <v>240</v>
      </c>
      <c r="D759" s="22" t="s">
        <v>803</v>
      </c>
      <c r="E759" s="22" t="s">
        <v>803</v>
      </c>
      <c r="F759" s="22" t="s">
        <v>20</v>
      </c>
      <c r="G759" s="23" t="n">
        <v>1</v>
      </c>
      <c r="H759" s="24" t="n">
        <v>100</v>
      </c>
      <c r="I759" s="24" t="n">
        <v>100</v>
      </c>
      <c r="J759" s="24" t="n">
        <v>0</v>
      </c>
      <c r="K759" s="24" t="n">
        <v>-0</v>
      </c>
      <c r="L759" s="24" t="n">
        <v>-0</v>
      </c>
      <c r="M759" s="24"/>
      <c r="N759" s="6" t="s">
        <f>=I759+J759+K759+L759</f>
      </c>
      <c r="O759" s="22"/>
      <c r="P759" s="22" t="s">
        <v>841</v>
      </c>
    </row>
    <row collapsed="false" customFormat="false" customHeight="false" hidden="false" ht="12.1" outlineLevel="0" r="760">
      <c r="A760" s="20" t="n">
        <v>44865.741782407</v>
      </c>
      <c r="B760" s="16" t="s">
        <v>720</v>
      </c>
      <c r="C760" s="16" t="s">
        <v>915</v>
      </c>
      <c r="D760" s="16" t="s">
        <v>656</v>
      </c>
      <c r="E760" s="16" t="s">
        <v>87</v>
      </c>
      <c r="F760" s="16" t="s">
        <v>20</v>
      </c>
      <c r="G760" s="7" t="n">
        <v>10</v>
      </c>
      <c r="H760" s="6" t="n">
        <v>4.784</v>
      </c>
      <c r="I760" s="6" t="n">
        <v>-47.84</v>
      </c>
      <c r="J760" s="6" t="n">
        <v>-0</v>
      </c>
      <c r="K760" s="6" t="n">
        <v>-0</v>
      </c>
      <c r="L760" s="6" t="n">
        <v>-0.02</v>
      </c>
      <c r="M760" s="6"/>
      <c r="N760" s="6" t="s">
        <f>=I760+J760+K760+L760</f>
      </c>
      <c r="O760" s="16"/>
      <c r="P760" s="16" t="s">
        <v>841</v>
      </c>
    </row>
    <row collapsed="false" customFormat="false" customHeight="false" hidden="false" ht="12.1" outlineLevel="0" r="761">
      <c r="A761" s="20" t="n">
        <v>44865.742002315</v>
      </c>
      <c r="B761" s="16" t="s">
        <v>721</v>
      </c>
      <c r="C761" s="16" t="s">
        <v>916</v>
      </c>
      <c r="D761" s="16" t="s">
        <v>656</v>
      </c>
      <c r="E761" s="16" t="s">
        <v>87</v>
      </c>
      <c r="F761" s="16" t="s">
        <v>20</v>
      </c>
      <c r="G761" s="7" t="n">
        <v>9</v>
      </c>
      <c r="H761" s="6" t="n">
        <v>5.902</v>
      </c>
      <c r="I761" s="6" t="n">
        <v>-53.12</v>
      </c>
      <c r="J761" s="6" t="n">
        <v>-0</v>
      </c>
      <c r="K761" s="6" t="n">
        <v>-0</v>
      </c>
      <c r="L761" s="6" t="n">
        <v>-0.02</v>
      </c>
      <c r="M761" s="6"/>
      <c r="N761" s="6" t="s">
        <f>=I761+J761+K761+L761</f>
      </c>
      <c r="O761" s="16"/>
      <c r="P761" s="16" t="s">
        <v>841</v>
      </c>
    </row>
    <row collapsed="false" customFormat="false" customHeight="false" hidden="false" ht="12.1" outlineLevel="0" r="762">
      <c r="A762" s="29" t="n">
        <v>44865.745810185</v>
      </c>
      <c r="B762" s="30" t="s">
        <v>715</v>
      </c>
      <c r="C762" s="30" t="s">
        <v>906</v>
      </c>
      <c r="D762" s="30" t="s">
        <v>657</v>
      </c>
      <c r="E762" s="30" t="s">
        <v>87</v>
      </c>
      <c r="F762" s="30" t="s">
        <v>20</v>
      </c>
      <c r="G762" s="31" t="n">
        <v>-198</v>
      </c>
      <c r="H762" s="32" t="n">
        <v>4.276</v>
      </c>
      <c r="I762" s="32" t="n">
        <v>846.65</v>
      </c>
      <c r="J762" s="32" t="n">
        <v>0</v>
      </c>
      <c r="K762" s="32" t="n">
        <v>-0</v>
      </c>
      <c r="L762" s="32" t="n">
        <v>-0.08</v>
      </c>
      <c r="M762" s="32"/>
      <c r="N762" s="6" t="s">
        <f>=I762+J762+K762+L762</f>
      </c>
      <c r="O762" s="30"/>
      <c r="P762" s="30" t="s">
        <v>841</v>
      </c>
    </row>
    <row collapsed="false" customFormat="false" customHeight="false" hidden="false" ht="12.1" outlineLevel="0" r="763">
      <c r="A763" s="29" t="n">
        <v>44865.745810185</v>
      </c>
      <c r="B763" s="30" t="s">
        <v>715</v>
      </c>
      <c r="C763" s="30" t="s">
        <v>906</v>
      </c>
      <c r="D763" s="30" t="s">
        <v>657</v>
      </c>
      <c r="E763" s="30" t="s">
        <v>87</v>
      </c>
      <c r="F763" s="30" t="s">
        <v>20</v>
      </c>
      <c r="G763" s="31" t="n">
        <v>-56</v>
      </c>
      <c r="H763" s="32" t="n">
        <v>4.278</v>
      </c>
      <c r="I763" s="32" t="n">
        <v>239.57</v>
      </c>
      <c r="J763" s="32" t="n">
        <v>0</v>
      </c>
      <c r="K763" s="32" t="n">
        <v>-0</v>
      </c>
      <c r="L763" s="32" t="n">
        <v>-0.02</v>
      </c>
      <c r="M763" s="32"/>
      <c r="N763" s="6" t="s">
        <f>=I763+J763+K763+L763</f>
      </c>
      <c r="O763" s="30"/>
      <c r="P763" s="30" t="s">
        <v>841</v>
      </c>
    </row>
    <row collapsed="false" customFormat="false" customHeight="false" hidden="false" ht="12.1" outlineLevel="0" r="764">
      <c r="A764" s="20" t="n">
        <v>44865.74619213</v>
      </c>
      <c r="B764" s="16" t="s">
        <v>719</v>
      </c>
      <c r="C764" s="16" t="s">
        <v>914</v>
      </c>
      <c r="D764" s="16" t="s">
        <v>656</v>
      </c>
      <c r="E764" s="16" t="s">
        <v>87</v>
      </c>
      <c r="F764" s="16" t="s">
        <v>20</v>
      </c>
      <c r="G764" s="7" t="n">
        <v>105</v>
      </c>
      <c r="H764" s="6" t="n">
        <v>10.017</v>
      </c>
      <c r="I764" s="6" t="n">
        <v>-1051.79</v>
      </c>
      <c r="J764" s="6" t="n">
        <v>-0</v>
      </c>
      <c r="K764" s="6" t="n">
        <v>-0</v>
      </c>
      <c r="L764" s="6" t="n">
        <v>-0.1</v>
      </c>
      <c r="M764" s="6"/>
      <c r="N764" s="6" t="s">
        <f>=I764+J764+K764+L764</f>
      </c>
      <c r="O764" s="16"/>
      <c r="P764" s="16" t="s">
        <v>841</v>
      </c>
    </row>
    <row collapsed="false" customFormat="false" customHeight="false" hidden="false" ht="12.1" outlineLevel="0" r="765">
      <c r="A765" s="20" t="n">
        <v>44865.746423611</v>
      </c>
      <c r="B765" s="16" t="s">
        <v>721</v>
      </c>
      <c r="C765" s="16" t="s">
        <v>916</v>
      </c>
      <c r="D765" s="16" t="s">
        <v>656</v>
      </c>
      <c r="E765" s="16" t="s">
        <v>87</v>
      </c>
      <c r="F765" s="16" t="s">
        <v>20</v>
      </c>
      <c r="G765" s="7" t="n">
        <v>1</v>
      </c>
      <c r="H765" s="6" t="n">
        <v>5.9</v>
      </c>
      <c r="I765" s="6" t="n">
        <v>-5.9</v>
      </c>
      <c r="J765" s="6" t="n">
        <v>-0</v>
      </c>
      <c r="K765" s="6" t="n">
        <v>-0</v>
      </c>
      <c r="L765" s="6" t="n">
        <v>-0.02</v>
      </c>
      <c r="M765" s="6"/>
      <c r="N765" s="6" t="s">
        <f>=I765+J765+K765+L765</f>
      </c>
      <c r="O765" s="16"/>
      <c r="P765" s="16" t="s">
        <v>841</v>
      </c>
    </row>
    <row collapsed="false" customFormat="false" customHeight="false" hidden="false" ht="12.1" outlineLevel="0" r="766">
      <c r="A766" s="20" t="n">
        <v>44865.746759259</v>
      </c>
      <c r="B766" s="16" t="s">
        <v>719</v>
      </c>
      <c r="C766" s="16" t="s">
        <v>914</v>
      </c>
      <c r="D766" s="16" t="s">
        <v>656</v>
      </c>
      <c r="E766" s="16" t="s">
        <v>87</v>
      </c>
      <c r="F766" s="16" t="s">
        <v>20</v>
      </c>
      <c r="G766" s="7" t="n">
        <v>3</v>
      </c>
      <c r="H766" s="6" t="n">
        <v>10.017</v>
      </c>
      <c r="I766" s="6" t="n">
        <v>-30.05</v>
      </c>
      <c r="J766" s="6" t="n">
        <v>-0</v>
      </c>
      <c r="K766" s="6" t="n">
        <v>-0</v>
      </c>
      <c r="L766" s="6" t="n">
        <v>-0.02</v>
      </c>
      <c r="M766" s="6"/>
      <c r="N766" s="6" t="s">
        <f>=I766+J766+K766+L766</f>
      </c>
      <c r="O766" s="16"/>
      <c r="P766" s="16" t="s">
        <v>841</v>
      </c>
    </row>
    <row collapsed="false" customFormat="false" customHeight="false" hidden="false" ht="12.1" outlineLevel="0" r="767">
      <c r="A767" s="21" t="n">
        <v>44867</v>
      </c>
      <c r="B767" s="22" t="s">
        <v>803</v>
      </c>
      <c r="C767" s="22" t="s">
        <v>240</v>
      </c>
      <c r="D767" s="22" t="s">
        <v>803</v>
      </c>
      <c r="E767" s="22" t="s">
        <v>803</v>
      </c>
      <c r="F767" s="22" t="s">
        <v>20</v>
      </c>
      <c r="G767" s="23" t="n">
        <v>1</v>
      </c>
      <c r="H767" s="24" t="n">
        <v>200</v>
      </c>
      <c r="I767" s="24" t="n">
        <v>200</v>
      </c>
      <c r="J767" s="24" t="n">
        <v>0</v>
      </c>
      <c r="K767" s="24" t="n">
        <v>-0</v>
      </c>
      <c r="L767" s="24" t="n">
        <v>-0</v>
      </c>
      <c r="M767" s="24"/>
      <c r="N767" s="6" t="s">
        <f>=I767+J767+K767+L767</f>
      </c>
      <c r="O767" s="22"/>
      <c r="P767" s="22" t="s">
        <v>841</v>
      </c>
    </row>
    <row collapsed="false" customFormat="false" customHeight="false" hidden="false" ht="12.1" outlineLevel="0" r="768">
      <c r="A768" s="20" t="n">
        <v>44867.738032407</v>
      </c>
      <c r="B768" s="16" t="s">
        <v>720</v>
      </c>
      <c r="C768" s="16" t="s">
        <v>915</v>
      </c>
      <c r="D768" s="16" t="s">
        <v>656</v>
      </c>
      <c r="E768" s="16" t="s">
        <v>87</v>
      </c>
      <c r="F768" s="16" t="s">
        <v>20</v>
      </c>
      <c r="G768" s="7" t="n">
        <v>10</v>
      </c>
      <c r="H768" s="6" t="n">
        <v>4.912</v>
      </c>
      <c r="I768" s="6" t="n">
        <v>-49.12</v>
      </c>
      <c r="J768" s="6" t="n">
        <v>-0</v>
      </c>
      <c r="K768" s="6" t="n">
        <v>-0.03</v>
      </c>
      <c r="L768" s="6" t="n">
        <v>-0.02</v>
      </c>
      <c r="M768" s="6"/>
      <c r="N768" s="6" t="s">
        <f>=I768+J768+K768+L768</f>
      </c>
      <c r="O768" s="16"/>
      <c r="P768" s="16" t="s">
        <v>841</v>
      </c>
    </row>
    <row collapsed="false" customFormat="false" customHeight="false" hidden="false" ht="12.1" outlineLevel="0" r="769">
      <c r="A769" s="20" t="n">
        <v>44867.738171296</v>
      </c>
      <c r="B769" s="16" t="s">
        <v>721</v>
      </c>
      <c r="C769" s="16" t="s">
        <v>916</v>
      </c>
      <c r="D769" s="16" t="s">
        <v>656</v>
      </c>
      <c r="E769" s="16" t="s">
        <v>87</v>
      </c>
      <c r="F769" s="16" t="s">
        <v>20</v>
      </c>
      <c r="G769" s="7" t="n">
        <v>10</v>
      </c>
      <c r="H769" s="6" t="n">
        <v>5.972</v>
      </c>
      <c r="I769" s="6" t="n">
        <v>-59.72</v>
      </c>
      <c r="J769" s="6" t="n">
        <v>-0</v>
      </c>
      <c r="K769" s="6" t="n">
        <v>-0.03</v>
      </c>
      <c r="L769" s="6" t="n">
        <v>-0.02</v>
      </c>
      <c r="M769" s="6"/>
      <c r="N769" s="6" t="s">
        <f>=I769+J769+K769+L769</f>
      </c>
      <c r="O769" s="16"/>
      <c r="P769" s="16" t="s">
        <v>841</v>
      </c>
    </row>
    <row collapsed="false" customFormat="false" customHeight="false" hidden="false" ht="12.1" outlineLevel="0" r="770">
      <c r="A770" s="20" t="n">
        <v>44867.739652778</v>
      </c>
      <c r="B770" s="16" t="s">
        <v>720</v>
      </c>
      <c r="C770" s="16" t="s">
        <v>915</v>
      </c>
      <c r="D770" s="16" t="s">
        <v>656</v>
      </c>
      <c r="E770" s="16" t="s">
        <v>87</v>
      </c>
      <c r="F770" s="16" t="s">
        <v>20</v>
      </c>
      <c r="G770" s="7" t="n">
        <v>10</v>
      </c>
      <c r="H770" s="6" t="n">
        <v>4.914</v>
      </c>
      <c r="I770" s="6" t="n">
        <v>-49.14</v>
      </c>
      <c r="J770" s="6" t="n">
        <v>-0</v>
      </c>
      <c r="K770" s="6" t="n">
        <v>-0.03</v>
      </c>
      <c r="L770" s="6" t="n">
        <v>-0.02</v>
      </c>
      <c r="M770" s="6"/>
      <c r="N770" s="6" t="s">
        <f>=I770+J770+K770+L770</f>
      </c>
      <c r="O770" s="16"/>
      <c r="P770" s="16" t="s">
        <v>841</v>
      </c>
    </row>
    <row collapsed="false" customFormat="false" customHeight="false" hidden="false" ht="12.1" outlineLevel="0" r="771">
      <c r="A771" s="21" t="n">
        <v>44872.672071759</v>
      </c>
      <c r="B771" s="22" t="s">
        <v>803</v>
      </c>
      <c r="C771" s="22" t="s">
        <v>240</v>
      </c>
      <c r="D771" s="22" t="s">
        <v>803</v>
      </c>
      <c r="E771" s="22" t="s">
        <v>803</v>
      </c>
      <c r="F771" s="22" t="s">
        <v>20</v>
      </c>
      <c r="G771" s="23" t="n">
        <v>1</v>
      </c>
      <c r="H771" s="24" t="n">
        <v>200</v>
      </c>
      <c r="I771" s="24" t="n">
        <v>200</v>
      </c>
      <c r="J771" s="24" t="n">
        <v>0</v>
      </c>
      <c r="K771" s="24" t="n">
        <v>-0</v>
      </c>
      <c r="L771" s="24" t="n">
        <v>-0</v>
      </c>
      <c r="M771" s="24"/>
      <c r="N771" s="6" t="s">
        <f>=I771+J771+K771+L771</f>
      </c>
      <c r="O771" s="22"/>
      <c r="P771" s="22" t="s">
        <v>841</v>
      </c>
    </row>
    <row collapsed="false" customFormat="false" customHeight="false" hidden="false" ht="12.1" outlineLevel="0" r="772">
      <c r="A772" s="20" t="n">
        <v>44872.713842593</v>
      </c>
      <c r="B772" s="16" t="s">
        <v>720</v>
      </c>
      <c r="C772" s="16" t="s">
        <v>915</v>
      </c>
      <c r="D772" s="16" t="s">
        <v>656</v>
      </c>
      <c r="E772" s="16" t="s">
        <v>87</v>
      </c>
      <c r="F772" s="16" t="s">
        <v>20</v>
      </c>
      <c r="G772" s="7" t="n">
        <v>20</v>
      </c>
      <c r="H772" s="6" t="n">
        <v>4.806</v>
      </c>
      <c r="I772" s="6" t="n">
        <v>-96.12</v>
      </c>
      <c r="J772" s="6" t="n">
        <v>-0</v>
      </c>
      <c r="K772" s="6" t="n">
        <v>-0</v>
      </c>
      <c r="L772" s="6" t="n">
        <v>-0.03</v>
      </c>
      <c r="M772" s="6"/>
      <c r="N772" s="6" t="s">
        <f>=I772+J772+K772+L772</f>
      </c>
      <c r="O772" s="16"/>
      <c r="P772" s="16" t="s">
        <v>841</v>
      </c>
    </row>
    <row collapsed="false" customFormat="false" customHeight="false" hidden="false" ht="12.1" outlineLevel="0" r="773">
      <c r="A773" s="20" t="n">
        <v>44872.714016204</v>
      </c>
      <c r="B773" s="16" t="s">
        <v>721</v>
      </c>
      <c r="C773" s="16" t="s">
        <v>916</v>
      </c>
      <c r="D773" s="16" t="s">
        <v>656</v>
      </c>
      <c r="E773" s="16" t="s">
        <v>87</v>
      </c>
      <c r="F773" s="16" t="s">
        <v>20</v>
      </c>
      <c r="G773" s="7" t="n">
        <v>20</v>
      </c>
      <c r="H773" s="6" t="n">
        <v>5.778</v>
      </c>
      <c r="I773" s="6" t="n">
        <v>-115.56</v>
      </c>
      <c r="J773" s="6" t="n">
        <v>-0</v>
      </c>
      <c r="K773" s="6" t="n">
        <v>-0</v>
      </c>
      <c r="L773" s="6" t="n">
        <v>-0.03</v>
      </c>
      <c r="M773" s="6"/>
      <c r="N773" s="6" t="s">
        <f>=I773+J773+K773+L773</f>
      </c>
      <c r="O773" s="16"/>
      <c r="P773" s="16" t="s">
        <v>841</v>
      </c>
    </row>
    <row collapsed="false" customFormat="false" customHeight="false" hidden="false" ht="12.1" outlineLevel="0" r="774">
      <c r="A774" s="21" t="n">
        <v>44875</v>
      </c>
      <c r="B774" s="22" t="s">
        <v>803</v>
      </c>
      <c r="C774" s="22" t="s">
        <v>240</v>
      </c>
      <c r="D774" s="22" t="s">
        <v>803</v>
      </c>
      <c r="E774" s="22" t="s">
        <v>803</v>
      </c>
      <c r="F774" s="22" t="s">
        <v>20</v>
      </c>
      <c r="G774" s="23" t="n">
        <v>1</v>
      </c>
      <c r="H774" s="24" t="n">
        <v>200</v>
      </c>
      <c r="I774" s="24" t="n">
        <v>200</v>
      </c>
      <c r="J774" s="24" t="n">
        <v>0</v>
      </c>
      <c r="K774" s="24" t="n">
        <v>-0</v>
      </c>
      <c r="L774" s="24" t="n">
        <v>-0</v>
      </c>
      <c r="M774" s="24"/>
      <c r="N774" s="6" t="s">
        <f>=I774+J774+K774+L774</f>
      </c>
      <c r="O774" s="22"/>
      <c r="P774" s="22" t="s">
        <v>841</v>
      </c>
    </row>
    <row collapsed="false" customFormat="false" customHeight="false" hidden="false" ht="12.1" outlineLevel="0" r="775">
      <c r="A775" s="20" t="n">
        <v>44875.707013889</v>
      </c>
      <c r="B775" s="16" t="s">
        <v>720</v>
      </c>
      <c r="C775" s="16" t="s">
        <v>915</v>
      </c>
      <c r="D775" s="16" t="s">
        <v>656</v>
      </c>
      <c r="E775" s="16" t="s">
        <v>87</v>
      </c>
      <c r="F775" s="16" t="s">
        <v>20</v>
      </c>
      <c r="G775" s="7" t="n">
        <v>20</v>
      </c>
      <c r="H775" s="6" t="n">
        <v>4.968</v>
      </c>
      <c r="I775" s="6" t="n">
        <v>-99.36</v>
      </c>
      <c r="J775" s="6" t="n">
        <v>-0</v>
      </c>
      <c r="K775" s="6" t="n">
        <v>-0.06</v>
      </c>
      <c r="L775" s="6" t="n">
        <v>-0.03</v>
      </c>
      <c r="M775" s="6"/>
      <c r="N775" s="6" t="s">
        <f>=I775+J775+K775+L775</f>
      </c>
      <c r="O775" s="16"/>
      <c r="P775" s="16" t="s">
        <v>841</v>
      </c>
    </row>
    <row collapsed="false" customFormat="false" customHeight="false" hidden="false" ht="12.1" outlineLevel="0" r="776">
      <c r="A776" s="20" t="n">
        <v>44875.708009259</v>
      </c>
      <c r="B776" s="16" t="s">
        <v>721</v>
      </c>
      <c r="C776" s="16" t="s">
        <v>916</v>
      </c>
      <c r="D776" s="16" t="s">
        <v>656</v>
      </c>
      <c r="E776" s="16" t="s">
        <v>87</v>
      </c>
      <c r="F776" s="16" t="s">
        <v>20</v>
      </c>
      <c r="G776" s="7" t="n">
        <v>20</v>
      </c>
      <c r="H776" s="6" t="n">
        <v>5.986</v>
      </c>
      <c r="I776" s="6" t="n">
        <v>-119.72</v>
      </c>
      <c r="J776" s="6" t="n">
        <v>-0</v>
      </c>
      <c r="K776" s="6" t="n">
        <v>-0.07</v>
      </c>
      <c r="L776" s="6" t="n">
        <v>-0.04</v>
      </c>
      <c r="M776" s="6"/>
      <c r="N776" s="6" t="s">
        <f>=I776+J776+K776+L776</f>
      </c>
      <c r="O776" s="16"/>
      <c r="P776" s="16" t="s">
        <v>841</v>
      </c>
    </row>
    <row collapsed="false" customFormat="false" customHeight="false" hidden="false" ht="12.1" outlineLevel="0" r="777">
      <c r="A777" s="21" t="n">
        <v>44880</v>
      </c>
      <c r="B777" s="22" t="s">
        <v>803</v>
      </c>
      <c r="C777" s="22" t="s">
        <v>175</v>
      </c>
      <c r="D777" s="22" t="s">
        <v>803</v>
      </c>
      <c r="E777" s="22" t="s">
        <v>803</v>
      </c>
      <c r="F777" s="22" t="s">
        <v>20</v>
      </c>
      <c r="G777" s="23" t="n">
        <v>1</v>
      </c>
      <c r="H777" s="24" t="n">
        <v>570</v>
      </c>
      <c r="I777" s="24" t="n">
        <v>570</v>
      </c>
      <c r="J777" s="24" t="n">
        <v>0</v>
      </c>
      <c r="K777" s="24" t="n">
        <v>-0</v>
      </c>
      <c r="L777" s="24" t="n">
        <v>-0</v>
      </c>
      <c r="M777" s="24"/>
      <c r="N777" s="6" t="s">
        <f>=I777+J777+K777+L777</f>
      </c>
      <c r="O777" s="22"/>
      <c r="P777" s="22" t="s">
        <v>807</v>
      </c>
    </row>
    <row collapsed="false" customFormat="false" customHeight="false" hidden="false" ht="12.1" outlineLevel="0" r="778">
      <c r="A778" s="20" t="n">
        <v>44880.528252315</v>
      </c>
      <c r="B778" s="16" t="s">
        <v>35</v>
      </c>
      <c r="C778" s="16" t="s">
        <v>898</v>
      </c>
      <c r="D778" s="16" t="s">
        <v>656</v>
      </c>
      <c r="E778" s="16" t="s">
        <v>18</v>
      </c>
      <c r="F778" s="16" t="s">
        <v>20</v>
      </c>
      <c r="G778" s="7" t="n">
        <v>1</v>
      </c>
      <c r="H778" s="6" t="n">
        <v>345.25</v>
      </c>
      <c r="I778" s="6" t="n">
        <v>-345.25</v>
      </c>
      <c r="J778" s="6" t="n">
        <v>-0</v>
      </c>
      <c r="K778" s="6" t="n">
        <v>-0.28</v>
      </c>
      <c r="L778" s="6" t="n">
        <v>-0</v>
      </c>
      <c r="M778" s="6"/>
      <c r="N778" s="6" t="s">
        <f>=I778+J778+K778+L778</f>
      </c>
      <c r="O778" s="16"/>
      <c r="P778" s="16" t="s">
        <v>807</v>
      </c>
    </row>
    <row collapsed="false" customFormat="false" customHeight="false" hidden="false" ht="12.1" outlineLevel="0" r="779">
      <c r="A779" s="20" t="n">
        <v>44880.528645833</v>
      </c>
      <c r="B779" s="16" t="s">
        <v>722</v>
      </c>
      <c r="C779" s="16" t="s">
        <v>917</v>
      </c>
      <c r="D779" s="16" t="s">
        <v>656</v>
      </c>
      <c r="E779" s="16" t="s">
        <v>87</v>
      </c>
      <c r="F779" s="16" t="s">
        <v>20</v>
      </c>
      <c r="G779" s="7" t="n">
        <v>55</v>
      </c>
      <c r="H779" s="6" t="n">
        <v>4.118</v>
      </c>
      <c r="I779" s="6" t="n">
        <v>-226.49</v>
      </c>
      <c r="J779" s="6" t="n">
        <v>-0</v>
      </c>
      <c r="K779" s="6" t="n">
        <v>-0.18</v>
      </c>
      <c r="L779" s="6" t="n">
        <v>-0</v>
      </c>
      <c r="M779" s="6"/>
      <c r="N779" s="6" t="s">
        <f>=I779+J779+K779+L779</f>
      </c>
      <c r="O779" s="16"/>
      <c r="P779" s="16" t="s">
        <v>807</v>
      </c>
    </row>
    <row collapsed="false" customFormat="false" customHeight="false" hidden="false" ht="12.1" outlineLevel="0" r="780">
      <c r="A780" s="21" t="n">
        <v>44881</v>
      </c>
      <c r="B780" s="22" t="s">
        <v>803</v>
      </c>
      <c r="C780" s="22" t="s">
        <v>175</v>
      </c>
      <c r="D780" s="22" t="s">
        <v>803</v>
      </c>
      <c r="E780" s="22" t="s">
        <v>803</v>
      </c>
      <c r="F780" s="22" t="s">
        <v>20</v>
      </c>
      <c r="G780" s="23" t="n">
        <v>1</v>
      </c>
      <c r="H780" s="24" t="n">
        <v>2000</v>
      </c>
      <c r="I780" s="24" t="n">
        <v>2000</v>
      </c>
      <c r="J780" s="24" t="n">
        <v>0</v>
      </c>
      <c r="K780" s="24" t="n">
        <v>-0</v>
      </c>
      <c r="L780" s="24" t="n">
        <v>-0</v>
      </c>
      <c r="M780" s="24"/>
      <c r="N780" s="6" t="s">
        <f>=I780+J780+K780+L780</f>
      </c>
      <c r="O780" s="22"/>
      <c r="P780" s="22" t="s">
        <v>807</v>
      </c>
    </row>
    <row collapsed="false" customFormat="false" customHeight="false" hidden="false" ht="12.1" outlineLevel="0" r="781">
      <c r="A781" s="20" t="n">
        <v>44881.520706019</v>
      </c>
      <c r="B781" s="16" t="s">
        <v>668</v>
      </c>
      <c r="C781" s="16" t="s">
        <v>828</v>
      </c>
      <c r="D781" s="16" t="s">
        <v>656</v>
      </c>
      <c r="E781" s="16" t="s">
        <v>18</v>
      </c>
      <c r="F781" s="16" t="s">
        <v>20</v>
      </c>
      <c r="G781" s="7" t="n">
        <v>1</v>
      </c>
      <c r="H781" s="6" t="n">
        <v>366.6</v>
      </c>
      <c r="I781" s="6" t="n">
        <v>-366.6</v>
      </c>
      <c r="J781" s="6" t="n">
        <v>-0</v>
      </c>
      <c r="K781" s="6" t="n">
        <v>-0.29</v>
      </c>
      <c r="L781" s="6" t="n">
        <v>-0</v>
      </c>
      <c r="M781" s="6"/>
      <c r="N781" s="6" t="s">
        <f>=I781+J781+K781+L781</f>
      </c>
      <c r="O781" s="16"/>
      <c r="P781" s="16" t="s">
        <v>807</v>
      </c>
    </row>
    <row collapsed="false" customFormat="false" customHeight="false" hidden="false" ht="12.1" outlineLevel="0" r="782">
      <c r="A782" s="20" t="n">
        <v>44881.52119213</v>
      </c>
      <c r="B782" s="16" t="s">
        <v>35</v>
      </c>
      <c r="C782" s="16" t="s">
        <v>898</v>
      </c>
      <c r="D782" s="16" t="s">
        <v>656</v>
      </c>
      <c r="E782" s="16" t="s">
        <v>18</v>
      </c>
      <c r="F782" s="16" t="s">
        <v>20</v>
      </c>
      <c r="G782" s="7" t="n">
        <v>3</v>
      </c>
      <c r="H782" s="6" t="n">
        <v>343.9</v>
      </c>
      <c r="I782" s="6" t="n">
        <v>-1031.7</v>
      </c>
      <c r="J782" s="6" t="n">
        <v>-0</v>
      </c>
      <c r="K782" s="6" t="n">
        <v>-0.82</v>
      </c>
      <c r="L782" s="6" t="n">
        <v>-0</v>
      </c>
      <c r="M782" s="6"/>
      <c r="N782" s="6" t="s">
        <f>=I782+J782+K782+L782</f>
      </c>
      <c r="O782" s="16"/>
      <c r="P782" s="16" t="s">
        <v>807</v>
      </c>
    </row>
    <row collapsed="false" customFormat="false" customHeight="false" hidden="false" ht="12.1" outlineLevel="0" r="783">
      <c r="A783" s="20" t="n">
        <v>44881.522268519</v>
      </c>
      <c r="B783" s="16" t="s">
        <v>704</v>
      </c>
      <c r="C783" s="16" t="s">
        <v>892</v>
      </c>
      <c r="D783" s="16" t="s">
        <v>656</v>
      </c>
      <c r="E783" s="16" t="s">
        <v>18</v>
      </c>
      <c r="F783" s="16" t="s">
        <v>20</v>
      </c>
      <c r="G783" s="7" t="n">
        <v>10</v>
      </c>
      <c r="H783" s="6" t="n">
        <v>30.285</v>
      </c>
      <c r="I783" s="6" t="n">
        <v>-302.85</v>
      </c>
      <c r="J783" s="6" t="n">
        <v>-0</v>
      </c>
      <c r="K783" s="6" t="n">
        <v>-0.24</v>
      </c>
      <c r="L783" s="6" t="n">
        <v>-0</v>
      </c>
      <c r="M783" s="6"/>
      <c r="N783" s="6" t="s">
        <f>=I783+J783+K783+L783</f>
      </c>
      <c r="O783" s="16"/>
      <c r="P783" s="16" t="s">
        <v>807</v>
      </c>
    </row>
    <row collapsed="false" customFormat="false" customHeight="false" hidden="false" ht="12.1" outlineLevel="0" r="784">
      <c r="A784" s="20" t="n">
        <v>44881.522534722</v>
      </c>
      <c r="B784" s="16" t="s">
        <v>679</v>
      </c>
      <c r="C784" s="16" t="s">
        <v>853</v>
      </c>
      <c r="D784" s="16" t="s">
        <v>656</v>
      </c>
      <c r="E784" s="16" t="s">
        <v>87</v>
      </c>
      <c r="F784" s="16" t="s">
        <v>20</v>
      </c>
      <c r="G784" s="7" t="n">
        <v>32</v>
      </c>
      <c r="H784" s="6" t="n">
        <v>9.278</v>
      </c>
      <c r="I784" s="6" t="n">
        <v>-296.9</v>
      </c>
      <c r="J784" s="6" t="n">
        <v>-0</v>
      </c>
      <c r="K784" s="6" t="n">
        <v>-0.23</v>
      </c>
      <c r="L784" s="6" t="n">
        <v>-0</v>
      </c>
      <c r="M784" s="6"/>
      <c r="N784" s="6" t="s">
        <f>=I784+J784+K784+L784</f>
      </c>
      <c r="O784" s="16"/>
      <c r="P784" s="16" t="s">
        <v>807</v>
      </c>
    </row>
    <row collapsed="false" customFormat="false" customHeight="false" hidden="false" ht="12.1" outlineLevel="0" r="785">
      <c r="A785" s="21" t="n">
        <v>44881.551331019</v>
      </c>
      <c r="B785" s="22" t="s">
        <v>803</v>
      </c>
      <c r="C785" s="22" t="s">
        <v>240</v>
      </c>
      <c r="D785" s="22" t="s">
        <v>803</v>
      </c>
      <c r="E785" s="22" t="s">
        <v>803</v>
      </c>
      <c r="F785" s="22" t="s">
        <v>20</v>
      </c>
      <c r="G785" s="23" t="n">
        <v>1</v>
      </c>
      <c r="H785" s="24" t="n">
        <v>500</v>
      </c>
      <c r="I785" s="24" t="n">
        <v>500</v>
      </c>
      <c r="J785" s="24" t="n">
        <v>0</v>
      </c>
      <c r="K785" s="24" t="n">
        <v>-0</v>
      </c>
      <c r="L785" s="24" t="n">
        <v>-0</v>
      </c>
      <c r="M785" s="24"/>
      <c r="N785" s="6" t="s">
        <f>=I785+J785+K785+L785</f>
      </c>
      <c r="O785" s="22"/>
      <c r="P785" s="22" t="s">
        <v>841</v>
      </c>
    </row>
    <row collapsed="false" customFormat="false" customHeight="false" hidden="false" ht="12.1" outlineLevel="0" r="786">
      <c r="A786" s="20" t="n">
        <v>44881.715972222</v>
      </c>
      <c r="B786" s="16" t="s">
        <v>720</v>
      </c>
      <c r="C786" s="16" t="s">
        <v>915</v>
      </c>
      <c r="D786" s="16" t="s">
        <v>656</v>
      </c>
      <c r="E786" s="16" t="s">
        <v>87</v>
      </c>
      <c r="F786" s="16" t="s">
        <v>20</v>
      </c>
      <c r="G786" s="7" t="n">
        <v>2</v>
      </c>
      <c r="H786" s="6" t="n">
        <v>5.136</v>
      </c>
      <c r="I786" s="6" t="n">
        <v>-10.27</v>
      </c>
      <c r="J786" s="6" t="n">
        <v>-0</v>
      </c>
      <c r="K786" s="6" t="n">
        <v>-0</v>
      </c>
      <c r="L786" s="6" t="n">
        <v>-0.02</v>
      </c>
      <c r="M786" s="6"/>
      <c r="N786" s="6" t="s">
        <f>=I786+J786+K786+L786</f>
      </c>
      <c r="O786" s="16"/>
      <c r="P786" s="16" t="s">
        <v>841</v>
      </c>
    </row>
    <row collapsed="false" customFormat="false" customHeight="false" hidden="false" ht="12.1" outlineLevel="0" r="787">
      <c r="A787" s="20" t="n">
        <v>44881.715972222</v>
      </c>
      <c r="B787" s="16" t="s">
        <v>720</v>
      </c>
      <c r="C787" s="16" t="s">
        <v>915</v>
      </c>
      <c r="D787" s="16" t="s">
        <v>656</v>
      </c>
      <c r="E787" s="16" t="s">
        <v>87</v>
      </c>
      <c r="F787" s="16" t="s">
        <v>20</v>
      </c>
      <c r="G787" s="7" t="n">
        <v>18</v>
      </c>
      <c r="H787" s="6" t="n">
        <v>5.134</v>
      </c>
      <c r="I787" s="6" t="n">
        <v>-92.41</v>
      </c>
      <c r="J787" s="6" t="n">
        <v>-0</v>
      </c>
      <c r="K787" s="6" t="n">
        <v>-0</v>
      </c>
      <c r="L787" s="6" t="n">
        <v>-0.03</v>
      </c>
      <c r="M787" s="6"/>
      <c r="N787" s="6" t="s">
        <f>=I787+J787+K787+L787</f>
      </c>
      <c r="O787" s="16"/>
      <c r="P787" s="16" t="s">
        <v>841</v>
      </c>
    </row>
    <row collapsed="false" customFormat="false" customHeight="false" hidden="false" ht="12.1" outlineLevel="0" r="788">
      <c r="A788" s="20" t="n">
        <v>44881.716296296</v>
      </c>
      <c r="B788" s="16" t="s">
        <v>721</v>
      </c>
      <c r="C788" s="16" t="s">
        <v>916</v>
      </c>
      <c r="D788" s="16" t="s">
        <v>656</v>
      </c>
      <c r="E788" s="16" t="s">
        <v>87</v>
      </c>
      <c r="F788" s="16" t="s">
        <v>20</v>
      </c>
      <c r="G788" s="7" t="n">
        <v>20</v>
      </c>
      <c r="H788" s="6" t="n">
        <v>6.068</v>
      </c>
      <c r="I788" s="6" t="n">
        <v>-121.36</v>
      </c>
      <c r="J788" s="6" t="n">
        <v>-0</v>
      </c>
      <c r="K788" s="6" t="n">
        <v>-0</v>
      </c>
      <c r="L788" s="6" t="n">
        <v>-0.04</v>
      </c>
      <c r="M788" s="6"/>
      <c r="N788" s="6" t="s">
        <f>=I788+J788+K788+L788</f>
      </c>
      <c r="O788" s="16"/>
      <c r="P788" s="16" t="s">
        <v>841</v>
      </c>
    </row>
    <row collapsed="false" customFormat="false" customHeight="false" hidden="false" ht="12.1" outlineLevel="0" r="789">
      <c r="A789" s="20" t="n">
        <v>44881.717384259</v>
      </c>
      <c r="B789" s="16" t="s">
        <v>720</v>
      </c>
      <c r="C789" s="16" t="s">
        <v>915</v>
      </c>
      <c r="D789" s="16" t="s">
        <v>656</v>
      </c>
      <c r="E789" s="16" t="s">
        <v>87</v>
      </c>
      <c r="F789" s="16" t="s">
        <v>20</v>
      </c>
      <c r="G789" s="7" t="n">
        <v>10</v>
      </c>
      <c r="H789" s="6" t="n">
        <v>5.136</v>
      </c>
      <c r="I789" s="6" t="n">
        <v>-51.36</v>
      </c>
      <c r="J789" s="6" t="n">
        <v>-0</v>
      </c>
      <c r="K789" s="6" t="n">
        <v>-0</v>
      </c>
      <c r="L789" s="6" t="n">
        <v>-0.02</v>
      </c>
      <c r="M789" s="6"/>
      <c r="N789" s="6" t="s">
        <f>=I789+J789+K789+L789</f>
      </c>
      <c r="O789" s="16"/>
      <c r="P789" s="16" t="s">
        <v>841</v>
      </c>
    </row>
    <row collapsed="false" customFormat="false" customHeight="false" hidden="false" ht="12.1" outlineLevel="0" r="790">
      <c r="A790" s="21" t="n">
        <v>44882.690844907</v>
      </c>
      <c r="B790" s="22" t="s">
        <v>803</v>
      </c>
      <c r="C790" s="22" t="s">
        <v>240</v>
      </c>
      <c r="D790" s="22" t="s">
        <v>803</v>
      </c>
      <c r="E790" s="22" t="s">
        <v>803</v>
      </c>
      <c r="F790" s="22" t="s">
        <v>20</v>
      </c>
      <c r="G790" s="23" t="n">
        <v>1</v>
      </c>
      <c r="H790" s="24" t="n">
        <v>500</v>
      </c>
      <c r="I790" s="24" t="n">
        <v>500</v>
      </c>
      <c r="J790" s="24" t="n">
        <v>0</v>
      </c>
      <c r="K790" s="24" t="n">
        <v>-0</v>
      </c>
      <c r="L790" s="24" t="n">
        <v>-0</v>
      </c>
      <c r="M790" s="24"/>
      <c r="N790" s="6" t="s">
        <f>=I790+J790+K790+L790</f>
      </c>
      <c r="O790" s="22"/>
      <c r="P790" s="22" t="s">
        <v>841</v>
      </c>
    </row>
    <row collapsed="false" customFormat="false" customHeight="false" hidden="false" ht="12.1" outlineLevel="0" r="791">
      <c r="A791" s="20" t="n">
        <v>44882.713472222</v>
      </c>
      <c r="B791" s="16" t="s">
        <v>723</v>
      </c>
      <c r="C791" s="16" t="s">
        <v>918</v>
      </c>
      <c r="D791" s="16" t="s">
        <v>656</v>
      </c>
      <c r="E791" s="16" t="s">
        <v>87</v>
      </c>
      <c r="F791" s="16" t="s">
        <v>20</v>
      </c>
      <c r="G791" s="7" t="n">
        <v>54</v>
      </c>
      <c r="H791" s="6" t="n">
        <v>5.985</v>
      </c>
      <c r="I791" s="6" t="n">
        <v>-323.19</v>
      </c>
      <c r="J791" s="6" t="n">
        <v>-0</v>
      </c>
      <c r="K791" s="6" t="n">
        <v>-0</v>
      </c>
      <c r="L791" s="6" t="n">
        <v>-0.1</v>
      </c>
      <c r="M791" s="6"/>
      <c r="N791" s="6" t="s">
        <f>=I791+J791+K791+L791</f>
      </c>
      <c r="O791" s="16"/>
      <c r="P791" s="16" t="s">
        <v>841</v>
      </c>
    </row>
    <row collapsed="false" customFormat="false" customHeight="false" hidden="false" ht="12.1" outlineLevel="0" r="792">
      <c r="A792" s="20" t="n">
        <v>44882.713472222</v>
      </c>
      <c r="B792" s="16" t="s">
        <v>723</v>
      </c>
      <c r="C792" s="16" t="s">
        <v>918</v>
      </c>
      <c r="D792" s="16" t="s">
        <v>656</v>
      </c>
      <c r="E792" s="16" t="s">
        <v>87</v>
      </c>
      <c r="F792" s="16" t="s">
        <v>20</v>
      </c>
      <c r="G792" s="7" t="n">
        <v>3</v>
      </c>
      <c r="H792" s="6" t="n">
        <v>5.96</v>
      </c>
      <c r="I792" s="6" t="n">
        <v>-17.88</v>
      </c>
      <c r="J792" s="6" t="n">
        <v>-0</v>
      </c>
      <c r="K792" s="6" t="n">
        <v>-0</v>
      </c>
      <c r="L792" s="6" t="n">
        <v>-0.02</v>
      </c>
      <c r="M792" s="6"/>
      <c r="N792" s="6" t="s">
        <f>=I792+J792+K792+L792</f>
      </c>
      <c r="O792" s="16"/>
      <c r="P792" s="16" t="s">
        <v>841</v>
      </c>
    </row>
    <row collapsed="false" customFormat="false" customHeight="false" hidden="false" ht="12.1" outlineLevel="0" r="793">
      <c r="A793" s="20" t="n">
        <v>44882.713472222</v>
      </c>
      <c r="B793" s="16" t="s">
        <v>723</v>
      </c>
      <c r="C793" s="16" t="s">
        <v>918</v>
      </c>
      <c r="D793" s="16" t="s">
        <v>656</v>
      </c>
      <c r="E793" s="16" t="s">
        <v>87</v>
      </c>
      <c r="F793" s="16" t="s">
        <v>20</v>
      </c>
      <c r="G793" s="7" t="n">
        <v>43</v>
      </c>
      <c r="H793" s="6" t="n">
        <v>5.955</v>
      </c>
      <c r="I793" s="6" t="n">
        <v>-256.07</v>
      </c>
      <c r="J793" s="6" t="n">
        <v>-0</v>
      </c>
      <c r="K793" s="6" t="n">
        <v>-0</v>
      </c>
      <c r="L793" s="6" t="n">
        <v>-0.07</v>
      </c>
      <c r="M793" s="6"/>
      <c r="N793" s="6" t="s">
        <f>=I793+J793+K793+L793</f>
      </c>
      <c r="O793" s="16"/>
      <c r="P793" s="16" t="s">
        <v>841</v>
      </c>
    </row>
    <row collapsed="false" customFormat="false" customHeight="false" hidden="false" ht="12.1" outlineLevel="0" r="794">
      <c r="A794" s="20" t="n">
        <v>44882.713796296</v>
      </c>
      <c r="B794" s="16" t="s">
        <v>720</v>
      </c>
      <c r="C794" s="16" t="s">
        <v>915</v>
      </c>
      <c r="D794" s="16" t="s">
        <v>656</v>
      </c>
      <c r="E794" s="16" t="s">
        <v>87</v>
      </c>
      <c r="F794" s="16" t="s">
        <v>20</v>
      </c>
      <c r="G794" s="7" t="n">
        <v>10</v>
      </c>
      <c r="H794" s="6" t="n">
        <v>5.062</v>
      </c>
      <c r="I794" s="6" t="n">
        <v>-50.62</v>
      </c>
      <c r="J794" s="6" t="n">
        <v>-0</v>
      </c>
      <c r="K794" s="6" t="n">
        <v>-0</v>
      </c>
      <c r="L794" s="6" t="n">
        <v>-0.02</v>
      </c>
      <c r="M794" s="6"/>
      <c r="N794" s="6" t="s">
        <f>=I794+J794+K794+L794</f>
      </c>
      <c r="O794" s="16"/>
      <c r="P794" s="16" t="s">
        <v>841</v>
      </c>
    </row>
    <row collapsed="false" customFormat="false" customHeight="false" hidden="false" ht="12.1" outlineLevel="0" r="795">
      <c r="A795" s="20" t="n">
        <v>44882.71400463</v>
      </c>
      <c r="B795" s="16" t="s">
        <v>721</v>
      </c>
      <c r="C795" s="16" t="s">
        <v>916</v>
      </c>
      <c r="D795" s="16" t="s">
        <v>656</v>
      </c>
      <c r="E795" s="16" t="s">
        <v>87</v>
      </c>
      <c r="F795" s="16" t="s">
        <v>20</v>
      </c>
      <c r="G795" s="7" t="n">
        <v>10</v>
      </c>
      <c r="H795" s="6" t="n">
        <v>5.952</v>
      </c>
      <c r="I795" s="6" t="n">
        <v>-59.52</v>
      </c>
      <c r="J795" s="6" t="n">
        <v>-0</v>
      </c>
      <c r="K795" s="6" t="n">
        <v>-0</v>
      </c>
      <c r="L795" s="6" t="n">
        <v>-0.02</v>
      </c>
      <c r="M795" s="6"/>
      <c r="N795" s="6" t="s">
        <f>=I795+J795+K795+L795</f>
      </c>
      <c r="O795" s="16"/>
      <c r="P795" s="16" t="s">
        <v>841</v>
      </c>
    </row>
    <row collapsed="false" customFormat="false" customHeight="false" hidden="false" ht="12.1" outlineLevel="0" r="796">
      <c r="A796" s="21" t="n">
        <v>44883</v>
      </c>
      <c r="B796" s="22" t="s">
        <v>803</v>
      </c>
      <c r="C796" s="22" t="s">
        <v>287</v>
      </c>
      <c r="D796" s="22" t="s">
        <v>803</v>
      </c>
      <c r="E796" s="22" t="s">
        <v>803</v>
      </c>
      <c r="F796" s="22" t="s">
        <v>20</v>
      </c>
      <c r="G796" s="23" t="n">
        <v>1</v>
      </c>
      <c r="H796" s="24" t="n">
        <v>169.4</v>
      </c>
      <c r="I796" s="24" t="n">
        <v>169.4</v>
      </c>
      <c r="J796" s="24" t="n">
        <v>0</v>
      </c>
      <c r="K796" s="24" t="n">
        <v>-0</v>
      </c>
      <c r="L796" s="24" t="n">
        <v>-0</v>
      </c>
      <c r="M796" s="24"/>
      <c r="N796" s="6" t="s">
        <f>=I796+J796+K796+L796</f>
      </c>
      <c r="O796" s="22"/>
      <c r="P796" s="22" t="s">
        <v>807</v>
      </c>
    </row>
    <row collapsed="false" customFormat="false" customHeight="false" hidden="false" ht="12.1" outlineLevel="0" r="797">
      <c r="A797" s="20" t="n">
        <v>44883.677152778</v>
      </c>
      <c r="B797" s="16" t="s">
        <v>715</v>
      </c>
      <c r="C797" s="16" t="s">
        <v>906</v>
      </c>
      <c r="D797" s="16" t="s">
        <v>656</v>
      </c>
      <c r="E797" s="16" t="s">
        <v>87</v>
      </c>
      <c r="F797" s="16" t="s">
        <v>20</v>
      </c>
      <c r="G797" s="7" t="n">
        <v>35</v>
      </c>
      <c r="H797" s="6" t="n">
        <v>4.432</v>
      </c>
      <c r="I797" s="6" t="n">
        <v>-155.12</v>
      </c>
      <c r="J797" s="6" t="n">
        <v>-0</v>
      </c>
      <c r="K797" s="6" t="n">
        <v>-0.13</v>
      </c>
      <c r="L797" s="6" t="n">
        <v>-0</v>
      </c>
      <c r="M797" s="6"/>
      <c r="N797" s="6" t="s">
        <f>=I797+J797+K797+L797</f>
      </c>
      <c r="O797" s="16"/>
      <c r="P797" s="16" t="s">
        <v>807</v>
      </c>
    </row>
    <row collapsed="false" customFormat="false" customHeight="false" hidden="false" ht="12.1" outlineLevel="0" r="798">
      <c r="A798" s="29" t="n">
        <v>44886.469988426</v>
      </c>
      <c r="B798" s="30" t="s">
        <v>717</v>
      </c>
      <c r="C798" s="30" t="s">
        <v>911</v>
      </c>
      <c r="D798" s="30" t="s">
        <v>657</v>
      </c>
      <c r="E798" s="30" t="s">
        <v>18</v>
      </c>
      <c r="F798" s="30" t="s">
        <v>20</v>
      </c>
      <c r="G798" s="31" t="n">
        <v>-10</v>
      </c>
      <c r="H798" s="32" t="n">
        <v>56.91</v>
      </c>
      <c r="I798" s="32" t="n">
        <v>569.1</v>
      </c>
      <c r="J798" s="32" t="n">
        <v>0</v>
      </c>
      <c r="K798" s="32" t="n">
        <v>-0.45</v>
      </c>
      <c r="L798" s="32" t="n">
        <v>-0</v>
      </c>
      <c r="M798" s="32"/>
      <c r="N798" s="6" t="s">
        <f>=I798+J798+K798+L798</f>
      </c>
      <c r="O798" s="30"/>
      <c r="P798" s="30" t="s">
        <v>807</v>
      </c>
    </row>
    <row collapsed="false" customFormat="false" customHeight="false" hidden="false" ht="12.1" outlineLevel="0" r="799">
      <c r="A799" s="20" t="n">
        <v>44886.470185185</v>
      </c>
      <c r="B799" s="16" t="s">
        <v>679</v>
      </c>
      <c r="C799" s="16" t="s">
        <v>853</v>
      </c>
      <c r="D799" s="16" t="s">
        <v>656</v>
      </c>
      <c r="E799" s="16" t="s">
        <v>87</v>
      </c>
      <c r="F799" s="16" t="s">
        <v>20</v>
      </c>
      <c r="G799" s="7" t="n">
        <v>62</v>
      </c>
      <c r="H799" s="6" t="n">
        <v>9.146</v>
      </c>
      <c r="I799" s="6" t="n">
        <v>-567.05</v>
      </c>
      <c r="J799" s="6" t="n">
        <v>-0</v>
      </c>
      <c r="K799" s="6" t="n">
        <v>-0.45</v>
      </c>
      <c r="L799" s="6" t="n">
        <v>-0</v>
      </c>
      <c r="M799" s="6"/>
      <c r="N799" s="6" t="s">
        <f>=I799+J799+K799+L799</f>
      </c>
      <c r="O799" s="16"/>
      <c r="P799" s="16" t="s">
        <v>807</v>
      </c>
    </row>
    <row collapsed="false" customFormat="false" customHeight="false" hidden="false" ht="12.1" outlineLevel="0" r="800">
      <c r="A800" s="29" t="n">
        <v>44894.432800926</v>
      </c>
      <c r="B800" s="30" t="s">
        <v>662</v>
      </c>
      <c r="C800" s="30" t="s">
        <v>810</v>
      </c>
      <c r="D800" s="30" t="s">
        <v>657</v>
      </c>
      <c r="E800" s="30" t="s">
        <v>18</v>
      </c>
      <c r="F800" s="30" t="s">
        <v>20</v>
      </c>
      <c r="G800" s="31" t="n">
        <v>-60000</v>
      </c>
      <c r="H800" s="32" t="n">
        <v>0.08666</v>
      </c>
      <c r="I800" s="32" t="n">
        <v>5199.6</v>
      </c>
      <c r="J800" s="32" t="n">
        <v>0</v>
      </c>
      <c r="K800" s="32" t="n">
        <v>-4.11</v>
      </c>
      <c r="L800" s="32" t="n">
        <v>-0</v>
      </c>
      <c r="M800" s="32"/>
      <c r="N800" s="6" t="s">
        <f>=I800+J800+K800+L800</f>
      </c>
      <c r="O800" s="30"/>
      <c r="P800" s="30" t="s">
        <v>807</v>
      </c>
    </row>
    <row collapsed="false" customFormat="false" customHeight="false" hidden="false" ht="12.1" outlineLevel="0" r="801">
      <c r="A801" s="20" t="n">
        <v>44894.432986111</v>
      </c>
      <c r="B801" s="16" t="s">
        <v>35</v>
      </c>
      <c r="C801" s="16" t="s">
        <v>898</v>
      </c>
      <c r="D801" s="16" t="s">
        <v>656</v>
      </c>
      <c r="E801" s="16" t="s">
        <v>18</v>
      </c>
      <c r="F801" s="16" t="s">
        <v>20</v>
      </c>
      <c r="G801" s="7" t="n">
        <v>15</v>
      </c>
      <c r="H801" s="6" t="n">
        <v>334.45</v>
      </c>
      <c r="I801" s="6" t="n">
        <v>-5016.75</v>
      </c>
      <c r="J801" s="6" t="n">
        <v>-0</v>
      </c>
      <c r="K801" s="6" t="n">
        <v>-3.97</v>
      </c>
      <c r="L801" s="6" t="n">
        <v>-0</v>
      </c>
      <c r="M801" s="6"/>
      <c r="N801" s="6" t="s">
        <f>=I801+J801+K801+L801</f>
      </c>
      <c r="O801" s="16"/>
      <c r="P801" s="16" t="s">
        <v>807</v>
      </c>
    </row>
    <row collapsed="false" customFormat="false" customHeight="false" hidden="false" ht="12.1" outlineLevel="0" r="802">
      <c r="A802" s="29" t="n">
        <v>44894.434710648</v>
      </c>
      <c r="B802" s="30" t="s">
        <v>700</v>
      </c>
      <c r="C802" s="30" t="s">
        <v>885</v>
      </c>
      <c r="D802" s="30" t="s">
        <v>657</v>
      </c>
      <c r="E802" s="30" t="s">
        <v>18</v>
      </c>
      <c r="F802" s="30" t="s">
        <v>20</v>
      </c>
      <c r="G802" s="31" t="n">
        <v>-5</v>
      </c>
      <c r="H802" s="32" t="n">
        <v>117.1</v>
      </c>
      <c r="I802" s="32" t="n">
        <v>585.5</v>
      </c>
      <c r="J802" s="32" t="n">
        <v>0</v>
      </c>
      <c r="K802" s="32" t="n">
        <v>-0.46</v>
      </c>
      <c r="L802" s="32" t="n">
        <v>-0</v>
      </c>
      <c r="M802" s="32"/>
      <c r="N802" s="6" t="s">
        <f>=I802+J802+K802+L802</f>
      </c>
      <c r="O802" s="30"/>
      <c r="P802" s="30" t="s">
        <v>807</v>
      </c>
    </row>
    <row collapsed="false" customFormat="false" customHeight="false" hidden="false" ht="12.1" outlineLevel="0" r="803">
      <c r="A803" s="20" t="n">
        <v>44894.435659722</v>
      </c>
      <c r="B803" s="16" t="s">
        <v>679</v>
      </c>
      <c r="C803" s="16" t="s">
        <v>853</v>
      </c>
      <c r="D803" s="16" t="s">
        <v>656</v>
      </c>
      <c r="E803" s="16" t="s">
        <v>87</v>
      </c>
      <c r="F803" s="16" t="s">
        <v>20</v>
      </c>
      <c r="G803" s="7" t="n">
        <v>21</v>
      </c>
      <c r="H803" s="6" t="n">
        <v>9.254</v>
      </c>
      <c r="I803" s="6" t="n">
        <v>-194.33</v>
      </c>
      <c r="J803" s="6" t="n">
        <v>-0</v>
      </c>
      <c r="K803" s="6" t="n">
        <v>-0.15</v>
      </c>
      <c r="L803" s="6" t="n">
        <v>-0</v>
      </c>
      <c r="M803" s="6"/>
      <c r="N803" s="6" t="s">
        <f>=I803+J803+K803+L803</f>
      </c>
      <c r="O803" s="16"/>
      <c r="P803" s="16" t="s">
        <v>807</v>
      </c>
    </row>
    <row collapsed="false" customFormat="false" customHeight="false" hidden="false" ht="12.1" outlineLevel="0" r="804">
      <c r="A804" s="20" t="n">
        <v>44894.436446759</v>
      </c>
      <c r="B804" s="16" t="s">
        <v>679</v>
      </c>
      <c r="C804" s="16" t="s">
        <v>853</v>
      </c>
      <c r="D804" s="16" t="s">
        <v>656</v>
      </c>
      <c r="E804" s="16" t="s">
        <v>87</v>
      </c>
      <c r="F804" s="16" t="s">
        <v>20</v>
      </c>
      <c r="G804" s="7" t="n">
        <v>15</v>
      </c>
      <c r="H804" s="6" t="n">
        <v>9.254</v>
      </c>
      <c r="I804" s="6" t="n">
        <v>-138.81</v>
      </c>
      <c r="J804" s="6" t="n">
        <v>-0</v>
      </c>
      <c r="K804" s="6" t="n">
        <v>-0.11</v>
      </c>
      <c r="L804" s="6" t="n">
        <v>-0</v>
      </c>
      <c r="M804" s="6"/>
      <c r="N804" s="6" t="s">
        <f>=I804+J804+K804+L804</f>
      </c>
      <c r="O804" s="16"/>
      <c r="P804" s="16" t="s">
        <v>807</v>
      </c>
    </row>
    <row collapsed="false" customFormat="false" customHeight="false" hidden="false" ht="12.1" outlineLevel="0" r="805">
      <c r="A805" s="20" t="n">
        <v>44894.438206019</v>
      </c>
      <c r="B805" s="16" t="s">
        <v>679</v>
      </c>
      <c r="C805" s="16" t="s">
        <v>853</v>
      </c>
      <c r="D805" s="16" t="s">
        <v>656</v>
      </c>
      <c r="E805" s="16" t="s">
        <v>87</v>
      </c>
      <c r="F805" s="16" t="s">
        <v>20</v>
      </c>
      <c r="G805" s="7" t="n">
        <v>46</v>
      </c>
      <c r="H805" s="6" t="n">
        <v>9.256</v>
      </c>
      <c r="I805" s="6" t="n">
        <v>-425.78</v>
      </c>
      <c r="J805" s="6" t="n">
        <v>-0</v>
      </c>
      <c r="K805" s="6" t="n">
        <v>-0.34</v>
      </c>
      <c r="L805" s="6" t="n">
        <v>-0</v>
      </c>
      <c r="M805" s="6"/>
      <c r="N805" s="6" t="s">
        <f>=I805+J805+K805+L805</f>
      </c>
      <c r="O805" s="16"/>
      <c r="P805" s="16" t="s">
        <v>807</v>
      </c>
    </row>
    <row collapsed="false" customFormat="false" customHeight="false" hidden="false" ht="12.1" outlineLevel="0" r="806">
      <c r="A806" s="21" t="n">
        <v>44894.688761574</v>
      </c>
      <c r="B806" s="22" t="s">
        <v>803</v>
      </c>
      <c r="C806" s="22" t="s">
        <v>240</v>
      </c>
      <c r="D806" s="22" t="s">
        <v>803</v>
      </c>
      <c r="E806" s="22" t="s">
        <v>803</v>
      </c>
      <c r="F806" s="22" t="s">
        <v>20</v>
      </c>
      <c r="G806" s="23" t="n">
        <v>1</v>
      </c>
      <c r="H806" s="24" t="n">
        <v>300</v>
      </c>
      <c r="I806" s="24" t="n">
        <v>300</v>
      </c>
      <c r="J806" s="24" t="n">
        <v>0</v>
      </c>
      <c r="K806" s="24" t="n">
        <v>-0</v>
      </c>
      <c r="L806" s="24" t="n">
        <v>-0</v>
      </c>
      <c r="M806" s="24"/>
      <c r="N806" s="6" t="s">
        <f>=I806+J806+K806+L806</f>
      </c>
      <c r="O806" s="22"/>
      <c r="P806" s="22" t="s">
        <v>841</v>
      </c>
    </row>
    <row collapsed="false" customFormat="false" customHeight="false" hidden="false" ht="12.1" outlineLevel="0" r="807">
      <c r="A807" s="20" t="n">
        <v>44894.708993056</v>
      </c>
      <c r="B807" s="16" t="s">
        <v>720</v>
      </c>
      <c r="C807" s="16" t="s">
        <v>915</v>
      </c>
      <c r="D807" s="16" t="s">
        <v>656</v>
      </c>
      <c r="E807" s="16" t="s">
        <v>87</v>
      </c>
      <c r="F807" s="16" t="s">
        <v>20</v>
      </c>
      <c r="G807" s="7" t="n">
        <v>20</v>
      </c>
      <c r="H807" s="6" t="n">
        <v>4.98</v>
      </c>
      <c r="I807" s="6" t="n">
        <v>-99.6</v>
      </c>
      <c r="J807" s="6" t="n">
        <v>-0</v>
      </c>
      <c r="K807" s="6" t="n">
        <v>-0</v>
      </c>
      <c r="L807" s="6" t="n">
        <v>-0.03</v>
      </c>
      <c r="M807" s="6"/>
      <c r="N807" s="6" t="s">
        <f>=I807+J807+K807+L807</f>
      </c>
      <c r="O807" s="16"/>
      <c r="P807" s="16" t="s">
        <v>841</v>
      </c>
    </row>
    <row collapsed="false" customFormat="false" customHeight="false" hidden="false" ht="12.1" outlineLevel="0" r="808">
      <c r="A808" s="20" t="n">
        <v>44894.709247685</v>
      </c>
      <c r="B808" s="16" t="s">
        <v>721</v>
      </c>
      <c r="C808" s="16" t="s">
        <v>916</v>
      </c>
      <c r="D808" s="16" t="s">
        <v>656</v>
      </c>
      <c r="E808" s="16" t="s">
        <v>87</v>
      </c>
      <c r="F808" s="16" t="s">
        <v>20</v>
      </c>
      <c r="G808" s="7" t="n">
        <v>20</v>
      </c>
      <c r="H808" s="6" t="n">
        <v>6.086</v>
      </c>
      <c r="I808" s="6" t="n">
        <v>-121.72</v>
      </c>
      <c r="J808" s="6" t="n">
        <v>-0</v>
      </c>
      <c r="K808" s="6" t="n">
        <v>-0</v>
      </c>
      <c r="L808" s="6" t="n">
        <v>-0.04</v>
      </c>
      <c r="M808" s="6"/>
      <c r="N808" s="6" t="s">
        <f>=I808+J808+K808+L808</f>
      </c>
      <c r="O808" s="16"/>
      <c r="P808" s="16" t="s">
        <v>841</v>
      </c>
    </row>
    <row collapsed="false" customFormat="false" customHeight="false" hidden="false" ht="12.1" outlineLevel="0" r="809">
      <c r="A809" s="20" t="n">
        <v>44894.709525463</v>
      </c>
      <c r="B809" s="16" t="s">
        <v>723</v>
      </c>
      <c r="C809" s="16" t="s">
        <v>918</v>
      </c>
      <c r="D809" s="16" t="s">
        <v>656</v>
      </c>
      <c r="E809" s="16" t="s">
        <v>87</v>
      </c>
      <c r="F809" s="16" t="s">
        <v>20</v>
      </c>
      <c r="G809" s="7" t="n">
        <v>10</v>
      </c>
      <c r="H809" s="6" t="n">
        <v>6.09</v>
      </c>
      <c r="I809" s="6" t="n">
        <v>-60.9</v>
      </c>
      <c r="J809" s="6" t="n">
        <v>-0</v>
      </c>
      <c r="K809" s="6" t="n">
        <v>-0</v>
      </c>
      <c r="L809" s="6" t="n">
        <v>-0.02</v>
      </c>
      <c r="M809" s="6"/>
      <c r="N809" s="6" t="s">
        <f>=I809+J809+K809+L809</f>
      </c>
      <c r="O809" s="16"/>
      <c r="P809" s="16" t="s">
        <v>841</v>
      </c>
    </row>
    <row collapsed="false" customFormat="false" customHeight="false" hidden="false" ht="12.1" outlineLevel="0" r="810">
      <c r="A810" s="21" t="n">
        <v>44895</v>
      </c>
      <c r="B810" s="22" t="s">
        <v>803</v>
      </c>
      <c r="C810" s="22" t="s">
        <v>175</v>
      </c>
      <c r="D810" s="22" t="s">
        <v>803</v>
      </c>
      <c r="E810" s="22" t="s">
        <v>803</v>
      </c>
      <c r="F810" s="22" t="s">
        <v>20</v>
      </c>
      <c r="G810" s="23" t="n">
        <v>1</v>
      </c>
      <c r="H810" s="24" t="n">
        <v>2000</v>
      </c>
      <c r="I810" s="24" t="n">
        <v>2000</v>
      </c>
      <c r="J810" s="24" t="n">
        <v>0</v>
      </c>
      <c r="K810" s="24" t="n">
        <v>-0</v>
      </c>
      <c r="L810" s="24" t="n">
        <v>-0</v>
      </c>
      <c r="M810" s="24"/>
      <c r="N810" s="6" t="s">
        <f>=I810+J810+K810+L810</f>
      </c>
      <c r="O810" s="22"/>
      <c r="P810" s="22" t="s">
        <v>807</v>
      </c>
    </row>
    <row collapsed="false" customFormat="false" customHeight="false" hidden="false" ht="12.1" outlineLevel="0" r="811">
      <c r="A811" s="21" t="n">
        <v>44895</v>
      </c>
      <c r="B811" s="22" t="s">
        <v>803</v>
      </c>
      <c r="C811" s="22" t="s">
        <v>175</v>
      </c>
      <c r="D811" s="22" t="s">
        <v>803</v>
      </c>
      <c r="E811" s="22" t="s">
        <v>803</v>
      </c>
      <c r="F811" s="22" t="s">
        <v>20</v>
      </c>
      <c r="G811" s="23" t="n">
        <v>1</v>
      </c>
      <c r="H811" s="24" t="n">
        <v>300</v>
      </c>
      <c r="I811" s="24" t="n">
        <v>300</v>
      </c>
      <c r="J811" s="24" t="n">
        <v>0</v>
      </c>
      <c r="K811" s="24" t="n">
        <v>-0</v>
      </c>
      <c r="L811" s="24" t="n">
        <v>-0</v>
      </c>
      <c r="M811" s="24"/>
      <c r="N811" s="6" t="s">
        <f>=I811+J811+K811+L811</f>
      </c>
      <c r="O811" s="22"/>
      <c r="P811" s="22" t="s">
        <v>807</v>
      </c>
    </row>
    <row collapsed="false" customFormat="false" customHeight="false" hidden="false" ht="12.1" outlineLevel="0" r="812">
      <c r="A812" s="20" t="n">
        <v>44895.474918981</v>
      </c>
      <c r="B812" s="16" t="s">
        <v>722</v>
      </c>
      <c r="C812" s="16" t="s">
        <v>917</v>
      </c>
      <c r="D812" s="16" t="s">
        <v>656</v>
      </c>
      <c r="E812" s="16" t="s">
        <v>87</v>
      </c>
      <c r="F812" s="16" t="s">
        <v>20</v>
      </c>
      <c r="G812" s="7" t="n">
        <v>75</v>
      </c>
      <c r="H812" s="6" t="n">
        <v>4.066</v>
      </c>
      <c r="I812" s="6" t="n">
        <v>-304.95</v>
      </c>
      <c r="J812" s="6" t="n">
        <v>-0</v>
      </c>
      <c r="K812" s="6" t="n">
        <v>-0.25</v>
      </c>
      <c r="L812" s="6" t="n">
        <v>-0</v>
      </c>
      <c r="M812" s="6"/>
      <c r="N812" s="6" t="s">
        <f>=I812+J812+K812+L812</f>
      </c>
      <c r="O812" s="16"/>
      <c r="P812" s="16" t="s">
        <v>807</v>
      </c>
    </row>
    <row collapsed="false" customFormat="false" customHeight="false" hidden="false" ht="12.1" outlineLevel="0" r="813">
      <c r="A813" s="20" t="n">
        <v>44895.487881944</v>
      </c>
      <c r="B813" s="16" t="s">
        <v>35</v>
      </c>
      <c r="C813" s="16" t="s">
        <v>898</v>
      </c>
      <c r="D813" s="16" t="s">
        <v>656</v>
      </c>
      <c r="E813" s="16" t="s">
        <v>18</v>
      </c>
      <c r="F813" s="16" t="s">
        <v>20</v>
      </c>
      <c r="G813" s="7" t="n">
        <v>2</v>
      </c>
      <c r="H813" s="6" t="n">
        <v>335.8</v>
      </c>
      <c r="I813" s="6" t="n">
        <v>-671.6</v>
      </c>
      <c r="J813" s="6" t="n">
        <v>-0</v>
      </c>
      <c r="K813" s="6" t="n">
        <v>-0.53</v>
      </c>
      <c r="L813" s="6" t="n">
        <v>-0</v>
      </c>
      <c r="M813" s="6"/>
      <c r="N813" s="6" t="s">
        <f>=I813+J813+K813+L813</f>
      </c>
      <c r="O813" s="16"/>
      <c r="P813" s="16" t="s">
        <v>807</v>
      </c>
    </row>
    <row collapsed="false" customFormat="false" customHeight="false" hidden="false" ht="12.1" outlineLevel="0" r="814">
      <c r="A814" s="20" t="n">
        <v>44895.488553241</v>
      </c>
      <c r="B814" s="16" t="s">
        <v>68</v>
      </c>
      <c r="C814" s="16" t="s">
        <v>829</v>
      </c>
      <c r="D814" s="16" t="s">
        <v>656</v>
      </c>
      <c r="E814" s="16" t="s">
        <v>18</v>
      </c>
      <c r="F814" s="16" t="s">
        <v>20</v>
      </c>
      <c r="G814" s="7" t="n">
        <v>1</v>
      </c>
      <c r="H814" s="6" t="n">
        <v>792.4</v>
      </c>
      <c r="I814" s="6" t="n">
        <v>-792.4</v>
      </c>
      <c r="J814" s="6" t="n">
        <v>-0</v>
      </c>
      <c r="K814" s="6" t="n">
        <v>-0.62</v>
      </c>
      <c r="L814" s="6" t="n">
        <v>-0</v>
      </c>
      <c r="M814" s="6"/>
      <c r="N814" s="6" t="s">
        <f>=I814+J814+K814+L814</f>
      </c>
      <c r="O814" s="16"/>
      <c r="P814" s="16" t="s">
        <v>807</v>
      </c>
    </row>
    <row collapsed="false" customFormat="false" customHeight="false" hidden="false" ht="12.1" outlineLevel="0" r="815">
      <c r="A815" s="20" t="n">
        <v>44895.488888889</v>
      </c>
      <c r="B815" s="16" t="s">
        <v>668</v>
      </c>
      <c r="C815" s="16" t="s">
        <v>828</v>
      </c>
      <c r="D815" s="16" t="s">
        <v>656</v>
      </c>
      <c r="E815" s="16" t="s">
        <v>18</v>
      </c>
      <c r="F815" s="16" t="s">
        <v>20</v>
      </c>
      <c r="G815" s="7" t="n">
        <v>1</v>
      </c>
      <c r="H815" s="6" t="n">
        <v>351.8</v>
      </c>
      <c r="I815" s="6" t="n">
        <v>-351.8</v>
      </c>
      <c r="J815" s="6" t="n">
        <v>-0</v>
      </c>
      <c r="K815" s="6" t="n">
        <v>-0.28</v>
      </c>
      <c r="L815" s="6" t="n">
        <v>-0</v>
      </c>
      <c r="M815" s="6"/>
      <c r="N815" s="6" t="s">
        <f>=I815+J815+K815+L815</f>
      </c>
      <c r="O815" s="16"/>
      <c r="P815" s="16" t="s">
        <v>807</v>
      </c>
    </row>
    <row collapsed="false" customFormat="false" customHeight="false" hidden="false" ht="12.1" outlineLevel="0" r="816">
      <c r="A816" s="20" t="n">
        <v>44895.4890625</v>
      </c>
      <c r="B816" s="16" t="s">
        <v>679</v>
      </c>
      <c r="C816" s="16" t="s">
        <v>853</v>
      </c>
      <c r="D816" s="16" t="s">
        <v>656</v>
      </c>
      <c r="E816" s="16" t="s">
        <v>87</v>
      </c>
      <c r="F816" s="16" t="s">
        <v>20</v>
      </c>
      <c r="G816" s="7" t="n">
        <v>20</v>
      </c>
      <c r="H816" s="6" t="n">
        <v>9.212</v>
      </c>
      <c r="I816" s="6" t="n">
        <v>-184.24</v>
      </c>
      <c r="J816" s="6" t="n">
        <v>-0</v>
      </c>
      <c r="K816" s="6" t="n">
        <v>-0.15</v>
      </c>
      <c r="L816" s="6" t="n">
        <v>-0</v>
      </c>
      <c r="M816" s="6"/>
      <c r="N816" s="6" t="s">
        <f>=I816+J816+K816+L816</f>
      </c>
      <c r="O816" s="16"/>
      <c r="P816" s="16" t="s">
        <v>807</v>
      </c>
    </row>
    <row collapsed="false" customFormat="false" customHeight="false" hidden="false" ht="12.1" outlineLevel="0" r="817">
      <c r="A817" s="21" t="n">
        <v>44896</v>
      </c>
      <c r="B817" s="22" t="s">
        <v>803</v>
      </c>
      <c r="C817" s="22" t="s">
        <v>175</v>
      </c>
      <c r="D817" s="22" t="s">
        <v>803</v>
      </c>
      <c r="E817" s="22" t="s">
        <v>803</v>
      </c>
      <c r="F817" s="22" t="s">
        <v>20</v>
      </c>
      <c r="G817" s="23" t="n">
        <v>1</v>
      </c>
      <c r="H817" s="24" t="n">
        <v>6980</v>
      </c>
      <c r="I817" s="24" t="n">
        <v>6980</v>
      </c>
      <c r="J817" s="24" t="n">
        <v>0</v>
      </c>
      <c r="K817" s="24" t="n">
        <v>-0</v>
      </c>
      <c r="L817" s="24" t="n">
        <v>-0</v>
      </c>
      <c r="M817" s="24"/>
      <c r="N817" s="6" t="s">
        <f>=I817+J817+K817+L817</f>
      </c>
      <c r="O817" s="22"/>
      <c r="P817" s="22" t="s">
        <v>807</v>
      </c>
    </row>
    <row collapsed="false" customFormat="false" customHeight="false" hidden="false" ht="12.1" outlineLevel="0" r="818">
      <c r="A818" s="20" t="n">
        <v>44896.443159722</v>
      </c>
      <c r="B818" s="16" t="s">
        <v>715</v>
      </c>
      <c r="C818" s="16" t="s">
        <v>906</v>
      </c>
      <c r="D818" s="16" t="s">
        <v>656</v>
      </c>
      <c r="E818" s="16" t="s">
        <v>87</v>
      </c>
      <c r="F818" s="16" t="s">
        <v>20</v>
      </c>
      <c r="G818" s="7" t="n">
        <v>1535</v>
      </c>
      <c r="H818" s="6" t="n">
        <v>4.522</v>
      </c>
      <c r="I818" s="6" t="n">
        <v>-6941.27</v>
      </c>
      <c r="J818" s="6" t="n">
        <v>-0</v>
      </c>
      <c r="K818" s="6" t="n">
        <v>-5.61</v>
      </c>
      <c r="L818" s="6" t="n">
        <v>-0</v>
      </c>
      <c r="M818" s="6"/>
      <c r="N818" s="6" t="s">
        <f>=I818+J818+K818+L818</f>
      </c>
      <c r="O818" s="16"/>
      <c r="P818" s="16" t="s">
        <v>807</v>
      </c>
    </row>
    <row collapsed="false" customFormat="false" customHeight="false" hidden="false" ht="12.1" outlineLevel="0" r="819">
      <c r="A819" s="20" t="n">
        <v>44896.443645833</v>
      </c>
      <c r="B819" s="16" t="s">
        <v>722</v>
      </c>
      <c r="C819" s="16" t="s">
        <v>917</v>
      </c>
      <c r="D819" s="16" t="s">
        <v>656</v>
      </c>
      <c r="E819" s="16" t="s">
        <v>87</v>
      </c>
      <c r="F819" s="16" t="s">
        <v>20</v>
      </c>
      <c r="G819" s="7" t="n">
        <v>10</v>
      </c>
      <c r="H819" s="6" t="n">
        <v>4.072</v>
      </c>
      <c r="I819" s="6" t="n">
        <v>-40.72</v>
      </c>
      <c r="J819" s="6" t="n">
        <v>-0</v>
      </c>
      <c r="K819" s="6" t="n">
        <v>-0.03</v>
      </c>
      <c r="L819" s="6" t="n">
        <v>-0</v>
      </c>
      <c r="M819" s="6"/>
      <c r="N819" s="6" t="s">
        <f>=I819+J819+K819+L819</f>
      </c>
      <c r="O819" s="16"/>
      <c r="P819" s="16" t="s">
        <v>807</v>
      </c>
    </row>
    <row collapsed="false" customFormat="false" customHeight="false" hidden="false" ht="12.1" outlineLevel="0" r="820">
      <c r="A820" s="21" t="n">
        <v>44897</v>
      </c>
      <c r="B820" s="22" t="s">
        <v>803</v>
      </c>
      <c r="C820" s="22" t="s">
        <v>240</v>
      </c>
      <c r="D820" s="22" t="s">
        <v>803</v>
      </c>
      <c r="E820" s="22" t="s">
        <v>803</v>
      </c>
      <c r="F820" s="22" t="s">
        <v>20</v>
      </c>
      <c r="G820" s="23" t="n">
        <v>1</v>
      </c>
      <c r="H820" s="24" t="n">
        <v>500</v>
      </c>
      <c r="I820" s="24" t="n">
        <v>500</v>
      </c>
      <c r="J820" s="24" t="n">
        <v>0</v>
      </c>
      <c r="K820" s="24" t="n">
        <v>-0</v>
      </c>
      <c r="L820" s="24" t="n">
        <v>-0</v>
      </c>
      <c r="M820" s="24"/>
      <c r="N820" s="6" t="s">
        <f>=I820+J820+K820+L820</f>
      </c>
      <c r="O820" s="22"/>
      <c r="P820" s="22" t="s">
        <v>841</v>
      </c>
    </row>
    <row collapsed="false" customFormat="false" customHeight="false" hidden="false" ht="12.1" outlineLevel="0" r="821">
      <c r="A821" s="20" t="n">
        <v>44897.711134259</v>
      </c>
      <c r="B821" s="16" t="s">
        <v>720</v>
      </c>
      <c r="C821" s="16" t="s">
        <v>915</v>
      </c>
      <c r="D821" s="16" t="s">
        <v>656</v>
      </c>
      <c r="E821" s="16" t="s">
        <v>87</v>
      </c>
      <c r="F821" s="16" t="s">
        <v>20</v>
      </c>
      <c r="G821" s="7" t="n">
        <v>20</v>
      </c>
      <c r="H821" s="6" t="n">
        <v>5.256</v>
      </c>
      <c r="I821" s="6" t="n">
        <v>-105.12</v>
      </c>
      <c r="J821" s="6" t="n">
        <v>-0</v>
      </c>
      <c r="K821" s="6" t="n">
        <v>-0.06</v>
      </c>
      <c r="L821" s="6" t="n">
        <v>-0.03</v>
      </c>
      <c r="M821" s="6"/>
      <c r="N821" s="6" t="s">
        <f>=I821+J821+K821+L821</f>
      </c>
      <c r="O821" s="16"/>
      <c r="P821" s="16" t="s">
        <v>841</v>
      </c>
    </row>
    <row collapsed="false" customFormat="false" customHeight="false" hidden="false" ht="12.1" outlineLevel="0" r="822">
      <c r="A822" s="20" t="n">
        <v>44897.711469907</v>
      </c>
      <c r="B822" s="16" t="s">
        <v>721</v>
      </c>
      <c r="C822" s="16" t="s">
        <v>916</v>
      </c>
      <c r="D822" s="16" t="s">
        <v>656</v>
      </c>
      <c r="E822" s="16" t="s">
        <v>87</v>
      </c>
      <c r="F822" s="16" t="s">
        <v>20</v>
      </c>
      <c r="G822" s="7" t="n">
        <v>20</v>
      </c>
      <c r="H822" s="6" t="n">
        <v>6.258</v>
      </c>
      <c r="I822" s="6" t="n">
        <v>-125.16</v>
      </c>
      <c r="J822" s="6" t="n">
        <v>-0</v>
      </c>
      <c r="K822" s="6" t="n">
        <v>-0.08</v>
      </c>
      <c r="L822" s="6" t="n">
        <v>-0.04</v>
      </c>
      <c r="M822" s="6"/>
      <c r="N822" s="6" t="s">
        <f>=I822+J822+K822+L822</f>
      </c>
      <c r="O822" s="16"/>
      <c r="P822" s="16" t="s">
        <v>841</v>
      </c>
    </row>
    <row collapsed="false" customFormat="false" customHeight="false" hidden="false" ht="12.1" outlineLevel="0" r="823">
      <c r="A823" s="20" t="n">
        <v>44897.711724537</v>
      </c>
      <c r="B823" s="16" t="s">
        <v>723</v>
      </c>
      <c r="C823" s="16" t="s">
        <v>918</v>
      </c>
      <c r="D823" s="16" t="s">
        <v>656</v>
      </c>
      <c r="E823" s="16" t="s">
        <v>87</v>
      </c>
      <c r="F823" s="16" t="s">
        <v>20</v>
      </c>
      <c r="G823" s="7" t="n">
        <v>20</v>
      </c>
      <c r="H823" s="6" t="n">
        <v>6.205</v>
      </c>
      <c r="I823" s="6" t="n">
        <v>-124.1</v>
      </c>
      <c r="J823" s="6" t="n">
        <v>-0</v>
      </c>
      <c r="K823" s="6" t="n">
        <v>-0.08</v>
      </c>
      <c r="L823" s="6" t="n">
        <v>-0.04</v>
      </c>
      <c r="M823" s="6"/>
      <c r="N823" s="6" t="s">
        <f>=I823+J823+K823+L823</f>
      </c>
      <c r="O823" s="16"/>
      <c r="P823" s="16" t="s">
        <v>841</v>
      </c>
    </row>
    <row collapsed="false" customFormat="false" customHeight="false" hidden="false" ht="12.1" outlineLevel="0" r="824">
      <c r="A824" s="20" t="n">
        <v>44897.713391204</v>
      </c>
      <c r="B824" s="16" t="s">
        <v>720</v>
      </c>
      <c r="C824" s="16" t="s">
        <v>915</v>
      </c>
      <c r="D824" s="16" t="s">
        <v>656</v>
      </c>
      <c r="E824" s="16" t="s">
        <v>87</v>
      </c>
      <c r="F824" s="16" t="s">
        <v>20</v>
      </c>
      <c r="G824" s="7" t="n">
        <v>10</v>
      </c>
      <c r="H824" s="6" t="n">
        <v>5.24</v>
      </c>
      <c r="I824" s="6" t="n">
        <v>-52.4</v>
      </c>
      <c r="J824" s="6" t="n">
        <v>-0</v>
      </c>
      <c r="K824" s="6" t="n">
        <v>-0.03</v>
      </c>
      <c r="L824" s="6" t="n">
        <v>-0.02</v>
      </c>
      <c r="M824" s="6"/>
      <c r="N824" s="6" t="s">
        <f>=I824+J824+K824+L824</f>
      </c>
      <c r="O824" s="16"/>
      <c r="P824" s="16" t="s">
        <v>841</v>
      </c>
    </row>
    <row collapsed="false" customFormat="false" customHeight="false" hidden="false" ht="12.1" outlineLevel="0" r="825">
      <c r="A825" s="20" t="n">
        <v>44897.713587963</v>
      </c>
      <c r="B825" s="16" t="s">
        <v>723</v>
      </c>
      <c r="C825" s="16" t="s">
        <v>918</v>
      </c>
      <c r="D825" s="16" t="s">
        <v>656</v>
      </c>
      <c r="E825" s="16" t="s">
        <v>87</v>
      </c>
      <c r="F825" s="16" t="s">
        <v>20</v>
      </c>
      <c r="G825" s="7" t="n">
        <v>20</v>
      </c>
      <c r="H825" s="6" t="n">
        <v>6.19</v>
      </c>
      <c r="I825" s="6" t="n">
        <v>-123.8</v>
      </c>
      <c r="J825" s="6" t="n">
        <v>-0</v>
      </c>
      <c r="K825" s="6" t="n">
        <v>-0.07</v>
      </c>
      <c r="L825" s="6" t="n">
        <v>-0.04</v>
      </c>
      <c r="M825" s="6"/>
      <c r="N825" s="6" t="s">
        <f>=I825+J825+K825+L825</f>
      </c>
      <c r="O825" s="16"/>
      <c r="P825" s="16" t="s">
        <v>841</v>
      </c>
    </row>
    <row collapsed="false" customFormat="false" customHeight="false" hidden="false" ht="12.1" outlineLevel="0" r="826">
      <c r="A826" s="21" t="n">
        <v>44902.714733796</v>
      </c>
      <c r="B826" s="22" t="s">
        <v>803</v>
      </c>
      <c r="C826" s="22" t="s">
        <v>240</v>
      </c>
      <c r="D826" s="22" t="s">
        <v>803</v>
      </c>
      <c r="E826" s="22" t="s">
        <v>803</v>
      </c>
      <c r="F826" s="22" t="s">
        <v>20</v>
      </c>
      <c r="G826" s="23" t="n">
        <v>1</v>
      </c>
      <c r="H826" s="24" t="n">
        <v>500</v>
      </c>
      <c r="I826" s="24" t="n">
        <v>500</v>
      </c>
      <c r="J826" s="24" t="n">
        <v>0</v>
      </c>
      <c r="K826" s="24" t="n">
        <v>-0</v>
      </c>
      <c r="L826" s="24" t="n">
        <v>-0</v>
      </c>
      <c r="M826" s="24"/>
      <c r="N826" s="6" t="s">
        <f>=I826+J826+K826+L826</f>
      </c>
      <c r="O826" s="22"/>
      <c r="P826" s="22" t="s">
        <v>841</v>
      </c>
    </row>
    <row collapsed="false" customFormat="false" customHeight="false" hidden="false" ht="12.1" outlineLevel="0" r="827">
      <c r="A827" s="20" t="n">
        <v>44902.71505787</v>
      </c>
      <c r="B827" s="16" t="s">
        <v>720</v>
      </c>
      <c r="C827" s="16" t="s">
        <v>915</v>
      </c>
      <c r="D827" s="16" t="s">
        <v>656</v>
      </c>
      <c r="E827" s="16" t="s">
        <v>87</v>
      </c>
      <c r="F827" s="16" t="s">
        <v>20</v>
      </c>
      <c r="G827" s="7" t="n">
        <v>20</v>
      </c>
      <c r="H827" s="6" t="n">
        <v>5.282</v>
      </c>
      <c r="I827" s="6" t="n">
        <v>-105.64</v>
      </c>
      <c r="J827" s="6" t="n">
        <v>-0</v>
      </c>
      <c r="K827" s="6" t="n">
        <v>-0</v>
      </c>
      <c r="L827" s="6" t="n">
        <v>-0.03</v>
      </c>
      <c r="M827" s="6"/>
      <c r="N827" s="6" t="s">
        <f>=I827+J827+K827+L827</f>
      </c>
      <c r="O827" s="16"/>
      <c r="P827" s="16" t="s">
        <v>841</v>
      </c>
    </row>
    <row collapsed="false" customFormat="false" customHeight="false" hidden="false" ht="12.1" outlineLevel="0" r="828">
      <c r="A828" s="20" t="n">
        <v>44902.715219907</v>
      </c>
      <c r="B828" s="16" t="s">
        <v>721</v>
      </c>
      <c r="C828" s="16" t="s">
        <v>916</v>
      </c>
      <c r="D828" s="16" t="s">
        <v>656</v>
      </c>
      <c r="E828" s="16" t="s">
        <v>87</v>
      </c>
      <c r="F828" s="16" t="s">
        <v>20</v>
      </c>
      <c r="G828" s="7" t="n">
        <v>20</v>
      </c>
      <c r="H828" s="6" t="n">
        <v>6.2</v>
      </c>
      <c r="I828" s="6" t="n">
        <v>-124</v>
      </c>
      <c r="J828" s="6" t="n">
        <v>-0</v>
      </c>
      <c r="K828" s="6" t="n">
        <v>-0</v>
      </c>
      <c r="L828" s="6" t="n">
        <v>-0.04</v>
      </c>
      <c r="M828" s="6"/>
      <c r="N828" s="6" t="s">
        <f>=I828+J828+K828+L828</f>
      </c>
      <c r="O828" s="16"/>
      <c r="P828" s="16" t="s">
        <v>841</v>
      </c>
    </row>
    <row collapsed="false" customFormat="false" customHeight="false" hidden="false" ht="12.1" outlineLevel="0" r="829">
      <c r="A829" s="20" t="n">
        <v>44902.715543981</v>
      </c>
      <c r="B829" s="16" t="s">
        <v>723</v>
      </c>
      <c r="C829" s="16" t="s">
        <v>918</v>
      </c>
      <c r="D829" s="16" t="s">
        <v>656</v>
      </c>
      <c r="E829" s="16" t="s">
        <v>87</v>
      </c>
      <c r="F829" s="16" t="s">
        <v>20</v>
      </c>
      <c r="G829" s="7" t="n">
        <v>30</v>
      </c>
      <c r="H829" s="6" t="n">
        <v>6.28</v>
      </c>
      <c r="I829" s="6" t="n">
        <v>-188.4</v>
      </c>
      <c r="J829" s="6" t="n">
        <v>-0</v>
      </c>
      <c r="K829" s="6" t="n">
        <v>-0</v>
      </c>
      <c r="L829" s="6" t="n">
        <v>-0.05</v>
      </c>
      <c r="M829" s="6"/>
      <c r="N829" s="6" t="s">
        <f>=I829+J829+K829+L829</f>
      </c>
      <c r="O829" s="16"/>
      <c r="P829" s="16" t="s">
        <v>841</v>
      </c>
    </row>
    <row collapsed="false" customFormat="false" customHeight="false" hidden="false" ht="12.1" outlineLevel="0" r="830">
      <c r="A830" s="20" t="n">
        <v>44902.716238426</v>
      </c>
      <c r="B830" s="16" t="s">
        <v>719</v>
      </c>
      <c r="C830" s="16" t="s">
        <v>914</v>
      </c>
      <c r="D830" s="16" t="s">
        <v>656</v>
      </c>
      <c r="E830" s="16" t="s">
        <v>87</v>
      </c>
      <c r="F830" s="16" t="s">
        <v>20</v>
      </c>
      <c r="G830" s="7" t="n">
        <v>8</v>
      </c>
      <c r="H830" s="6" t="n">
        <v>10.974</v>
      </c>
      <c r="I830" s="6" t="n">
        <v>-87.79</v>
      </c>
      <c r="J830" s="6" t="n">
        <v>-0</v>
      </c>
      <c r="K830" s="6" t="n">
        <v>-0</v>
      </c>
      <c r="L830" s="6" t="n">
        <v>-0.03</v>
      </c>
      <c r="M830" s="6"/>
      <c r="N830" s="6" t="s">
        <f>=I830+J830+K830+L830</f>
      </c>
      <c r="O830" s="16"/>
      <c r="P830" s="16" t="s">
        <v>841</v>
      </c>
    </row>
    <row collapsed="false" customFormat="false" customHeight="false" hidden="false" ht="12.1" outlineLevel="0" r="831">
      <c r="A831" s="21" t="n">
        <v>44907</v>
      </c>
      <c r="B831" s="22" t="s">
        <v>813</v>
      </c>
      <c r="C831" s="22" t="s">
        <v>861</v>
      </c>
      <c r="D831" s="22" t="s">
        <v>813</v>
      </c>
      <c r="E831" s="22" t="s">
        <v>813</v>
      </c>
      <c r="F831" s="22" t="s">
        <v>20</v>
      </c>
      <c r="G831" s="23" t="n">
        <v>1</v>
      </c>
      <c r="H831" s="24" t="n">
        <v>16.34</v>
      </c>
      <c r="I831" s="24" t="n">
        <v>16.34</v>
      </c>
      <c r="J831" s="24" t="n">
        <v>0</v>
      </c>
      <c r="K831" s="24" t="n">
        <v>-0</v>
      </c>
      <c r="L831" s="24" t="n">
        <v>-0</v>
      </c>
      <c r="M831" s="24"/>
      <c r="N831" s="6" t="s">
        <f>=I831+J831+K831+L831</f>
      </c>
      <c r="O831" s="22"/>
      <c r="P831" s="22" t="s">
        <v>807</v>
      </c>
    </row>
    <row collapsed="false" customFormat="false" customHeight="false" hidden="false" ht="12.1" outlineLevel="0" r="832">
      <c r="A832" s="21" t="n">
        <v>44907.703009259</v>
      </c>
      <c r="B832" s="22" t="s">
        <v>803</v>
      </c>
      <c r="C832" s="22" t="s">
        <v>240</v>
      </c>
      <c r="D832" s="22" t="s">
        <v>803</v>
      </c>
      <c r="E832" s="22" t="s">
        <v>803</v>
      </c>
      <c r="F832" s="22" t="s">
        <v>20</v>
      </c>
      <c r="G832" s="23" t="n">
        <v>1</v>
      </c>
      <c r="H832" s="24" t="n">
        <v>300</v>
      </c>
      <c r="I832" s="24" t="n">
        <v>300</v>
      </c>
      <c r="J832" s="24" t="n">
        <v>0</v>
      </c>
      <c r="K832" s="24" t="n">
        <v>-0</v>
      </c>
      <c r="L832" s="24" t="n">
        <v>-0</v>
      </c>
      <c r="M832" s="24"/>
      <c r="N832" s="6" t="s">
        <f>=I832+J832+K832+L832</f>
      </c>
      <c r="O832" s="22"/>
      <c r="P832" s="22" t="s">
        <v>841</v>
      </c>
    </row>
    <row collapsed="false" customFormat="false" customHeight="false" hidden="false" ht="12.1" outlineLevel="0" r="833">
      <c r="A833" s="20" t="n">
        <v>44907.7125</v>
      </c>
      <c r="B833" s="16" t="s">
        <v>720</v>
      </c>
      <c r="C833" s="16" t="s">
        <v>915</v>
      </c>
      <c r="D833" s="16" t="s">
        <v>656</v>
      </c>
      <c r="E833" s="16" t="s">
        <v>87</v>
      </c>
      <c r="F833" s="16" t="s">
        <v>20</v>
      </c>
      <c r="G833" s="7" t="n">
        <v>20</v>
      </c>
      <c r="H833" s="6" t="n">
        <v>5.246</v>
      </c>
      <c r="I833" s="6" t="n">
        <v>-104.92</v>
      </c>
      <c r="J833" s="6" t="n">
        <v>-0</v>
      </c>
      <c r="K833" s="6" t="n">
        <v>-0</v>
      </c>
      <c r="L833" s="6" t="n">
        <v>-0.03</v>
      </c>
      <c r="M833" s="6"/>
      <c r="N833" s="6" t="s">
        <f>=I833+J833+K833+L833</f>
      </c>
      <c r="O833" s="16"/>
      <c r="P833" s="16" t="s">
        <v>841</v>
      </c>
    </row>
    <row collapsed="false" customFormat="false" customHeight="false" hidden="false" ht="12.1" outlineLevel="0" r="834">
      <c r="A834" s="20" t="n">
        <v>44907.71275463</v>
      </c>
      <c r="B834" s="16" t="s">
        <v>721</v>
      </c>
      <c r="C834" s="16" t="s">
        <v>916</v>
      </c>
      <c r="D834" s="16" t="s">
        <v>656</v>
      </c>
      <c r="E834" s="16" t="s">
        <v>87</v>
      </c>
      <c r="F834" s="16" t="s">
        <v>20</v>
      </c>
      <c r="G834" s="7" t="n">
        <v>20</v>
      </c>
      <c r="H834" s="6" t="n">
        <v>6.266</v>
      </c>
      <c r="I834" s="6" t="n">
        <v>-125.32</v>
      </c>
      <c r="J834" s="6" t="n">
        <v>-0</v>
      </c>
      <c r="K834" s="6" t="n">
        <v>-0</v>
      </c>
      <c r="L834" s="6" t="n">
        <v>-0.04</v>
      </c>
      <c r="M834" s="6"/>
      <c r="N834" s="6" t="s">
        <f>=I834+J834+K834+L834</f>
      </c>
      <c r="O834" s="16"/>
      <c r="P834" s="16" t="s">
        <v>841</v>
      </c>
    </row>
    <row collapsed="false" customFormat="false" customHeight="false" hidden="false" ht="12.1" outlineLevel="0" r="835">
      <c r="A835" s="20" t="n">
        <v>44907.713055556</v>
      </c>
      <c r="B835" s="16" t="s">
        <v>723</v>
      </c>
      <c r="C835" s="16" t="s">
        <v>918</v>
      </c>
      <c r="D835" s="16" t="s">
        <v>656</v>
      </c>
      <c r="E835" s="16" t="s">
        <v>87</v>
      </c>
      <c r="F835" s="16" t="s">
        <v>20</v>
      </c>
      <c r="G835" s="7" t="n">
        <v>10</v>
      </c>
      <c r="H835" s="6" t="n">
        <v>6.395</v>
      </c>
      <c r="I835" s="6" t="n">
        <v>-63.95</v>
      </c>
      <c r="J835" s="6" t="n">
        <v>-0</v>
      </c>
      <c r="K835" s="6" t="n">
        <v>-0</v>
      </c>
      <c r="L835" s="6" t="n">
        <v>-0.02</v>
      </c>
      <c r="M835" s="6"/>
      <c r="N835" s="6" t="s">
        <f>=I835+J835+K835+L835</f>
      </c>
      <c r="O835" s="16"/>
      <c r="P835" s="16" t="s">
        <v>841</v>
      </c>
    </row>
    <row collapsed="false" customFormat="false" customHeight="false" hidden="false" ht="12.1" outlineLevel="0" r="836">
      <c r="A836" s="21" t="n">
        <v>44911</v>
      </c>
      <c r="B836" s="22" t="s">
        <v>803</v>
      </c>
      <c r="C836" s="22" t="s">
        <v>175</v>
      </c>
      <c r="D836" s="22" t="s">
        <v>803</v>
      </c>
      <c r="E836" s="22" t="s">
        <v>803</v>
      </c>
      <c r="F836" s="22" t="s">
        <v>20</v>
      </c>
      <c r="G836" s="23" t="n">
        <v>1</v>
      </c>
      <c r="H836" s="24" t="n">
        <v>2000</v>
      </c>
      <c r="I836" s="24" t="n">
        <v>2000</v>
      </c>
      <c r="J836" s="24" t="n">
        <v>0</v>
      </c>
      <c r="K836" s="24" t="n">
        <v>-0</v>
      </c>
      <c r="L836" s="24" t="n">
        <v>-0</v>
      </c>
      <c r="M836" s="24"/>
      <c r="N836" s="6" t="s">
        <f>=I836+J836+K836+L836</f>
      </c>
      <c r="O836" s="22"/>
      <c r="P836" s="22" t="s">
        <v>807</v>
      </c>
    </row>
    <row collapsed="false" customFormat="false" customHeight="false" hidden="false" ht="12.1" outlineLevel="0" r="837">
      <c r="A837" s="29" t="n">
        <v>44911.525185185</v>
      </c>
      <c r="B837" s="30" t="s">
        <v>668</v>
      </c>
      <c r="C837" s="30" t="s">
        <v>828</v>
      </c>
      <c r="D837" s="30" t="s">
        <v>657</v>
      </c>
      <c r="E837" s="30" t="s">
        <v>18</v>
      </c>
      <c r="F837" s="30" t="s">
        <v>20</v>
      </c>
      <c r="G837" s="31" t="n">
        <v>-3</v>
      </c>
      <c r="H837" s="32" t="n">
        <v>337.7</v>
      </c>
      <c r="I837" s="32" t="n">
        <v>1013.1</v>
      </c>
      <c r="J837" s="32" t="n">
        <v>0</v>
      </c>
      <c r="K837" s="32" t="n">
        <v>-0.8</v>
      </c>
      <c r="L837" s="32" t="n">
        <v>-0</v>
      </c>
      <c r="M837" s="32"/>
      <c r="N837" s="6" t="s">
        <f>=I837+J837+K837+L837</f>
      </c>
      <c r="O837" s="30"/>
      <c r="P837" s="30" t="s">
        <v>807</v>
      </c>
    </row>
    <row collapsed="false" customFormat="false" customHeight="false" hidden="false" ht="12.1" outlineLevel="0" r="838">
      <c r="A838" s="20" t="n">
        <v>44911.525486111</v>
      </c>
      <c r="B838" s="16" t="s">
        <v>668</v>
      </c>
      <c r="C838" s="16" t="s">
        <v>828</v>
      </c>
      <c r="D838" s="16" t="s">
        <v>656</v>
      </c>
      <c r="E838" s="16" t="s">
        <v>18</v>
      </c>
      <c r="F838" s="16" t="s">
        <v>20</v>
      </c>
      <c r="G838" s="7" t="n">
        <v>6</v>
      </c>
      <c r="H838" s="6" t="n">
        <v>337.8</v>
      </c>
      <c r="I838" s="6" t="n">
        <v>-2026.8</v>
      </c>
      <c r="J838" s="6" t="n">
        <v>-0</v>
      </c>
      <c r="K838" s="6" t="n">
        <v>-1.6</v>
      </c>
      <c r="L838" s="6" t="n">
        <v>-0</v>
      </c>
      <c r="M838" s="6"/>
      <c r="N838" s="6" t="s">
        <f>=I838+J838+K838+L838</f>
      </c>
      <c r="O838" s="16"/>
      <c r="P838" s="16" t="s">
        <v>807</v>
      </c>
    </row>
    <row collapsed="false" customFormat="false" customHeight="false" hidden="false" ht="12.1" outlineLevel="0" r="839">
      <c r="A839" s="20" t="n">
        <v>44911.526331019</v>
      </c>
      <c r="B839" s="16" t="s">
        <v>704</v>
      </c>
      <c r="C839" s="16" t="s">
        <v>892</v>
      </c>
      <c r="D839" s="16" t="s">
        <v>656</v>
      </c>
      <c r="E839" s="16" t="s">
        <v>18</v>
      </c>
      <c r="F839" s="16" t="s">
        <v>20</v>
      </c>
      <c r="G839" s="7" t="n">
        <v>30</v>
      </c>
      <c r="H839" s="6" t="n">
        <v>31.56</v>
      </c>
      <c r="I839" s="6" t="n">
        <v>-946.8</v>
      </c>
      <c r="J839" s="6" t="n">
        <v>-0</v>
      </c>
      <c r="K839" s="6" t="n">
        <v>-0.75</v>
      </c>
      <c r="L839" s="6" t="n">
        <v>-0</v>
      </c>
      <c r="M839" s="6"/>
      <c r="N839" s="6" t="s">
        <f>=I839+J839+K839+L839</f>
      </c>
      <c r="O839" s="16"/>
      <c r="P839" s="16" t="s">
        <v>807</v>
      </c>
    </row>
    <row collapsed="false" customFormat="false" customHeight="false" hidden="false" ht="12.1" outlineLevel="0" r="840">
      <c r="A840" s="20" t="n">
        <v>44911.526724537</v>
      </c>
      <c r="B840" s="16" t="s">
        <v>679</v>
      </c>
      <c r="C840" s="16" t="s">
        <v>853</v>
      </c>
      <c r="D840" s="16" t="s">
        <v>656</v>
      </c>
      <c r="E840" s="16" t="s">
        <v>87</v>
      </c>
      <c r="F840" s="16" t="s">
        <v>20</v>
      </c>
      <c r="G840" s="7" t="n">
        <v>4</v>
      </c>
      <c r="H840" s="6" t="n">
        <v>8.962</v>
      </c>
      <c r="I840" s="6" t="n">
        <v>-35.85</v>
      </c>
      <c r="J840" s="6" t="n">
        <v>-0</v>
      </c>
      <c r="K840" s="6" t="n">
        <v>-0.03</v>
      </c>
      <c r="L840" s="6" t="n">
        <v>-0</v>
      </c>
      <c r="M840" s="6"/>
      <c r="N840" s="6" t="s">
        <f>=I840+J840+K840+L840</f>
      </c>
      <c r="O840" s="16"/>
      <c r="P840" s="16" t="s">
        <v>807</v>
      </c>
    </row>
    <row collapsed="false" customFormat="false" customHeight="false" hidden="false" ht="12.1" outlineLevel="0" r="841">
      <c r="A841" s="21" t="n">
        <v>44914</v>
      </c>
      <c r="B841" s="22" t="s">
        <v>803</v>
      </c>
      <c r="C841" s="22" t="s">
        <v>175</v>
      </c>
      <c r="D841" s="22" t="s">
        <v>803</v>
      </c>
      <c r="E841" s="22" t="s">
        <v>803</v>
      </c>
      <c r="F841" s="22" t="s">
        <v>20</v>
      </c>
      <c r="G841" s="23" t="n">
        <v>1</v>
      </c>
      <c r="H841" s="24" t="n">
        <v>716</v>
      </c>
      <c r="I841" s="24" t="n">
        <v>716</v>
      </c>
      <c r="J841" s="24" t="n">
        <v>0</v>
      </c>
      <c r="K841" s="24" t="n">
        <v>-0</v>
      </c>
      <c r="L841" s="24" t="n">
        <v>-0</v>
      </c>
      <c r="M841" s="24"/>
      <c r="N841" s="6" t="s">
        <f>=I841+J841+K841+L841</f>
      </c>
      <c r="O841" s="22"/>
      <c r="P841" s="22" t="s">
        <v>807</v>
      </c>
    </row>
    <row collapsed="false" customFormat="false" customHeight="false" hidden="false" ht="12.1" outlineLevel="0" r="842">
      <c r="A842" s="20" t="n">
        <v>44914.620578704</v>
      </c>
      <c r="B842" s="16" t="s">
        <v>35</v>
      </c>
      <c r="C842" s="16" t="s">
        <v>898</v>
      </c>
      <c r="D842" s="16" t="s">
        <v>656</v>
      </c>
      <c r="E842" s="16" t="s">
        <v>18</v>
      </c>
      <c r="F842" s="16" t="s">
        <v>20</v>
      </c>
      <c r="G842" s="7" t="n">
        <v>2</v>
      </c>
      <c r="H842" s="6" t="n">
        <v>332.6</v>
      </c>
      <c r="I842" s="6" t="n">
        <v>-665.2</v>
      </c>
      <c r="J842" s="6" t="n">
        <v>-0</v>
      </c>
      <c r="K842" s="6" t="n">
        <v>-0.54</v>
      </c>
      <c r="L842" s="6" t="n">
        <v>-0</v>
      </c>
      <c r="M842" s="6"/>
      <c r="N842" s="6" t="s">
        <f>=I842+J842+K842+L842</f>
      </c>
      <c r="O842" s="16"/>
      <c r="P842" s="16" t="s">
        <v>807</v>
      </c>
    </row>
    <row collapsed="false" customFormat="false" customHeight="false" hidden="false" ht="12.1" outlineLevel="0" r="843">
      <c r="A843" s="20" t="n">
        <v>44914.620856481</v>
      </c>
      <c r="B843" s="16" t="s">
        <v>722</v>
      </c>
      <c r="C843" s="16" t="s">
        <v>917</v>
      </c>
      <c r="D843" s="16" t="s">
        <v>656</v>
      </c>
      <c r="E843" s="16" t="s">
        <v>87</v>
      </c>
      <c r="F843" s="16" t="s">
        <v>20</v>
      </c>
      <c r="G843" s="7" t="n">
        <v>15</v>
      </c>
      <c r="H843" s="6" t="n">
        <v>3.954</v>
      </c>
      <c r="I843" s="6" t="n">
        <v>-59.31</v>
      </c>
      <c r="J843" s="6" t="n">
        <v>-0</v>
      </c>
      <c r="K843" s="6" t="n">
        <v>-0.05</v>
      </c>
      <c r="L843" s="6" t="n">
        <v>-0</v>
      </c>
      <c r="M843" s="6"/>
      <c r="N843" s="6" t="s">
        <f>=I843+J843+K843+L843</f>
      </c>
      <c r="O843" s="16"/>
      <c r="P843" s="16" t="s">
        <v>807</v>
      </c>
    </row>
    <row collapsed="false" customFormat="false" customHeight="false" hidden="false" ht="12.1" outlineLevel="0" r="844">
      <c r="A844" s="21" t="n">
        <v>44916</v>
      </c>
      <c r="B844" s="22" t="s">
        <v>803</v>
      </c>
      <c r="C844" s="22" t="s">
        <v>287</v>
      </c>
      <c r="D844" s="22" t="s">
        <v>803</v>
      </c>
      <c r="E844" s="22" t="s">
        <v>803</v>
      </c>
      <c r="F844" s="22" t="s">
        <v>20</v>
      </c>
      <c r="G844" s="23" t="n">
        <v>1</v>
      </c>
      <c r="H844" s="24" t="n">
        <v>156.5</v>
      </c>
      <c r="I844" s="24" t="n">
        <v>156.5</v>
      </c>
      <c r="J844" s="24" t="n">
        <v>0</v>
      </c>
      <c r="K844" s="24" t="n">
        <v>-0</v>
      </c>
      <c r="L844" s="24" t="n">
        <v>-0</v>
      </c>
      <c r="M844" s="24"/>
      <c r="N844" s="6" t="s">
        <f>=I844+J844+K844+L844</f>
      </c>
      <c r="O844" s="22"/>
      <c r="P844" s="22" t="s">
        <v>807</v>
      </c>
    </row>
    <row collapsed="false" customFormat="false" customHeight="false" hidden="false" ht="12.1" outlineLevel="0" r="845">
      <c r="A845" s="20" t="n">
        <v>44916.708877315</v>
      </c>
      <c r="B845" s="16" t="s">
        <v>722</v>
      </c>
      <c r="C845" s="16" t="s">
        <v>917</v>
      </c>
      <c r="D845" s="16" t="s">
        <v>656</v>
      </c>
      <c r="E845" s="16" t="s">
        <v>87</v>
      </c>
      <c r="F845" s="16" t="s">
        <v>20</v>
      </c>
      <c r="G845" s="7" t="n">
        <v>40</v>
      </c>
      <c r="H845" s="6" t="n">
        <v>4.024</v>
      </c>
      <c r="I845" s="6" t="n">
        <v>-160.96</v>
      </c>
      <c r="J845" s="6" t="n">
        <v>-0</v>
      </c>
      <c r="K845" s="6" t="n">
        <v>-0.13</v>
      </c>
      <c r="L845" s="6" t="n">
        <v>-0</v>
      </c>
      <c r="M845" s="6"/>
      <c r="N845" s="6" t="s">
        <f>=I845+J845+K845+L845</f>
      </c>
      <c r="O845" s="16"/>
      <c r="P845" s="16" t="s">
        <v>807</v>
      </c>
    </row>
    <row collapsed="false" customFormat="false" customHeight="false" hidden="false" ht="12.1" outlineLevel="0" r="846">
      <c r="A846" s="21" t="n">
        <v>44917.738854167</v>
      </c>
      <c r="B846" s="22" t="s">
        <v>803</v>
      </c>
      <c r="C846" s="22" t="s">
        <v>240</v>
      </c>
      <c r="D846" s="22" t="s">
        <v>803</v>
      </c>
      <c r="E846" s="22" t="s">
        <v>803</v>
      </c>
      <c r="F846" s="22" t="s">
        <v>20</v>
      </c>
      <c r="G846" s="23" t="n">
        <v>1</v>
      </c>
      <c r="H846" s="24" t="n">
        <v>500</v>
      </c>
      <c r="I846" s="24" t="n">
        <v>500</v>
      </c>
      <c r="J846" s="24" t="n">
        <v>0</v>
      </c>
      <c r="K846" s="24" t="n">
        <v>-0</v>
      </c>
      <c r="L846" s="24" t="n">
        <v>-0</v>
      </c>
      <c r="M846" s="24"/>
      <c r="N846" s="6" t="s">
        <f>=I846+J846+K846+L846</f>
      </c>
      <c r="O846" s="22"/>
      <c r="P846" s="22" t="s">
        <v>841</v>
      </c>
    </row>
    <row collapsed="false" customFormat="false" customHeight="false" hidden="false" ht="12.1" outlineLevel="0" r="847">
      <c r="A847" s="20" t="n">
        <v>44917.742719907</v>
      </c>
      <c r="B847" s="16" t="s">
        <v>720</v>
      </c>
      <c r="C847" s="16" t="s">
        <v>915</v>
      </c>
      <c r="D847" s="16" t="s">
        <v>656</v>
      </c>
      <c r="E847" s="16" t="s">
        <v>87</v>
      </c>
      <c r="F847" s="16" t="s">
        <v>20</v>
      </c>
      <c r="G847" s="7" t="n">
        <v>20</v>
      </c>
      <c r="H847" s="6" t="n">
        <v>5.628</v>
      </c>
      <c r="I847" s="6" t="n">
        <v>-112.56</v>
      </c>
      <c r="J847" s="6" t="n">
        <v>-0</v>
      </c>
      <c r="K847" s="6" t="n">
        <v>-0</v>
      </c>
      <c r="L847" s="6" t="n">
        <v>-0.03</v>
      </c>
      <c r="M847" s="6"/>
      <c r="N847" s="6" t="s">
        <f>=I847+J847+K847+L847</f>
      </c>
      <c r="O847" s="16"/>
      <c r="P847" s="16" t="s">
        <v>841</v>
      </c>
    </row>
    <row collapsed="false" customFormat="false" customHeight="false" hidden="false" ht="12.1" outlineLevel="0" r="848">
      <c r="A848" s="20" t="n">
        <v>44917.742893519</v>
      </c>
      <c r="B848" s="16" t="s">
        <v>721</v>
      </c>
      <c r="C848" s="16" t="s">
        <v>916</v>
      </c>
      <c r="D848" s="16" t="s">
        <v>656</v>
      </c>
      <c r="E848" s="16" t="s">
        <v>87</v>
      </c>
      <c r="F848" s="16" t="s">
        <v>20</v>
      </c>
      <c r="G848" s="7" t="n">
        <v>20</v>
      </c>
      <c r="H848" s="6" t="n">
        <v>6.73</v>
      </c>
      <c r="I848" s="6" t="n">
        <v>-134.6</v>
      </c>
      <c r="J848" s="6" t="n">
        <v>-0</v>
      </c>
      <c r="K848" s="6" t="n">
        <v>-0</v>
      </c>
      <c r="L848" s="6" t="n">
        <v>-0.04</v>
      </c>
      <c r="M848" s="6"/>
      <c r="N848" s="6" t="s">
        <f>=I848+J848+K848+L848</f>
      </c>
      <c r="O848" s="16"/>
      <c r="P848" s="16" t="s">
        <v>841</v>
      </c>
    </row>
    <row collapsed="false" customFormat="false" customHeight="false" hidden="false" ht="12.1" outlineLevel="0" r="849">
      <c r="A849" s="20" t="n">
        <v>44917.743090278</v>
      </c>
      <c r="B849" s="16" t="s">
        <v>723</v>
      </c>
      <c r="C849" s="16" t="s">
        <v>918</v>
      </c>
      <c r="D849" s="16" t="s">
        <v>656</v>
      </c>
      <c r="E849" s="16" t="s">
        <v>87</v>
      </c>
      <c r="F849" s="16" t="s">
        <v>20</v>
      </c>
      <c r="G849" s="7" t="n">
        <v>20</v>
      </c>
      <c r="H849" s="6" t="n">
        <v>6.855</v>
      </c>
      <c r="I849" s="6" t="n">
        <v>-137.1</v>
      </c>
      <c r="J849" s="6" t="n">
        <v>-0</v>
      </c>
      <c r="K849" s="6" t="n">
        <v>-0</v>
      </c>
      <c r="L849" s="6" t="n">
        <v>-0.04</v>
      </c>
      <c r="M849" s="6"/>
      <c r="N849" s="6" t="s">
        <f>=I849+J849+K849+L849</f>
      </c>
      <c r="O849" s="16"/>
      <c r="P849" s="16" t="s">
        <v>841</v>
      </c>
    </row>
    <row collapsed="false" customFormat="false" customHeight="false" hidden="false" ht="12.1" outlineLevel="0" r="850">
      <c r="A850" s="20" t="n">
        <v>44917.743391204</v>
      </c>
      <c r="B850" s="16" t="s">
        <v>719</v>
      </c>
      <c r="C850" s="16" t="s">
        <v>914</v>
      </c>
      <c r="D850" s="16" t="s">
        <v>656</v>
      </c>
      <c r="E850" s="16" t="s">
        <v>87</v>
      </c>
      <c r="F850" s="16" t="s">
        <v>20</v>
      </c>
      <c r="G850" s="7" t="n">
        <v>10</v>
      </c>
      <c r="H850" s="6" t="n">
        <v>12.177</v>
      </c>
      <c r="I850" s="6" t="n">
        <v>-121.77</v>
      </c>
      <c r="J850" s="6" t="n">
        <v>-0</v>
      </c>
      <c r="K850" s="6" t="n">
        <v>-0</v>
      </c>
      <c r="L850" s="6" t="n">
        <v>-0.04</v>
      </c>
      <c r="M850" s="6"/>
      <c r="N850" s="6" t="s">
        <f>=I850+J850+K850+L850</f>
      </c>
      <c r="O850" s="16"/>
      <c r="P850" s="16" t="s">
        <v>841</v>
      </c>
    </row>
    <row collapsed="false" customFormat="false" customHeight="false" hidden="false" ht="12.1" outlineLevel="0" r="851">
      <c r="A851" s="21" t="n">
        <v>44922</v>
      </c>
      <c r="B851" s="22" t="s">
        <v>803</v>
      </c>
      <c r="C851" s="22" t="s">
        <v>175</v>
      </c>
      <c r="D851" s="22" t="s">
        <v>803</v>
      </c>
      <c r="E851" s="22" t="s">
        <v>803</v>
      </c>
      <c r="F851" s="22" t="s">
        <v>20</v>
      </c>
      <c r="G851" s="23" t="n">
        <v>1</v>
      </c>
      <c r="H851" s="24" t="n">
        <v>2000</v>
      </c>
      <c r="I851" s="24" t="n">
        <v>2000</v>
      </c>
      <c r="J851" s="24" t="n">
        <v>0</v>
      </c>
      <c r="K851" s="24" t="n">
        <v>-0</v>
      </c>
      <c r="L851" s="24" t="n">
        <v>-0</v>
      </c>
      <c r="M851" s="24"/>
      <c r="N851" s="6" t="s">
        <f>=I851+J851+K851+L851</f>
      </c>
      <c r="O851" s="22"/>
      <c r="P851" s="22" t="s">
        <v>807</v>
      </c>
    </row>
    <row collapsed="false" customFormat="false" customHeight="false" hidden="false" ht="12.1" outlineLevel="0" r="852">
      <c r="A852" s="20" t="n">
        <v>44922.572789352</v>
      </c>
      <c r="B852" s="16" t="s">
        <v>50</v>
      </c>
      <c r="C852" s="16" t="s">
        <v>812</v>
      </c>
      <c r="D852" s="16" t="s">
        <v>656</v>
      </c>
      <c r="E852" s="16" t="s">
        <v>18</v>
      </c>
      <c r="F852" s="16" t="s">
        <v>20</v>
      </c>
      <c r="G852" s="7" t="n">
        <v>10</v>
      </c>
      <c r="H852" s="6" t="n">
        <v>114.44</v>
      </c>
      <c r="I852" s="6" t="n">
        <v>-1144.4</v>
      </c>
      <c r="J852" s="6" t="n">
        <v>-0</v>
      </c>
      <c r="K852" s="6" t="n">
        <v>-0.91</v>
      </c>
      <c r="L852" s="6" t="n">
        <v>-0</v>
      </c>
      <c r="M852" s="6"/>
      <c r="N852" s="6" t="s">
        <f>=I852+J852+K852+L852</f>
      </c>
      <c r="O852" s="16"/>
      <c r="P852" s="16" t="s">
        <v>807</v>
      </c>
    </row>
    <row collapsed="false" customFormat="false" customHeight="false" hidden="false" ht="12.1" outlineLevel="0" r="853">
      <c r="A853" s="20" t="n">
        <v>44922.573113426</v>
      </c>
      <c r="B853" s="16" t="s">
        <v>668</v>
      </c>
      <c r="C853" s="16" t="s">
        <v>828</v>
      </c>
      <c r="D853" s="16" t="s">
        <v>656</v>
      </c>
      <c r="E853" s="16" t="s">
        <v>18</v>
      </c>
      <c r="F853" s="16" t="s">
        <v>20</v>
      </c>
      <c r="G853" s="7" t="n">
        <v>2</v>
      </c>
      <c r="H853" s="6" t="n">
        <v>341.9</v>
      </c>
      <c r="I853" s="6" t="n">
        <v>-683.8</v>
      </c>
      <c r="J853" s="6" t="n">
        <v>-0</v>
      </c>
      <c r="K853" s="6" t="n">
        <v>-0.54</v>
      </c>
      <c r="L853" s="6" t="n">
        <v>-0</v>
      </c>
      <c r="M853" s="6"/>
      <c r="N853" s="6" t="s">
        <f>=I853+J853+K853+L853</f>
      </c>
      <c r="O853" s="16"/>
      <c r="P853" s="16" t="s">
        <v>807</v>
      </c>
    </row>
    <row collapsed="false" customFormat="false" customHeight="false" hidden="false" ht="12.1" outlineLevel="0" r="854">
      <c r="A854" s="20" t="n">
        <v>44922.573321759</v>
      </c>
      <c r="B854" s="16" t="s">
        <v>679</v>
      </c>
      <c r="C854" s="16" t="s">
        <v>853</v>
      </c>
      <c r="D854" s="16" t="s">
        <v>656</v>
      </c>
      <c r="E854" s="16" t="s">
        <v>87</v>
      </c>
      <c r="F854" s="16" t="s">
        <v>20</v>
      </c>
      <c r="G854" s="7" t="n">
        <v>18</v>
      </c>
      <c r="H854" s="6" t="n">
        <v>9.4</v>
      </c>
      <c r="I854" s="6" t="n">
        <v>-169.2</v>
      </c>
      <c r="J854" s="6" t="n">
        <v>-0</v>
      </c>
      <c r="K854" s="6" t="n">
        <v>-0.13</v>
      </c>
      <c r="L854" s="6" t="n">
        <v>-0</v>
      </c>
      <c r="M854" s="6"/>
      <c r="N854" s="6" t="s">
        <f>=I854+J854+K854+L854</f>
      </c>
      <c r="O854" s="16"/>
      <c r="P854" s="16" t="s">
        <v>807</v>
      </c>
    </row>
    <row collapsed="false" customFormat="false" customHeight="false" hidden="false" ht="12.1" outlineLevel="0" r="855">
      <c r="A855" s="21" t="n">
        <v>44924</v>
      </c>
      <c r="B855" s="22" t="s">
        <v>813</v>
      </c>
      <c r="C855" s="22" t="s">
        <v>871</v>
      </c>
      <c r="D855" s="22" t="s">
        <v>813</v>
      </c>
      <c r="E855" s="22" t="s">
        <v>813</v>
      </c>
      <c r="F855" s="22" t="s">
        <v>20</v>
      </c>
      <c r="G855" s="23" t="n">
        <v>1</v>
      </c>
      <c r="H855" s="24" t="n">
        <v>2803</v>
      </c>
      <c r="I855" s="24" t="n">
        <v>2803</v>
      </c>
      <c r="J855" s="24" t="n">
        <v>0</v>
      </c>
      <c r="K855" s="24" t="n">
        <v>-0</v>
      </c>
      <c r="L855" s="24" t="n">
        <v>-0</v>
      </c>
      <c r="M855" s="24"/>
      <c r="N855" s="6" t="s">
        <f>=I855+J855+K855+L855</f>
      </c>
      <c r="O855" s="22"/>
      <c r="P855" s="22" t="s">
        <v>807</v>
      </c>
    </row>
    <row collapsed="false" customFormat="false" customHeight="false" hidden="false" ht="12.1" outlineLevel="0" r="856">
      <c r="A856" s="21" t="n">
        <v>44925</v>
      </c>
      <c r="B856" s="22" t="s">
        <v>813</v>
      </c>
      <c r="C856" s="22" t="s">
        <v>871</v>
      </c>
      <c r="D856" s="22" t="s">
        <v>813</v>
      </c>
      <c r="E856" s="22" t="s">
        <v>813</v>
      </c>
      <c r="F856" s="22" t="s">
        <v>20</v>
      </c>
      <c r="G856" s="23" t="n">
        <v>1</v>
      </c>
      <c r="H856" s="24" t="n">
        <v>1336</v>
      </c>
      <c r="I856" s="24" t="n">
        <v>1336</v>
      </c>
      <c r="J856" s="24" t="n">
        <v>0</v>
      </c>
      <c r="K856" s="24" t="n">
        <v>-0</v>
      </c>
      <c r="L856" s="24" t="n">
        <v>-0</v>
      </c>
      <c r="M856" s="24"/>
      <c r="N856" s="6" t="s">
        <f>=I856+J856+K856+L856</f>
      </c>
      <c r="O856" s="22"/>
      <c r="P856" s="22" t="s">
        <v>807</v>
      </c>
    </row>
    <row collapsed="false" customFormat="false" customHeight="false" hidden="false" ht="12.1" outlineLevel="0" r="857">
      <c r="A857" s="20" t="n">
        <v>44925.520798611</v>
      </c>
      <c r="B857" s="16" t="s">
        <v>27</v>
      </c>
      <c r="C857" s="16" t="s">
        <v>860</v>
      </c>
      <c r="D857" s="16" t="s">
        <v>656</v>
      </c>
      <c r="E857" s="16" t="s">
        <v>18</v>
      </c>
      <c r="F857" s="16" t="s">
        <v>20</v>
      </c>
      <c r="G857" s="7" t="n">
        <v>1</v>
      </c>
      <c r="H857" s="6" t="n">
        <v>4055</v>
      </c>
      <c r="I857" s="6" t="n">
        <v>-4055</v>
      </c>
      <c r="J857" s="6" t="n">
        <v>-0</v>
      </c>
      <c r="K857" s="6" t="n">
        <v>-3.2</v>
      </c>
      <c r="L857" s="6" t="n">
        <v>-0</v>
      </c>
      <c r="M857" s="6"/>
      <c r="N857" s="6" t="s">
        <f>=I857+J857+K857+L857</f>
      </c>
      <c r="O857" s="16"/>
      <c r="P857" s="16" t="s">
        <v>807</v>
      </c>
    </row>
    <row collapsed="false" customFormat="false" customHeight="false" hidden="false" ht="12.1" outlineLevel="0" r="858">
      <c r="A858" s="20" t="n">
        <v>44925.521030093</v>
      </c>
      <c r="B858" s="16" t="s">
        <v>679</v>
      </c>
      <c r="C858" s="16" t="s">
        <v>853</v>
      </c>
      <c r="D858" s="16" t="s">
        <v>656</v>
      </c>
      <c r="E858" s="16" t="s">
        <v>87</v>
      </c>
      <c r="F858" s="16" t="s">
        <v>20</v>
      </c>
      <c r="G858" s="7" t="n">
        <v>9</v>
      </c>
      <c r="H858" s="6" t="n">
        <v>9.392</v>
      </c>
      <c r="I858" s="6" t="n">
        <v>-84.53</v>
      </c>
      <c r="J858" s="6" t="n">
        <v>-0</v>
      </c>
      <c r="K858" s="6" t="n">
        <v>-0.07</v>
      </c>
      <c r="L858" s="6" t="n">
        <v>-0</v>
      </c>
      <c r="M858" s="6"/>
      <c r="N858" s="6" t="s">
        <f>=I858+J858+K858+L858</f>
      </c>
      <c r="O858" s="16"/>
      <c r="P858" s="16" t="s">
        <v>807</v>
      </c>
    </row>
    <row collapsed="false" customFormat="false" customHeight="false" hidden="false" ht="12.1" outlineLevel="0" r="859">
      <c r="A859" s="21" t="n">
        <v>44935.634780093</v>
      </c>
      <c r="B859" s="22" t="s">
        <v>803</v>
      </c>
      <c r="C859" s="22" t="s">
        <v>240</v>
      </c>
      <c r="D859" s="22" t="s">
        <v>803</v>
      </c>
      <c r="E859" s="22" t="s">
        <v>803</v>
      </c>
      <c r="F859" s="22" t="s">
        <v>20</v>
      </c>
      <c r="G859" s="23" t="n">
        <v>1</v>
      </c>
      <c r="H859" s="24" t="n">
        <v>600</v>
      </c>
      <c r="I859" s="24" t="n">
        <v>600</v>
      </c>
      <c r="J859" s="24" t="n">
        <v>0</v>
      </c>
      <c r="K859" s="24" t="n">
        <v>-0</v>
      </c>
      <c r="L859" s="24" t="n">
        <v>-0</v>
      </c>
      <c r="M859" s="24"/>
      <c r="N859" s="6" t="s">
        <f>=I859+J859+K859+L859</f>
      </c>
      <c r="O859" s="22"/>
      <c r="P859" s="22" t="s">
        <v>841</v>
      </c>
    </row>
    <row collapsed="false" customFormat="false" customHeight="false" hidden="false" ht="12.1" outlineLevel="0" r="860">
      <c r="A860" s="20" t="n">
        <v>44935.715798611</v>
      </c>
      <c r="B860" s="16" t="s">
        <v>720</v>
      </c>
      <c r="C860" s="16" t="s">
        <v>915</v>
      </c>
      <c r="D860" s="16" t="s">
        <v>656</v>
      </c>
      <c r="E860" s="16" t="s">
        <v>87</v>
      </c>
      <c r="F860" s="16" t="s">
        <v>20</v>
      </c>
      <c r="G860" s="7" t="n">
        <v>30</v>
      </c>
      <c r="H860" s="6" t="n">
        <v>5.914</v>
      </c>
      <c r="I860" s="6" t="n">
        <v>-177.42</v>
      </c>
      <c r="J860" s="6" t="n">
        <v>-0</v>
      </c>
      <c r="K860" s="6" t="n">
        <v>-0</v>
      </c>
      <c r="L860" s="6" t="n">
        <v>-0.05</v>
      </c>
      <c r="M860" s="6"/>
      <c r="N860" s="6" t="s">
        <f>=I860+J860+K860+L860</f>
      </c>
      <c r="O860" s="16"/>
      <c r="P860" s="16" t="s">
        <v>841</v>
      </c>
    </row>
    <row collapsed="false" customFormat="false" customHeight="false" hidden="false" ht="12.1" outlineLevel="0" r="861">
      <c r="A861" s="20" t="n">
        <v>44935.71599537</v>
      </c>
      <c r="B861" s="16" t="s">
        <v>721</v>
      </c>
      <c r="C861" s="16" t="s">
        <v>916</v>
      </c>
      <c r="D861" s="16" t="s">
        <v>656</v>
      </c>
      <c r="E861" s="16" t="s">
        <v>87</v>
      </c>
      <c r="F861" s="16" t="s">
        <v>20</v>
      </c>
      <c r="G861" s="7" t="n">
        <v>30</v>
      </c>
      <c r="H861" s="6" t="n">
        <v>6.922</v>
      </c>
      <c r="I861" s="6" t="n">
        <v>-207.66</v>
      </c>
      <c r="J861" s="6" t="n">
        <v>-0</v>
      </c>
      <c r="K861" s="6" t="n">
        <v>-0</v>
      </c>
      <c r="L861" s="6" t="n">
        <v>-0.07</v>
      </c>
      <c r="M861" s="6"/>
      <c r="N861" s="6" t="s">
        <f>=I861+J861+K861+L861</f>
      </c>
      <c r="O861" s="16"/>
      <c r="P861" s="16" t="s">
        <v>841</v>
      </c>
    </row>
    <row collapsed="false" customFormat="false" customHeight="false" hidden="false" ht="12.1" outlineLevel="0" r="862">
      <c r="A862" s="20" t="n">
        <v>44935.716157407</v>
      </c>
      <c r="B862" s="16" t="s">
        <v>723</v>
      </c>
      <c r="C862" s="16" t="s">
        <v>918</v>
      </c>
      <c r="D862" s="16" t="s">
        <v>656</v>
      </c>
      <c r="E862" s="16" t="s">
        <v>87</v>
      </c>
      <c r="F862" s="16" t="s">
        <v>20</v>
      </c>
      <c r="G862" s="7" t="n">
        <v>5</v>
      </c>
      <c r="H862" s="6" t="n">
        <v>7.155</v>
      </c>
      <c r="I862" s="6" t="n">
        <v>-35.78</v>
      </c>
      <c r="J862" s="6" t="n">
        <v>-0</v>
      </c>
      <c r="K862" s="6" t="n">
        <v>-0</v>
      </c>
      <c r="L862" s="6" t="n">
        <v>-0.02</v>
      </c>
      <c r="M862" s="6"/>
      <c r="N862" s="6" t="s">
        <f>=I862+J862+K862+L862</f>
      </c>
      <c r="O862" s="16"/>
      <c r="P862" s="16" t="s">
        <v>841</v>
      </c>
    </row>
    <row collapsed="false" customFormat="false" customHeight="false" hidden="false" ht="12.1" outlineLevel="0" r="863">
      <c r="A863" s="20" t="n">
        <v>44935.716157407</v>
      </c>
      <c r="B863" s="16" t="s">
        <v>723</v>
      </c>
      <c r="C863" s="16" t="s">
        <v>918</v>
      </c>
      <c r="D863" s="16" t="s">
        <v>656</v>
      </c>
      <c r="E863" s="16" t="s">
        <v>87</v>
      </c>
      <c r="F863" s="16" t="s">
        <v>20</v>
      </c>
      <c r="G863" s="7" t="n">
        <v>25</v>
      </c>
      <c r="H863" s="6" t="n">
        <v>7.15</v>
      </c>
      <c r="I863" s="6" t="n">
        <v>-178.75</v>
      </c>
      <c r="J863" s="6" t="n">
        <v>-0</v>
      </c>
      <c r="K863" s="6" t="n">
        <v>-0</v>
      </c>
      <c r="L863" s="6" t="n">
        <v>-0.05</v>
      </c>
      <c r="M863" s="6"/>
      <c r="N863" s="6" t="s">
        <f>=I863+J863+K863+L863</f>
      </c>
      <c r="O863" s="16"/>
      <c r="P863" s="16" t="s">
        <v>841</v>
      </c>
    </row>
    <row collapsed="false" customFormat="false" customHeight="false" hidden="false" ht="12.1" outlineLevel="0" r="864">
      <c r="A864" s="21" t="n">
        <v>44937</v>
      </c>
      <c r="B864" s="22" t="s">
        <v>803</v>
      </c>
      <c r="C864" s="22" t="s">
        <v>175</v>
      </c>
      <c r="D864" s="22" t="s">
        <v>803</v>
      </c>
      <c r="E864" s="22" t="s">
        <v>803</v>
      </c>
      <c r="F864" s="22" t="s">
        <v>20</v>
      </c>
      <c r="G864" s="23" t="n">
        <v>1</v>
      </c>
      <c r="H864" s="24" t="n">
        <v>566</v>
      </c>
      <c r="I864" s="24" t="n">
        <v>566</v>
      </c>
      <c r="J864" s="24" t="n">
        <v>0</v>
      </c>
      <c r="K864" s="24" t="n">
        <v>-0</v>
      </c>
      <c r="L864" s="24" t="n">
        <v>-0</v>
      </c>
      <c r="M864" s="24"/>
      <c r="N864" s="6" t="s">
        <f>=I864+J864+K864+L864</f>
      </c>
      <c r="O864" s="22"/>
      <c r="P864" s="22" t="s">
        <v>807</v>
      </c>
    </row>
    <row collapsed="false" customFormat="false" customHeight="false" hidden="false" ht="12.1" outlineLevel="0" r="865">
      <c r="A865" s="20" t="n">
        <v>44937.479050926</v>
      </c>
      <c r="B865" s="16" t="s">
        <v>35</v>
      </c>
      <c r="C865" s="16" t="s">
        <v>898</v>
      </c>
      <c r="D865" s="16" t="s">
        <v>656</v>
      </c>
      <c r="E865" s="16" t="s">
        <v>18</v>
      </c>
      <c r="F865" s="16" t="s">
        <v>20</v>
      </c>
      <c r="G865" s="7" t="n">
        <v>1</v>
      </c>
      <c r="H865" s="6" t="n">
        <v>347.9</v>
      </c>
      <c r="I865" s="6" t="n">
        <v>-347.9</v>
      </c>
      <c r="J865" s="6" t="n">
        <v>-0</v>
      </c>
      <c r="K865" s="6" t="n">
        <v>-0.28</v>
      </c>
      <c r="L865" s="6" t="n">
        <v>-0</v>
      </c>
      <c r="M865" s="6"/>
      <c r="N865" s="6" t="s">
        <f>=I865+J865+K865+L865</f>
      </c>
      <c r="O865" s="16"/>
      <c r="P865" s="16" t="s">
        <v>807</v>
      </c>
    </row>
    <row collapsed="false" customFormat="false" customHeight="false" hidden="false" ht="12.1" outlineLevel="0" r="866">
      <c r="A866" s="20" t="n">
        <v>44937.479328704</v>
      </c>
      <c r="B866" s="16" t="s">
        <v>722</v>
      </c>
      <c r="C866" s="16" t="s">
        <v>917</v>
      </c>
      <c r="D866" s="16" t="s">
        <v>656</v>
      </c>
      <c r="E866" s="16" t="s">
        <v>87</v>
      </c>
      <c r="F866" s="16" t="s">
        <v>20</v>
      </c>
      <c r="G866" s="7" t="n">
        <v>53</v>
      </c>
      <c r="H866" s="6" t="n">
        <v>4.192</v>
      </c>
      <c r="I866" s="6" t="n">
        <v>-222.18</v>
      </c>
      <c r="J866" s="6" t="n">
        <v>-0</v>
      </c>
      <c r="K866" s="6" t="n">
        <v>-0.18</v>
      </c>
      <c r="L866" s="6" t="n">
        <v>-0</v>
      </c>
      <c r="M866" s="6"/>
      <c r="N866" s="6" t="s">
        <f>=I866+J866+K866+L866</f>
      </c>
      <c r="O866" s="16"/>
      <c r="P866" s="16" t="s">
        <v>807</v>
      </c>
    </row>
    <row collapsed="false" customFormat="false" customHeight="false" hidden="false" ht="12.1" outlineLevel="0" r="867">
      <c r="A867" s="21" t="n">
        <v>44942</v>
      </c>
      <c r="B867" s="22" t="s">
        <v>803</v>
      </c>
      <c r="C867" s="22" t="s">
        <v>175</v>
      </c>
      <c r="D867" s="22" t="s">
        <v>803</v>
      </c>
      <c r="E867" s="22" t="s">
        <v>803</v>
      </c>
      <c r="F867" s="22" t="s">
        <v>20</v>
      </c>
      <c r="G867" s="23" t="n">
        <v>1</v>
      </c>
      <c r="H867" s="24" t="n">
        <v>2000</v>
      </c>
      <c r="I867" s="24" t="n">
        <v>2000</v>
      </c>
      <c r="J867" s="24" t="n">
        <v>0</v>
      </c>
      <c r="K867" s="24" t="n">
        <v>-0</v>
      </c>
      <c r="L867" s="24" t="n">
        <v>-0</v>
      </c>
      <c r="M867" s="24"/>
      <c r="N867" s="6" t="s">
        <f>=I867+J867+K867+L867</f>
      </c>
      <c r="O867" s="22"/>
      <c r="P867" s="22" t="s">
        <v>807</v>
      </c>
    </row>
    <row collapsed="false" customFormat="false" customHeight="false" hidden="false" ht="12.1" outlineLevel="0" r="868">
      <c r="A868" s="20" t="n">
        <v>44942.540532407</v>
      </c>
      <c r="B868" s="16" t="s">
        <v>62</v>
      </c>
      <c r="C868" s="16" t="s">
        <v>872</v>
      </c>
      <c r="D868" s="16" t="s">
        <v>656</v>
      </c>
      <c r="E868" s="16" t="s">
        <v>18</v>
      </c>
      <c r="F868" s="16" t="s">
        <v>20</v>
      </c>
      <c r="G868" s="7" t="n">
        <v>1</v>
      </c>
      <c r="H868" s="6" t="n">
        <v>1053.2</v>
      </c>
      <c r="I868" s="6" t="n">
        <v>-1053.2</v>
      </c>
      <c r="J868" s="6" t="n">
        <v>-0</v>
      </c>
      <c r="K868" s="6" t="n">
        <v>-0.84</v>
      </c>
      <c r="L868" s="6" t="n">
        <v>-0</v>
      </c>
      <c r="M868" s="6"/>
      <c r="N868" s="6" t="s">
        <f>=I868+J868+K868+L868</f>
      </c>
      <c r="O868" s="16"/>
      <c r="P868" s="16" t="s">
        <v>807</v>
      </c>
    </row>
    <row collapsed="false" customFormat="false" customHeight="false" hidden="false" ht="12.1" outlineLevel="0" r="869">
      <c r="A869" s="20" t="n">
        <v>44942.541319444</v>
      </c>
      <c r="B869" s="16" t="s">
        <v>724</v>
      </c>
      <c r="C869" s="16" t="s">
        <v>919</v>
      </c>
      <c r="D869" s="16" t="s">
        <v>656</v>
      </c>
      <c r="E869" s="16" t="s">
        <v>18</v>
      </c>
      <c r="F869" s="16" t="s">
        <v>20</v>
      </c>
      <c r="G869" s="7" t="n">
        <v>2</v>
      </c>
      <c r="H869" s="6" t="n">
        <v>345</v>
      </c>
      <c r="I869" s="6" t="n">
        <v>-690</v>
      </c>
      <c r="J869" s="6" t="n">
        <v>-0</v>
      </c>
      <c r="K869" s="6" t="n">
        <v>-0.56</v>
      </c>
      <c r="L869" s="6" t="n">
        <v>-0</v>
      </c>
      <c r="M869" s="6"/>
      <c r="N869" s="6" t="s">
        <f>=I869+J869+K869+L869</f>
      </c>
      <c r="O869" s="16"/>
      <c r="P869" s="16" t="s">
        <v>807</v>
      </c>
    </row>
    <row collapsed="false" customFormat="false" customHeight="false" hidden="false" ht="12.1" outlineLevel="0" r="870">
      <c r="A870" s="20" t="n">
        <v>44942.541423611</v>
      </c>
      <c r="B870" s="16" t="s">
        <v>722</v>
      </c>
      <c r="C870" s="16" t="s">
        <v>917</v>
      </c>
      <c r="D870" s="16" t="s">
        <v>656</v>
      </c>
      <c r="E870" s="16" t="s">
        <v>87</v>
      </c>
      <c r="F870" s="16" t="s">
        <v>20</v>
      </c>
      <c r="G870" s="7" t="n">
        <v>60</v>
      </c>
      <c r="H870" s="6" t="n">
        <v>4.256</v>
      </c>
      <c r="I870" s="6" t="n">
        <v>-255.36</v>
      </c>
      <c r="J870" s="6" t="n">
        <v>-0</v>
      </c>
      <c r="K870" s="6" t="n">
        <v>-0.21</v>
      </c>
      <c r="L870" s="6" t="n">
        <v>-0</v>
      </c>
      <c r="M870" s="6"/>
      <c r="N870" s="6" t="s">
        <f>=I870+J870+K870+L870</f>
      </c>
      <c r="O870" s="16"/>
      <c r="P870" s="16" t="s">
        <v>807</v>
      </c>
    </row>
    <row collapsed="false" customFormat="false" customHeight="false" hidden="false" ht="12.1" outlineLevel="0" r="871">
      <c r="A871" s="21" t="n">
        <v>44942.594953704</v>
      </c>
      <c r="B871" s="22" t="s">
        <v>803</v>
      </c>
      <c r="C871" s="22" t="s">
        <v>240</v>
      </c>
      <c r="D871" s="22" t="s">
        <v>803</v>
      </c>
      <c r="E871" s="22" t="s">
        <v>803</v>
      </c>
      <c r="F871" s="22" t="s">
        <v>20</v>
      </c>
      <c r="G871" s="23" t="n">
        <v>1</v>
      </c>
      <c r="H871" s="24" t="n">
        <v>600</v>
      </c>
      <c r="I871" s="24" t="n">
        <v>600</v>
      </c>
      <c r="J871" s="24" t="n">
        <v>0</v>
      </c>
      <c r="K871" s="24" t="n">
        <v>-0</v>
      </c>
      <c r="L871" s="24" t="n">
        <v>-0</v>
      </c>
      <c r="M871" s="24"/>
      <c r="N871" s="6" t="s">
        <f>=I871+J871+K871+L871</f>
      </c>
      <c r="O871" s="22"/>
      <c r="P871" s="22" t="s">
        <v>841</v>
      </c>
    </row>
    <row collapsed="false" customFormat="false" customHeight="false" hidden="false" ht="12.1" outlineLevel="0" r="872">
      <c r="A872" s="20" t="n">
        <v>44942.712372685</v>
      </c>
      <c r="B872" s="16" t="s">
        <v>720</v>
      </c>
      <c r="C872" s="16" t="s">
        <v>915</v>
      </c>
      <c r="D872" s="16" t="s">
        <v>656</v>
      </c>
      <c r="E872" s="16" t="s">
        <v>87</v>
      </c>
      <c r="F872" s="16" t="s">
        <v>20</v>
      </c>
      <c r="G872" s="7" t="n">
        <v>30</v>
      </c>
      <c r="H872" s="6" t="n">
        <v>6.12</v>
      </c>
      <c r="I872" s="6" t="n">
        <v>-183.6</v>
      </c>
      <c r="J872" s="6" t="n">
        <v>-0</v>
      </c>
      <c r="K872" s="6" t="n">
        <v>-0</v>
      </c>
      <c r="L872" s="6" t="n">
        <v>-0.05</v>
      </c>
      <c r="M872" s="6"/>
      <c r="N872" s="6" t="s">
        <f>=I872+J872+K872+L872</f>
      </c>
      <c r="O872" s="16"/>
      <c r="P872" s="16" t="s">
        <v>841</v>
      </c>
    </row>
    <row collapsed="false" customFormat="false" customHeight="false" hidden="false" ht="12.1" outlineLevel="0" r="873">
      <c r="A873" s="20" t="n">
        <v>44942.712534722</v>
      </c>
      <c r="B873" s="16" t="s">
        <v>721</v>
      </c>
      <c r="C873" s="16" t="s">
        <v>916</v>
      </c>
      <c r="D873" s="16" t="s">
        <v>656</v>
      </c>
      <c r="E873" s="16" t="s">
        <v>87</v>
      </c>
      <c r="F873" s="16" t="s">
        <v>20</v>
      </c>
      <c r="G873" s="7" t="n">
        <v>30</v>
      </c>
      <c r="H873" s="6" t="n">
        <v>6.904</v>
      </c>
      <c r="I873" s="6" t="n">
        <v>-207.12</v>
      </c>
      <c r="J873" s="6" t="n">
        <v>-0</v>
      </c>
      <c r="K873" s="6" t="n">
        <v>-0</v>
      </c>
      <c r="L873" s="6" t="n">
        <v>-0.07</v>
      </c>
      <c r="M873" s="6"/>
      <c r="N873" s="6" t="s">
        <f>=I873+J873+K873+L873</f>
      </c>
      <c r="O873" s="16"/>
      <c r="P873" s="16" t="s">
        <v>841</v>
      </c>
    </row>
    <row collapsed="false" customFormat="false" customHeight="false" hidden="false" ht="12.1" outlineLevel="0" r="874">
      <c r="A874" s="20" t="n">
        <v>44942.712696759</v>
      </c>
      <c r="B874" s="16" t="s">
        <v>723</v>
      </c>
      <c r="C874" s="16" t="s">
        <v>918</v>
      </c>
      <c r="D874" s="16" t="s">
        <v>656</v>
      </c>
      <c r="E874" s="16" t="s">
        <v>87</v>
      </c>
      <c r="F874" s="16" t="s">
        <v>20</v>
      </c>
      <c r="G874" s="7" t="n">
        <v>30</v>
      </c>
      <c r="H874" s="6" t="n">
        <v>7.11</v>
      </c>
      <c r="I874" s="6" t="n">
        <v>-213.3</v>
      </c>
      <c r="J874" s="6" t="n">
        <v>-0</v>
      </c>
      <c r="K874" s="6" t="n">
        <v>-0</v>
      </c>
      <c r="L874" s="6" t="n">
        <v>-0.07</v>
      </c>
      <c r="M874" s="6"/>
      <c r="N874" s="6" t="s">
        <f>=I874+J874+K874+L874</f>
      </c>
      <c r="O874" s="16"/>
      <c r="P874" s="16" t="s">
        <v>841</v>
      </c>
    </row>
    <row collapsed="false" customFormat="false" customHeight="false" hidden="false" ht="12.1" outlineLevel="0" r="875">
      <c r="A875" s="21" t="n">
        <v>44946</v>
      </c>
      <c r="B875" s="22" t="s">
        <v>803</v>
      </c>
      <c r="C875" s="22" t="s">
        <v>175</v>
      </c>
      <c r="D875" s="22" t="s">
        <v>803</v>
      </c>
      <c r="E875" s="22" t="s">
        <v>803</v>
      </c>
      <c r="F875" s="22" t="s">
        <v>20</v>
      </c>
      <c r="G875" s="23" t="n">
        <v>1</v>
      </c>
      <c r="H875" s="24" t="n">
        <v>215</v>
      </c>
      <c r="I875" s="24" t="n">
        <v>215</v>
      </c>
      <c r="J875" s="24" t="n">
        <v>0</v>
      </c>
      <c r="K875" s="24" t="n">
        <v>-0</v>
      </c>
      <c r="L875" s="24" t="n">
        <v>-0</v>
      </c>
      <c r="M875" s="24"/>
      <c r="N875" s="6" t="s">
        <f>=I875+J875+K875+L875</f>
      </c>
      <c r="O875" s="22"/>
      <c r="P875" s="22" t="s">
        <v>807</v>
      </c>
    </row>
    <row collapsed="false" customFormat="false" customHeight="false" hidden="false" ht="12.1" outlineLevel="0" r="876">
      <c r="A876" s="21" t="n">
        <v>44946</v>
      </c>
      <c r="B876" s="22" t="s">
        <v>813</v>
      </c>
      <c r="C876" s="22" t="s">
        <v>870</v>
      </c>
      <c r="D876" s="22" t="s">
        <v>813</v>
      </c>
      <c r="E876" s="22" t="s">
        <v>813</v>
      </c>
      <c r="F876" s="22" t="s">
        <v>20</v>
      </c>
      <c r="G876" s="23" t="n">
        <v>1</v>
      </c>
      <c r="H876" s="24" t="n">
        <v>121.56</v>
      </c>
      <c r="I876" s="24" t="n">
        <v>121.56</v>
      </c>
      <c r="J876" s="24" t="n">
        <v>0</v>
      </c>
      <c r="K876" s="24" t="n">
        <v>-0</v>
      </c>
      <c r="L876" s="24" t="n">
        <v>-0</v>
      </c>
      <c r="M876" s="24"/>
      <c r="N876" s="6" t="s">
        <f>=I876+J876+K876+L876</f>
      </c>
      <c r="O876" s="22"/>
      <c r="P876" s="22" t="s">
        <v>807</v>
      </c>
    </row>
    <row collapsed="false" customFormat="false" customHeight="false" hidden="false" ht="12.1" outlineLevel="0" r="877">
      <c r="A877" s="21" t="n">
        <v>44946</v>
      </c>
      <c r="B877" s="22" t="s">
        <v>813</v>
      </c>
      <c r="C877" s="22" t="s">
        <v>870</v>
      </c>
      <c r="D877" s="22" t="s">
        <v>813</v>
      </c>
      <c r="E877" s="22" t="s">
        <v>813</v>
      </c>
      <c r="F877" s="22" t="s">
        <v>20</v>
      </c>
      <c r="G877" s="23" t="n">
        <v>1</v>
      </c>
      <c r="H877" s="24" t="n">
        <v>606.8</v>
      </c>
      <c r="I877" s="24" t="n">
        <v>606.8</v>
      </c>
      <c r="J877" s="24" t="n">
        <v>0</v>
      </c>
      <c r="K877" s="24" t="n">
        <v>-0</v>
      </c>
      <c r="L877" s="24" t="n">
        <v>-0</v>
      </c>
      <c r="M877" s="24"/>
      <c r="N877" s="6" t="s">
        <f>=I877+J877+K877+L877</f>
      </c>
      <c r="O877" s="22"/>
      <c r="P877" s="22" t="s">
        <v>807</v>
      </c>
    </row>
    <row collapsed="false" customFormat="false" customHeight="false" hidden="false" ht="12.1" outlineLevel="0" r="878">
      <c r="A878" s="20" t="n">
        <v>44946.590694444</v>
      </c>
      <c r="B878" s="16" t="s">
        <v>704</v>
      </c>
      <c r="C878" s="16" t="s">
        <v>892</v>
      </c>
      <c r="D878" s="16" t="s">
        <v>656</v>
      </c>
      <c r="E878" s="16" t="s">
        <v>18</v>
      </c>
      <c r="F878" s="16" t="s">
        <v>20</v>
      </c>
      <c r="G878" s="7" t="n">
        <v>10</v>
      </c>
      <c r="H878" s="6" t="n">
        <v>33.555</v>
      </c>
      <c r="I878" s="6" t="n">
        <v>-335.55</v>
      </c>
      <c r="J878" s="6" t="n">
        <v>-0</v>
      </c>
      <c r="K878" s="6" t="n">
        <v>-0.27</v>
      </c>
      <c r="L878" s="6" t="n">
        <v>-0</v>
      </c>
      <c r="M878" s="6"/>
      <c r="N878" s="6" t="s">
        <f>=I878+J878+K878+L878</f>
      </c>
      <c r="O878" s="16"/>
      <c r="P878" s="16" t="s">
        <v>807</v>
      </c>
    </row>
    <row collapsed="false" customFormat="false" customHeight="false" hidden="false" ht="12.1" outlineLevel="0" r="879">
      <c r="A879" s="20" t="n">
        <v>44946.591377315</v>
      </c>
      <c r="B879" s="16" t="s">
        <v>31</v>
      </c>
      <c r="C879" s="16" t="s">
        <v>856</v>
      </c>
      <c r="D879" s="16" t="s">
        <v>656</v>
      </c>
      <c r="E879" s="16" t="s">
        <v>18</v>
      </c>
      <c r="F879" s="16" t="s">
        <v>20</v>
      </c>
      <c r="G879" s="7" t="n">
        <v>1</v>
      </c>
      <c r="H879" s="6" t="n">
        <v>437.95</v>
      </c>
      <c r="I879" s="6" t="n">
        <v>-437.95</v>
      </c>
      <c r="J879" s="6" t="n">
        <v>-0</v>
      </c>
      <c r="K879" s="6" t="n">
        <v>-0.34</v>
      </c>
      <c r="L879" s="6" t="n">
        <v>-0</v>
      </c>
      <c r="M879" s="6"/>
      <c r="N879" s="6" t="s">
        <f>=I879+J879+K879+L879</f>
      </c>
      <c r="O879" s="16"/>
      <c r="P879" s="16" t="s">
        <v>807</v>
      </c>
    </row>
    <row collapsed="false" customFormat="false" customHeight="false" hidden="false" ht="12.1" outlineLevel="0" r="880">
      <c r="A880" s="20" t="n">
        <v>44946.591956019</v>
      </c>
      <c r="B880" s="16" t="s">
        <v>679</v>
      </c>
      <c r="C880" s="16" t="s">
        <v>853</v>
      </c>
      <c r="D880" s="16" t="s">
        <v>656</v>
      </c>
      <c r="E880" s="16" t="s">
        <v>87</v>
      </c>
      <c r="F880" s="16" t="s">
        <v>20</v>
      </c>
      <c r="G880" s="7" t="n">
        <v>1</v>
      </c>
      <c r="H880" s="6" t="n">
        <v>9.484</v>
      </c>
      <c r="I880" s="6" t="n">
        <v>-9.48</v>
      </c>
      <c r="J880" s="6" t="n">
        <v>-0</v>
      </c>
      <c r="K880" s="6" t="n">
        <v>-0.01</v>
      </c>
      <c r="L880" s="6" t="n">
        <v>-0</v>
      </c>
      <c r="M880" s="6"/>
      <c r="N880" s="6" t="s">
        <f>=I880+J880+K880+L880</f>
      </c>
      <c r="O880" s="16"/>
      <c r="P880" s="16" t="s">
        <v>807</v>
      </c>
    </row>
    <row collapsed="false" customFormat="false" customHeight="false" hidden="false" ht="12.1" outlineLevel="0" r="881">
      <c r="A881" s="20" t="n">
        <v>44946.591956019</v>
      </c>
      <c r="B881" s="16" t="s">
        <v>679</v>
      </c>
      <c r="C881" s="16" t="s">
        <v>853</v>
      </c>
      <c r="D881" s="16" t="s">
        <v>656</v>
      </c>
      <c r="E881" s="16" t="s">
        <v>87</v>
      </c>
      <c r="F881" s="16" t="s">
        <v>20</v>
      </c>
      <c r="G881" s="7" t="n">
        <v>17</v>
      </c>
      <c r="H881" s="6" t="n">
        <v>9.486</v>
      </c>
      <c r="I881" s="6" t="n">
        <v>-161.26</v>
      </c>
      <c r="J881" s="6" t="n">
        <v>-0</v>
      </c>
      <c r="K881" s="6" t="n">
        <v>-0.13</v>
      </c>
      <c r="L881" s="6" t="n">
        <v>-0</v>
      </c>
      <c r="M881" s="6"/>
      <c r="N881" s="6" t="s">
        <f>=I881+J881+K881+L881</f>
      </c>
      <c r="O881" s="16"/>
      <c r="P881" s="16" t="s">
        <v>807</v>
      </c>
    </row>
    <row collapsed="false" customFormat="false" customHeight="false" hidden="false" ht="12.1" outlineLevel="0" r="882">
      <c r="A882" s="21" t="n">
        <v>44951</v>
      </c>
      <c r="B882" s="22" t="s">
        <v>803</v>
      </c>
      <c r="C882" s="22" t="s">
        <v>287</v>
      </c>
      <c r="D882" s="22" t="s">
        <v>803</v>
      </c>
      <c r="E882" s="22" t="s">
        <v>803</v>
      </c>
      <c r="F882" s="22" t="s">
        <v>20</v>
      </c>
      <c r="G882" s="23" t="n">
        <v>1</v>
      </c>
      <c r="H882" s="24" t="n">
        <v>156.2</v>
      </c>
      <c r="I882" s="24" t="n">
        <v>156.2</v>
      </c>
      <c r="J882" s="24" t="n">
        <v>0</v>
      </c>
      <c r="K882" s="24" t="n">
        <v>-0</v>
      </c>
      <c r="L882" s="24" t="n">
        <v>-0</v>
      </c>
      <c r="M882" s="24"/>
      <c r="N882" s="6" t="s">
        <f>=I882+J882+K882+L882</f>
      </c>
      <c r="O882" s="22"/>
      <c r="P882" s="22" t="s">
        <v>807</v>
      </c>
    </row>
    <row collapsed="false" customFormat="false" customHeight="false" hidden="false" ht="12.1" outlineLevel="0" r="883">
      <c r="A883" s="21" t="n">
        <v>44951</v>
      </c>
      <c r="B883" s="22" t="s">
        <v>813</v>
      </c>
      <c r="C883" s="22" t="s">
        <v>840</v>
      </c>
      <c r="D883" s="22" t="s">
        <v>813</v>
      </c>
      <c r="E883" s="22" t="s">
        <v>813</v>
      </c>
      <c r="F883" s="22" t="s">
        <v>20</v>
      </c>
      <c r="G883" s="23" t="n">
        <v>1</v>
      </c>
      <c r="H883" s="24" t="n">
        <v>95.76</v>
      </c>
      <c r="I883" s="24" t="n">
        <v>95.76</v>
      </c>
      <c r="J883" s="24" t="n">
        <v>0</v>
      </c>
      <c r="K883" s="24" t="n">
        <v>-0</v>
      </c>
      <c r="L883" s="24" t="n">
        <v>-0</v>
      </c>
      <c r="M883" s="24"/>
      <c r="N883" s="6" t="s">
        <f>=I883+J883+K883+L883</f>
      </c>
      <c r="O883" s="22"/>
      <c r="P883" s="22" t="s">
        <v>807</v>
      </c>
    </row>
    <row collapsed="false" customFormat="false" customHeight="false" hidden="false" ht="12.1" outlineLevel="0" r="884">
      <c r="A884" s="20" t="n">
        <v>44951.522210648</v>
      </c>
      <c r="B884" s="16" t="s">
        <v>722</v>
      </c>
      <c r="C884" s="16" t="s">
        <v>917</v>
      </c>
      <c r="D884" s="16" t="s">
        <v>656</v>
      </c>
      <c r="E884" s="16" t="s">
        <v>87</v>
      </c>
      <c r="F884" s="16" t="s">
        <v>20</v>
      </c>
      <c r="G884" s="7" t="n">
        <v>37</v>
      </c>
      <c r="H884" s="6" t="n">
        <v>4.17</v>
      </c>
      <c r="I884" s="6" t="n">
        <v>-154.29</v>
      </c>
      <c r="J884" s="6" t="n">
        <v>-0</v>
      </c>
      <c r="K884" s="6" t="n">
        <v>-0.12</v>
      </c>
      <c r="L884" s="6" t="n">
        <v>-0</v>
      </c>
      <c r="M884" s="6"/>
      <c r="N884" s="6" t="s">
        <f>=I884+J884+K884+L884</f>
      </c>
      <c r="O884" s="16"/>
      <c r="P884" s="16" t="s">
        <v>807</v>
      </c>
    </row>
    <row collapsed="false" customFormat="false" customHeight="false" hidden="false" ht="12.1" outlineLevel="0" r="885">
      <c r="A885" s="21" t="n">
        <v>44953</v>
      </c>
      <c r="B885" s="22" t="s">
        <v>813</v>
      </c>
      <c r="C885" s="22" t="s">
        <v>908</v>
      </c>
      <c r="D885" s="22" t="s">
        <v>813</v>
      </c>
      <c r="E885" s="22" t="s">
        <v>813</v>
      </c>
      <c r="F885" s="22" t="s">
        <v>20</v>
      </c>
      <c r="G885" s="23" t="n">
        <v>1</v>
      </c>
      <c r="H885" s="24" t="n">
        <v>160.51</v>
      </c>
      <c r="I885" s="24" t="n">
        <v>160.51</v>
      </c>
      <c r="J885" s="24" t="n">
        <v>0</v>
      </c>
      <c r="K885" s="24" t="n">
        <v>-0</v>
      </c>
      <c r="L885" s="24" t="n">
        <v>-0</v>
      </c>
      <c r="M885" s="24"/>
      <c r="N885" s="6" t="s">
        <f>=I885+J885+K885+L885</f>
      </c>
      <c r="O885" s="22"/>
      <c r="P885" s="22" t="s">
        <v>807</v>
      </c>
    </row>
    <row collapsed="false" customFormat="false" customHeight="false" hidden="false" ht="12.1" outlineLevel="0" r="886">
      <c r="A886" s="21" t="n">
        <v>44953</v>
      </c>
      <c r="B886" s="22" t="s">
        <v>813</v>
      </c>
      <c r="C886" s="22" t="s">
        <v>908</v>
      </c>
      <c r="D886" s="22" t="s">
        <v>813</v>
      </c>
      <c r="E886" s="22" t="s">
        <v>813</v>
      </c>
      <c r="F886" s="22" t="s">
        <v>20</v>
      </c>
      <c r="G886" s="23" t="n">
        <v>1</v>
      </c>
      <c r="H886" s="24" t="n">
        <v>355.8</v>
      </c>
      <c r="I886" s="24" t="n">
        <v>355.8</v>
      </c>
      <c r="J886" s="24" t="n">
        <v>0</v>
      </c>
      <c r="K886" s="24" t="n">
        <v>-0</v>
      </c>
      <c r="L886" s="24" t="n">
        <v>-0</v>
      </c>
      <c r="M886" s="24"/>
      <c r="N886" s="6" t="s">
        <f>=I886+J886+K886+L886</f>
      </c>
      <c r="O886" s="22"/>
      <c r="P886" s="22" t="s">
        <v>807</v>
      </c>
    </row>
    <row collapsed="false" customFormat="false" customHeight="false" hidden="false" ht="12.1" outlineLevel="0" r="887">
      <c r="A887" s="20" t="n">
        <v>44953.633738426</v>
      </c>
      <c r="B887" s="16" t="s">
        <v>31</v>
      </c>
      <c r="C887" s="16" t="s">
        <v>856</v>
      </c>
      <c r="D887" s="16" t="s">
        <v>656</v>
      </c>
      <c r="E887" s="16" t="s">
        <v>18</v>
      </c>
      <c r="F887" s="16" t="s">
        <v>20</v>
      </c>
      <c r="G887" s="7" t="n">
        <v>1</v>
      </c>
      <c r="H887" s="6" t="n">
        <v>447.4</v>
      </c>
      <c r="I887" s="6" t="n">
        <v>-447.4</v>
      </c>
      <c r="J887" s="6" t="n">
        <v>-0</v>
      </c>
      <c r="K887" s="6" t="n">
        <v>-0.35</v>
      </c>
      <c r="L887" s="6" t="n">
        <v>-0</v>
      </c>
      <c r="M887" s="6"/>
      <c r="N887" s="6" t="s">
        <f>=I887+J887+K887+L887</f>
      </c>
      <c r="O887" s="16"/>
      <c r="P887" s="16" t="s">
        <v>807</v>
      </c>
    </row>
    <row collapsed="false" customFormat="false" customHeight="false" hidden="false" ht="12.1" outlineLevel="0" r="888">
      <c r="A888" s="20" t="n">
        <v>44953.635266204</v>
      </c>
      <c r="B888" s="16" t="s">
        <v>722</v>
      </c>
      <c r="C888" s="16" t="s">
        <v>917</v>
      </c>
      <c r="D888" s="16" t="s">
        <v>656</v>
      </c>
      <c r="E888" s="16" t="s">
        <v>87</v>
      </c>
      <c r="F888" s="16" t="s">
        <v>20</v>
      </c>
      <c r="G888" s="7" t="n">
        <v>39</v>
      </c>
      <c r="H888" s="6" t="n">
        <v>4.18</v>
      </c>
      <c r="I888" s="6" t="n">
        <v>-163.02</v>
      </c>
      <c r="J888" s="6" t="n">
        <v>-0</v>
      </c>
      <c r="K888" s="6" t="n">
        <v>-0.13</v>
      </c>
      <c r="L888" s="6" t="n">
        <v>-0</v>
      </c>
      <c r="M888" s="6"/>
      <c r="N888" s="6" t="s">
        <f>=I888+J888+K888+L888</f>
      </c>
      <c r="O888" s="16"/>
      <c r="P888" s="16" t="s">
        <v>807</v>
      </c>
    </row>
    <row collapsed="false" customFormat="false" customHeight="false" hidden="false" ht="12.1" outlineLevel="0" r="889">
      <c r="A889" s="21" t="n">
        <v>44957</v>
      </c>
      <c r="B889" s="22" t="s">
        <v>803</v>
      </c>
      <c r="C889" s="22" t="s">
        <v>175</v>
      </c>
      <c r="D889" s="22" t="s">
        <v>803</v>
      </c>
      <c r="E889" s="22" t="s">
        <v>803</v>
      </c>
      <c r="F889" s="22" t="s">
        <v>20</v>
      </c>
      <c r="G889" s="23" t="n">
        <v>1</v>
      </c>
      <c r="H889" s="24" t="n">
        <v>2000</v>
      </c>
      <c r="I889" s="24" t="n">
        <v>2000</v>
      </c>
      <c r="J889" s="24" t="n">
        <v>0</v>
      </c>
      <c r="K889" s="24" t="n">
        <v>-0</v>
      </c>
      <c r="L889" s="24" t="n">
        <v>-0</v>
      </c>
      <c r="M889" s="24"/>
      <c r="N889" s="6" t="s">
        <f>=I889+J889+K889+L889</f>
      </c>
      <c r="O889" s="22"/>
      <c r="P889" s="22" t="s">
        <v>807</v>
      </c>
    </row>
    <row collapsed="false" customFormat="false" customHeight="false" hidden="false" ht="12.1" outlineLevel="0" r="890">
      <c r="A890" s="20" t="n">
        <v>44957.481585648</v>
      </c>
      <c r="B890" s="16" t="s">
        <v>50</v>
      </c>
      <c r="C890" s="16" t="s">
        <v>812</v>
      </c>
      <c r="D890" s="16" t="s">
        <v>656</v>
      </c>
      <c r="E890" s="16" t="s">
        <v>18</v>
      </c>
      <c r="F890" s="16" t="s">
        <v>20</v>
      </c>
      <c r="G890" s="7" t="n">
        <v>10</v>
      </c>
      <c r="H890" s="6" t="n">
        <v>115.96</v>
      </c>
      <c r="I890" s="6" t="n">
        <v>-1159.6</v>
      </c>
      <c r="J890" s="6" t="n">
        <v>-0</v>
      </c>
      <c r="K890" s="6" t="n">
        <v>-0.93</v>
      </c>
      <c r="L890" s="6" t="n">
        <v>-0</v>
      </c>
      <c r="M890" s="6"/>
      <c r="N890" s="6" t="s">
        <f>=I890+J890+K890+L890</f>
      </c>
      <c r="O890" s="16"/>
      <c r="P890" s="16" t="s">
        <v>807</v>
      </c>
    </row>
    <row collapsed="false" customFormat="false" customHeight="false" hidden="false" ht="12.1" outlineLevel="0" r="891">
      <c r="A891" s="20" t="n">
        <v>44957.481793981</v>
      </c>
      <c r="B891" s="16" t="s">
        <v>724</v>
      </c>
      <c r="C891" s="16" t="s">
        <v>919</v>
      </c>
      <c r="D891" s="16" t="s">
        <v>656</v>
      </c>
      <c r="E891" s="16" t="s">
        <v>18</v>
      </c>
      <c r="F891" s="16" t="s">
        <v>20</v>
      </c>
      <c r="G891" s="7" t="n">
        <v>2</v>
      </c>
      <c r="H891" s="6" t="n">
        <v>331.9</v>
      </c>
      <c r="I891" s="6" t="n">
        <v>-663.8</v>
      </c>
      <c r="J891" s="6" t="n">
        <v>-0</v>
      </c>
      <c r="K891" s="6" t="n">
        <v>-0.54</v>
      </c>
      <c r="L891" s="6" t="n">
        <v>-0</v>
      </c>
      <c r="M891" s="6"/>
      <c r="N891" s="6" t="s">
        <f>=I891+J891+K891+L891</f>
      </c>
      <c r="O891" s="16"/>
      <c r="P891" s="16" t="s">
        <v>807</v>
      </c>
    </row>
    <row collapsed="false" customFormat="false" customHeight="false" hidden="false" ht="12.1" outlineLevel="0" r="892">
      <c r="A892" s="20" t="n">
        <v>44957.482094907</v>
      </c>
      <c r="B892" s="16" t="s">
        <v>722</v>
      </c>
      <c r="C892" s="16" t="s">
        <v>917</v>
      </c>
      <c r="D892" s="16" t="s">
        <v>656</v>
      </c>
      <c r="E892" s="16" t="s">
        <v>87</v>
      </c>
      <c r="F892" s="16" t="s">
        <v>20</v>
      </c>
      <c r="G892" s="7" t="n">
        <v>40</v>
      </c>
      <c r="H892" s="6" t="n">
        <v>4.224</v>
      </c>
      <c r="I892" s="6" t="n">
        <v>-168.96</v>
      </c>
      <c r="J892" s="6" t="n">
        <v>-0</v>
      </c>
      <c r="K892" s="6" t="n">
        <v>-0.14</v>
      </c>
      <c r="L892" s="6" t="n">
        <v>-0</v>
      </c>
      <c r="M892" s="6"/>
      <c r="N892" s="6" t="s">
        <f>=I892+J892+K892+L892</f>
      </c>
      <c r="O892" s="16"/>
      <c r="P892" s="16" t="s">
        <v>807</v>
      </c>
    </row>
    <row collapsed="false" customFormat="false" customHeight="false" hidden="false" ht="12.1" outlineLevel="0" r="893">
      <c r="A893" s="21" t="n">
        <v>44957.687106481</v>
      </c>
      <c r="B893" s="22" t="s">
        <v>803</v>
      </c>
      <c r="C893" s="22" t="s">
        <v>240</v>
      </c>
      <c r="D893" s="22" t="s">
        <v>803</v>
      </c>
      <c r="E893" s="22" t="s">
        <v>803</v>
      </c>
      <c r="F893" s="22" t="s">
        <v>20</v>
      </c>
      <c r="G893" s="23" t="n">
        <v>1</v>
      </c>
      <c r="H893" s="24" t="n">
        <v>600</v>
      </c>
      <c r="I893" s="24" t="n">
        <v>600</v>
      </c>
      <c r="J893" s="24" t="n">
        <v>0</v>
      </c>
      <c r="K893" s="24" t="n">
        <v>-0</v>
      </c>
      <c r="L893" s="24" t="n">
        <v>-0</v>
      </c>
      <c r="M893" s="24"/>
      <c r="N893" s="6" t="s">
        <f>=I893+J893+K893+L893</f>
      </c>
      <c r="O893" s="22"/>
      <c r="P893" s="22" t="s">
        <v>841</v>
      </c>
    </row>
    <row collapsed="false" customFormat="false" customHeight="false" hidden="false" ht="12.1" outlineLevel="0" r="894">
      <c r="A894" s="20" t="n">
        <v>44957.711666667</v>
      </c>
      <c r="B894" s="16" t="s">
        <v>721</v>
      </c>
      <c r="C894" s="16" t="s">
        <v>916</v>
      </c>
      <c r="D894" s="16" t="s">
        <v>656</v>
      </c>
      <c r="E894" s="16" t="s">
        <v>87</v>
      </c>
      <c r="F894" s="16" t="s">
        <v>20</v>
      </c>
      <c r="G894" s="7" t="n">
        <v>30</v>
      </c>
      <c r="H894" s="6" t="n">
        <v>7.1</v>
      </c>
      <c r="I894" s="6" t="n">
        <v>-213</v>
      </c>
      <c r="J894" s="6" t="n">
        <v>-0</v>
      </c>
      <c r="K894" s="6" t="n">
        <v>-0</v>
      </c>
      <c r="L894" s="6" t="n">
        <v>-0.07</v>
      </c>
      <c r="M894" s="6"/>
      <c r="N894" s="6" t="s">
        <f>=I894+J894+K894+L894</f>
      </c>
      <c r="O894" s="16"/>
      <c r="P894" s="16" t="s">
        <v>841</v>
      </c>
    </row>
    <row collapsed="false" customFormat="false" customHeight="false" hidden="false" ht="12.1" outlineLevel="0" r="895">
      <c r="A895" s="20" t="n">
        <v>44957.712002315</v>
      </c>
      <c r="B895" s="16" t="s">
        <v>720</v>
      </c>
      <c r="C895" s="16" t="s">
        <v>915</v>
      </c>
      <c r="D895" s="16" t="s">
        <v>656</v>
      </c>
      <c r="E895" s="16" t="s">
        <v>87</v>
      </c>
      <c r="F895" s="16" t="s">
        <v>20</v>
      </c>
      <c r="G895" s="7" t="n">
        <v>35</v>
      </c>
      <c r="H895" s="6" t="n">
        <v>6.25</v>
      </c>
      <c r="I895" s="6" t="n">
        <v>-218.75</v>
      </c>
      <c r="J895" s="6" t="n">
        <v>-0</v>
      </c>
      <c r="K895" s="6" t="n">
        <v>-0</v>
      </c>
      <c r="L895" s="6" t="n">
        <v>-0.07</v>
      </c>
      <c r="M895" s="6"/>
      <c r="N895" s="6" t="s">
        <f>=I895+J895+K895+L895</f>
      </c>
      <c r="O895" s="16"/>
      <c r="P895" s="16" t="s">
        <v>841</v>
      </c>
    </row>
    <row collapsed="false" customFormat="false" customHeight="false" hidden="false" ht="12.1" outlineLevel="0" r="896">
      <c r="A896" s="20" t="n">
        <v>44957.712199074</v>
      </c>
      <c r="B896" s="16" t="s">
        <v>723</v>
      </c>
      <c r="C896" s="16" t="s">
        <v>918</v>
      </c>
      <c r="D896" s="16" t="s">
        <v>656</v>
      </c>
      <c r="E896" s="16" t="s">
        <v>87</v>
      </c>
      <c r="F896" s="16" t="s">
        <v>20</v>
      </c>
      <c r="G896" s="7" t="n">
        <v>20</v>
      </c>
      <c r="H896" s="6" t="n">
        <v>7.21</v>
      </c>
      <c r="I896" s="6" t="n">
        <v>-144.2</v>
      </c>
      <c r="J896" s="6" t="n">
        <v>-0</v>
      </c>
      <c r="K896" s="6" t="n">
        <v>-0</v>
      </c>
      <c r="L896" s="6" t="n">
        <v>-0.04</v>
      </c>
      <c r="M896" s="6"/>
      <c r="N896" s="6" t="s">
        <f>=I896+J896+K896+L896</f>
      </c>
      <c r="O896" s="16"/>
      <c r="P896" s="16" t="s">
        <v>841</v>
      </c>
    </row>
    <row collapsed="false" customFormat="false" customHeight="false" hidden="false" ht="12.1" outlineLevel="0" r="897">
      <c r="A897" s="20" t="n">
        <v>44957.712523148</v>
      </c>
      <c r="B897" s="16" t="s">
        <v>719</v>
      </c>
      <c r="C897" s="16" t="s">
        <v>914</v>
      </c>
      <c r="D897" s="16" t="s">
        <v>656</v>
      </c>
      <c r="E897" s="16" t="s">
        <v>87</v>
      </c>
      <c r="F897" s="16" t="s">
        <v>20</v>
      </c>
      <c r="G897" s="7" t="n">
        <v>2</v>
      </c>
      <c r="H897" s="6" t="n">
        <v>12.893</v>
      </c>
      <c r="I897" s="6" t="n">
        <v>-25.79</v>
      </c>
      <c r="J897" s="6" t="n">
        <v>-0</v>
      </c>
      <c r="K897" s="6" t="n">
        <v>-0</v>
      </c>
      <c r="L897" s="6" t="n">
        <v>-0.02</v>
      </c>
      <c r="M897" s="6"/>
      <c r="N897" s="6" t="s">
        <f>=I897+J897+K897+L897</f>
      </c>
      <c r="O897" s="16"/>
      <c r="P897" s="16" t="s">
        <v>841</v>
      </c>
    </row>
    <row collapsed="false" customFormat="false" customHeight="false" hidden="false" ht="12.1" outlineLevel="0" r="898">
      <c r="A898" s="21" t="n">
        <v>44963</v>
      </c>
      <c r="B898" s="22" t="s">
        <v>803</v>
      </c>
      <c r="C898" s="22" t="s">
        <v>175</v>
      </c>
      <c r="D898" s="22" t="s">
        <v>803</v>
      </c>
      <c r="E898" s="22" t="s">
        <v>803</v>
      </c>
      <c r="F898" s="22" t="s">
        <v>20</v>
      </c>
      <c r="G898" s="23" t="n">
        <v>1</v>
      </c>
      <c r="H898" s="24" t="n">
        <v>97</v>
      </c>
      <c r="I898" s="24" t="n">
        <v>97</v>
      </c>
      <c r="J898" s="24" t="n">
        <v>0</v>
      </c>
      <c r="K898" s="24" t="n">
        <v>-0</v>
      </c>
      <c r="L898" s="24" t="n">
        <v>-0</v>
      </c>
      <c r="M898" s="24"/>
      <c r="N898" s="6" t="s">
        <f>=I898+J898+K898+L898</f>
      </c>
      <c r="O898" s="22"/>
      <c r="P898" s="22" t="s">
        <v>807</v>
      </c>
    </row>
    <row collapsed="false" customFormat="false" customHeight="false" hidden="false" ht="12.1" outlineLevel="0" r="899">
      <c r="A899" s="20" t="n">
        <v>44963.461770833</v>
      </c>
      <c r="B899" s="16" t="s">
        <v>722</v>
      </c>
      <c r="C899" s="16" t="s">
        <v>917</v>
      </c>
      <c r="D899" s="16" t="s">
        <v>656</v>
      </c>
      <c r="E899" s="16" t="s">
        <v>87</v>
      </c>
      <c r="F899" s="16" t="s">
        <v>20</v>
      </c>
      <c r="G899" s="7" t="n">
        <v>24</v>
      </c>
      <c r="H899" s="6" t="n">
        <v>4.318</v>
      </c>
      <c r="I899" s="6" t="n">
        <v>-103.63</v>
      </c>
      <c r="J899" s="6" t="n">
        <v>-0</v>
      </c>
      <c r="K899" s="6" t="n">
        <v>-0.08</v>
      </c>
      <c r="L899" s="6" t="n">
        <v>-0</v>
      </c>
      <c r="M899" s="6"/>
      <c r="N899" s="6" t="s">
        <f>=I899+J899+K899+L899</f>
      </c>
      <c r="O899" s="16"/>
      <c r="P899" s="16" t="s">
        <v>807</v>
      </c>
    </row>
    <row collapsed="false" customFormat="false" customHeight="false" hidden="false" ht="12.1" outlineLevel="0" r="900">
      <c r="A900" s="21" t="n">
        <v>44965</v>
      </c>
      <c r="B900" s="22" t="s">
        <v>813</v>
      </c>
      <c r="C900" s="22" t="s">
        <v>910</v>
      </c>
      <c r="D900" s="22" t="s">
        <v>813</v>
      </c>
      <c r="E900" s="22" t="s">
        <v>813</v>
      </c>
      <c r="F900" s="22" t="s">
        <v>20</v>
      </c>
      <c r="G900" s="23" t="n">
        <v>1</v>
      </c>
      <c r="H900" s="24" t="n">
        <v>14.89</v>
      </c>
      <c r="I900" s="24" t="n">
        <v>14.89</v>
      </c>
      <c r="J900" s="24" t="n">
        <v>0</v>
      </c>
      <c r="K900" s="24" t="n">
        <v>-0</v>
      </c>
      <c r="L900" s="24" t="n">
        <v>-0</v>
      </c>
      <c r="M900" s="24"/>
      <c r="N900" s="6" t="s">
        <f>=I900+J900+K900+L900</f>
      </c>
      <c r="O900" s="22"/>
      <c r="P900" s="22" t="s">
        <v>807</v>
      </c>
    </row>
    <row collapsed="false" customFormat="false" customHeight="false" hidden="false" ht="12.1" outlineLevel="0" r="901">
      <c r="A901" s="21" t="n">
        <v>44965.562534722</v>
      </c>
      <c r="B901" s="22" t="s">
        <v>803</v>
      </c>
      <c r="C901" s="22" t="s">
        <v>240</v>
      </c>
      <c r="D901" s="22" t="s">
        <v>803</v>
      </c>
      <c r="E901" s="22" t="s">
        <v>803</v>
      </c>
      <c r="F901" s="22" t="s">
        <v>20</v>
      </c>
      <c r="G901" s="23" t="n">
        <v>1</v>
      </c>
      <c r="H901" s="24" t="n">
        <v>600</v>
      </c>
      <c r="I901" s="24" t="n">
        <v>600</v>
      </c>
      <c r="J901" s="24" t="n">
        <v>0</v>
      </c>
      <c r="K901" s="24" t="n">
        <v>-0</v>
      </c>
      <c r="L901" s="24" t="n">
        <v>-0</v>
      </c>
      <c r="M901" s="24"/>
      <c r="N901" s="6" t="s">
        <f>=I901+J901+K901+L901</f>
      </c>
      <c r="O901" s="22"/>
      <c r="P901" s="22" t="s">
        <v>841</v>
      </c>
    </row>
    <row collapsed="false" customFormat="false" customHeight="false" hidden="false" ht="12.1" outlineLevel="0" r="902">
      <c r="A902" s="20" t="n">
        <v>44965.715173611</v>
      </c>
      <c r="B902" s="16" t="s">
        <v>721</v>
      </c>
      <c r="C902" s="16" t="s">
        <v>916</v>
      </c>
      <c r="D902" s="16" t="s">
        <v>656</v>
      </c>
      <c r="E902" s="16" t="s">
        <v>87</v>
      </c>
      <c r="F902" s="16" t="s">
        <v>20</v>
      </c>
      <c r="G902" s="7" t="n">
        <v>20</v>
      </c>
      <c r="H902" s="6" t="n">
        <v>7.568</v>
      </c>
      <c r="I902" s="6" t="n">
        <v>-151.36</v>
      </c>
      <c r="J902" s="6" t="n">
        <v>-0</v>
      </c>
      <c r="K902" s="6" t="n">
        <v>-0</v>
      </c>
      <c r="L902" s="6" t="n">
        <v>-0.05</v>
      </c>
      <c r="M902" s="6"/>
      <c r="N902" s="6" t="s">
        <f>=I902+J902+K902+L902</f>
      </c>
      <c r="O902" s="16"/>
      <c r="P902" s="16" t="s">
        <v>841</v>
      </c>
    </row>
    <row collapsed="false" customFormat="false" customHeight="false" hidden="false" ht="12.1" outlineLevel="0" r="903">
      <c r="A903" s="20" t="n">
        <v>44965.715335648</v>
      </c>
      <c r="B903" s="16" t="s">
        <v>720</v>
      </c>
      <c r="C903" s="16" t="s">
        <v>915</v>
      </c>
      <c r="D903" s="16" t="s">
        <v>656</v>
      </c>
      <c r="E903" s="16" t="s">
        <v>87</v>
      </c>
      <c r="F903" s="16" t="s">
        <v>20</v>
      </c>
      <c r="G903" s="7" t="n">
        <v>20</v>
      </c>
      <c r="H903" s="6" t="n">
        <v>6.31</v>
      </c>
      <c r="I903" s="6" t="n">
        <v>-126.2</v>
      </c>
      <c r="J903" s="6" t="n">
        <v>-0</v>
      </c>
      <c r="K903" s="6" t="n">
        <v>-0</v>
      </c>
      <c r="L903" s="6" t="n">
        <v>-0.04</v>
      </c>
      <c r="M903" s="6"/>
      <c r="N903" s="6" t="s">
        <f>=I903+J903+K903+L903</f>
      </c>
      <c r="O903" s="16"/>
      <c r="P903" s="16" t="s">
        <v>841</v>
      </c>
    </row>
    <row collapsed="false" customFormat="false" customHeight="false" hidden="false" ht="12.1" outlineLevel="0" r="904">
      <c r="A904" s="20" t="n">
        <v>44965.715509259</v>
      </c>
      <c r="B904" s="16" t="s">
        <v>723</v>
      </c>
      <c r="C904" s="16" t="s">
        <v>918</v>
      </c>
      <c r="D904" s="16" t="s">
        <v>656</v>
      </c>
      <c r="E904" s="16" t="s">
        <v>87</v>
      </c>
      <c r="F904" s="16" t="s">
        <v>20</v>
      </c>
      <c r="G904" s="7" t="n">
        <v>20</v>
      </c>
      <c r="H904" s="6" t="n">
        <v>7.44</v>
      </c>
      <c r="I904" s="6" t="n">
        <v>-148.8</v>
      </c>
      <c r="J904" s="6" t="n">
        <v>-0</v>
      </c>
      <c r="K904" s="6" t="n">
        <v>-0</v>
      </c>
      <c r="L904" s="6" t="n">
        <v>-0.05</v>
      </c>
      <c r="M904" s="6"/>
      <c r="N904" s="6" t="s">
        <f>=I904+J904+K904+L904</f>
      </c>
      <c r="O904" s="16"/>
      <c r="P904" s="16" t="s">
        <v>841</v>
      </c>
    </row>
    <row collapsed="false" customFormat="false" customHeight="false" hidden="false" ht="12.1" outlineLevel="0" r="905">
      <c r="A905" s="20" t="n">
        <v>44965.715798611</v>
      </c>
      <c r="B905" s="16" t="s">
        <v>719</v>
      </c>
      <c r="C905" s="16" t="s">
        <v>914</v>
      </c>
      <c r="D905" s="16" t="s">
        <v>656</v>
      </c>
      <c r="E905" s="16" t="s">
        <v>87</v>
      </c>
      <c r="F905" s="16" t="s">
        <v>20</v>
      </c>
      <c r="G905" s="7" t="n">
        <v>12</v>
      </c>
      <c r="H905" s="6" t="n">
        <v>13.17</v>
      </c>
      <c r="I905" s="6" t="n">
        <v>-158.04</v>
      </c>
      <c r="J905" s="6" t="n">
        <v>-0</v>
      </c>
      <c r="K905" s="6" t="n">
        <v>-0</v>
      </c>
      <c r="L905" s="6" t="n">
        <v>-0.05</v>
      </c>
      <c r="M905" s="6"/>
      <c r="N905" s="6" t="s">
        <f>=I905+J905+K905+L905</f>
      </c>
      <c r="O905" s="16"/>
      <c r="P905" s="16" t="s">
        <v>841</v>
      </c>
    </row>
    <row collapsed="false" customFormat="false" customHeight="false" hidden="false" ht="12.1" outlineLevel="0" r="906">
      <c r="A906" s="21" t="n">
        <v>44966</v>
      </c>
      <c r="B906" s="22" t="s">
        <v>803</v>
      </c>
      <c r="C906" s="22" t="s">
        <v>175</v>
      </c>
      <c r="D906" s="22" t="s">
        <v>803</v>
      </c>
      <c r="E906" s="22" t="s">
        <v>803</v>
      </c>
      <c r="F906" s="22" t="s">
        <v>20</v>
      </c>
      <c r="G906" s="23" t="n">
        <v>1</v>
      </c>
      <c r="H906" s="24" t="n">
        <v>22</v>
      </c>
      <c r="I906" s="24" t="n">
        <v>22</v>
      </c>
      <c r="J906" s="24" t="n">
        <v>0</v>
      </c>
      <c r="K906" s="24" t="n">
        <v>-0</v>
      </c>
      <c r="L906" s="24" t="n">
        <v>-0</v>
      </c>
      <c r="M906" s="24"/>
      <c r="N906" s="6" t="s">
        <f>=I906+J906+K906+L906</f>
      </c>
      <c r="O906" s="22"/>
      <c r="P906" s="22" t="s">
        <v>807</v>
      </c>
    </row>
    <row collapsed="false" customFormat="false" customHeight="false" hidden="false" ht="12.1" outlineLevel="0" r="907">
      <c r="A907" s="20" t="n">
        <v>44966.419780093</v>
      </c>
      <c r="B907" s="16" t="s">
        <v>722</v>
      </c>
      <c r="C907" s="16" t="s">
        <v>917</v>
      </c>
      <c r="D907" s="16" t="s">
        <v>656</v>
      </c>
      <c r="E907" s="16" t="s">
        <v>87</v>
      </c>
      <c r="F907" s="16" t="s">
        <v>20</v>
      </c>
      <c r="G907" s="7" t="n">
        <v>8</v>
      </c>
      <c r="H907" s="6" t="n">
        <v>4.344</v>
      </c>
      <c r="I907" s="6" t="n">
        <v>-34.75</v>
      </c>
      <c r="J907" s="6" t="n">
        <v>-0</v>
      </c>
      <c r="K907" s="6" t="n">
        <v>-0.03</v>
      </c>
      <c r="L907" s="6" t="n">
        <v>-0</v>
      </c>
      <c r="M907" s="6"/>
      <c r="N907" s="6" t="s">
        <f>=I907+J907+K907+L907</f>
      </c>
      <c r="O907" s="16"/>
      <c r="P907" s="16" t="s">
        <v>807</v>
      </c>
    </row>
    <row collapsed="false" customFormat="false" customHeight="false" hidden="false" ht="12.1" outlineLevel="0" r="908">
      <c r="A908" s="21" t="n">
        <v>44970.461539352</v>
      </c>
      <c r="B908" s="22" t="s">
        <v>803</v>
      </c>
      <c r="C908" s="22" t="s">
        <v>240</v>
      </c>
      <c r="D908" s="22" t="s">
        <v>803</v>
      </c>
      <c r="E908" s="22" t="s">
        <v>803</v>
      </c>
      <c r="F908" s="22" t="s">
        <v>20</v>
      </c>
      <c r="G908" s="23" t="n">
        <v>1</v>
      </c>
      <c r="H908" s="24" t="n">
        <v>600</v>
      </c>
      <c r="I908" s="24" t="n">
        <v>600</v>
      </c>
      <c r="J908" s="24" t="n">
        <v>0</v>
      </c>
      <c r="K908" s="24" t="n">
        <v>-0</v>
      </c>
      <c r="L908" s="24" t="n">
        <v>-0</v>
      </c>
      <c r="M908" s="24"/>
      <c r="N908" s="6" t="s">
        <f>=I908+J908+K908+L908</f>
      </c>
      <c r="O908" s="22"/>
      <c r="P908" s="22" t="s">
        <v>841</v>
      </c>
    </row>
    <row collapsed="false" customFormat="false" customHeight="false" hidden="false" ht="12.1" outlineLevel="0" r="909">
      <c r="A909" s="20" t="n">
        <v>44970.712916667</v>
      </c>
      <c r="B909" s="16" t="s">
        <v>723</v>
      </c>
      <c r="C909" s="16" t="s">
        <v>918</v>
      </c>
      <c r="D909" s="16" t="s">
        <v>656</v>
      </c>
      <c r="E909" s="16" t="s">
        <v>87</v>
      </c>
      <c r="F909" s="16" t="s">
        <v>20</v>
      </c>
      <c r="G909" s="7" t="n">
        <v>20</v>
      </c>
      <c r="H909" s="6" t="n">
        <v>7.51</v>
      </c>
      <c r="I909" s="6" t="n">
        <v>-150.2</v>
      </c>
      <c r="J909" s="6" t="n">
        <v>-0</v>
      </c>
      <c r="K909" s="6" t="n">
        <v>-0</v>
      </c>
      <c r="L909" s="6" t="n">
        <v>-0.05</v>
      </c>
      <c r="M909" s="6"/>
      <c r="N909" s="6" t="s">
        <f>=I909+J909+K909+L909</f>
      </c>
      <c r="O909" s="16"/>
      <c r="P909" s="16" t="s">
        <v>841</v>
      </c>
    </row>
    <row collapsed="false" customFormat="false" customHeight="false" hidden="false" ht="12.1" outlineLevel="0" r="910">
      <c r="A910" s="20" t="n">
        <v>44970.713055556</v>
      </c>
      <c r="B910" s="16" t="s">
        <v>720</v>
      </c>
      <c r="C910" s="16" t="s">
        <v>915</v>
      </c>
      <c r="D910" s="16" t="s">
        <v>656</v>
      </c>
      <c r="E910" s="16" t="s">
        <v>87</v>
      </c>
      <c r="F910" s="16" t="s">
        <v>20</v>
      </c>
      <c r="G910" s="7" t="n">
        <v>20</v>
      </c>
      <c r="H910" s="6" t="n">
        <v>6.37</v>
      </c>
      <c r="I910" s="6" t="n">
        <v>-127.4</v>
      </c>
      <c r="J910" s="6" t="n">
        <v>-0</v>
      </c>
      <c r="K910" s="6" t="n">
        <v>-0</v>
      </c>
      <c r="L910" s="6" t="n">
        <v>-0.04</v>
      </c>
      <c r="M910" s="6"/>
      <c r="N910" s="6" t="s">
        <f>=I910+J910+K910+L910</f>
      </c>
      <c r="O910" s="16"/>
      <c r="P910" s="16" t="s">
        <v>841</v>
      </c>
    </row>
    <row collapsed="false" customFormat="false" customHeight="false" hidden="false" ht="12.1" outlineLevel="0" r="911">
      <c r="A911" s="20" t="n">
        <v>44970.713217593</v>
      </c>
      <c r="B911" s="16" t="s">
        <v>721</v>
      </c>
      <c r="C911" s="16" t="s">
        <v>916</v>
      </c>
      <c r="D911" s="16" t="s">
        <v>656</v>
      </c>
      <c r="E911" s="16" t="s">
        <v>87</v>
      </c>
      <c r="F911" s="16" t="s">
        <v>20</v>
      </c>
      <c r="G911" s="7" t="n">
        <v>20</v>
      </c>
      <c r="H911" s="6" t="n">
        <v>7.586</v>
      </c>
      <c r="I911" s="6" t="n">
        <v>-151.72</v>
      </c>
      <c r="J911" s="6" t="n">
        <v>-0</v>
      </c>
      <c r="K911" s="6" t="n">
        <v>-0</v>
      </c>
      <c r="L911" s="6" t="n">
        <v>-0.05</v>
      </c>
      <c r="M911" s="6"/>
      <c r="N911" s="6" t="s">
        <f>=I911+J911+K911+L911</f>
      </c>
      <c r="O911" s="16"/>
      <c r="P911" s="16" t="s">
        <v>841</v>
      </c>
    </row>
    <row collapsed="false" customFormat="false" customHeight="false" hidden="false" ht="12.1" outlineLevel="0" r="912">
      <c r="A912" s="20" t="n">
        <v>44970.713506944</v>
      </c>
      <c r="B912" s="16" t="s">
        <v>719</v>
      </c>
      <c r="C912" s="16" t="s">
        <v>914</v>
      </c>
      <c r="D912" s="16" t="s">
        <v>656</v>
      </c>
      <c r="E912" s="16" t="s">
        <v>87</v>
      </c>
      <c r="F912" s="16" t="s">
        <v>20</v>
      </c>
      <c r="G912" s="7" t="n">
        <v>12</v>
      </c>
      <c r="H912" s="6" t="n">
        <v>13.38</v>
      </c>
      <c r="I912" s="6" t="n">
        <v>-160.56</v>
      </c>
      <c r="J912" s="6" t="n">
        <v>-0</v>
      </c>
      <c r="K912" s="6" t="n">
        <v>-0</v>
      </c>
      <c r="L912" s="6" t="n">
        <v>-0.05</v>
      </c>
      <c r="M912" s="6"/>
      <c r="N912" s="6" t="s">
        <f>=I912+J912+K912+L912</f>
      </c>
      <c r="O912" s="16"/>
      <c r="P912" s="16" t="s">
        <v>841</v>
      </c>
    </row>
    <row collapsed="false" customFormat="false" customHeight="false" hidden="false" ht="12.1" outlineLevel="0" r="913">
      <c r="A913" s="29" t="n">
        <v>44972.739548611</v>
      </c>
      <c r="B913" s="30" t="s">
        <v>721</v>
      </c>
      <c r="C913" s="30" t="s">
        <v>916</v>
      </c>
      <c r="D913" s="30" t="s">
        <v>657</v>
      </c>
      <c r="E913" s="30" t="s">
        <v>87</v>
      </c>
      <c r="F913" s="30" t="s">
        <v>20</v>
      </c>
      <c r="G913" s="31" t="n">
        <v>-360</v>
      </c>
      <c r="H913" s="32" t="n">
        <v>7.618</v>
      </c>
      <c r="I913" s="32" t="n">
        <v>2742.48</v>
      </c>
      <c r="J913" s="32" t="n">
        <v>0</v>
      </c>
      <c r="K913" s="32" t="n">
        <v>-0</v>
      </c>
      <c r="L913" s="32" t="n">
        <v>-0.82</v>
      </c>
      <c r="M913" s="32"/>
      <c r="N913" s="6" t="s">
        <f>=I913+J913+K913+L913</f>
      </c>
      <c r="O913" s="30"/>
      <c r="P913" s="30" t="s">
        <v>841</v>
      </c>
    </row>
    <row collapsed="false" customFormat="false" customHeight="false" hidden="false" ht="12.1" outlineLevel="0" r="914">
      <c r="A914" s="29" t="n">
        <v>44972.739699074</v>
      </c>
      <c r="B914" s="30" t="s">
        <v>723</v>
      </c>
      <c r="C914" s="30" t="s">
        <v>918</v>
      </c>
      <c r="D914" s="30" t="s">
        <v>657</v>
      </c>
      <c r="E914" s="30" t="s">
        <v>87</v>
      </c>
      <c r="F914" s="30" t="s">
        <v>20</v>
      </c>
      <c r="G914" s="31" t="n">
        <v>-216</v>
      </c>
      <c r="H914" s="32" t="n">
        <v>7.435</v>
      </c>
      <c r="I914" s="32" t="n">
        <v>1605.96</v>
      </c>
      <c r="J914" s="32" t="n">
        <v>0</v>
      </c>
      <c r="K914" s="32" t="n">
        <v>-0</v>
      </c>
      <c r="L914" s="32" t="n">
        <v>-0.48</v>
      </c>
      <c r="M914" s="32"/>
      <c r="N914" s="6" t="s">
        <f>=I914+J914+K914+L914</f>
      </c>
      <c r="O914" s="30"/>
      <c r="P914" s="30" t="s">
        <v>841</v>
      </c>
    </row>
    <row collapsed="false" customFormat="false" customHeight="false" hidden="false" ht="12.1" outlineLevel="0" r="915">
      <c r="A915" s="29" t="n">
        <v>44972.739699074</v>
      </c>
      <c r="B915" s="30" t="s">
        <v>723</v>
      </c>
      <c r="C915" s="30" t="s">
        <v>918</v>
      </c>
      <c r="D915" s="30" t="s">
        <v>657</v>
      </c>
      <c r="E915" s="30" t="s">
        <v>87</v>
      </c>
      <c r="F915" s="30" t="s">
        <v>20</v>
      </c>
      <c r="G915" s="31" t="n">
        <v>-100</v>
      </c>
      <c r="H915" s="32" t="n">
        <v>7.44</v>
      </c>
      <c r="I915" s="32" t="n">
        <v>744</v>
      </c>
      <c r="J915" s="32" t="n">
        <v>0</v>
      </c>
      <c r="K915" s="32" t="n">
        <v>-0</v>
      </c>
      <c r="L915" s="32" t="n">
        <v>-0.22</v>
      </c>
      <c r="M915" s="32"/>
      <c r="N915" s="6" t="s">
        <f>=I915+J915+K915+L915</f>
      </c>
      <c r="O915" s="30"/>
      <c r="P915" s="30" t="s">
        <v>841</v>
      </c>
    </row>
    <row collapsed="false" customFormat="false" customHeight="false" hidden="false" ht="12.1" outlineLevel="0" r="916">
      <c r="A916" s="29" t="n">
        <v>44972.739699074</v>
      </c>
      <c r="B916" s="30" t="s">
        <v>723</v>
      </c>
      <c r="C916" s="30" t="s">
        <v>918</v>
      </c>
      <c r="D916" s="30" t="s">
        <v>657</v>
      </c>
      <c r="E916" s="30" t="s">
        <v>87</v>
      </c>
      <c r="F916" s="30" t="s">
        <v>20</v>
      </c>
      <c r="G916" s="31" t="n">
        <v>-14</v>
      </c>
      <c r="H916" s="32" t="n">
        <v>7.48</v>
      </c>
      <c r="I916" s="32" t="n">
        <v>104.72</v>
      </c>
      <c r="J916" s="32" t="n">
        <v>0</v>
      </c>
      <c r="K916" s="32" t="n">
        <v>-0</v>
      </c>
      <c r="L916" s="32" t="n">
        <v>-0.03</v>
      </c>
      <c r="M916" s="32"/>
      <c r="N916" s="6" t="s">
        <f>=I916+J916+K916+L916</f>
      </c>
      <c r="O916" s="30"/>
      <c r="P916" s="30" t="s">
        <v>841</v>
      </c>
    </row>
    <row collapsed="false" customFormat="false" customHeight="false" hidden="false" ht="12.1" outlineLevel="0" r="917">
      <c r="A917" s="29" t="n">
        <v>44972.739861111</v>
      </c>
      <c r="B917" s="30" t="s">
        <v>720</v>
      </c>
      <c r="C917" s="30" t="s">
        <v>915</v>
      </c>
      <c r="D917" s="30" t="s">
        <v>657</v>
      </c>
      <c r="E917" s="30" t="s">
        <v>87</v>
      </c>
      <c r="F917" s="30" t="s">
        <v>20</v>
      </c>
      <c r="G917" s="31" t="n">
        <v>-306</v>
      </c>
      <c r="H917" s="32" t="n">
        <v>6.26</v>
      </c>
      <c r="I917" s="32" t="n">
        <v>1915.56</v>
      </c>
      <c r="J917" s="32" t="n">
        <v>0</v>
      </c>
      <c r="K917" s="32" t="n">
        <v>-0</v>
      </c>
      <c r="L917" s="32" t="n">
        <v>-0.57</v>
      </c>
      <c r="M917" s="32"/>
      <c r="N917" s="6" t="s">
        <f>=I917+J917+K917+L917</f>
      </c>
      <c r="O917" s="30"/>
      <c r="P917" s="30" t="s">
        <v>841</v>
      </c>
    </row>
    <row collapsed="false" customFormat="false" customHeight="false" hidden="false" ht="12.1" outlineLevel="0" r="918">
      <c r="A918" s="29" t="n">
        <v>44972.739861111</v>
      </c>
      <c r="B918" s="30" t="s">
        <v>720</v>
      </c>
      <c r="C918" s="30" t="s">
        <v>915</v>
      </c>
      <c r="D918" s="30" t="s">
        <v>657</v>
      </c>
      <c r="E918" s="30" t="s">
        <v>87</v>
      </c>
      <c r="F918" s="30" t="s">
        <v>20</v>
      </c>
      <c r="G918" s="31" t="n">
        <v>-89</v>
      </c>
      <c r="H918" s="32" t="n">
        <v>6.34</v>
      </c>
      <c r="I918" s="32" t="n">
        <v>564.26</v>
      </c>
      <c r="J918" s="32" t="n">
        <v>0</v>
      </c>
      <c r="K918" s="32" t="n">
        <v>-0</v>
      </c>
      <c r="L918" s="32" t="n">
        <v>-0.17</v>
      </c>
      <c r="M918" s="32"/>
      <c r="N918" s="6" t="s">
        <f>=I918+J918+K918+L918</f>
      </c>
      <c r="O918" s="30"/>
      <c r="P918" s="30" t="s">
        <v>841</v>
      </c>
    </row>
    <row collapsed="false" customFormat="false" customHeight="false" hidden="false" ht="12.1" outlineLevel="0" r="919">
      <c r="A919" s="29" t="n">
        <v>44972.740393519</v>
      </c>
      <c r="B919" s="30" t="s">
        <v>719</v>
      </c>
      <c r="C919" s="30" t="s">
        <v>914</v>
      </c>
      <c r="D919" s="30" t="s">
        <v>657</v>
      </c>
      <c r="E919" s="30" t="s">
        <v>87</v>
      </c>
      <c r="F919" s="30" t="s">
        <v>20</v>
      </c>
      <c r="G919" s="31" t="n">
        <v>-172</v>
      </c>
      <c r="H919" s="32" t="n">
        <v>13.345</v>
      </c>
      <c r="I919" s="32" t="n">
        <v>2295.34</v>
      </c>
      <c r="J919" s="32" t="n">
        <v>0</v>
      </c>
      <c r="K919" s="32" t="n">
        <v>-0</v>
      </c>
      <c r="L919" s="32" t="n">
        <v>-0.69</v>
      </c>
      <c r="M919" s="32"/>
      <c r="N919" s="6" t="s">
        <f>=I919+J919+K919+L919</f>
      </c>
      <c r="O919" s="30"/>
      <c r="P919" s="30" t="s">
        <v>841</v>
      </c>
    </row>
    <row collapsed="false" customFormat="false" customHeight="false" hidden="false" ht="12.1" outlineLevel="0" r="920">
      <c r="A920" s="21" t="n">
        <v>44972.743171296</v>
      </c>
      <c r="B920" s="22" t="s">
        <v>803</v>
      </c>
      <c r="C920" s="22" t="s">
        <v>240</v>
      </c>
      <c r="D920" s="22" t="s">
        <v>803</v>
      </c>
      <c r="E920" s="22" t="s">
        <v>803</v>
      </c>
      <c r="F920" s="22" t="s">
        <v>20</v>
      </c>
      <c r="G920" s="23" t="n">
        <v>1</v>
      </c>
      <c r="H920" s="24" t="n">
        <v>1000</v>
      </c>
      <c r="I920" s="24" t="n">
        <v>1000</v>
      </c>
      <c r="J920" s="24" t="n">
        <v>0</v>
      </c>
      <c r="K920" s="24" t="n">
        <v>-0</v>
      </c>
      <c r="L920" s="24" t="n">
        <v>-0</v>
      </c>
      <c r="M920" s="24"/>
      <c r="N920" s="6" t="s">
        <f>=I920+J920+K920+L920</f>
      </c>
      <c r="O920" s="22"/>
      <c r="P920" s="22" t="s">
        <v>841</v>
      </c>
    </row>
    <row collapsed="false" customFormat="false" customHeight="false" hidden="false" ht="12.1" outlineLevel="0" r="921">
      <c r="A921" s="21" t="n">
        <v>44972.748159722</v>
      </c>
      <c r="B921" s="22" t="s">
        <v>803</v>
      </c>
      <c r="C921" s="22" t="s">
        <v>240</v>
      </c>
      <c r="D921" s="22" t="s">
        <v>803</v>
      </c>
      <c r="E921" s="22" t="s">
        <v>803</v>
      </c>
      <c r="F921" s="22" t="s">
        <v>20</v>
      </c>
      <c r="G921" s="23" t="n">
        <v>1</v>
      </c>
      <c r="H921" s="24" t="n">
        <v>50</v>
      </c>
      <c r="I921" s="24" t="n">
        <v>50</v>
      </c>
      <c r="J921" s="24" t="n">
        <v>0</v>
      </c>
      <c r="K921" s="24" t="n">
        <v>-0</v>
      </c>
      <c r="L921" s="24" t="n">
        <v>-0</v>
      </c>
      <c r="M921" s="24"/>
      <c r="N921" s="6" t="s">
        <f>=I921+J921+K921+L921</f>
      </c>
      <c r="O921" s="22"/>
      <c r="P921" s="22" t="s">
        <v>841</v>
      </c>
    </row>
    <row collapsed="false" customFormat="false" customHeight="false" hidden="false" ht="12.1" outlineLevel="0" r="922">
      <c r="A922" s="21" t="n">
        <v>44973</v>
      </c>
      <c r="B922" s="22" t="s">
        <v>803</v>
      </c>
      <c r="C922" s="22" t="s">
        <v>287</v>
      </c>
      <c r="D922" s="22" t="s">
        <v>803</v>
      </c>
      <c r="E922" s="22" t="s">
        <v>803</v>
      </c>
      <c r="F922" s="22" t="s">
        <v>20</v>
      </c>
      <c r="G922" s="23" t="n">
        <v>1</v>
      </c>
      <c r="H922" s="24" t="n">
        <v>158</v>
      </c>
      <c r="I922" s="24" t="n">
        <v>158</v>
      </c>
      <c r="J922" s="24" t="n">
        <v>0</v>
      </c>
      <c r="K922" s="24" t="n">
        <v>-0</v>
      </c>
      <c r="L922" s="24" t="n">
        <v>-0</v>
      </c>
      <c r="M922" s="24"/>
      <c r="N922" s="6" t="s">
        <f>=I922+J922+K922+L922</f>
      </c>
      <c r="O922" s="22"/>
      <c r="P922" s="22" t="s">
        <v>807</v>
      </c>
    </row>
    <row collapsed="false" customFormat="false" customHeight="false" hidden="false" ht="12.1" outlineLevel="0" r="923">
      <c r="A923" s="21" t="n">
        <v>44973</v>
      </c>
      <c r="B923" s="22" t="s">
        <v>803</v>
      </c>
      <c r="C923" s="22" t="s">
        <v>175</v>
      </c>
      <c r="D923" s="22" t="s">
        <v>803</v>
      </c>
      <c r="E923" s="22" t="s">
        <v>803</v>
      </c>
      <c r="F923" s="22" t="s">
        <v>20</v>
      </c>
      <c r="G923" s="23" t="n">
        <v>1</v>
      </c>
      <c r="H923" s="24" t="n">
        <v>2000</v>
      </c>
      <c r="I923" s="24" t="n">
        <v>2000</v>
      </c>
      <c r="J923" s="24" t="n">
        <v>0</v>
      </c>
      <c r="K923" s="24" t="n">
        <v>-0</v>
      </c>
      <c r="L923" s="24" t="n">
        <v>-0</v>
      </c>
      <c r="M923" s="24"/>
      <c r="N923" s="6" t="s">
        <f>=I923+J923+K923+L923</f>
      </c>
      <c r="O923" s="22"/>
      <c r="P923" s="22" t="s">
        <v>807</v>
      </c>
    </row>
    <row collapsed="false" customFormat="false" customHeight="false" hidden="false" ht="12.1" outlineLevel="0" r="924">
      <c r="A924" s="20" t="n">
        <v>44973.429293981</v>
      </c>
      <c r="B924" s="16" t="s">
        <v>725</v>
      </c>
      <c r="C924" s="16" t="s">
        <v>920</v>
      </c>
      <c r="D924" s="16" t="s">
        <v>656</v>
      </c>
      <c r="E924" s="16" t="s">
        <v>113</v>
      </c>
      <c r="F924" s="16" t="s">
        <v>20</v>
      </c>
      <c r="G924" s="7" t="n">
        <v>1</v>
      </c>
      <c r="H924" s="6" t="n">
        <v>99.0109</v>
      </c>
      <c r="I924" s="6" t="n">
        <v>-10740.01</v>
      </c>
      <c r="J924" s="6" t="n">
        <v>-193.08</v>
      </c>
      <c r="K924" s="6" t="n">
        <v>-0</v>
      </c>
      <c r="L924" s="6" t="n">
        <v>-1.34</v>
      </c>
      <c r="M924" s="6"/>
      <c r="N924" s="6" t="s">
        <f>=I924+J924+K924+L924</f>
      </c>
      <c r="O924" s="16"/>
      <c r="P924" s="16" t="s">
        <v>841</v>
      </c>
    </row>
    <row collapsed="false" customFormat="false" customHeight="false" hidden="false" ht="12.1" outlineLevel="0" r="925">
      <c r="A925" s="20" t="n">
        <v>44973.430150463</v>
      </c>
      <c r="B925" s="16" t="s">
        <v>726</v>
      </c>
      <c r="C925" s="16" t="s">
        <v>921</v>
      </c>
      <c r="D925" s="16" t="s">
        <v>656</v>
      </c>
      <c r="E925" s="16" t="s">
        <v>87</v>
      </c>
      <c r="F925" s="16" t="s">
        <v>20</v>
      </c>
      <c r="G925" s="7" t="n">
        <v>1</v>
      </c>
      <c r="H925" s="6" t="n">
        <v>10.903</v>
      </c>
      <c r="I925" s="6" t="n">
        <v>-10.9</v>
      </c>
      <c r="J925" s="6" t="n">
        <v>-0</v>
      </c>
      <c r="K925" s="6" t="n">
        <v>-0</v>
      </c>
      <c r="L925" s="6" t="n">
        <v>-0.02</v>
      </c>
      <c r="M925" s="6"/>
      <c r="N925" s="6" t="s">
        <f>=I925+J925+K925+L925</f>
      </c>
      <c r="O925" s="16"/>
      <c r="P925" s="16" t="s">
        <v>841</v>
      </c>
    </row>
    <row collapsed="false" customFormat="false" customHeight="false" hidden="false" ht="12.1" outlineLevel="0" r="926">
      <c r="A926" s="20" t="n">
        <v>44973.430150463</v>
      </c>
      <c r="B926" s="16" t="s">
        <v>726</v>
      </c>
      <c r="C926" s="16" t="s">
        <v>921</v>
      </c>
      <c r="D926" s="16" t="s">
        <v>656</v>
      </c>
      <c r="E926" s="16" t="s">
        <v>87</v>
      </c>
      <c r="F926" s="16" t="s">
        <v>20</v>
      </c>
      <c r="G926" s="7" t="n">
        <v>8</v>
      </c>
      <c r="H926" s="6" t="n">
        <v>10.903</v>
      </c>
      <c r="I926" s="6" t="n">
        <v>-87.22</v>
      </c>
      <c r="J926" s="6" t="n">
        <v>-0</v>
      </c>
      <c r="K926" s="6" t="n">
        <v>-0</v>
      </c>
      <c r="L926" s="6" t="n">
        <v>-0.03</v>
      </c>
      <c r="M926" s="6"/>
      <c r="N926" s="6" t="s">
        <f>=I926+J926+K926+L926</f>
      </c>
      <c r="O926" s="16"/>
      <c r="P926" s="16" t="s">
        <v>841</v>
      </c>
    </row>
    <row collapsed="false" customFormat="false" customHeight="false" hidden="false" ht="12.1" outlineLevel="0" r="927">
      <c r="A927" s="20" t="n">
        <v>44973.460752315</v>
      </c>
      <c r="B927" s="16" t="s">
        <v>62</v>
      </c>
      <c r="C927" s="16" t="s">
        <v>872</v>
      </c>
      <c r="D927" s="16" t="s">
        <v>656</v>
      </c>
      <c r="E927" s="16" t="s">
        <v>18</v>
      </c>
      <c r="F927" s="16" t="s">
        <v>20</v>
      </c>
      <c r="G927" s="7" t="n">
        <v>1</v>
      </c>
      <c r="H927" s="6" t="n">
        <v>1034.6</v>
      </c>
      <c r="I927" s="6" t="n">
        <v>-1034.6</v>
      </c>
      <c r="J927" s="6" t="n">
        <v>-0</v>
      </c>
      <c r="K927" s="6" t="n">
        <v>-0.83</v>
      </c>
      <c r="L927" s="6" t="n">
        <v>-0</v>
      </c>
      <c r="M927" s="6"/>
      <c r="N927" s="6" t="s">
        <f>=I927+J927+K927+L927</f>
      </c>
      <c r="O927" s="16"/>
      <c r="P927" s="16" t="s">
        <v>807</v>
      </c>
    </row>
    <row collapsed="false" customFormat="false" customHeight="false" hidden="false" ht="12.1" outlineLevel="0" r="928">
      <c r="A928" s="20" t="n">
        <v>44973.461331019</v>
      </c>
      <c r="B928" s="16" t="s">
        <v>724</v>
      </c>
      <c r="C928" s="16" t="s">
        <v>919</v>
      </c>
      <c r="D928" s="16" t="s">
        <v>656</v>
      </c>
      <c r="E928" s="16" t="s">
        <v>18</v>
      </c>
      <c r="F928" s="16" t="s">
        <v>20</v>
      </c>
      <c r="G928" s="7" t="n">
        <v>1</v>
      </c>
      <c r="H928" s="6" t="n">
        <v>318.1</v>
      </c>
      <c r="I928" s="6" t="n">
        <v>-318.1</v>
      </c>
      <c r="J928" s="6" t="n">
        <v>-0</v>
      </c>
      <c r="K928" s="6" t="n">
        <v>-0.26</v>
      </c>
      <c r="L928" s="6" t="n">
        <v>-0</v>
      </c>
      <c r="M928" s="6"/>
      <c r="N928" s="6" t="s">
        <f>=I928+J928+K928+L928</f>
      </c>
      <c r="O928" s="16"/>
      <c r="P928" s="16" t="s">
        <v>807</v>
      </c>
    </row>
    <row collapsed="false" customFormat="false" customHeight="false" hidden="false" ht="12.1" outlineLevel="0" r="929">
      <c r="A929" s="20" t="n">
        <v>44973.462060185</v>
      </c>
      <c r="B929" s="16" t="s">
        <v>690</v>
      </c>
      <c r="C929" s="16" t="s">
        <v>873</v>
      </c>
      <c r="D929" s="16" t="s">
        <v>656</v>
      </c>
      <c r="E929" s="16" t="s">
        <v>18</v>
      </c>
      <c r="F929" s="16" t="s">
        <v>20</v>
      </c>
      <c r="G929" s="7" t="n">
        <v>1000</v>
      </c>
      <c r="H929" s="6" t="n">
        <v>0.5805</v>
      </c>
      <c r="I929" s="6" t="n">
        <v>-580.5</v>
      </c>
      <c r="J929" s="6" t="n">
        <v>-0</v>
      </c>
      <c r="K929" s="6" t="n">
        <v>-0.47</v>
      </c>
      <c r="L929" s="6" t="n">
        <v>-0</v>
      </c>
      <c r="M929" s="6"/>
      <c r="N929" s="6" t="s">
        <f>=I929+J929+K929+L929</f>
      </c>
      <c r="O929" s="16"/>
      <c r="P929" s="16" t="s">
        <v>807</v>
      </c>
    </row>
    <row collapsed="false" customFormat="false" customHeight="false" hidden="false" ht="12.1" outlineLevel="0" r="930">
      <c r="A930" s="20" t="n">
        <v>44973.462488426</v>
      </c>
      <c r="B930" s="16" t="s">
        <v>722</v>
      </c>
      <c r="C930" s="16" t="s">
        <v>917</v>
      </c>
      <c r="D930" s="16" t="s">
        <v>656</v>
      </c>
      <c r="E930" s="16" t="s">
        <v>87</v>
      </c>
      <c r="F930" s="16" t="s">
        <v>20</v>
      </c>
      <c r="G930" s="7" t="n">
        <v>16</v>
      </c>
      <c r="H930" s="6" t="n">
        <v>4.196</v>
      </c>
      <c r="I930" s="6" t="n">
        <v>-67.14</v>
      </c>
      <c r="J930" s="6" t="n">
        <v>-0</v>
      </c>
      <c r="K930" s="6" t="n">
        <v>-0.05</v>
      </c>
      <c r="L930" s="6" t="n">
        <v>-0</v>
      </c>
      <c r="M930" s="6"/>
      <c r="N930" s="6" t="s">
        <f>=I930+J930+K930+L930</f>
      </c>
      <c r="O930" s="16"/>
      <c r="P930" s="16" t="s">
        <v>807</v>
      </c>
    </row>
    <row collapsed="false" customFormat="false" customHeight="false" hidden="false" ht="12.1" outlineLevel="0" r="931">
      <c r="A931" s="20" t="n">
        <v>44973.517881944</v>
      </c>
      <c r="B931" s="16" t="s">
        <v>722</v>
      </c>
      <c r="C931" s="16" t="s">
        <v>917</v>
      </c>
      <c r="D931" s="16" t="s">
        <v>656</v>
      </c>
      <c r="E931" s="16" t="s">
        <v>87</v>
      </c>
      <c r="F931" s="16" t="s">
        <v>20</v>
      </c>
      <c r="G931" s="7" t="n">
        <v>37</v>
      </c>
      <c r="H931" s="6" t="n">
        <v>4.194</v>
      </c>
      <c r="I931" s="6" t="n">
        <v>-155.18</v>
      </c>
      <c r="J931" s="6" t="n">
        <v>-0</v>
      </c>
      <c r="K931" s="6" t="n">
        <v>-0.13</v>
      </c>
      <c r="L931" s="6" t="n">
        <v>-0</v>
      </c>
      <c r="M931" s="6"/>
      <c r="N931" s="6" t="s">
        <f>=I931+J931+K931+L931</f>
      </c>
      <c r="O931" s="16"/>
      <c r="P931" s="16" t="s">
        <v>807</v>
      </c>
    </row>
    <row collapsed="false" customFormat="false" customHeight="false" hidden="false" ht="12.1" outlineLevel="0" r="932">
      <c r="A932" s="21" t="n">
        <v>44979</v>
      </c>
      <c r="B932" s="22" t="s">
        <v>803</v>
      </c>
      <c r="C932" s="22" t="s">
        <v>175</v>
      </c>
      <c r="D932" s="22" t="s">
        <v>803</v>
      </c>
      <c r="E932" s="22" t="s">
        <v>803</v>
      </c>
      <c r="F932" s="22" t="s">
        <v>20</v>
      </c>
      <c r="G932" s="23" t="n">
        <v>1</v>
      </c>
      <c r="H932" s="24" t="n">
        <v>262</v>
      </c>
      <c r="I932" s="24" t="n">
        <v>262</v>
      </c>
      <c r="J932" s="24" t="n">
        <v>0</v>
      </c>
      <c r="K932" s="24" t="n">
        <v>-0</v>
      </c>
      <c r="L932" s="24" t="n">
        <v>-0</v>
      </c>
      <c r="M932" s="24"/>
      <c r="N932" s="6" t="s">
        <f>=I932+J932+K932+L932</f>
      </c>
      <c r="O932" s="22"/>
      <c r="P932" s="22" t="s">
        <v>807</v>
      </c>
    </row>
    <row collapsed="false" customFormat="false" customHeight="false" hidden="false" ht="12.1" outlineLevel="0" r="933">
      <c r="A933" s="20" t="n">
        <v>44979.526608796</v>
      </c>
      <c r="B933" s="16" t="s">
        <v>722</v>
      </c>
      <c r="C933" s="16" t="s">
        <v>917</v>
      </c>
      <c r="D933" s="16" t="s">
        <v>656</v>
      </c>
      <c r="E933" s="16" t="s">
        <v>87</v>
      </c>
      <c r="F933" s="16" t="s">
        <v>20</v>
      </c>
      <c r="G933" s="7" t="n">
        <v>62</v>
      </c>
      <c r="H933" s="6" t="n">
        <v>4.23</v>
      </c>
      <c r="I933" s="6" t="n">
        <v>-262.26</v>
      </c>
      <c r="J933" s="6" t="n">
        <v>-0</v>
      </c>
      <c r="K933" s="6" t="n">
        <v>-0.21</v>
      </c>
      <c r="L933" s="6" t="n">
        <v>-0</v>
      </c>
      <c r="M933" s="6"/>
      <c r="N933" s="6" t="s">
        <f>=I933+J933+K933+L933</f>
      </c>
      <c r="O933" s="16"/>
      <c r="P933" s="16" t="s">
        <v>807</v>
      </c>
    </row>
    <row collapsed="false" customFormat="false" customHeight="false" hidden="false" ht="12.1" outlineLevel="0" r="934">
      <c r="A934" s="21" t="n">
        <v>44981.549756944</v>
      </c>
      <c r="B934" s="22" t="s">
        <v>803</v>
      </c>
      <c r="C934" s="22" t="s">
        <v>240</v>
      </c>
      <c r="D934" s="22" t="s">
        <v>803</v>
      </c>
      <c r="E934" s="22" t="s">
        <v>803</v>
      </c>
      <c r="F934" s="22" t="s">
        <v>20</v>
      </c>
      <c r="G934" s="23" t="n">
        <v>1</v>
      </c>
      <c r="H934" s="24" t="n">
        <v>500</v>
      </c>
      <c r="I934" s="24" t="n">
        <v>500</v>
      </c>
      <c r="J934" s="24" t="n">
        <v>0</v>
      </c>
      <c r="K934" s="24" t="n">
        <v>-0</v>
      </c>
      <c r="L934" s="24" t="n">
        <v>-0</v>
      </c>
      <c r="M934" s="24"/>
      <c r="N934" s="6" t="s">
        <f>=I934+J934+K934+L934</f>
      </c>
      <c r="O934" s="22"/>
      <c r="P934" s="22" t="s">
        <v>841</v>
      </c>
    </row>
    <row collapsed="false" customFormat="false" customHeight="false" hidden="false" ht="12.1" outlineLevel="0" r="935">
      <c r="A935" s="20" t="n">
        <v>44981.553356481</v>
      </c>
      <c r="B935" s="16" t="s">
        <v>727</v>
      </c>
      <c r="C935" s="16" t="s">
        <v>922</v>
      </c>
      <c r="D935" s="16" t="s">
        <v>656</v>
      </c>
      <c r="E935" s="16" t="s">
        <v>87</v>
      </c>
      <c r="F935" s="16" t="s">
        <v>20</v>
      </c>
      <c r="G935" s="7" t="n">
        <v>1</v>
      </c>
      <c r="H935" s="6" t="n">
        <v>119.92</v>
      </c>
      <c r="I935" s="6" t="n">
        <v>-119.92</v>
      </c>
      <c r="J935" s="6" t="n">
        <v>-0</v>
      </c>
      <c r="K935" s="6" t="n">
        <v>-0</v>
      </c>
      <c r="L935" s="6" t="n">
        <v>-0.04</v>
      </c>
      <c r="M935" s="6"/>
      <c r="N935" s="6" t="s">
        <f>=I935+J935+K935+L935</f>
      </c>
      <c r="O935" s="16"/>
      <c r="P935" s="16" t="s">
        <v>841</v>
      </c>
    </row>
    <row collapsed="false" customFormat="false" customHeight="false" hidden="false" ht="12.1" outlineLevel="0" r="936">
      <c r="A936" s="20" t="n">
        <v>44981.553576389</v>
      </c>
      <c r="B936" s="16" t="s">
        <v>728</v>
      </c>
      <c r="C936" s="16" t="s">
        <v>923</v>
      </c>
      <c r="D936" s="16" t="s">
        <v>656</v>
      </c>
      <c r="E936" s="16" t="s">
        <v>87</v>
      </c>
      <c r="F936" s="16" t="s">
        <v>20</v>
      </c>
      <c r="G936" s="7" t="n">
        <v>1</v>
      </c>
      <c r="H936" s="6" t="n">
        <v>112.1</v>
      </c>
      <c r="I936" s="6" t="n">
        <v>-112.1</v>
      </c>
      <c r="J936" s="6" t="n">
        <v>-0</v>
      </c>
      <c r="K936" s="6" t="n">
        <v>-0</v>
      </c>
      <c r="L936" s="6" t="n">
        <v>-0.03</v>
      </c>
      <c r="M936" s="6"/>
      <c r="N936" s="6" t="s">
        <f>=I936+J936+K936+L936</f>
      </c>
      <c r="O936" s="16"/>
      <c r="P936" s="16" t="s">
        <v>841</v>
      </c>
    </row>
    <row collapsed="false" customFormat="false" customHeight="false" hidden="false" ht="12.1" outlineLevel="0" r="937">
      <c r="A937" s="20" t="n">
        <v>44981.55400463</v>
      </c>
      <c r="B937" s="16" t="s">
        <v>718</v>
      </c>
      <c r="C937" s="16" t="s">
        <v>912</v>
      </c>
      <c r="D937" s="16" t="s">
        <v>656</v>
      </c>
      <c r="E937" s="16" t="s">
        <v>87</v>
      </c>
      <c r="F937" s="16" t="s">
        <v>20</v>
      </c>
      <c r="G937" s="7" t="n">
        <v>10</v>
      </c>
      <c r="H937" s="6" t="n">
        <v>12.67</v>
      </c>
      <c r="I937" s="6" t="n">
        <v>-126.7</v>
      </c>
      <c r="J937" s="6" t="n">
        <v>-0</v>
      </c>
      <c r="K937" s="6" t="n">
        <v>-0</v>
      </c>
      <c r="L937" s="6" t="n">
        <v>-0.04</v>
      </c>
      <c r="M937" s="6"/>
      <c r="N937" s="6" t="s">
        <f>=I937+J937+K937+L937</f>
      </c>
      <c r="O937" s="16"/>
      <c r="P937" s="16" t="s">
        <v>841</v>
      </c>
    </row>
    <row collapsed="false" customFormat="false" customHeight="false" hidden="false" ht="12.1" outlineLevel="0" r="938">
      <c r="A938" s="20" t="n">
        <v>44981.5553125</v>
      </c>
      <c r="B938" s="16" t="s">
        <v>729</v>
      </c>
      <c r="C938" s="16" t="s">
        <v>924</v>
      </c>
      <c r="D938" s="16" t="s">
        <v>656</v>
      </c>
      <c r="E938" s="16" t="s">
        <v>87</v>
      </c>
      <c r="F938" s="16" t="s">
        <v>20</v>
      </c>
      <c r="G938" s="7" t="n">
        <v>1</v>
      </c>
      <c r="H938" s="6" t="n">
        <v>111.9</v>
      </c>
      <c r="I938" s="6" t="n">
        <v>-111.9</v>
      </c>
      <c r="J938" s="6" t="n">
        <v>-0</v>
      </c>
      <c r="K938" s="6" t="n">
        <v>-0</v>
      </c>
      <c r="L938" s="6" t="n">
        <v>-0.03</v>
      </c>
      <c r="M938" s="6"/>
      <c r="N938" s="6" t="s">
        <f>=I938+J938+K938+L938</f>
      </c>
      <c r="O938" s="16"/>
      <c r="P938" s="16" t="s">
        <v>841</v>
      </c>
    </row>
    <row collapsed="false" customFormat="false" customHeight="false" hidden="false" ht="12.1" outlineLevel="0" r="939">
      <c r="A939" s="20" t="n">
        <v>44981.555520833</v>
      </c>
      <c r="B939" s="16" t="s">
        <v>726</v>
      </c>
      <c r="C939" s="16" t="s">
        <v>921</v>
      </c>
      <c r="D939" s="16" t="s">
        <v>656</v>
      </c>
      <c r="E939" s="16" t="s">
        <v>87</v>
      </c>
      <c r="F939" s="16" t="s">
        <v>20</v>
      </c>
      <c r="G939" s="7" t="n">
        <v>2</v>
      </c>
      <c r="H939" s="6" t="n">
        <v>10.91</v>
      </c>
      <c r="I939" s="6" t="n">
        <v>-21.82</v>
      </c>
      <c r="J939" s="6" t="n">
        <v>-0</v>
      </c>
      <c r="K939" s="6" t="n">
        <v>-0</v>
      </c>
      <c r="L939" s="6" t="n">
        <v>-0.02</v>
      </c>
      <c r="M939" s="6"/>
      <c r="N939" s="6" t="s">
        <f>=I939+J939+K939+L939</f>
      </c>
      <c r="O939" s="16"/>
      <c r="P939" s="16" t="s">
        <v>841</v>
      </c>
    </row>
    <row collapsed="false" customFormat="false" customHeight="false" hidden="false" ht="12.1" outlineLevel="0" r="940">
      <c r="A940" s="21" t="n">
        <v>44984</v>
      </c>
      <c r="B940" s="22" t="s">
        <v>803</v>
      </c>
      <c r="C940" s="22" t="s">
        <v>175</v>
      </c>
      <c r="D940" s="22" t="s">
        <v>803</v>
      </c>
      <c r="E940" s="22" t="s">
        <v>803</v>
      </c>
      <c r="F940" s="22" t="s">
        <v>20</v>
      </c>
      <c r="G940" s="23" t="n">
        <v>1</v>
      </c>
      <c r="H940" s="24" t="n">
        <v>100000</v>
      </c>
      <c r="I940" s="24" t="n">
        <v>100000</v>
      </c>
      <c r="J940" s="24" t="n">
        <v>0</v>
      </c>
      <c r="K940" s="24" t="n">
        <v>-0</v>
      </c>
      <c r="L940" s="24" t="n">
        <v>-0</v>
      </c>
      <c r="M940" s="24"/>
      <c r="N940" s="6" t="s">
        <f>=I940+J940+K940+L940</f>
      </c>
      <c r="O940" s="22"/>
      <c r="P940" s="22" t="s">
        <v>807</v>
      </c>
    </row>
    <row collapsed="false" customFormat="false" customHeight="false" hidden="false" ht="12.1" outlineLevel="0" r="941">
      <c r="A941" s="20" t="n">
        <v>44984.612881944</v>
      </c>
      <c r="B941" s="16" t="s">
        <v>710</v>
      </c>
      <c r="C941" s="16" t="s">
        <v>899</v>
      </c>
      <c r="D941" s="16" t="s">
        <v>656</v>
      </c>
      <c r="E941" s="16" t="s">
        <v>87</v>
      </c>
      <c r="F941" s="16" t="s">
        <v>20</v>
      </c>
      <c r="G941" s="7" t="n">
        <v>875</v>
      </c>
      <c r="H941" s="6" t="n">
        <v>114.1235</v>
      </c>
      <c r="I941" s="6" t="n">
        <v>-99858.06</v>
      </c>
      <c r="J941" s="6" t="n">
        <v>-0</v>
      </c>
      <c r="K941" s="6" t="n">
        <v>-78.09</v>
      </c>
      <c r="L941" s="6" t="n">
        <v>-0</v>
      </c>
      <c r="M941" s="6"/>
      <c r="N941" s="6" t="s">
        <f>=I941+J941+K941+L941</f>
      </c>
      <c r="O941" s="16"/>
      <c r="P941" s="16" t="s">
        <v>807</v>
      </c>
    </row>
    <row collapsed="false" customFormat="false" customHeight="false" hidden="false" ht="12.1" outlineLevel="0" r="942">
      <c r="A942" s="21" t="n">
        <v>44985</v>
      </c>
      <c r="B942" s="22" t="s">
        <v>803</v>
      </c>
      <c r="C942" s="22" t="s">
        <v>175</v>
      </c>
      <c r="D942" s="22" t="s">
        <v>803</v>
      </c>
      <c r="E942" s="22" t="s">
        <v>803</v>
      </c>
      <c r="F942" s="22" t="s">
        <v>20</v>
      </c>
      <c r="G942" s="23" t="n">
        <v>1</v>
      </c>
      <c r="H942" s="24" t="n">
        <v>8266</v>
      </c>
      <c r="I942" s="24" t="n">
        <v>8266</v>
      </c>
      <c r="J942" s="24" t="n">
        <v>0</v>
      </c>
      <c r="K942" s="24" t="n">
        <v>-0</v>
      </c>
      <c r="L942" s="24" t="n">
        <v>-0</v>
      </c>
      <c r="M942" s="24"/>
      <c r="N942" s="6" t="s">
        <f>=I942+J942+K942+L942</f>
      </c>
      <c r="O942" s="22"/>
      <c r="P942" s="22" t="s">
        <v>807</v>
      </c>
    </row>
    <row collapsed="false" customFormat="false" customHeight="false" hidden="false" ht="12.1" outlineLevel="0" r="943">
      <c r="A943" s="20" t="n">
        <v>44985.485601852</v>
      </c>
      <c r="B943" s="16" t="s">
        <v>730</v>
      </c>
      <c r="C943" s="16" t="s">
        <v>925</v>
      </c>
      <c r="D943" s="16" t="s">
        <v>656</v>
      </c>
      <c r="E943" s="16" t="s">
        <v>18</v>
      </c>
      <c r="F943" s="16" t="s">
        <v>20</v>
      </c>
      <c r="G943" s="7" t="n">
        <v>1</v>
      </c>
      <c r="H943" s="6" t="n">
        <v>6738</v>
      </c>
      <c r="I943" s="6" t="n">
        <v>-6738</v>
      </c>
      <c r="J943" s="6" t="n">
        <v>-0</v>
      </c>
      <c r="K943" s="6" t="n">
        <v>-5.43</v>
      </c>
      <c r="L943" s="6" t="n">
        <v>-0</v>
      </c>
      <c r="M943" s="6"/>
      <c r="N943" s="6" t="s">
        <f>=I943+J943+K943+L943</f>
      </c>
      <c r="O943" s="16"/>
      <c r="P943" s="16" t="s">
        <v>807</v>
      </c>
    </row>
    <row collapsed="false" customFormat="false" customHeight="false" hidden="false" ht="12.1" outlineLevel="0" r="944">
      <c r="A944" s="20" t="n">
        <v>44985.485798611</v>
      </c>
      <c r="B944" s="16" t="s">
        <v>31</v>
      </c>
      <c r="C944" s="16" t="s">
        <v>856</v>
      </c>
      <c r="D944" s="16" t="s">
        <v>656</v>
      </c>
      <c r="E944" s="16" t="s">
        <v>18</v>
      </c>
      <c r="F944" s="16" t="s">
        <v>20</v>
      </c>
      <c r="G944" s="7" t="n">
        <v>3</v>
      </c>
      <c r="H944" s="6" t="n">
        <v>419.8</v>
      </c>
      <c r="I944" s="6" t="n">
        <v>-1259.4</v>
      </c>
      <c r="J944" s="6" t="n">
        <v>-0</v>
      </c>
      <c r="K944" s="6" t="n">
        <v>-1.02</v>
      </c>
      <c r="L944" s="6" t="n">
        <v>-0</v>
      </c>
      <c r="M944" s="6"/>
      <c r="N944" s="6" t="s">
        <f>=I944+J944+K944+L944</f>
      </c>
      <c r="O944" s="16"/>
      <c r="P944" s="16" t="s">
        <v>807</v>
      </c>
    </row>
    <row collapsed="false" customFormat="false" customHeight="false" hidden="false" ht="12.1" outlineLevel="0" r="945">
      <c r="A945" s="20" t="n">
        <v>44985.486180556</v>
      </c>
      <c r="B945" s="16" t="s">
        <v>722</v>
      </c>
      <c r="C945" s="16" t="s">
        <v>917</v>
      </c>
      <c r="D945" s="16" t="s">
        <v>656</v>
      </c>
      <c r="E945" s="16" t="s">
        <v>87</v>
      </c>
      <c r="F945" s="16" t="s">
        <v>20</v>
      </c>
      <c r="G945" s="7" t="n">
        <v>62</v>
      </c>
      <c r="H945" s="6" t="n">
        <v>4.3</v>
      </c>
      <c r="I945" s="6" t="n">
        <v>-266.6</v>
      </c>
      <c r="J945" s="6" t="n">
        <v>-0</v>
      </c>
      <c r="K945" s="6" t="n">
        <v>-0.22</v>
      </c>
      <c r="L945" s="6" t="n">
        <v>-0</v>
      </c>
      <c r="M945" s="6"/>
      <c r="N945" s="6" t="s">
        <f>=I945+J945+K945+L945</f>
      </c>
      <c r="O945" s="16"/>
      <c r="P945" s="16" t="s">
        <v>807</v>
      </c>
    </row>
    <row collapsed="false" customFormat="false" customHeight="false" hidden="false" ht="12.1" outlineLevel="0" r="946">
      <c r="A946" s="21" t="n">
        <v>44987.674236111</v>
      </c>
      <c r="B946" s="22" t="s">
        <v>803</v>
      </c>
      <c r="C946" s="22" t="s">
        <v>240</v>
      </c>
      <c r="D946" s="22" t="s">
        <v>803</v>
      </c>
      <c r="E946" s="22" t="s">
        <v>803</v>
      </c>
      <c r="F946" s="22" t="s">
        <v>20</v>
      </c>
      <c r="G946" s="23" t="n">
        <v>1</v>
      </c>
      <c r="H946" s="24" t="n">
        <v>206.7</v>
      </c>
      <c r="I946" s="24" t="n">
        <v>206.7</v>
      </c>
      <c r="J946" s="24" t="n">
        <v>0</v>
      </c>
      <c r="K946" s="24" t="n">
        <v>-0</v>
      </c>
      <c r="L946" s="24" t="n">
        <v>-0</v>
      </c>
      <c r="M946" s="24"/>
      <c r="N946" s="6" t="s">
        <f>=I946+J946+K946+L946</f>
      </c>
      <c r="O946" s="22"/>
      <c r="P946" s="22" t="s">
        <v>841</v>
      </c>
    </row>
    <row collapsed="false" customFormat="false" customHeight="false" hidden="false" ht="12.1" outlineLevel="0" r="947">
      <c r="A947" s="20" t="n">
        <v>44987.702314815</v>
      </c>
      <c r="B947" s="16" t="s">
        <v>666</v>
      </c>
      <c r="C947" s="16" t="s">
        <v>817</v>
      </c>
      <c r="D947" s="16" t="s">
        <v>656</v>
      </c>
      <c r="E947" s="16" t="s">
        <v>87</v>
      </c>
      <c r="F947" s="16" t="s">
        <v>20</v>
      </c>
      <c r="G947" s="7" t="n">
        <v>17</v>
      </c>
      <c r="H947" s="6" t="n">
        <v>12.362</v>
      </c>
      <c r="I947" s="6" t="n">
        <v>-210.15</v>
      </c>
      <c r="J947" s="6" t="n">
        <v>-0</v>
      </c>
      <c r="K947" s="6" t="n">
        <v>-0</v>
      </c>
      <c r="L947" s="6" t="n">
        <v>-0.07</v>
      </c>
      <c r="M947" s="6"/>
      <c r="N947" s="6" t="s">
        <f>=I947+J947+K947+L947</f>
      </c>
      <c r="O947" s="16"/>
      <c r="P947" s="16" t="s">
        <v>841</v>
      </c>
    </row>
    <row collapsed="false" customFormat="false" customHeight="false" hidden="false" ht="12.1" outlineLevel="0" r="948">
      <c r="A948" s="21" t="n">
        <v>44988</v>
      </c>
      <c r="B948" s="22" t="s">
        <v>813</v>
      </c>
      <c r="C948" s="22" t="s">
        <v>861</v>
      </c>
      <c r="D948" s="22" t="s">
        <v>813</v>
      </c>
      <c r="E948" s="22" t="s">
        <v>813</v>
      </c>
      <c r="F948" s="22" t="s">
        <v>20</v>
      </c>
      <c r="G948" s="23" t="n">
        <v>1</v>
      </c>
      <c r="H948" s="24" t="n">
        <v>6.54</v>
      </c>
      <c r="I948" s="24" t="n">
        <v>6.54</v>
      </c>
      <c r="J948" s="24" t="n">
        <v>0</v>
      </c>
      <c r="K948" s="24" t="n">
        <v>-0</v>
      </c>
      <c r="L948" s="24" t="n">
        <v>-0</v>
      </c>
      <c r="M948" s="24"/>
      <c r="N948" s="6" t="s">
        <f>=I948+J948+K948+L948</f>
      </c>
      <c r="O948" s="22"/>
      <c r="P948" s="22" t="s">
        <v>807</v>
      </c>
    </row>
    <row collapsed="false" customFormat="false" customHeight="false" hidden="false" ht="12.1" outlineLevel="0" r="949">
      <c r="A949" s="21" t="n">
        <v>44988</v>
      </c>
      <c r="B949" s="22" t="s">
        <v>813</v>
      </c>
      <c r="C949" s="22" t="s">
        <v>861</v>
      </c>
      <c r="D949" s="22" t="s">
        <v>813</v>
      </c>
      <c r="E949" s="22" t="s">
        <v>813</v>
      </c>
      <c r="F949" s="22" t="s">
        <v>20</v>
      </c>
      <c r="G949" s="23" t="n">
        <v>1</v>
      </c>
      <c r="H949" s="24" t="n">
        <v>28.66</v>
      </c>
      <c r="I949" s="24" t="n">
        <v>28.66</v>
      </c>
      <c r="J949" s="24" t="n">
        <v>0</v>
      </c>
      <c r="K949" s="24" t="n">
        <v>-0</v>
      </c>
      <c r="L949" s="24" t="n">
        <v>-0</v>
      </c>
      <c r="M949" s="24"/>
      <c r="N949" s="6" t="s">
        <f>=I949+J949+K949+L949</f>
      </c>
      <c r="O949" s="22"/>
      <c r="P949" s="22" t="s">
        <v>807</v>
      </c>
    </row>
    <row collapsed="false" customFormat="false" customHeight="false" hidden="false" ht="12.1" outlineLevel="0" r="950">
      <c r="A950" s="21" t="n">
        <v>44994</v>
      </c>
      <c r="B950" s="22" t="s">
        <v>803</v>
      </c>
      <c r="C950" s="22" t="s">
        <v>175</v>
      </c>
      <c r="D950" s="22" t="s">
        <v>803</v>
      </c>
      <c r="E950" s="22" t="s">
        <v>803</v>
      </c>
      <c r="F950" s="22" t="s">
        <v>20</v>
      </c>
      <c r="G950" s="23" t="n">
        <v>1</v>
      </c>
      <c r="H950" s="24" t="n">
        <v>92</v>
      </c>
      <c r="I950" s="24" t="n">
        <v>92</v>
      </c>
      <c r="J950" s="24" t="n">
        <v>0</v>
      </c>
      <c r="K950" s="24" t="n">
        <v>-0</v>
      </c>
      <c r="L950" s="24" t="n">
        <v>-0</v>
      </c>
      <c r="M950" s="24"/>
      <c r="N950" s="6" t="s">
        <f>=I950+J950+K950+L950</f>
      </c>
      <c r="O950" s="22"/>
      <c r="P950" s="22" t="s">
        <v>807</v>
      </c>
    </row>
    <row collapsed="false" customFormat="false" customHeight="false" hidden="false" ht="12.1" outlineLevel="0" r="951">
      <c r="A951" s="33" t="n">
        <v>44994</v>
      </c>
      <c r="B951" s="34" t="s">
        <v>888</v>
      </c>
      <c r="C951" s="34" t="s">
        <v>926</v>
      </c>
      <c r="D951" s="34" t="s">
        <v>888</v>
      </c>
      <c r="E951" s="34" t="s">
        <v>888</v>
      </c>
      <c r="F951" s="34" t="s">
        <v>20</v>
      </c>
      <c r="G951" s="35" t="n">
        <v>1</v>
      </c>
      <c r="H951" s="36" t="n">
        <v>-1</v>
      </c>
      <c r="I951" s="36" t="n">
        <v>-1</v>
      </c>
      <c r="J951" s="36" t="n">
        <v>0</v>
      </c>
      <c r="K951" s="36" t="n">
        <v>-0</v>
      </c>
      <c r="L951" s="36" t="n">
        <v>-0</v>
      </c>
      <c r="M951" s="36"/>
      <c r="N951" s="6" t="s">
        <f>=I951+J951+K951+L951</f>
      </c>
      <c r="O951" s="34"/>
      <c r="P951" s="34" t="s">
        <v>807</v>
      </c>
    </row>
    <row collapsed="false" customFormat="false" customHeight="false" hidden="false" ht="12.1" outlineLevel="0" r="952">
      <c r="A952" s="25" t="n">
        <v>44994</v>
      </c>
      <c r="B952" s="26" t="s">
        <v>843</v>
      </c>
      <c r="C952" s="26" t="s">
        <v>225</v>
      </c>
      <c r="D952" s="26" t="s">
        <v>843</v>
      </c>
      <c r="E952" s="26" t="s">
        <v>843</v>
      </c>
      <c r="F952" s="26" t="s">
        <v>20</v>
      </c>
      <c r="G952" s="27" t="n">
        <v>1</v>
      </c>
      <c r="H952" s="28" t="n">
        <v>-10</v>
      </c>
      <c r="I952" s="28" t="n">
        <v>-10</v>
      </c>
      <c r="J952" s="28" t="n">
        <v>0</v>
      </c>
      <c r="K952" s="28" t="n">
        <v>-0</v>
      </c>
      <c r="L952" s="28" t="n">
        <v>-0</v>
      </c>
      <c r="M952" s="28"/>
      <c r="N952" s="6" t="s">
        <f>=I952+J952+K952+L952</f>
      </c>
      <c r="O952" s="26"/>
      <c r="P952" s="26" t="s">
        <v>807</v>
      </c>
    </row>
    <row collapsed="false" customFormat="false" customHeight="false" hidden="false" ht="12.1" outlineLevel="0" r="953">
      <c r="A953" s="20" t="n">
        <v>44994.691030093</v>
      </c>
      <c r="B953" s="16" t="s">
        <v>722</v>
      </c>
      <c r="C953" s="16" t="s">
        <v>917</v>
      </c>
      <c r="D953" s="16" t="s">
        <v>656</v>
      </c>
      <c r="E953" s="16" t="s">
        <v>87</v>
      </c>
      <c r="F953" s="16" t="s">
        <v>20</v>
      </c>
      <c r="G953" s="7" t="n">
        <v>25</v>
      </c>
      <c r="H953" s="6" t="n">
        <v>4.38</v>
      </c>
      <c r="I953" s="6" t="n">
        <v>-109.5</v>
      </c>
      <c r="J953" s="6" t="n">
        <v>-0</v>
      </c>
      <c r="K953" s="6" t="n">
        <v>-0.09</v>
      </c>
      <c r="L953" s="6" t="n">
        <v>-0</v>
      </c>
      <c r="M953" s="6"/>
      <c r="N953" s="6" t="s">
        <f>=I953+J953+K953+L953</f>
      </c>
      <c r="O953" s="16"/>
      <c r="P953" s="16" t="s">
        <v>807</v>
      </c>
    </row>
    <row collapsed="false" customFormat="false" customHeight="false" hidden="false" ht="12.1" outlineLevel="0" r="954">
      <c r="A954" s="21" t="n">
        <v>44994.920138889</v>
      </c>
      <c r="B954" s="22" t="s">
        <v>803</v>
      </c>
      <c r="C954" s="22" t="s">
        <v>175</v>
      </c>
      <c r="D954" s="22" t="s">
        <v>803</v>
      </c>
      <c r="E954" s="22" t="s">
        <v>803</v>
      </c>
      <c r="F954" s="22" t="s">
        <v>20</v>
      </c>
      <c r="G954" s="23" t="n">
        <v>1</v>
      </c>
      <c r="H954" s="24" t="n">
        <v>87284.05</v>
      </c>
      <c r="I954" s="24" t="n">
        <v>87284.05</v>
      </c>
      <c r="J954" s="24" t="n">
        <v>0</v>
      </c>
      <c r="K954" s="24" t="n">
        <v>-0</v>
      </c>
      <c r="L954" s="24" t="n">
        <v>-0</v>
      </c>
      <c r="M954" s="24"/>
      <c r="N954" s="6" t="s">
        <f>=I954+J954+K954+L954</f>
      </c>
      <c r="O954" s="22"/>
      <c r="P954" s="22" t="s">
        <v>927</v>
      </c>
    </row>
    <row collapsed="false" customFormat="false" customHeight="false" hidden="false" ht="12.1" outlineLevel="0" r="955">
      <c r="A955" s="20" t="n">
        <v>44994.920833333</v>
      </c>
      <c r="B955" s="16" t="s">
        <v>17</v>
      </c>
      <c r="C955" s="16" t="s">
        <v>928</v>
      </c>
      <c r="D955" s="16" t="s">
        <v>656</v>
      </c>
      <c r="E955" s="16" t="s">
        <v>18</v>
      </c>
      <c r="F955" s="16" t="s">
        <v>20</v>
      </c>
      <c r="G955" s="7" t="n">
        <v>8.60893</v>
      </c>
      <c r="H955" s="6" t="n">
        <v>10138.78</v>
      </c>
      <c r="I955" s="6" t="n">
        <v>-87284.05</v>
      </c>
      <c r="J955" s="6" t="n">
        <v>-0</v>
      </c>
      <c r="K955" s="6" t="n">
        <v>-0</v>
      </c>
      <c r="L955" s="6" t="n">
        <v>-0</v>
      </c>
      <c r="M955" s="6"/>
      <c r="N955" s="6" t="s">
        <f>=I955+J955+K955+L955</f>
      </c>
      <c r="O955" s="16"/>
      <c r="P955" s="16" t="s">
        <v>927</v>
      </c>
    </row>
    <row collapsed="false" customFormat="false" customHeight="false" hidden="false" ht="12.1" outlineLevel="0" r="956">
      <c r="A956" s="29" t="n">
        <v>44998.449212963</v>
      </c>
      <c r="B956" s="30" t="s">
        <v>710</v>
      </c>
      <c r="C956" s="30" t="s">
        <v>899</v>
      </c>
      <c r="D956" s="30" t="s">
        <v>657</v>
      </c>
      <c r="E956" s="30" t="s">
        <v>87</v>
      </c>
      <c r="F956" s="30" t="s">
        <v>20</v>
      </c>
      <c r="G956" s="31" t="n">
        <v>-875</v>
      </c>
      <c r="H956" s="32" t="n">
        <v>114.4062</v>
      </c>
      <c r="I956" s="32" t="n">
        <v>100105.43</v>
      </c>
      <c r="J956" s="32" t="n">
        <v>0</v>
      </c>
      <c r="K956" s="32" t="n">
        <v>-80.84</v>
      </c>
      <c r="L956" s="32" t="n">
        <v>-0</v>
      </c>
      <c r="M956" s="32"/>
      <c r="N956" s="6" t="s">
        <f>=I956+J956+K956+L956</f>
      </c>
      <c r="O956" s="30"/>
      <c r="P956" s="30" t="s">
        <v>807</v>
      </c>
    </row>
    <row collapsed="false" customFormat="false" customHeight="false" hidden="false" ht="12.1" outlineLevel="0" r="957">
      <c r="A957" s="25" t="n">
        <v>45000</v>
      </c>
      <c r="B957" s="26" t="s">
        <v>843</v>
      </c>
      <c r="C957" s="26" t="s">
        <v>225</v>
      </c>
      <c r="D957" s="26" t="s">
        <v>843</v>
      </c>
      <c r="E957" s="26" t="s">
        <v>843</v>
      </c>
      <c r="F957" s="26" t="s">
        <v>20</v>
      </c>
      <c r="G957" s="27" t="n">
        <v>1</v>
      </c>
      <c r="H957" s="28" t="n">
        <v>-100000</v>
      </c>
      <c r="I957" s="28" t="n">
        <v>-100000</v>
      </c>
      <c r="J957" s="28" t="n">
        <v>0</v>
      </c>
      <c r="K957" s="28" t="n">
        <v>-0</v>
      </c>
      <c r="L957" s="28" t="n">
        <v>-0</v>
      </c>
      <c r="M957" s="28"/>
      <c r="N957" s="6" t="s">
        <f>=I957+J957+K957+L957</f>
      </c>
      <c r="O957" s="26"/>
      <c r="P957" s="26" t="s">
        <v>807</v>
      </c>
    </row>
    <row collapsed="false" customFormat="false" customHeight="false" hidden="false" ht="12.1" outlineLevel="0" r="958">
      <c r="A958" s="21" t="n">
        <v>45001</v>
      </c>
      <c r="B958" s="22" t="s">
        <v>803</v>
      </c>
      <c r="C958" s="22" t="s">
        <v>175</v>
      </c>
      <c r="D958" s="22" t="s">
        <v>803</v>
      </c>
      <c r="E958" s="22" t="s">
        <v>803</v>
      </c>
      <c r="F958" s="22" t="s">
        <v>20</v>
      </c>
      <c r="G958" s="23" t="n">
        <v>1</v>
      </c>
      <c r="H958" s="24" t="n">
        <v>2000</v>
      </c>
      <c r="I958" s="24" t="n">
        <v>2000</v>
      </c>
      <c r="J958" s="24" t="n">
        <v>0</v>
      </c>
      <c r="K958" s="24" t="n">
        <v>-0</v>
      </c>
      <c r="L958" s="24" t="n">
        <v>-0</v>
      </c>
      <c r="M958" s="24"/>
      <c r="N958" s="6" t="s">
        <f>=I958+J958+K958+L958</f>
      </c>
      <c r="O958" s="22"/>
      <c r="P958" s="22" t="s">
        <v>807</v>
      </c>
    </row>
    <row collapsed="false" customFormat="false" customHeight="false" hidden="false" ht="12.1" outlineLevel="0" r="959">
      <c r="A959" s="20" t="n">
        <v>45001.495520833</v>
      </c>
      <c r="B959" s="16" t="s">
        <v>31</v>
      </c>
      <c r="C959" s="16" t="s">
        <v>856</v>
      </c>
      <c r="D959" s="16" t="s">
        <v>656</v>
      </c>
      <c r="E959" s="16" t="s">
        <v>18</v>
      </c>
      <c r="F959" s="16" t="s">
        <v>20</v>
      </c>
      <c r="G959" s="7" t="n">
        <v>3</v>
      </c>
      <c r="H959" s="6" t="n">
        <v>438.9</v>
      </c>
      <c r="I959" s="6" t="n">
        <v>-1316.7</v>
      </c>
      <c r="J959" s="6" t="n">
        <v>-0</v>
      </c>
      <c r="K959" s="6" t="n">
        <v>-1.06</v>
      </c>
      <c r="L959" s="6" t="n">
        <v>-0</v>
      </c>
      <c r="M959" s="6"/>
      <c r="N959" s="6" t="s">
        <f>=I959+J959+K959+L959</f>
      </c>
      <c r="O959" s="16"/>
      <c r="P959" s="16" t="s">
        <v>807</v>
      </c>
    </row>
    <row collapsed="false" customFormat="false" customHeight="false" hidden="false" ht="12.1" outlineLevel="0" r="960">
      <c r="A960" s="20" t="n">
        <v>45001.495925926</v>
      </c>
      <c r="B960" s="16" t="s">
        <v>668</v>
      </c>
      <c r="C960" s="16" t="s">
        <v>828</v>
      </c>
      <c r="D960" s="16" t="s">
        <v>656</v>
      </c>
      <c r="E960" s="16" t="s">
        <v>18</v>
      </c>
      <c r="F960" s="16" t="s">
        <v>20</v>
      </c>
      <c r="G960" s="7" t="n">
        <v>2</v>
      </c>
      <c r="H960" s="6" t="n">
        <v>333.8</v>
      </c>
      <c r="I960" s="6" t="n">
        <v>-667.6</v>
      </c>
      <c r="J960" s="6" t="n">
        <v>-0</v>
      </c>
      <c r="K960" s="6" t="n">
        <v>-0.54</v>
      </c>
      <c r="L960" s="6" t="n">
        <v>-0</v>
      </c>
      <c r="M960" s="6"/>
      <c r="N960" s="6" t="s">
        <f>=I960+J960+K960+L960</f>
      </c>
      <c r="O960" s="16"/>
      <c r="P960" s="16" t="s">
        <v>807</v>
      </c>
    </row>
    <row collapsed="false" customFormat="false" customHeight="false" hidden="false" ht="12.1" outlineLevel="0" r="961">
      <c r="A961" s="20" t="n">
        <v>45001.496458333</v>
      </c>
      <c r="B961" s="16" t="s">
        <v>722</v>
      </c>
      <c r="C961" s="16" t="s">
        <v>917</v>
      </c>
      <c r="D961" s="16" t="s">
        <v>656</v>
      </c>
      <c r="E961" s="16" t="s">
        <v>87</v>
      </c>
      <c r="F961" s="16" t="s">
        <v>20</v>
      </c>
      <c r="G961" s="7" t="n">
        <v>10</v>
      </c>
      <c r="H961" s="6" t="n">
        <v>4.34</v>
      </c>
      <c r="I961" s="6" t="n">
        <v>-43.4</v>
      </c>
      <c r="J961" s="6" t="n">
        <v>-0</v>
      </c>
      <c r="K961" s="6" t="n">
        <v>-0.04</v>
      </c>
      <c r="L961" s="6" t="n">
        <v>-0</v>
      </c>
      <c r="M961" s="6"/>
      <c r="N961" s="6" t="s">
        <f>=I961+J961+K961+L961</f>
      </c>
      <c r="O961" s="16"/>
      <c r="P961" s="16" t="s">
        <v>807</v>
      </c>
    </row>
    <row collapsed="false" customFormat="false" customHeight="false" hidden="false" ht="12.1" outlineLevel="0" r="962">
      <c r="A962" s="21" t="n">
        <v>45002</v>
      </c>
      <c r="B962" s="22" t="s">
        <v>803</v>
      </c>
      <c r="C962" s="22" t="s">
        <v>287</v>
      </c>
      <c r="D962" s="22" t="s">
        <v>803</v>
      </c>
      <c r="E962" s="22" t="s">
        <v>803</v>
      </c>
      <c r="F962" s="22" t="s">
        <v>20</v>
      </c>
      <c r="G962" s="23" t="n">
        <v>1</v>
      </c>
      <c r="H962" s="24" t="n">
        <v>156.9</v>
      </c>
      <c r="I962" s="24" t="n">
        <v>156.9</v>
      </c>
      <c r="J962" s="24" t="n">
        <v>0</v>
      </c>
      <c r="K962" s="24" t="n">
        <v>-0</v>
      </c>
      <c r="L962" s="24" t="n">
        <v>-0</v>
      </c>
      <c r="M962" s="24"/>
      <c r="N962" s="6" t="s">
        <f>=I962+J962+K962+L962</f>
      </c>
      <c r="O962" s="22"/>
      <c r="P962" s="22" t="s">
        <v>807</v>
      </c>
    </row>
    <row collapsed="false" customFormat="false" customHeight="false" hidden="false" ht="12.1" outlineLevel="0" r="963">
      <c r="A963" s="20" t="n">
        <v>45002.608229167</v>
      </c>
      <c r="B963" s="16" t="s">
        <v>722</v>
      </c>
      <c r="C963" s="16" t="s">
        <v>917</v>
      </c>
      <c r="D963" s="16" t="s">
        <v>656</v>
      </c>
      <c r="E963" s="16" t="s">
        <v>87</v>
      </c>
      <c r="F963" s="16" t="s">
        <v>20</v>
      </c>
      <c r="G963" s="7" t="n">
        <v>36</v>
      </c>
      <c r="H963" s="6" t="n">
        <v>4.418</v>
      </c>
      <c r="I963" s="6" t="n">
        <v>-159.05</v>
      </c>
      <c r="J963" s="6" t="n">
        <v>-0</v>
      </c>
      <c r="K963" s="6" t="n">
        <v>-0.13</v>
      </c>
      <c r="L963" s="6" t="n">
        <v>-0</v>
      </c>
      <c r="M963" s="6"/>
      <c r="N963" s="6" t="s">
        <f>=I963+J963+K963+L963</f>
      </c>
      <c r="O963" s="16"/>
      <c r="P963" s="16" t="s">
        <v>807</v>
      </c>
    </row>
    <row collapsed="false" customFormat="false" customHeight="false" hidden="false" ht="12.1" outlineLevel="0" r="964">
      <c r="A964" s="20" t="n">
        <v>45002.995138889</v>
      </c>
      <c r="B964" s="16" t="s">
        <v>17</v>
      </c>
      <c r="C964" s="16" t="s">
        <v>928</v>
      </c>
      <c r="D964" s="16" t="s">
        <v>656</v>
      </c>
      <c r="E964" s="16" t="s">
        <v>18</v>
      </c>
      <c r="F964" s="16" t="s">
        <v>20</v>
      </c>
      <c r="G964" s="7" t="n">
        <v>0.30028</v>
      </c>
      <c r="H964" s="6" t="n">
        <v>9990.83</v>
      </c>
      <c r="I964" s="6" t="n">
        <v>-3000.05</v>
      </c>
      <c r="J964" s="6" t="n">
        <v>-0</v>
      </c>
      <c r="K964" s="6" t="n">
        <v>-0</v>
      </c>
      <c r="L964" s="6" t="n">
        <v>-0</v>
      </c>
      <c r="M964" s="6"/>
      <c r="N964" s="6" t="s">
        <f>=I964+J964+K964+L964</f>
      </c>
      <c r="O964" s="16"/>
      <c r="P964" s="16" t="s">
        <v>927</v>
      </c>
    </row>
    <row collapsed="false" customFormat="false" customHeight="false" hidden="false" ht="12.1" outlineLevel="0" r="965">
      <c r="A965" s="21" t="n">
        <v>45002.995138889</v>
      </c>
      <c r="B965" s="22" t="s">
        <v>803</v>
      </c>
      <c r="C965" s="22" t="s">
        <v>175</v>
      </c>
      <c r="D965" s="22" t="s">
        <v>803</v>
      </c>
      <c r="E965" s="22" t="s">
        <v>803</v>
      </c>
      <c r="F965" s="22" t="s">
        <v>20</v>
      </c>
      <c r="G965" s="23" t="n">
        <v>1</v>
      </c>
      <c r="H965" s="24" t="n">
        <v>3000</v>
      </c>
      <c r="I965" s="24" t="n">
        <v>3000</v>
      </c>
      <c r="J965" s="24" t="n">
        <v>0</v>
      </c>
      <c r="K965" s="24" t="n">
        <v>-0</v>
      </c>
      <c r="L965" s="24" t="n">
        <v>-0</v>
      </c>
      <c r="M965" s="24"/>
      <c r="N965" s="6" t="s">
        <f>=I965+J965+K965+L965</f>
      </c>
      <c r="O965" s="22"/>
      <c r="P965" s="22" t="s">
        <v>927</v>
      </c>
    </row>
    <row collapsed="false" customFormat="false" customHeight="false" hidden="false" ht="12.1" outlineLevel="0" r="966">
      <c r="A966" s="21" t="n">
        <v>45005</v>
      </c>
      <c r="B966" s="22" t="s">
        <v>803</v>
      </c>
      <c r="C966" s="22" t="s">
        <v>175</v>
      </c>
      <c r="D966" s="22" t="s">
        <v>803</v>
      </c>
      <c r="E966" s="22" t="s">
        <v>803</v>
      </c>
      <c r="F966" s="22" t="s">
        <v>20</v>
      </c>
      <c r="G966" s="23" t="n">
        <v>1</v>
      </c>
      <c r="H966" s="24" t="n">
        <v>172</v>
      </c>
      <c r="I966" s="24" t="n">
        <v>172</v>
      </c>
      <c r="J966" s="24" t="n">
        <v>0</v>
      </c>
      <c r="K966" s="24" t="n">
        <v>-0</v>
      </c>
      <c r="L966" s="24" t="n">
        <v>-0</v>
      </c>
      <c r="M966" s="24"/>
      <c r="N966" s="6" t="s">
        <f>=I966+J966+K966+L966</f>
      </c>
      <c r="O966" s="22"/>
      <c r="P966" s="22" t="s">
        <v>807</v>
      </c>
    </row>
    <row collapsed="false" customFormat="false" customHeight="false" hidden="false" ht="12.1" outlineLevel="0" r="967">
      <c r="A967" s="29" t="n">
        <v>45005.640104167</v>
      </c>
      <c r="B967" s="30" t="s">
        <v>679</v>
      </c>
      <c r="C967" s="30" t="s">
        <v>853</v>
      </c>
      <c r="D967" s="30" t="s">
        <v>657</v>
      </c>
      <c r="E967" s="30" t="s">
        <v>87</v>
      </c>
      <c r="F967" s="30" t="s">
        <v>20</v>
      </c>
      <c r="G967" s="31" t="n">
        <v>-1</v>
      </c>
      <c r="H967" s="32" t="n">
        <v>10.036</v>
      </c>
      <c r="I967" s="32" t="n">
        <v>10.04</v>
      </c>
      <c r="J967" s="32" t="n">
        <v>0</v>
      </c>
      <c r="K967" s="32" t="n">
        <v>-0.01</v>
      </c>
      <c r="L967" s="32" t="n">
        <v>-0</v>
      </c>
      <c r="M967" s="32"/>
      <c r="N967" s="6" t="s">
        <f>=I967+J967+K967+L967</f>
      </c>
      <c r="O967" s="30"/>
      <c r="P967" s="30" t="s">
        <v>807</v>
      </c>
    </row>
    <row collapsed="false" customFormat="false" customHeight="false" hidden="false" ht="12.1" outlineLevel="0" r="968">
      <c r="A968" s="29" t="n">
        <v>45005.640104167</v>
      </c>
      <c r="B968" s="30" t="s">
        <v>679</v>
      </c>
      <c r="C968" s="30" t="s">
        <v>853</v>
      </c>
      <c r="D968" s="30" t="s">
        <v>657</v>
      </c>
      <c r="E968" s="30" t="s">
        <v>87</v>
      </c>
      <c r="F968" s="30" t="s">
        <v>20</v>
      </c>
      <c r="G968" s="31" t="n">
        <v>-585</v>
      </c>
      <c r="H968" s="32" t="n">
        <v>10.036</v>
      </c>
      <c r="I968" s="32" t="n">
        <v>5871.06</v>
      </c>
      <c r="J968" s="32" t="n">
        <v>0</v>
      </c>
      <c r="K968" s="32" t="n">
        <v>-4.75</v>
      </c>
      <c r="L968" s="32" t="n">
        <v>-0</v>
      </c>
      <c r="M968" s="32"/>
      <c r="N968" s="6" t="s">
        <f>=I968+J968+K968+L968</f>
      </c>
      <c r="O968" s="30"/>
      <c r="P968" s="30" t="s">
        <v>807</v>
      </c>
    </row>
    <row collapsed="false" customFormat="false" customHeight="false" hidden="false" ht="12.1" outlineLevel="0" r="969">
      <c r="A969" s="20" t="n">
        <v>45005.640393519</v>
      </c>
      <c r="B969" s="16" t="s">
        <v>31</v>
      </c>
      <c r="C969" s="16" t="s">
        <v>856</v>
      </c>
      <c r="D969" s="16" t="s">
        <v>656</v>
      </c>
      <c r="E969" s="16" t="s">
        <v>18</v>
      </c>
      <c r="F969" s="16" t="s">
        <v>20</v>
      </c>
      <c r="G969" s="7" t="n">
        <v>10</v>
      </c>
      <c r="H969" s="6" t="n">
        <v>458.9</v>
      </c>
      <c r="I969" s="6" t="n">
        <v>-4589</v>
      </c>
      <c r="J969" s="6" t="n">
        <v>-0</v>
      </c>
      <c r="K969" s="6" t="n">
        <v>-3.7</v>
      </c>
      <c r="L969" s="6" t="n">
        <v>-0</v>
      </c>
      <c r="M969" s="6"/>
      <c r="N969" s="6" t="s">
        <f>=I969+J969+K969+L969</f>
      </c>
      <c r="O969" s="16"/>
      <c r="P969" s="16" t="s">
        <v>807</v>
      </c>
    </row>
    <row collapsed="false" customFormat="false" customHeight="false" hidden="false" ht="12.1" outlineLevel="0" r="970">
      <c r="A970" s="29" t="n">
        <v>45005.640821759</v>
      </c>
      <c r="B970" s="30" t="s">
        <v>722</v>
      </c>
      <c r="C970" s="30" t="s">
        <v>917</v>
      </c>
      <c r="D970" s="30" t="s">
        <v>657</v>
      </c>
      <c r="E970" s="30" t="s">
        <v>87</v>
      </c>
      <c r="F970" s="30" t="s">
        <v>20</v>
      </c>
      <c r="G970" s="31" t="n">
        <v>-979</v>
      </c>
      <c r="H970" s="32" t="n">
        <v>4.528</v>
      </c>
      <c r="I970" s="32" t="n">
        <v>4432.91</v>
      </c>
      <c r="J970" s="32" t="n">
        <v>0</v>
      </c>
      <c r="K970" s="32" t="n">
        <v>-3.58</v>
      </c>
      <c r="L970" s="32" t="n">
        <v>-0</v>
      </c>
      <c r="M970" s="32"/>
      <c r="N970" s="6" t="s">
        <f>=I970+J970+K970+L970</f>
      </c>
      <c r="O970" s="30"/>
      <c r="P970" s="30" t="s">
        <v>807</v>
      </c>
    </row>
    <row collapsed="false" customFormat="false" customHeight="false" hidden="false" ht="12.1" outlineLevel="0" r="971">
      <c r="A971" s="20" t="n">
        <v>45005.641030093</v>
      </c>
      <c r="B971" s="16" t="s">
        <v>27</v>
      </c>
      <c r="C971" s="16" t="s">
        <v>860</v>
      </c>
      <c r="D971" s="16" t="s">
        <v>656</v>
      </c>
      <c r="E971" s="16" t="s">
        <v>18</v>
      </c>
      <c r="F971" s="16" t="s">
        <v>20</v>
      </c>
      <c r="G971" s="7" t="n">
        <v>1</v>
      </c>
      <c r="H971" s="6" t="n">
        <v>4167</v>
      </c>
      <c r="I971" s="6" t="n">
        <v>-4167</v>
      </c>
      <c r="J971" s="6" t="n">
        <v>-0</v>
      </c>
      <c r="K971" s="6" t="n">
        <v>-3.36</v>
      </c>
      <c r="L971" s="6" t="n">
        <v>-0</v>
      </c>
      <c r="M971" s="6"/>
      <c r="N971" s="6" t="s">
        <f>=I971+J971+K971+L971</f>
      </c>
      <c r="O971" s="16"/>
      <c r="P971" s="16" t="s">
        <v>807</v>
      </c>
    </row>
    <row collapsed="false" customFormat="false" customHeight="false" hidden="false" ht="12.1" outlineLevel="0" r="972">
      <c r="A972" s="20" t="n">
        <v>45005.641539352</v>
      </c>
      <c r="B972" s="16" t="s">
        <v>724</v>
      </c>
      <c r="C972" s="16" t="s">
        <v>919</v>
      </c>
      <c r="D972" s="16" t="s">
        <v>656</v>
      </c>
      <c r="E972" s="16" t="s">
        <v>18</v>
      </c>
      <c r="F972" s="16" t="s">
        <v>20</v>
      </c>
      <c r="G972" s="7" t="n">
        <v>4</v>
      </c>
      <c r="H972" s="6" t="n">
        <v>349.7</v>
      </c>
      <c r="I972" s="6" t="n">
        <v>-1398.8</v>
      </c>
      <c r="J972" s="6" t="n">
        <v>-0</v>
      </c>
      <c r="K972" s="6" t="n">
        <v>-1.13</v>
      </c>
      <c r="L972" s="6" t="n">
        <v>-0</v>
      </c>
      <c r="M972" s="6"/>
      <c r="N972" s="6" t="s">
        <f>=I972+J972+K972+L972</f>
      </c>
      <c r="O972" s="16"/>
      <c r="P972" s="16" t="s">
        <v>807</v>
      </c>
    </row>
    <row collapsed="false" customFormat="false" customHeight="false" hidden="false" ht="12.1" outlineLevel="0" r="973">
      <c r="A973" s="29" t="n">
        <v>45005.642280093</v>
      </c>
      <c r="B973" s="30" t="s">
        <v>666</v>
      </c>
      <c r="C973" s="30" t="s">
        <v>817</v>
      </c>
      <c r="D973" s="30" t="s">
        <v>657</v>
      </c>
      <c r="E973" s="30" t="s">
        <v>87</v>
      </c>
      <c r="F973" s="30" t="s">
        <v>20</v>
      </c>
      <c r="G973" s="31" t="n">
        <v>-90</v>
      </c>
      <c r="H973" s="32" t="n">
        <v>12.997</v>
      </c>
      <c r="I973" s="32" t="n">
        <v>1169.73</v>
      </c>
      <c r="J973" s="32" t="n">
        <v>0</v>
      </c>
      <c r="K973" s="32" t="n">
        <v>-0.94</v>
      </c>
      <c r="L973" s="32" t="n">
        <v>-0</v>
      </c>
      <c r="M973" s="32"/>
      <c r="N973" s="6" t="s">
        <f>=I973+J973+K973+L973</f>
      </c>
      <c r="O973" s="30"/>
      <c r="P973" s="30" t="s">
        <v>807</v>
      </c>
    </row>
    <row collapsed="false" customFormat="false" customHeight="false" hidden="false" ht="12.1" outlineLevel="0" r="974">
      <c r="A974" s="20" t="n">
        <v>45005.642696759</v>
      </c>
      <c r="B974" s="16" t="s">
        <v>724</v>
      </c>
      <c r="C974" s="16" t="s">
        <v>919</v>
      </c>
      <c r="D974" s="16" t="s">
        <v>656</v>
      </c>
      <c r="E974" s="16" t="s">
        <v>18</v>
      </c>
      <c r="F974" s="16" t="s">
        <v>20</v>
      </c>
      <c r="G974" s="7" t="n">
        <v>1</v>
      </c>
      <c r="H974" s="6" t="n">
        <v>349.9</v>
      </c>
      <c r="I974" s="6" t="n">
        <v>-349.9</v>
      </c>
      <c r="J974" s="6" t="n">
        <v>-0</v>
      </c>
      <c r="K974" s="6" t="n">
        <v>-0.28</v>
      </c>
      <c r="L974" s="6" t="n">
        <v>-0</v>
      </c>
      <c r="M974" s="6"/>
      <c r="N974" s="6" t="s">
        <f>=I974+J974+K974+L974</f>
      </c>
      <c r="O974" s="16"/>
      <c r="P974" s="16" t="s">
        <v>807</v>
      </c>
    </row>
    <row collapsed="false" customFormat="false" customHeight="false" hidden="false" ht="12.1" outlineLevel="0" r="975">
      <c r="A975" s="20" t="n">
        <v>45005.642881944</v>
      </c>
      <c r="B975" s="16" t="s">
        <v>668</v>
      </c>
      <c r="C975" s="16" t="s">
        <v>828</v>
      </c>
      <c r="D975" s="16" t="s">
        <v>656</v>
      </c>
      <c r="E975" s="16" t="s">
        <v>18</v>
      </c>
      <c r="F975" s="16" t="s">
        <v>20</v>
      </c>
      <c r="G975" s="7" t="n">
        <v>2</v>
      </c>
      <c r="H975" s="6" t="n">
        <v>351.7</v>
      </c>
      <c r="I975" s="6" t="n">
        <v>-703.4</v>
      </c>
      <c r="J975" s="6" t="n">
        <v>-0</v>
      </c>
      <c r="K975" s="6" t="n">
        <v>-0.57</v>
      </c>
      <c r="L975" s="6" t="n">
        <v>-0</v>
      </c>
      <c r="M975" s="6"/>
      <c r="N975" s="6" t="s">
        <f>=I975+J975+K975+L975</f>
      </c>
      <c r="O975" s="16"/>
      <c r="P975" s="16" t="s">
        <v>807</v>
      </c>
    </row>
    <row collapsed="false" customFormat="false" customHeight="false" hidden="false" ht="12.1" outlineLevel="0" r="976">
      <c r="A976" s="20" t="n">
        <v>45005.644270833</v>
      </c>
      <c r="B976" s="16" t="s">
        <v>679</v>
      </c>
      <c r="C976" s="16" t="s">
        <v>853</v>
      </c>
      <c r="D976" s="16" t="s">
        <v>656</v>
      </c>
      <c r="E976" s="16" t="s">
        <v>87</v>
      </c>
      <c r="F976" s="16" t="s">
        <v>20</v>
      </c>
      <c r="G976" s="7" t="n">
        <v>25</v>
      </c>
      <c r="H976" s="6" t="n">
        <v>10.046</v>
      </c>
      <c r="I976" s="6" t="n">
        <v>-251.15</v>
      </c>
      <c r="J976" s="6" t="n">
        <v>-0</v>
      </c>
      <c r="K976" s="6" t="n">
        <v>-0.2</v>
      </c>
      <c r="L976" s="6" t="n">
        <v>-0</v>
      </c>
      <c r="M976" s="6"/>
      <c r="N976" s="6" t="s">
        <f>=I976+J976+K976+L976</f>
      </c>
      <c r="O976" s="16"/>
      <c r="P976" s="16" t="s">
        <v>807</v>
      </c>
    </row>
    <row collapsed="false" customFormat="false" customHeight="false" hidden="false" ht="12.1" outlineLevel="0" r="977">
      <c r="A977" s="20" t="n">
        <v>45005.682569444</v>
      </c>
      <c r="B977" s="16" t="s">
        <v>679</v>
      </c>
      <c r="C977" s="16" t="s">
        <v>853</v>
      </c>
      <c r="D977" s="16" t="s">
        <v>656</v>
      </c>
      <c r="E977" s="16" t="s">
        <v>87</v>
      </c>
      <c r="F977" s="16" t="s">
        <v>20</v>
      </c>
      <c r="G977" s="7" t="n">
        <v>17</v>
      </c>
      <c r="H977" s="6" t="n">
        <v>10.058</v>
      </c>
      <c r="I977" s="6" t="n">
        <v>-170.99</v>
      </c>
      <c r="J977" s="6" t="n">
        <v>-0</v>
      </c>
      <c r="K977" s="6" t="n">
        <v>-0.14</v>
      </c>
      <c r="L977" s="6" t="n">
        <v>-0</v>
      </c>
      <c r="M977" s="6"/>
      <c r="N977" s="6" t="s">
        <f>=I977+J977+K977+L977</f>
      </c>
      <c r="O977" s="16"/>
      <c r="P977" s="16" t="s">
        <v>807</v>
      </c>
    </row>
    <row collapsed="false" customFormat="false" customHeight="false" hidden="false" ht="12.1" outlineLevel="0" r="978">
      <c r="A978" s="29" t="n">
        <v>45007.699976852</v>
      </c>
      <c r="B978" s="30" t="s">
        <v>668</v>
      </c>
      <c r="C978" s="30" t="s">
        <v>828</v>
      </c>
      <c r="D978" s="30" t="s">
        <v>657</v>
      </c>
      <c r="E978" s="30" t="s">
        <v>18</v>
      </c>
      <c r="F978" s="30" t="s">
        <v>20</v>
      </c>
      <c r="G978" s="31" t="n">
        <v>-2</v>
      </c>
      <c r="H978" s="32" t="n">
        <v>350.1</v>
      </c>
      <c r="I978" s="32" t="n">
        <v>700.2</v>
      </c>
      <c r="J978" s="32" t="n">
        <v>0</v>
      </c>
      <c r="K978" s="32" t="n">
        <v>-0.57</v>
      </c>
      <c r="L978" s="32" t="n">
        <v>-0</v>
      </c>
      <c r="M978" s="32"/>
      <c r="N978" s="6" t="s">
        <f>=I978+J978+K978+L978</f>
      </c>
      <c r="O978" s="30"/>
      <c r="P978" s="30" t="s">
        <v>807</v>
      </c>
    </row>
    <row collapsed="false" customFormat="false" customHeight="false" hidden="false" ht="12.1" outlineLevel="0" r="979">
      <c r="A979" s="29" t="n">
        <v>45007.699976852</v>
      </c>
      <c r="B979" s="30" t="s">
        <v>668</v>
      </c>
      <c r="C979" s="30" t="s">
        <v>828</v>
      </c>
      <c r="D979" s="30" t="s">
        <v>657</v>
      </c>
      <c r="E979" s="30" t="s">
        <v>18</v>
      </c>
      <c r="F979" s="30" t="s">
        <v>20</v>
      </c>
      <c r="G979" s="31" t="n">
        <v>-18</v>
      </c>
      <c r="H979" s="32" t="n">
        <v>350.1</v>
      </c>
      <c r="I979" s="32" t="n">
        <v>6301.8</v>
      </c>
      <c r="J979" s="32" t="n">
        <v>0</v>
      </c>
      <c r="K979" s="32" t="n">
        <v>-5.08</v>
      </c>
      <c r="L979" s="32" t="n">
        <v>-0</v>
      </c>
      <c r="M979" s="32"/>
      <c r="N979" s="6" t="s">
        <f>=I979+J979+K979+L979</f>
      </c>
      <c r="O979" s="30"/>
      <c r="P979" s="30" t="s">
        <v>807</v>
      </c>
    </row>
    <row collapsed="false" customFormat="false" customHeight="false" hidden="false" ht="12.1" outlineLevel="0" r="980">
      <c r="A980" s="20" t="n">
        <v>45007.700173611</v>
      </c>
      <c r="B980" s="16" t="s">
        <v>724</v>
      </c>
      <c r="C980" s="16" t="s">
        <v>919</v>
      </c>
      <c r="D980" s="16" t="s">
        <v>656</v>
      </c>
      <c r="E980" s="16" t="s">
        <v>18</v>
      </c>
      <c r="F980" s="16" t="s">
        <v>20</v>
      </c>
      <c r="G980" s="7" t="n">
        <v>5</v>
      </c>
      <c r="H980" s="6" t="n">
        <v>348.9</v>
      </c>
      <c r="I980" s="6" t="n">
        <v>-1744.5</v>
      </c>
      <c r="J980" s="6" t="n">
        <v>-0</v>
      </c>
      <c r="K980" s="6" t="n">
        <v>-1.41</v>
      </c>
      <c r="L980" s="6" t="n">
        <v>-0</v>
      </c>
      <c r="M980" s="6"/>
      <c r="N980" s="6" t="s">
        <f>=I980+J980+K980+L980</f>
      </c>
      <c r="O980" s="16"/>
      <c r="P980" s="16" t="s">
        <v>807</v>
      </c>
    </row>
    <row collapsed="false" customFormat="false" customHeight="false" hidden="false" ht="12.1" outlineLevel="0" r="981">
      <c r="A981" s="20" t="n">
        <v>45007.700173611</v>
      </c>
      <c r="B981" s="16" t="s">
        <v>724</v>
      </c>
      <c r="C981" s="16" t="s">
        <v>919</v>
      </c>
      <c r="D981" s="16" t="s">
        <v>656</v>
      </c>
      <c r="E981" s="16" t="s">
        <v>18</v>
      </c>
      <c r="F981" s="16" t="s">
        <v>20</v>
      </c>
      <c r="G981" s="7" t="n">
        <v>4</v>
      </c>
      <c r="H981" s="6" t="n">
        <v>348.9</v>
      </c>
      <c r="I981" s="6" t="n">
        <v>-1395.6</v>
      </c>
      <c r="J981" s="6" t="n">
        <v>-0</v>
      </c>
      <c r="K981" s="6" t="n">
        <v>-1.13</v>
      </c>
      <c r="L981" s="6" t="n">
        <v>-0</v>
      </c>
      <c r="M981" s="6"/>
      <c r="N981" s="6" t="s">
        <f>=I981+J981+K981+L981</f>
      </c>
      <c r="O981" s="16"/>
      <c r="P981" s="16" t="s">
        <v>807</v>
      </c>
    </row>
    <row collapsed="false" customFormat="false" customHeight="false" hidden="false" ht="12.1" outlineLevel="0" r="982">
      <c r="A982" s="20" t="n">
        <v>45007.700173611</v>
      </c>
      <c r="B982" s="16" t="s">
        <v>724</v>
      </c>
      <c r="C982" s="16" t="s">
        <v>919</v>
      </c>
      <c r="D982" s="16" t="s">
        <v>656</v>
      </c>
      <c r="E982" s="16" t="s">
        <v>18</v>
      </c>
      <c r="F982" s="16" t="s">
        <v>20</v>
      </c>
      <c r="G982" s="7" t="n">
        <v>11</v>
      </c>
      <c r="H982" s="6" t="n">
        <v>348.9</v>
      </c>
      <c r="I982" s="6" t="n">
        <v>-3837.9</v>
      </c>
      <c r="J982" s="6" t="n">
        <v>-0</v>
      </c>
      <c r="K982" s="6" t="n">
        <v>-3.1</v>
      </c>
      <c r="L982" s="6" t="n">
        <v>-0</v>
      </c>
      <c r="M982" s="6"/>
      <c r="N982" s="6" t="s">
        <f>=I982+J982+K982+L982</f>
      </c>
      <c r="O982" s="16"/>
      <c r="P982" s="16" t="s">
        <v>807</v>
      </c>
    </row>
    <row collapsed="false" customFormat="false" customHeight="false" hidden="false" ht="12.1" outlineLevel="0" r="983">
      <c r="A983" s="29" t="n">
        <v>45009.680115741</v>
      </c>
      <c r="B983" s="30" t="s">
        <v>729</v>
      </c>
      <c r="C983" s="30" t="s">
        <v>924</v>
      </c>
      <c r="D983" s="30" t="s">
        <v>657</v>
      </c>
      <c r="E983" s="30" t="s">
        <v>87</v>
      </c>
      <c r="F983" s="30" t="s">
        <v>20</v>
      </c>
      <c r="G983" s="31" t="n">
        <v>-1</v>
      </c>
      <c r="H983" s="32" t="n">
        <v>113.55</v>
      </c>
      <c r="I983" s="32" t="n">
        <v>113.55</v>
      </c>
      <c r="J983" s="32" t="n">
        <v>0</v>
      </c>
      <c r="K983" s="32" t="n">
        <v>-0</v>
      </c>
      <c r="L983" s="32" t="n">
        <v>-0.03</v>
      </c>
      <c r="M983" s="32"/>
      <c r="N983" s="6" t="s">
        <f>=I983+J983+K983+L983</f>
      </c>
      <c r="O983" s="30"/>
      <c r="P983" s="30" t="s">
        <v>841</v>
      </c>
    </row>
    <row collapsed="false" customFormat="false" customHeight="false" hidden="false" ht="12.1" outlineLevel="0" r="984">
      <c r="A984" s="20" t="n">
        <v>45009.680405093</v>
      </c>
      <c r="B984" s="16" t="s">
        <v>718</v>
      </c>
      <c r="C984" s="16" t="s">
        <v>912</v>
      </c>
      <c r="D984" s="16" t="s">
        <v>656</v>
      </c>
      <c r="E984" s="16" t="s">
        <v>87</v>
      </c>
      <c r="F984" s="16" t="s">
        <v>20</v>
      </c>
      <c r="G984" s="7" t="n">
        <v>9</v>
      </c>
      <c r="H984" s="6" t="n">
        <v>12.764</v>
      </c>
      <c r="I984" s="6" t="n">
        <v>-114.88</v>
      </c>
      <c r="J984" s="6" t="n">
        <v>-0</v>
      </c>
      <c r="K984" s="6" t="n">
        <v>-0</v>
      </c>
      <c r="L984" s="6" t="n">
        <v>-0.03</v>
      </c>
      <c r="M984" s="6"/>
      <c r="N984" s="6" t="s">
        <f>=I984+J984+K984+L984</f>
      </c>
      <c r="O984" s="16"/>
      <c r="P984" s="16" t="s">
        <v>841</v>
      </c>
    </row>
    <row collapsed="false" customFormat="false" customHeight="false" hidden="false" ht="12.1" outlineLevel="0" r="985">
      <c r="A985" s="21" t="n">
        <v>45014</v>
      </c>
      <c r="B985" s="22" t="s">
        <v>803</v>
      </c>
      <c r="C985" s="22" t="s">
        <v>240</v>
      </c>
      <c r="D985" s="22" t="s">
        <v>803</v>
      </c>
      <c r="E985" s="22" t="s">
        <v>803</v>
      </c>
      <c r="F985" s="22" t="s">
        <v>20</v>
      </c>
      <c r="G985" s="23" t="n">
        <v>1</v>
      </c>
      <c r="H985" s="24" t="n">
        <v>200</v>
      </c>
      <c r="I985" s="24" t="n">
        <v>200</v>
      </c>
      <c r="J985" s="24" t="n">
        <v>0</v>
      </c>
      <c r="K985" s="24" t="n">
        <v>-0</v>
      </c>
      <c r="L985" s="24" t="n">
        <v>-0</v>
      </c>
      <c r="M985" s="24"/>
      <c r="N985" s="6" t="s">
        <f>=I985+J985+K985+L985</f>
      </c>
      <c r="O985" s="22"/>
      <c r="P985" s="22" t="s">
        <v>841</v>
      </c>
    </row>
    <row collapsed="false" customFormat="false" customHeight="false" hidden="false" ht="12.1" outlineLevel="0" r="986">
      <c r="A986" s="29" t="n">
        <v>45014.672071759</v>
      </c>
      <c r="B986" s="30" t="s">
        <v>727</v>
      </c>
      <c r="C986" s="30" t="s">
        <v>922</v>
      </c>
      <c r="D986" s="30" t="s">
        <v>657</v>
      </c>
      <c r="E986" s="30" t="s">
        <v>87</v>
      </c>
      <c r="F986" s="30" t="s">
        <v>20</v>
      </c>
      <c r="G986" s="31" t="n">
        <v>-1</v>
      </c>
      <c r="H986" s="32" t="n">
        <v>120.3</v>
      </c>
      <c r="I986" s="32" t="n">
        <v>120.3</v>
      </c>
      <c r="J986" s="32" t="n">
        <v>0</v>
      </c>
      <c r="K986" s="32" t="n">
        <v>-0.07</v>
      </c>
      <c r="L986" s="32" t="n">
        <v>-0.04</v>
      </c>
      <c r="M986" s="32"/>
      <c r="N986" s="6" t="s">
        <f>=I986+J986+K986+L986</f>
      </c>
      <c r="O986" s="30"/>
      <c r="P986" s="30" t="s">
        <v>841</v>
      </c>
    </row>
    <row collapsed="false" customFormat="false" customHeight="false" hidden="false" ht="12.1" outlineLevel="0" r="987">
      <c r="A987" s="29" t="n">
        <v>45014.672210648</v>
      </c>
      <c r="B987" s="30" t="s">
        <v>728</v>
      </c>
      <c r="C987" s="30" t="s">
        <v>923</v>
      </c>
      <c r="D987" s="30" t="s">
        <v>657</v>
      </c>
      <c r="E987" s="30" t="s">
        <v>87</v>
      </c>
      <c r="F987" s="30" t="s">
        <v>20</v>
      </c>
      <c r="G987" s="31" t="n">
        <v>-1</v>
      </c>
      <c r="H987" s="32" t="n">
        <v>113.3</v>
      </c>
      <c r="I987" s="32" t="n">
        <v>113.3</v>
      </c>
      <c r="J987" s="32" t="n">
        <v>0</v>
      </c>
      <c r="K987" s="32" t="n">
        <v>-0.07</v>
      </c>
      <c r="L987" s="32" t="n">
        <v>-0.03</v>
      </c>
      <c r="M987" s="32"/>
      <c r="N987" s="6" t="s">
        <f>=I987+J987+K987+L987</f>
      </c>
      <c r="O987" s="30"/>
      <c r="P987" s="30" t="s">
        <v>841</v>
      </c>
    </row>
    <row collapsed="false" customFormat="false" customHeight="false" hidden="false" ht="12.1" outlineLevel="0" r="988">
      <c r="A988" s="29" t="n">
        <v>45014.672615741</v>
      </c>
      <c r="B988" s="30" t="s">
        <v>666</v>
      </c>
      <c r="C988" s="30" t="s">
        <v>817</v>
      </c>
      <c r="D988" s="30" t="s">
        <v>657</v>
      </c>
      <c r="E988" s="30" t="s">
        <v>87</v>
      </c>
      <c r="F988" s="30" t="s">
        <v>20</v>
      </c>
      <c r="G988" s="31" t="n">
        <v>-17</v>
      </c>
      <c r="H988" s="32" t="n">
        <v>13.487</v>
      </c>
      <c r="I988" s="32" t="n">
        <v>229.28</v>
      </c>
      <c r="J988" s="32" t="n">
        <v>0</v>
      </c>
      <c r="K988" s="32" t="n">
        <v>-0</v>
      </c>
      <c r="L988" s="32" t="n">
        <v>-0.07</v>
      </c>
      <c r="M988" s="32"/>
      <c r="N988" s="6" t="s">
        <f>=I988+J988+K988+L988</f>
      </c>
      <c r="O988" s="30"/>
      <c r="P988" s="30" t="s">
        <v>841</v>
      </c>
    </row>
    <row collapsed="false" customFormat="false" customHeight="false" hidden="false" ht="12.1" outlineLevel="0" r="989">
      <c r="A989" s="29" t="n">
        <v>45014.672881944</v>
      </c>
      <c r="B989" s="30" t="s">
        <v>718</v>
      </c>
      <c r="C989" s="30" t="s">
        <v>912</v>
      </c>
      <c r="D989" s="30" t="s">
        <v>657</v>
      </c>
      <c r="E989" s="30" t="s">
        <v>87</v>
      </c>
      <c r="F989" s="30" t="s">
        <v>20</v>
      </c>
      <c r="G989" s="31" t="n">
        <v>-15</v>
      </c>
      <c r="H989" s="32" t="n">
        <v>12.731</v>
      </c>
      <c r="I989" s="32" t="n">
        <v>190.97</v>
      </c>
      <c r="J989" s="32" t="n">
        <v>0</v>
      </c>
      <c r="K989" s="32" t="n">
        <v>-0</v>
      </c>
      <c r="L989" s="32" t="n">
        <v>-0.05</v>
      </c>
      <c r="M989" s="32"/>
      <c r="N989" s="6" t="s">
        <f>=I989+J989+K989+L989</f>
      </c>
      <c r="O989" s="30"/>
      <c r="P989" s="30" t="s">
        <v>841</v>
      </c>
    </row>
    <row collapsed="false" customFormat="false" customHeight="false" hidden="false" ht="12.1" outlineLevel="0" r="990">
      <c r="A990" s="29" t="n">
        <v>45014.672881944</v>
      </c>
      <c r="B990" s="30" t="s">
        <v>718</v>
      </c>
      <c r="C990" s="30" t="s">
        <v>912</v>
      </c>
      <c r="D990" s="30" t="s">
        <v>657</v>
      </c>
      <c r="E990" s="30" t="s">
        <v>87</v>
      </c>
      <c r="F990" s="30" t="s">
        <v>20</v>
      </c>
      <c r="G990" s="31" t="n">
        <v>-4</v>
      </c>
      <c r="H990" s="32" t="n">
        <v>12.735</v>
      </c>
      <c r="I990" s="32" t="n">
        <v>50.94</v>
      </c>
      <c r="J990" s="32" t="n">
        <v>0</v>
      </c>
      <c r="K990" s="32" t="n">
        <v>-0</v>
      </c>
      <c r="L990" s="32" t="n">
        <v>-0.02</v>
      </c>
      <c r="M990" s="32"/>
      <c r="N990" s="6" t="s">
        <f>=I990+J990+K990+L990</f>
      </c>
      <c r="O990" s="30"/>
      <c r="P990" s="30" t="s">
        <v>841</v>
      </c>
    </row>
    <row collapsed="false" customFormat="false" customHeight="false" hidden="false" ht="12.1" outlineLevel="0" r="991">
      <c r="A991" s="29" t="n">
        <v>45014.673125</v>
      </c>
      <c r="B991" s="30" t="s">
        <v>726</v>
      </c>
      <c r="C991" s="30" t="s">
        <v>921</v>
      </c>
      <c r="D991" s="30" t="s">
        <v>657</v>
      </c>
      <c r="E991" s="30" t="s">
        <v>87</v>
      </c>
      <c r="F991" s="30" t="s">
        <v>20</v>
      </c>
      <c r="G991" s="31" t="n">
        <v>-11</v>
      </c>
      <c r="H991" s="32" t="n">
        <v>11.156</v>
      </c>
      <c r="I991" s="32" t="n">
        <v>122.72</v>
      </c>
      <c r="J991" s="32" t="n">
        <v>0</v>
      </c>
      <c r="K991" s="32" t="n">
        <v>-0</v>
      </c>
      <c r="L991" s="32" t="n">
        <v>-0.04</v>
      </c>
      <c r="M991" s="32"/>
      <c r="N991" s="6" t="s">
        <f>=I991+J991+K991+L991</f>
      </c>
      <c r="O991" s="30"/>
      <c r="P991" s="30" t="s">
        <v>841</v>
      </c>
    </row>
    <row collapsed="false" customFormat="false" customHeight="false" hidden="false" ht="12.1" outlineLevel="0" r="992">
      <c r="A992" s="20" t="n">
        <v>45015.424733796</v>
      </c>
      <c r="B992" s="16" t="s">
        <v>731</v>
      </c>
      <c r="C992" s="16" t="s">
        <v>929</v>
      </c>
      <c r="D992" s="16" t="s">
        <v>656</v>
      </c>
      <c r="E992" s="16" t="s">
        <v>113</v>
      </c>
      <c r="F992" s="16" t="s">
        <v>20</v>
      </c>
      <c r="G992" s="7" t="n">
        <v>1</v>
      </c>
      <c r="H992" s="6" t="n">
        <v>100.2</v>
      </c>
      <c r="I992" s="6" t="n">
        <v>-1002</v>
      </c>
      <c r="J992" s="6" t="n">
        <v>-5.92</v>
      </c>
      <c r="K992" s="6" t="n">
        <v>-0</v>
      </c>
      <c r="L992" s="6" t="n">
        <v>-0.1</v>
      </c>
      <c r="M992" s="6"/>
      <c r="N992" s="6" t="s">
        <f>=I992+J992+K992+L992</f>
      </c>
      <c r="O992" s="16"/>
      <c r="P992" s="16" t="s">
        <v>841</v>
      </c>
    </row>
    <row collapsed="false" customFormat="false" customHeight="false" hidden="false" ht="12.1" outlineLevel="0" r="993">
      <c r="A993" s="21" t="n">
        <v>45016</v>
      </c>
      <c r="B993" s="22" t="s">
        <v>803</v>
      </c>
      <c r="C993" s="22" t="s">
        <v>175</v>
      </c>
      <c r="D993" s="22" t="s">
        <v>803</v>
      </c>
      <c r="E993" s="22" t="s">
        <v>803</v>
      </c>
      <c r="F993" s="22" t="s">
        <v>20</v>
      </c>
      <c r="G993" s="23" t="n">
        <v>1</v>
      </c>
      <c r="H993" s="24" t="n">
        <v>2000</v>
      </c>
      <c r="I993" s="24" t="n">
        <v>2000</v>
      </c>
      <c r="J993" s="24" t="n">
        <v>0</v>
      </c>
      <c r="K993" s="24" t="n">
        <v>-0</v>
      </c>
      <c r="L993" s="24" t="n">
        <v>-0</v>
      </c>
      <c r="M993" s="24"/>
      <c r="N993" s="6" t="s">
        <f>=I993+J993+K993+L993</f>
      </c>
      <c r="O993" s="22"/>
      <c r="P993" s="22" t="s">
        <v>807</v>
      </c>
    </row>
    <row collapsed="false" customFormat="false" customHeight="false" hidden="false" ht="12.1" outlineLevel="0" r="994">
      <c r="A994" s="20" t="n">
        <v>45016.601666667</v>
      </c>
      <c r="B994" s="16" t="s">
        <v>665</v>
      </c>
      <c r="C994" s="16" t="s">
        <v>816</v>
      </c>
      <c r="D994" s="16" t="s">
        <v>656</v>
      </c>
      <c r="E994" s="16" t="s">
        <v>18</v>
      </c>
      <c r="F994" s="16" t="s">
        <v>20</v>
      </c>
      <c r="G994" s="7" t="n">
        <v>10</v>
      </c>
      <c r="H994" s="6" t="n">
        <v>65.23</v>
      </c>
      <c r="I994" s="6" t="n">
        <v>-652.3</v>
      </c>
      <c r="J994" s="6" t="n">
        <v>-0</v>
      </c>
      <c r="K994" s="6" t="n">
        <v>-0.53</v>
      </c>
      <c r="L994" s="6" t="n">
        <v>-0</v>
      </c>
      <c r="M994" s="6"/>
      <c r="N994" s="6" t="s">
        <f>=I994+J994+K994+L994</f>
      </c>
      <c r="O994" s="16"/>
      <c r="P994" s="16" t="s">
        <v>807</v>
      </c>
    </row>
    <row collapsed="false" customFormat="false" customHeight="false" hidden="false" ht="12.1" outlineLevel="0" r="995">
      <c r="A995" s="20" t="n">
        <v>45016.601851852</v>
      </c>
      <c r="B995" s="16" t="s">
        <v>50</v>
      </c>
      <c r="C995" s="16" t="s">
        <v>812</v>
      </c>
      <c r="D995" s="16" t="s">
        <v>656</v>
      </c>
      <c r="E995" s="16" t="s">
        <v>18</v>
      </c>
      <c r="F995" s="16" t="s">
        <v>20</v>
      </c>
      <c r="G995" s="7" t="n">
        <v>10</v>
      </c>
      <c r="H995" s="6" t="n">
        <v>129.62</v>
      </c>
      <c r="I995" s="6" t="n">
        <v>-1296.2</v>
      </c>
      <c r="J995" s="6" t="n">
        <v>-0</v>
      </c>
      <c r="K995" s="6" t="n">
        <v>-1.04</v>
      </c>
      <c r="L995" s="6" t="n">
        <v>-0</v>
      </c>
      <c r="M995" s="6"/>
      <c r="N995" s="6" t="s">
        <f>=I995+J995+K995+L995</f>
      </c>
      <c r="O995" s="16"/>
      <c r="P995" s="16" t="s">
        <v>807</v>
      </c>
    </row>
    <row collapsed="false" customFormat="false" customHeight="false" hidden="false" ht="12.1" outlineLevel="0" r="996">
      <c r="A996" s="20" t="n">
        <v>45016.6059375</v>
      </c>
      <c r="B996" s="16" t="s">
        <v>679</v>
      </c>
      <c r="C996" s="16" t="s">
        <v>853</v>
      </c>
      <c r="D996" s="16" t="s">
        <v>656</v>
      </c>
      <c r="E996" s="16" t="s">
        <v>87</v>
      </c>
      <c r="F996" s="16" t="s">
        <v>20</v>
      </c>
      <c r="G996" s="7" t="n">
        <v>6</v>
      </c>
      <c r="H996" s="6" t="n">
        <v>10.412</v>
      </c>
      <c r="I996" s="6" t="n">
        <v>-62.47</v>
      </c>
      <c r="J996" s="6" t="n">
        <v>-0</v>
      </c>
      <c r="K996" s="6" t="n">
        <v>-0.05</v>
      </c>
      <c r="L996" s="6" t="n">
        <v>-0</v>
      </c>
      <c r="M996" s="6"/>
      <c r="N996" s="6" t="s">
        <f>=I996+J996+K996+L996</f>
      </c>
      <c r="O996" s="16"/>
      <c r="P996" s="16" t="s">
        <v>807</v>
      </c>
    </row>
    <row collapsed="false" customFormat="false" customHeight="false" hidden="false" ht="12.1" outlineLevel="0" r="997">
      <c r="A997" s="21" t="n">
        <v>45030</v>
      </c>
      <c r="B997" s="22" t="s">
        <v>803</v>
      </c>
      <c r="C997" s="22" t="s">
        <v>175</v>
      </c>
      <c r="D997" s="22" t="s">
        <v>803</v>
      </c>
      <c r="E997" s="22" t="s">
        <v>803</v>
      </c>
      <c r="F997" s="22" t="s">
        <v>20</v>
      </c>
      <c r="G997" s="23" t="n">
        <v>1</v>
      </c>
      <c r="H997" s="24" t="n">
        <v>2000</v>
      </c>
      <c r="I997" s="24" t="n">
        <v>2000</v>
      </c>
      <c r="J997" s="24" t="n">
        <v>0</v>
      </c>
      <c r="K997" s="24" t="n">
        <v>-0</v>
      </c>
      <c r="L997" s="24" t="n">
        <v>-0</v>
      </c>
      <c r="M997" s="24"/>
      <c r="N997" s="6" t="s">
        <f>=I997+J997+K997+L997</f>
      </c>
      <c r="O997" s="22"/>
      <c r="P997" s="22" t="s">
        <v>807</v>
      </c>
    </row>
    <row collapsed="false" customFormat="false" customHeight="false" hidden="false" ht="12.1" outlineLevel="0" r="998">
      <c r="A998" s="20" t="n">
        <v>45030.556689815</v>
      </c>
      <c r="B998" s="16" t="s">
        <v>31</v>
      </c>
      <c r="C998" s="16" t="s">
        <v>856</v>
      </c>
      <c r="D998" s="16" t="s">
        <v>656</v>
      </c>
      <c r="E998" s="16" t="s">
        <v>18</v>
      </c>
      <c r="F998" s="16" t="s">
        <v>20</v>
      </c>
      <c r="G998" s="7" t="n">
        <v>4</v>
      </c>
      <c r="H998" s="6" t="n">
        <v>486.3</v>
      </c>
      <c r="I998" s="6" t="n">
        <v>-1945.2</v>
      </c>
      <c r="J998" s="6" t="n">
        <v>-0</v>
      </c>
      <c r="K998" s="6" t="n">
        <v>-1.57</v>
      </c>
      <c r="L998" s="6" t="n">
        <v>-0</v>
      </c>
      <c r="M998" s="6"/>
      <c r="N998" s="6" t="s">
        <f>=I998+J998+K998+L998</f>
      </c>
      <c r="O998" s="16"/>
      <c r="P998" s="16" t="s">
        <v>807</v>
      </c>
    </row>
    <row collapsed="false" customFormat="false" customHeight="false" hidden="false" ht="12.1" outlineLevel="0" r="999">
      <c r="A999" s="20" t="n">
        <v>45030.556956019</v>
      </c>
      <c r="B999" s="16" t="s">
        <v>679</v>
      </c>
      <c r="C999" s="16" t="s">
        <v>853</v>
      </c>
      <c r="D999" s="16" t="s">
        <v>656</v>
      </c>
      <c r="E999" s="16" t="s">
        <v>87</v>
      </c>
      <c r="F999" s="16" t="s">
        <v>20</v>
      </c>
      <c r="G999" s="7" t="n">
        <v>5</v>
      </c>
      <c r="H999" s="6" t="n">
        <v>10.762</v>
      </c>
      <c r="I999" s="6" t="n">
        <v>-53.81</v>
      </c>
      <c r="J999" s="6" t="n">
        <v>-0</v>
      </c>
      <c r="K999" s="6" t="n">
        <v>-0.04</v>
      </c>
      <c r="L999" s="6" t="n">
        <v>-0</v>
      </c>
      <c r="M999" s="6"/>
      <c r="N999" s="6" t="s">
        <f>=I999+J999+K999+L999</f>
      </c>
      <c r="O999" s="16"/>
      <c r="P999" s="16" t="s">
        <v>807</v>
      </c>
    </row>
    <row collapsed="false" customFormat="false" customHeight="false" hidden="false" ht="12.1" outlineLevel="0" r="1000">
      <c r="A1000" s="29" t="n">
        <v>45030.55849537</v>
      </c>
      <c r="B1000" s="30" t="s">
        <v>716</v>
      </c>
      <c r="C1000" s="30" t="s">
        <v>909</v>
      </c>
      <c r="D1000" s="30" t="s">
        <v>657</v>
      </c>
      <c r="E1000" s="30" t="s">
        <v>113</v>
      </c>
      <c r="F1000" s="30" t="s">
        <v>20</v>
      </c>
      <c r="G1000" s="31" t="n">
        <v>-1</v>
      </c>
      <c r="H1000" s="32" t="n">
        <v>98.863</v>
      </c>
      <c r="I1000" s="32" t="n">
        <v>1360.08</v>
      </c>
      <c r="J1000" s="32" t="n">
        <v>6.41</v>
      </c>
      <c r="K1000" s="32" t="n">
        <v>-1.1</v>
      </c>
      <c r="L1000" s="32" t="n">
        <v>-0</v>
      </c>
      <c r="M1000" s="32"/>
      <c r="N1000" s="6" t="s">
        <f>=I1000+J1000+K1000+L1000</f>
      </c>
      <c r="O1000" s="30"/>
      <c r="P1000" s="30" t="s">
        <v>807</v>
      </c>
    </row>
    <row collapsed="false" customFormat="false" customHeight="false" hidden="false" ht="12.1" outlineLevel="0" r="1001">
      <c r="A1001" s="29" t="n">
        <v>45030.558738426</v>
      </c>
      <c r="B1001" s="30" t="s">
        <v>79</v>
      </c>
      <c r="C1001" s="30" t="s">
        <v>857</v>
      </c>
      <c r="D1001" s="30" t="s">
        <v>657</v>
      </c>
      <c r="E1001" s="30" t="s">
        <v>18</v>
      </c>
      <c r="F1001" s="30" t="s">
        <v>20</v>
      </c>
      <c r="G1001" s="31" t="n">
        <v>-1</v>
      </c>
      <c r="H1001" s="32" t="n">
        <v>1145</v>
      </c>
      <c r="I1001" s="32" t="n">
        <v>1145</v>
      </c>
      <c r="J1001" s="32" t="n">
        <v>0</v>
      </c>
      <c r="K1001" s="32" t="n">
        <v>-0.92</v>
      </c>
      <c r="L1001" s="32" t="n">
        <v>-0</v>
      </c>
      <c r="M1001" s="32"/>
      <c r="N1001" s="6" t="s">
        <f>=I1001+J1001+K1001+L1001</f>
      </c>
      <c r="O1001" s="30"/>
      <c r="P1001" s="30" t="s">
        <v>807</v>
      </c>
    </row>
    <row collapsed="false" customFormat="false" customHeight="false" hidden="false" ht="12.1" outlineLevel="0" r="1002">
      <c r="A1002" s="29" t="n">
        <v>45030.558900463</v>
      </c>
      <c r="B1002" s="30" t="s">
        <v>82</v>
      </c>
      <c r="C1002" s="30" t="s">
        <v>901</v>
      </c>
      <c r="D1002" s="30" t="s">
        <v>657</v>
      </c>
      <c r="E1002" s="30" t="s">
        <v>18</v>
      </c>
      <c r="F1002" s="30" t="s">
        <v>20</v>
      </c>
      <c r="G1002" s="31" t="n">
        <v>-100</v>
      </c>
      <c r="H1002" s="32" t="n">
        <v>5.81</v>
      </c>
      <c r="I1002" s="32" t="n">
        <v>581</v>
      </c>
      <c r="J1002" s="32" t="n">
        <v>0</v>
      </c>
      <c r="K1002" s="32" t="n">
        <v>-0.47</v>
      </c>
      <c r="L1002" s="32" t="n">
        <v>-0</v>
      </c>
      <c r="M1002" s="32"/>
      <c r="N1002" s="6" t="s">
        <f>=I1002+J1002+K1002+L1002</f>
      </c>
      <c r="O1002" s="30"/>
      <c r="P1002" s="30" t="s">
        <v>807</v>
      </c>
    </row>
    <row collapsed="false" customFormat="false" customHeight="false" hidden="false" ht="12.1" outlineLevel="0" r="1003">
      <c r="A1003" s="20" t="n">
        <v>45030.5590625</v>
      </c>
      <c r="B1003" s="16" t="s">
        <v>677</v>
      </c>
      <c r="C1003" s="16" t="s">
        <v>846</v>
      </c>
      <c r="D1003" s="16" t="s">
        <v>656</v>
      </c>
      <c r="E1003" s="16" t="s">
        <v>18</v>
      </c>
      <c r="F1003" s="16" t="s">
        <v>20</v>
      </c>
      <c r="G1003" s="7" t="n">
        <v>10</v>
      </c>
      <c r="H1003" s="6" t="n">
        <v>260.1</v>
      </c>
      <c r="I1003" s="6" t="n">
        <v>-2601</v>
      </c>
      <c r="J1003" s="6" t="n">
        <v>-0</v>
      </c>
      <c r="K1003" s="6" t="n">
        <v>-2.11</v>
      </c>
      <c r="L1003" s="6" t="n">
        <v>-0</v>
      </c>
      <c r="M1003" s="6"/>
      <c r="N1003" s="6" t="s">
        <f>=I1003+J1003+K1003+L1003</f>
      </c>
      <c r="O1003" s="16"/>
      <c r="P1003" s="16" t="s">
        <v>807</v>
      </c>
    </row>
    <row collapsed="false" customFormat="false" customHeight="false" hidden="false" ht="12.1" outlineLevel="0" r="1004">
      <c r="A1004" s="20" t="n">
        <v>45030.559293981</v>
      </c>
      <c r="B1004" s="16" t="s">
        <v>31</v>
      </c>
      <c r="C1004" s="16" t="s">
        <v>856</v>
      </c>
      <c r="D1004" s="16" t="s">
        <v>656</v>
      </c>
      <c r="E1004" s="16" t="s">
        <v>18</v>
      </c>
      <c r="F1004" s="16" t="s">
        <v>20</v>
      </c>
      <c r="G1004" s="7" t="n">
        <v>1</v>
      </c>
      <c r="H1004" s="6" t="n">
        <v>486.25</v>
      </c>
      <c r="I1004" s="6" t="n">
        <v>-486.25</v>
      </c>
      <c r="J1004" s="6" t="n">
        <v>-0</v>
      </c>
      <c r="K1004" s="6" t="n">
        <v>-0.39</v>
      </c>
      <c r="L1004" s="6" t="n">
        <v>-0</v>
      </c>
      <c r="M1004" s="6"/>
      <c r="N1004" s="6" t="s">
        <f>=I1004+J1004+K1004+L1004</f>
      </c>
      <c r="O1004" s="16"/>
      <c r="P1004" s="16" t="s">
        <v>807</v>
      </c>
    </row>
    <row collapsed="false" customFormat="false" customHeight="false" hidden="false" ht="12.1" outlineLevel="0" r="1005">
      <c r="A1005" s="21" t="n">
        <v>45030.56181713</v>
      </c>
      <c r="B1005" s="22" t="s">
        <v>803</v>
      </c>
      <c r="C1005" s="22" t="s">
        <v>240</v>
      </c>
      <c r="D1005" s="22" t="s">
        <v>803</v>
      </c>
      <c r="E1005" s="22" t="s">
        <v>803</v>
      </c>
      <c r="F1005" s="22" t="s">
        <v>20</v>
      </c>
      <c r="G1005" s="23" t="n">
        <v>1</v>
      </c>
      <c r="H1005" s="24" t="n">
        <v>2000</v>
      </c>
      <c r="I1005" s="24" t="n">
        <v>2000</v>
      </c>
      <c r="J1005" s="24" t="n">
        <v>0</v>
      </c>
      <c r="K1005" s="24" t="n">
        <v>-0</v>
      </c>
      <c r="L1005" s="24" t="n">
        <v>-0</v>
      </c>
      <c r="M1005" s="24"/>
      <c r="N1005" s="6" t="s">
        <f>=I1005+J1005+K1005+L1005</f>
      </c>
      <c r="O1005" s="22"/>
      <c r="P1005" s="22" t="s">
        <v>841</v>
      </c>
    </row>
    <row collapsed="false" customFormat="false" customHeight="false" hidden="false" ht="12.1" outlineLevel="0" r="1006">
      <c r="A1006" s="20" t="n">
        <v>45030.563425926</v>
      </c>
      <c r="B1006" s="16" t="s">
        <v>79</v>
      </c>
      <c r="C1006" s="16" t="s">
        <v>857</v>
      </c>
      <c r="D1006" s="16" t="s">
        <v>656</v>
      </c>
      <c r="E1006" s="16" t="s">
        <v>18</v>
      </c>
      <c r="F1006" s="16" t="s">
        <v>20</v>
      </c>
      <c r="G1006" s="7" t="n">
        <v>1</v>
      </c>
      <c r="H1006" s="6" t="n">
        <v>1145</v>
      </c>
      <c r="I1006" s="6" t="n">
        <v>-1145</v>
      </c>
      <c r="J1006" s="6" t="n">
        <v>-0</v>
      </c>
      <c r="K1006" s="6" t="n">
        <v>-0</v>
      </c>
      <c r="L1006" s="6" t="n">
        <v>-0.35</v>
      </c>
      <c r="M1006" s="6"/>
      <c r="N1006" s="6" t="s">
        <f>=I1006+J1006+K1006+L1006</f>
      </c>
      <c r="O1006" s="16"/>
      <c r="P1006" s="16" t="s">
        <v>841</v>
      </c>
    </row>
    <row collapsed="false" customFormat="false" customHeight="false" hidden="false" ht="12.1" outlineLevel="0" r="1007">
      <c r="A1007" s="20" t="n">
        <v>45030.563622685</v>
      </c>
      <c r="B1007" s="16" t="s">
        <v>82</v>
      </c>
      <c r="C1007" s="16" t="s">
        <v>901</v>
      </c>
      <c r="D1007" s="16" t="s">
        <v>656</v>
      </c>
      <c r="E1007" s="16" t="s">
        <v>18</v>
      </c>
      <c r="F1007" s="16" t="s">
        <v>20</v>
      </c>
      <c r="G1007" s="7" t="n">
        <v>100</v>
      </c>
      <c r="H1007" s="6" t="n">
        <v>5.83</v>
      </c>
      <c r="I1007" s="6" t="n">
        <v>-583</v>
      </c>
      <c r="J1007" s="6" t="n">
        <v>-0</v>
      </c>
      <c r="K1007" s="6" t="n">
        <v>-0</v>
      </c>
      <c r="L1007" s="6" t="n">
        <v>-0.17</v>
      </c>
      <c r="M1007" s="6"/>
      <c r="N1007" s="6" t="s">
        <f>=I1007+J1007+K1007+L1007</f>
      </c>
      <c r="O1007" s="16"/>
      <c r="P1007" s="16" t="s">
        <v>841</v>
      </c>
    </row>
    <row collapsed="false" customFormat="false" customHeight="false" hidden="false" ht="12.1" outlineLevel="0" r="1008">
      <c r="A1008" s="20" t="n">
        <v>45030.585358796</v>
      </c>
      <c r="B1008" s="16" t="s">
        <v>732</v>
      </c>
      <c r="C1008" s="16" t="s">
        <v>930</v>
      </c>
      <c r="D1008" s="16" t="s">
        <v>656</v>
      </c>
      <c r="E1008" s="16" t="s">
        <v>18</v>
      </c>
      <c r="F1008" s="16" t="s">
        <v>20</v>
      </c>
      <c r="G1008" s="7" t="n">
        <v>1</v>
      </c>
      <c r="H1008" s="6" t="n">
        <v>252.21</v>
      </c>
      <c r="I1008" s="6" t="n">
        <v>-252.21</v>
      </c>
      <c r="J1008" s="6" t="n">
        <v>-0</v>
      </c>
      <c r="K1008" s="6" t="n">
        <v>-0</v>
      </c>
      <c r="L1008" s="6" t="n">
        <v>-0.07</v>
      </c>
      <c r="M1008" s="6"/>
      <c r="N1008" s="6" t="s">
        <f>=I1008+J1008+K1008+L1008</f>
      </c>
      <c r="O1008" s="16"/>
      <c r="P1008" s="16" t="s">
        <v>841</v>
      </c>
    </row>
    <row collapsed="false" customFormat="false" customHeight="false" hidden="false" ht="12.1" outlineLevel="0" r="1009">
      <c r="A1009" s="21" t="n">
        <v>45033.565972222</v>
      </c>
      <c r="B1009" s="22" t="s">
        <v>803</v>
      </c>
      <c r="C1009" s="22" t="s">
        <v>175</v>
      </c>
      <c r="D1009" s="22" t="s">
        <v>803</v>
      </c>
      <c r="E1009" s="22" t="s">
        <v>803</v>
      </c>
      <c r="F1009" s="22" t="s">
        <v>20</v>
      </c>
      <c r="G1009" s="23" t="n">
        <v>1</v>
      </c>
      <c r="H1009" s="24" t="n">
        <v>3000</v>
      </c>
      <c r="I1009" s="24" t="n">
        <v>3000</v>
      </c>
      <c r="J1009" s="24" t="n">
        <v>0</v>
      </c>
      <c r="K1009" s="24" t="n">
        <v>-0</v>
      </c>
      <c r="L1009" s="24" t="n">
        <v>-0</v>
      </c>
      <c r="M1009" s="24"/>
      <c r="N1009" s="6" t="s">
        <f>=I1009+J1009+K1009+L1009</f>
      </c>
      <c r="O1009" s="22"/>
      <c r="P1009" s="22" t="s">
        <v>927</v>
      </c>
    </row>
    <row collapsed="false" customFormat="false" customHeight="false" hidden="false" ht="12.1" outlineLevel="0" r="1010">
      <c r="A1010" s="20" t="n">
        <v>45033.565972222</v>
      </c>
      <c r="B1010" s="16" t="s">
        <v>17</v>
      </c>
      <c r="C1010" s="16" t="s">
        <v>928</v>
      </c>
      <c r="D1010" s="16" t="s">
        <v>656</v>
      </c>
      <c r="E1010" s="16" t="s">
        <v>18</v>
      </c>
      <c r="F1010" s="16" t="s">
        <v>20</v>
      </c>
      <c r="G1010" s="7" t="n">
        <v>0.26303</v>
      </c>
      <c r="H1010" s="6" t="n">
        <v>11405.64</v>
      </c>
      <c r="I1010" s="6" t="n">
        <v>-3000.03</v>
      </c>
      <c r="J1010" s="6" t="n">
        <v>-0</v>
      </c>
      <c r="K1010" s="6" t="n">
        <v>-0</v>
      </c>
      <c r="L1010" s="6" t="n">
        <v>-0</v>
      </c>
      <c r="M1010" s="6"/>
      <c r="N1010" s="6" t="s">
        <f>=I1010+J1010+K1010+L1010</f>
      </c>
      <c r="O1010" s="16"/>
      <c r="P1010" s="16" t="s">
        <v>927</v>
      </c>
    </row>
    <row collapsed="false" customFormat="false" customHeight="false" hidden="false" ht="12.1" outlineLevel="0" r="1011">
      <c r="A1011" s="21" t="n">
        <v>45035</v>
      </c>
      <c r="B1011" s="22" t="s">
        <v>813</v>
      </c>
      <c r="C1011" s="22" t="s">
        <v>931</v>
      </c>
      <c r="D1011" s="22" t="s">
        <v>813</v>
      </c>
      <c r="E1011" s="22" t="s">
        <v>813</v>
      </c>
      <c r="F1011" s="22" t="s">
        <v>20</v>
      </c>
      <c r="G1011" s="23" t="n">
        <v>1</v>
      </c>
      <c r="H1011" s="24" t="n">
        <v>405</v>
      </c>
      <c r="I1011" s="24" t="n">
        <v>405</v>
      </c>
      <c r="J1011" s="24" t="n">
        <v>0</v>
      </c>
      <c r="K1011" s="24" t="n">
        <v>-0</v>
      </c>
      <c r="L1011" s="24" t="n">
        <v>-0</v>
      </c>
      <c r="M1011" s="24"/>
      <c r="N1011" s="6" t="s">
        <f>=I1011+J1011+K1011+L1011</f>
      </c>
      <c r="O1011" s="22"/>
      <c r="P1011" s="22" t="s">
        <v>807</v>
      </c>
    </row>
    <row collapsed="false" customFormat="false" customHeight="false" hidden="false" ht="12.1" outlineLevel="0" r="1012">
      <c r="A1012" s="20" t="n">
        <v>45035.674560185</v>
      </c>
      <c r="B1012" s="16" t="s">
        <v>679</v>
      </c>
      <c r="C1012" s="16" t="s">
        <v>853</v>
      </c>
      <c r="D1012" s="16" t="s">
        <v>656</v>
      </c>
      <c r="E1012" s="16" t="s">
        <v>87</v>
      </c>
      <c r="F1012" s="16" t="s">
        <v>20</v>
      </c>
      <c r="G1012" s="7" t="n">
        <v>37</v>
      </c>
      <c r="H1012" s="6" t="n">
        <v>11.052</v>
      </c>
      <c r="I1012" s="6" t="n">
        <v>-408.92</v>
      </c>
      <c r="J1012" s="6" t="n">
        <v>-0</v>
      </c>
      <c r="K1012" s="6" t="n">
        <v>-0.33</v>
      </c>
      <c r="L1012" s="6" t="n">
        <v>-0</v>
      </c>
      <c r="M1012" s="6"/>
      <c r="N1012" s="6" t="s">
        <f>=I1012+J1012+K1012+L1012</f>
      </c>
      <c r="O1012" s="16"/>
      <c r="P1012" s="16" t="s">
        <v>807</v>
      </c>
    </row>
    <row collapsed="false" customFormat="false" customHeight="false" hidden="false" ht="12.1" outlineLevel="0" r="1013">
      <c r="A1013" s="21" t="n">
        <v>45044.899305556</v>
      </c>
      <c r="B1013" s="22" t="s">
        <v>803</v>
      </c>
      <c r="C1013" s="22" t="s">
        <v>175</v>
      </c>
      <c r="D1013" s="22" t="s">
        <v>803</v>
      </c>
      <c r="E1013" s="22" t="s">
        <v>803</v>
      </c>
      <c r="F1013" s="22" t="s">
        <v>20</v>
      </c>
      <c r="G1013" s="23" t="n">
        <v>1</v>
      </c>
      <c r="H1013" s="24" t="n">
        <v>2000</v>
      </c>
      <c r="I1013" s="24" t="n">
        <v>2000</v>
      </c>
      <c r="J1013" s="24" t="n">
        <v>0</v>
      </c>
      <c r="K1013" s="24" t="n">
        <v>-0</v>
      </c>
      <c r="L1013" s="24" t="n">
        <v>-0</v>
      </c>
      <c r="M1013" s="24"/>
      <c r="N1013" s="6" t="s">
        <f>=I1013+J1013+K1013+L1013</f>
      </c>
      <c r="O1013" s="22"/>
      <c r="P1013" s="22" t="s">
        <v>807</v>
      </c>
    </row>
    <row collapsed="false" customFormat="false" customHeight="false" hidden="false" ht="12.1" outlineLevel="0" r="1014">
      <c r="A1014" s="20" t="n">
        <v>45044.899305556</v>
      </c>
      <c r="B1014" s="16" t="s">
        <v>31</v>
      </c>
      <c r="C1014" s="16" t="s">
        <v>856</v>
      </c>
      <c r="D1014" s="16" t="s">
        <v>656</v>
      </c>
      <c r="E1014" s="16" t="s">
        <v>18</v>
      </c>
      <c r="F1014" s="16" t="s">
        <v>20</v>
      </c>
      <c r="G1014" s="7" t="n">
        <v>3</v>
      </c>
      <c r="H1014" s="6" t="n">
        <v>504</v>
      </c>
      <c r="I1014" s="6" t="n">
        <v>-1512</v>
      </c>
      <c r="J1014" s="6" t="n">
        <v>-0</v>
      </c>
      <c r="K1014" s="6" t="n">
        <v>-0</v>
      </c>
      <c r="L1014" s="6" t="n">
        <v>-0</v>
      </c>
      <c r="M1014" s="6"/>
      <c r="N1014" s="6" t="s">
        <f>=I1014+J1014+K1014+L1014</f>
      </c>
      <c r="O1014" s="16"/>
      <c r="P1014" s="16" t="s">
        <v>807</v>
      </c>
    </row>
    <row collapsed="false" customFormat="false" customHeight="false" hidden="false" ht="12.1" outlineLevel="0" r="1015">
      <c r="A1015" s="20" t="n">
        <v>45044.899305556</v>
      </c>
      <c r="B1015" s="16" t="s">
        <v>35</v>
      </c>
      <c r="C1015" s="16" t="s">
        <v>898</v>
      </c>
      <c r="D1015" s="16" t="s">
        <v>656</v>
      </c>
      <c r="E1015" s="16" t="s">
        <v>18</v>
      </c>
      <c r="F1015" s="16" t="s">
        <v>20</v>
      </c>
      <c r="G1015" s="7" t="n">
        <v>1</v>
      </c>
      <c r="H1015" s="6" t="n">
        <v>398.1</v>
      </c>
      <c r="I1015" s="6" t="n">
        <v>-398.1</v>
      </c>
      <c r="J1015" s="6" t="n">
        <v>-0</v>
      </c>
      <c r="K1015" s="6" t="n">
        <v>-0</v>
      </c>
      <c r="L1015" s="6" t="n">
        <v>-0</v>
      </c>
      <c r="M1015" s="6"/>
      <c r="N1015" s="6" t="s">
        <f>=I1015+J1015+K1015+L1015</f>
      </c>
      <c r="O1015" s="16"/>
      <c r="P1015" s="16" t="s">
        <v>807</v>
      </c>
    </row>
    <row collapsed="false" customFormat="false" customHeight="false" hidden="false" ht="12.1" outlineLevel="0" r="1016">
      <c r="A1016" s="20" t="n">
        <v>45044.899305556</v>
      </c>
      <c r="B1016" s="16" t="s">
        <v>679</v>
      </c>
      <c r="C1016" s="16" t="s">
        <v>853</v>
      </c>
      <c r="D1016" s="16" t="s">
        <v>656</v>
      </c>
      <c r="E1016" s="16" t="s">
        <v>87</v>
      </c>
      <c r="F1016" s="16" t="s">
        <v>20</v>
      </c>
      <c r="G1016" s="7" t="n">
        <v>8</v>
      </c>
      <c r="H1016" s="6" t="n">
        <v>11.104</v>
      </c>
      <c r="I1016" s="6" t="n">
        <v>-88.83</v>
      </c>
      <c r="J1016" s="6" t="n">
        <v>-0</v>
      </c>
      <c r="K1016" s="6" t="n">
        <v>-0</v>
      </c>
      <c r="L1016" s="6" t="n">
        <v>-0</v>
      </c>
      <c r="M1016" s="6"/>
      <c r="N1016" s="6" t="s">
        <f>=I1016+J1016+K1016+L1016</f>
      </c>
      <c r="O1016" s="16"/>
      <c r="P1016" s="16" t="s">
        <v>807</v>
      </c>
    </row>
    <row collapsed="false" customFormat="false" customHeight="false" hidden="false" ht="12.1" outlineLevel="0" r="1017">
      <c r="A1017" s="21" t="n">
        <v>45063.843055556</v>
      </c>
      <c r="B1017" s="22" t="s">
        <v>803</v>
      </c>
      <c r="C1017" s="22" t="s">
        <v>175</v>
      </c>
      <c r="D1017" s="22" t="s">
        <v>803</v>
      </c>
      <c r="E1017" s="22" t="s">
        <v>803</v>
      </c>
      <c r="F1017" s="22" t="s">
        <v>20</v>
      </c>
      <c r="G1017" s="23" t="n">
        <v>1</v>
      </c>
      <c r="H1017" s="24" t="n">
        <v>3000</v>
      </c>
      <c r="I1017" s="24" t="n">
        <v>3000</v>
      </c>
      <c r="J1017" s="24" t="n">
        <v>0</v>
      </c>
      <c r="K1017" s="24" t="n">
        <v>-0</v>
      </c>
      <c r="L1017" s="24" t="n">
        <v>-0</v>
      </c>
      <c r="M1017" s="24"/>
      <c r="N1017" s="6" t="s">
        <f>=I1017+J1017+K1017+L1017</f>
      </c>
      <c r="O1017" s="22"/>
      <c r="P1017" s="22" t="s">
        <v>927</v>
      </c>
    </row>
    <row collapsed="false" customFormat="false" customHeight="false" hidden="false" ht="12.1" outlineLevel="0" r="1018">
      <c r="A1018" s="20" t="n">
        <v>45063.843055556</v>
      </c>
      <c r="B1018" s="16" t="s">
        <v>17</v>
      </c>
      <c r="C1018" s="16" t="s">
        <v>928</v>
      </c>
      <c r="D1018" s="16" t="s">
        <v>656</v>
      </c>
      <c r="E1018" s="16" t="s">
        <v>18</v>
      </c>
      <c r="F1018" s="16" t="s">
        <v>20</v>
      </c>
      <c r="G1018" s="7" t="n">
        <v>0.25059</v>
      </c>
      <c r="H1018" s="6" t="n">
        <v>11971.95</v>
      </c>
      <c r="I1018" s="6" t="n">
        <v>-3000.05</v>
      </c>
      <c r="J1018" s="6" t="n">
        <v>-0</v>
      </c>
      <c r="K1018" s="6" t="n">
        <v>-0</v>
      </c>
      <c r="L1018" s="6" t="n">
        <v>-0</v>
      </c>
      <c r="M1018" s="6"/>
      <c r="N1018" s="6" t="s">
        <f>=I1018+J1018+K1018+L1018</f>
      </c>
      <c r="O1018" s="16"/>
      <c r="P1018" s="16" t="s">
        <v>927</v>
      </c>
    </row>
    <row collapsed="false" customFormat="false" customHeight="false" hidden="false" ht="12.1" outlineLevel="0" r="1019">
      <c r="A1019" s="21" t="n">
        <v>45065.532638889</v>
      </c>
      <c r="B1019" s="22" t="s">
        <v>813</v>
      </c>
      <c r="C1019" s="22" t="s">
        <v>883</v>
      </c>
      <c r="D1019" s="22" t="s">
        <v>813</v>
      </c>
      <c r="E1019" s="22" t="s">
        <v>813</v>
      </c>
      <c r="F1019" s="22" t="s">
        <v>20</v>
      </c>
      <c r="G1019" s="23" t="n">
        <v>1</v>
      </c>
      <c r="H1019" s="24" t="n">
        <v>526.8</v>
      </c>
      <c r="I1019" s="24" t="n">
        <v>526.8</v>
      </c>
      <c r="J1019" s="24" t="n">
        <v>0</v>
      </c>
      <c r="K1019" s="24" t="n">
        <v>-0</v>
      </c>
      <c r="L1019" s="24" t="n">
        <v>-0</v>
      </c>
      <c r="M1019" s="24"/>
      <c r="N1019" s="6" t="s">
        <f>=I1019+J1019+K1019+L1019</f>
      </c>
      <c r="O1019" s="22"/>
      <c r="P1019" s="22" t="s">
        <v>807</v>
      </c>
    </row>
    <row collapsed="false" customFormat="false" customHeight="false" hidden="false" ht="12.1" outlineLevel="0" r="1020">
      <c r="A1020" s="20" t="n">
        <v>45065.805555556</v>
      </c>
      <c r="B1020" s="16" t="s">
        <v>35</v>
      </c>
      <c r="C1020" s="16" t="s">
        <v>898</v>
      </c>
      <c r="D1020" s="16" t="s">
        <v>656</v>
      </c>
      <c r="E1020" s="16" t="s">
        <v>18</v>
      </c>
      <c r="F1020" s="16" t="s">
        <v>20</v>
      </c>
      <c r="G1020" s="7" t="n">
        <v>1</v>
      </c>
      <c r="H1020" s="6" t="n">
        <v>413</v>
      </c>
      <c r="I1020" s="6" t="n">
        <v>-413</v>
      </c>
      <c r="J1020" s="6" t="n">
        <v>-0</v>
      </c>
      <c r="K1020" s="6" t="n">
        <v>-0</v>
      </c>
      <c r="L1020" s="6" t="n">
        <v>-0</v>
      </c>
      <c r="M1020" s="6"/>
      <c r="N1020" s="6" t="s">
        <f>=I1020+J1020+K1020+L1020</f>
      </c>
      <c r="O1020" s="16"/>
      <c r="P1020" s="16" t="s">
        <v>807</v>
      </c>
    </row>
    <row collapsed="false" customFormat="false" customHeight="false" hidden="false" ht="12.1" outlineLevel="0" r="1021">
      <c r="A1021" s="20" t="n">
        <v>45065.805555556</v>
      </c>
      <c r="B1021" s="16" t="s">
        <v>722</v>
      </c>
      <c r="C1021" s="16" t="s">
        <v>917</v>
      </c>
      <c r="D1021" s="16" t="s">
        <v>656</v>
      </c>
      <c r="E1021" s="16" t="s">
        <v>87</v>
      </c>
      <c r="F1021" s="16" t="s">
        <v>20</v>
      </c>
      <c r="G1021" s="7" t="n">
        <v>20</v>
      </c>
      <c r="H1021" s="6" t="n">
        <v>5.162</v>
      </c>
      <c r="I1021" s="6" t="n">
        <v>-103.24</v>
      </c>
      <c r="J1021" s="6" t="n">
        <v>-0</v>
      </c>
      <c r="K1021" s="6" t="n">
        <v>-0</v>
      </c>
      <c r="L1021" s="6" t="n">
        <v>-0</v>
      </c>
      <c r="M1021" s="6"/>
      <c r="N1021" s="6" t="s">
        <f>=I1021+J1021+K1021+L1021</f>
      </c>
      <c r="O1021" s="16"/>
      <c r="P1021" s="16" t="s">
        <v>807</v>
      </c>
    </row>
    <row collapsed="false" customFormat="false" customHeight="false" hidden="false" ht="12.1" outlineLevel="0" r="1022">
      <c r="A1022" s="21" t="n">
        <v>45068.818055556</v>
      </c>
      <c r="B1022" s="22" t="s">
        <v>813</v>
      </c>
      <c r="C1022" s="22" t="s">
        <v>932</v>
      </c>
      <c r="D1022" s="22" t="s">
        <v>813</v>
      </c>
      <c r="E1022" s="22" t="s">
        <v>813</v>
      </c>
      <c r="F1022" s="22" t="s">
        <v>20</v>
      </c>
      <c r="G1022" s="23" t="n">
        <v>1</v>
      </c>
      <c r="H1022" s="24" t="n">
        <v>161.6</v>
      </c>
      <c r="I1022" s="24" t="n">
        <v>161.6</v>
      </c>
      <c r="J1022" s="24" t="n">
        <v>0</v>
      </c>
      <c r="K1022" s="24" t="n">
        <v>-0</v>
      </c>
      <c r="L1022" s="24" t="n">
        <v>-0</v>
      </c>
      <c r="M1022" s="24"/>
      <c r="N1022" s="6" t="s">
        <f>=I1022+J1022+K1022+L1022</f>
      </c>
      <c r="O1022" s="22"/>
      <c r="P1022" s="22" t="s">
        <v>807</v>
      </c>
    </row>
    <row collapsed="false" customFormat="false" customHeight="false" hidden="false" ht="12.1" outlineLevel="0" r="1023">
      <c r="A1023" s="20" t="n">
        <v>45068.818055556</v>
      </c>
      <c r="B1023" s="16" t="s">
        <v>679</v>
      </c>
      <c r="C1023" s="16" t="s">
        <v>853</v>
      </c>
      <c r="D1023" s="16" t="s">
        <v>656</v>
      </c>
      <c r="E1023" s="16" t="s">
        <v>87</v>
      </c>
      <c r="F1023" s="16" t="s">
        <v>20</v>
      </c>
      <c r="G1023" s="7" t="n">
        <v>15</v>
      </c>
      <c r="H1023" s="6" t="n">
        <v>11.052</v>
      </c>
      <c r="I1023" s="6" t="n">
        <v>-165.78</v>
      </c>
      <c r="J1023" s="6" t="n">
        <v>-0</v>
      </c>
      <c r="K1023" s="6" t="n">
        <v>-0</v>
      </c>
      <c r="L1023" s="6" t="n">
        <v>-0</v>
      </c>
      <c r="M1023" s="6"/>
      <c r="N1023" s="6" t="s">
        <f>=I1023+J1023+K1023+L1023</f>
      </c>
      <c r="O1023" s="16"/>
      <c r="P1023" s="16" t="s">
        <v>807</v>
      </c>
    </row>
    <row collapsed="false" customFormat="false" customHeight="false" hidden="false" ht="12.1" outlineLevel="0" r="1024">
      <c r="A1024" s="21" t="n">
        <v>45070.849305556</v>
      </c>
      <c r="B1024" s="22" t="s">
        <v>813</v>
      </c>
      <c r="C1024" s="22" t="s">
        <v>932</v>
      </c>
      <c r="D1024" s="22" t="s">
        <v>813</v>
      </c>
      <c r="E1024" s="22" t="s">
        <v>813</v>
      </c>
      <c r="F1024" s="22" t="s">
        <v>20</v>
      </c>
      <c r="G1024" s="23" t="n">
        <v>1</v>
      </c>
      <c r="H1024" s="24" t="n">
        <v>140.9</v>
      </c>
      <c r="I1024" s="24" t="n">
        <v>140.9</v>
      </c>
      <c r="J1024" s="24" t="n">
        <v>0</v>
      </c>
      <c r="K1024" s="24" t="n">
        <v>-0</v>
      </c>
      <c r="L1024" s="24" t="n">
        <v>-0</v>
      </c>
      <c r="M1024" s="24"/>
      <c r="N1024" s="6" t="s">
        <f>=I1024+J1024+K1024+L1024</f>
      </c>
      <c r="O1024" s="22"/>
      <c r="P1024" s="22" t="s">
        <v>807</v>
      </c>
    </row>
    <row collapsed="false" customFormat="false" customHeight="false" hidden="false" ht="12.1" outlineLevel="0" r="1025">
      <c r="A1025" s="21" t="n">
        <v>45071</v>
      </c>
      <c r="B1025" s="22" t="s">
        <v>813</v>
      </c>
      <c r="C1025" s="22" t="s">
        <v>933</v>
      </c>
      <c r="D1025" s="22" t="s">
        <v>813</v>
      </c>
      <c r="E1025" s="22" t="s">
        <v>813</v>
      </c>
      <c r="F1025" s="22" t="s">
        <v>20</v>
      </c>
      <c r="G1025" s="23" t="n">
        <v>1</v>
      </c>
      <c r="H1025" s="24" t="n">
        <v>23.02</v>
      </c>
      <c r="I1025" s="24" t="n">
        <v>23.02</v>
      </c>
      <c r="J1025" s="24" t="n">
        <v>0</v>
      </c>
      <c r="K1025" s="24" t="n">
        <v>-0</v>
      </c>
      <c r="L1025" s="24" t="n">
        <v>-0</v>
      </c>
      <c r="M1025" s="24"/>
      <c r="N1025" s="6" t="s">
        <f>=I1025+J1025+K1025+L1025</f>
      </c>
      <c r="O1025" s="22"/>
      <c r="P1025" s="22" t="s">
        <v>841</v>
      </c>
    </row>
    <row collapsed="false" customFormat="false" customHeight="false" hidden="false" ht="12.1" outlineLevel="0" r="1026">
      <c r="A1026" s="20" t="n">
        <v>45071.725694444</v>
      </c>
      <c r="B1026" s="16" t="s">
        <v>679</v>
      </c>
      <c r="C1026" s="16" t="s">
        <v>853</v>
      </c>
      <c r="D1026" s="16" t="s">
        <v>656</v>
      </c>
      <c r="E1026" s="16" t="s">
        <v>87</v>
      </c>
      <c r="F1026" s="16" t="s">
        <v>20</v>
      </c>
      <c r="G1026" s="7" t="n">
        <v>13</v>
      </c>
      <c r="H1026" s="6" t="n">
        <v>10.956</v>
      </c>
      <c r="I1026" s="6" t="n">
        <v>-142.43</v>
      </c>
      <c r="J1026" s="6" t="n">
        <v>-0</v>
      </c>
      <c r="K1026" s="6" t="n">
        <v>-0</v>
      </c>
      <c r="L1026" s="6" t="n">
        <v>-0</v>
      </c>
      <c r="M1026" s="6"/>
      <c r="N1026" s="6" t="s">
        <f>=I1026+J1026+K1026+L1026</f>
      </c>
      <c r="O1026" s="16"/>
      <c r="P1026" s="16" t="s">
        <v>807</v>
      </c>
    </row>
    <row collapsed="false" customFormat="false" customHeight="false" hidden="false" ht="12.1" outlineLevel="0" r="1027">
      <c r="A1027" s="20" t="n">
        <v>45072.450694444</v>
      </c>
      <c r="B1027" s="16" t="s">
        <v>666</v>
      </c>
      <c r="C1027" s="16" t="s">
        <v>817</v>
      </c>
      <c r="D1027" s="16" t="s">
        <v>656</v>
      </c>
      <c r="E1027" s="16" t="s">
        <v>87</v>
      </c>
      <c r="F1027" s="16" t="s">
        <v>20</v>
      </c>
      <c r="G1027" s="7" t="n">
        <v>1</v>
      </c>
      <c r="H1027" s="6" t="n">
        <v>14.897</v>
      </c>
      <c r="I1027" s="6" t="n">
        <v>-14.9</v>
      </c>
      <c r="J1027" s="6" t="n">
        <v>-0</v>
      </c>
      <c r="K1027" s="6" t="n">
        <v>-0</v>
      </c>
      <c r="L1027" s="6" t="n">
        <v>-0</v>
      </c>
      <c r="M1027" s="6"/>
      <c r="N1027" s="6" t="s">
        <f>=I1027+J1027+K1027+L1027</f>
      </c>
      <c r="O1027" s="16"/>
      <c r="P1027" s="16" t="s">
        <v>841</v>
      </c>
    </row>
    <row collapsed="false" customFormat="false" customHeight="false" hidden="false" ht="12.1" outlineLevel="0" r="1028">
      <c r="A1028" s="20" t="n">
        <v>45072.451168981</v>
      </c>
      <c r="B1028" s="16" t="s">
        <v>666</v>
      </c>
      <c r="C1028" s="16" t="s">
        <v>817</v>
      </c>
      <c r="D1028" s="16" t="s">
        <v>656</v>
      </c>
      <c r="E1028" s="16" t="s">
        <v>87</v>
      </c>
      <c r="F1028" s="16" t="s">
        <v>20</v>
      </c>
      <c r="G1028" s="7" t="n">
        <v>4</v>
      </c>
      <c r="H1028" s="6" t="n">
        <v>14.897</v>
      </c>
      <c r="I1028" s="6" t="n">
        <v>-59.59</v>
      </c>
      <c r="J1028" s="6" t="n">
        <v>-0</v>
      </c>
      <c r="K1028" s="6" t="n">
        <v>-0</v>
      </c>
      <c r="L1028" s="6" t="n">
        <v>-0.02</v>
      </c>
      <c r="M1028" s="6"/>
      <c r="N1028" s="6" t="s">
        <f>=I1028+J1028+K1028+L1028</f>
      </c>
      <c r="O1028" s="16"/>
      <c r="P1028" s="16" t="s">
        <v>841</v>
      </c>
    </row>
    <row collapsed="false" customFormat="false" customHeight="false" hidden="false" ht="12.1" outlineLevel="0" r="1029">
      <c r="A1029" s="21" t="n">
        <v>45072.7125</v>
      </c>
      <c r="B1029" s="22" t="s">
        <v>813</v>
      </c>
      <c r="C1029" s="22" t="s">
        <v>934</v>
      </c>
      <c r="D1029" s="22" t="s">
        <v>813</v>
      </c>
      <c r="E1029" s="22" t="s">
        <v>813</v>
      </c>
      <c r="F1029" s="22" t="s">
        <v>20</v>
      </c>
      <c r="G1029" s="23" t="n">
        <v>1</v>
      </c>
      <c r="H1029" s="24" t="n">
        <v>563</v>
      </c>
      <c r="I1029" s="24" t="n">
        <v>563</v>
      </c>
      <c r="J1029" s="24" t="n">
        <v>0</v>
      </c>
      <c r="K1029" s="24" t="n">
        <v>-0</v>
      </c>
      <c r="L1029" s="24" t="n">
        <v>-0</v>
      </c>
      <c r="M1029" s="24"/>
      <c r="N1029" s="6" t="s">
        <f>=I1029+J1029+K1029+L1029</f>
      </c>
      <c r="O1029" s="22"/>
      <c r="P1029" s="22" t="s">
        <v>807</v>
      </c>
    </row>
    <row collapsed="false" customFormat="false" customHeight="false" hidden="false" ht="12.1" outlineLevel="0" r="1030">
      <c r="A1030" s="21" t="n">
        <v>45072.7125</v>
      </c>
      <c r="B1030" s="22" t="s">
        <v>813</v>
      </c>
      <c r="C1030" s="22" t="s">
        <v>850</v>
      </c>
      <c r="D1030" s="22" t="s">
        <v>813</v>
      </c>
      <c r="E1030" s="22" t="s">
        <v>813</v>
      </c>
      <c r="F1030" s="22" t="s">
        <v>20</v>
      </c>
      <c r="G1030" s="23" t="n">
        <v>1</v>
      </c>
      <c r="H1030" s="24" t="n">
        <v>2175</v>
      </c>
      <c r="I1030" s="24" t="n">
        <v>2175</v>
      </c>
      <c r="J1030" s="24" t="n">
        <v>0</v>
      </c>
      <c r="K1030" s="24" t="n">
        <v>-0</v>
      </c>
      <c r="L1030" s="24" t="n">
        <v>-0</v>
      </c>
      <c r="M1030" s="24"/>
      <c r="N1030" s="6" t="s">
        <f>=I1030+J1030+K1030+L1030</f>
      </c>
      <c r="O1030" s="22"/>
      <c r="P1030" s="22" t="s">
        <v>807</v>
      </c>
    </row>
    <row collapsed="false" customFormat="false" customHeight="false" hidden="false" ht="12.1" outlineLevel="0" r="1031">
      <c r="A1031" s="20" t="n">
        <v>45072.822916667</v>
      </c>
      <c r="B1031" s="16" t="s">
        <v>704</v>
      </c>
      <c r="C1031" s="16" t="s">
        <v>892</v>
      </c>
      <c r="D1031" s="16" t="s">
        <v>656</v>
      </c>
      <c r="E1031" s="16" t="s">
        <v>18</v>
      </c>
      <c r="F1031" s="16" t="s">
        <v>20</v>
      </c>
      <c r="G1031" s="7" t="n">
        <v>10</v>
      </c>
      <c r="H1031" s="6" t="n">
        <v>39.86</v>
      </c>
      <c r="I1031" s="6" t="n">
        <v>-398.6</v>
      </c>
      <c r="J1031" s="6" t="n">
        <v>-0</v>
      </c>
      <c r="K1031" s="6" t="n">
        <v>-0</v>
      </c>
      <c r="L1031" s="6" t="n">
        <v>-0</v>
      </c>
      <c r="M1031" s="6"/>
      <c r="N1031" s="6" t="s">
        <f>=I1031+J1031+K1031+L1031</f>
      </c>
      <c r="O1031" s="16"/>
      <c r="P1031" s="16" t="s">
        <v>807</v>
      </c>
    </row>
    <row collapsed="false" customFormat="false" customHeight="false" hidden="false" ht="12.1" outlineLevel="0" r="1032">
      <c r="A1032" s="20" t="n">
        <v>45072.822916667</v>
      </c>
      <c r="B1032" s="16" t="s">
        <v>50</v>
      </c>
      <c r="C1032" s="16" t="s">
        <v>812</v>
      </c>
      <c r="D1032" s="16" t="s">
        <v>656</v>
      </c>
      <c r="E1032" s="16" t="s">
        <v>18</v>
      </c>
      <c r="F1032" s="16" t="s">
        <v>20</v>
      </c>
      <c r="G1032" s="7" t="n">
        <v>10</v>
      </c>
      <c r="H1032" s="6" t="n">
        <v>139.52</v>
      </c>
      <c r="I1032" s="6" t="n">
        <v>-1395.2</v>
      </c>
      <c r="J1032" s="6" t="n">
        <v>-0</v>
      </c>
      <c r="K1032" s="6" t="n">
        <v>-0</v>
      </c>
      <c r="L1032" s="6" t="n">
        <v>-0</v>
      </c>
      <c r="M1032" s="6"/>
      <c r="N1032" s="6" t="s">
        <f>=I1032+J1032+K1032+L1032</f>
      </c>
      <c r="O1032" s="16"/>
      <c r="P1032" s="16" t="s">
        <v>807</v>
      </c>
    </row>
    <row collapsed="false" customFormat="false" customHeight="false" hidden="false" ht="12.1" outlineLevel="0" r="1033">
      <c r="A1033" s="20" t="n">
        <v>45072.822916667</v>
      </c>
      <c r="B1033" s="16" t="s">
        <v>31</v>
      </c>
      <c r="C1033" s="16" t="s">
        <v>856</v>
      </c>
      <c r="D1033" s="16" t="s">
        <v>656</v>
      </c>
      <c r="E1033" s="16" t="s">
        <v>18</v>
      </c>
      <c r="F1033" s="16" t="s">
        <v>20</v>
      </c>
      <c r="G1033" s="7" t="n">
        <v>2</v>
      </c>
      <c r="H1033" s="6" t="n">
        <v>512.95</v>
      </c>
      <c r="I1033" s="6" t="n">
        <v>-1025.9</v>
      </c>
      <c r="J1033" s="6" t="n">
        <v>-0</v>
      </c>
      <c r="K1033" s="6" t="n">
        <v>-0</v>
      </c>
      <c r="L1033" s="6" t="n">
        <v>-0</v>
      </c>
      <c r="M1033" s="6"/>
      <c r="N1033" s="6" t="s">
        <f>=I1033+J1033+K1033+L1033</f>
      </c>
      <c r="O1033" s="16"/>
      <c r="P1033" s="16" t="s">
        <v>807</v>
      </c>
    </row>
    <row collapsed="false" customFormat="false" customHeight="false" hidden="false" ht="12.1" outlineLevel="0" r="1034">
      <c r="A1034" s="20" t="n">
        <v>45077.583333333</v>
      </c>
      <c r="B1034" s="16" t="s">
        <v>665</v>
      </c>
      <c r="C1034" s="16" t="s">
        <v>816</v>
      </c>
      <c r="D1034" s="16" t="s">
        <v>656</v>
      </c>
      <c r="E1034" s="16" t="s">
        <v>18</v>
      </c>
      <c r="F1034" s="16" t="s">
        <v>20</v>
      </c>
      <c r="G1034" s="7" t="n">
        <v>10</v>
      </c>
      <c r="H1034" s="6" t="n">
        <v>65.52</v>
      </c>
      <c r="I1034" s="6" t="n">
        <v>-655.2</v>
      </c>
      <c r="J1034" s="6" t="n">
        <v>-0</v>
      </c>
      <c r="K1034" s="6" t="n">
        <v>-0</v>
      </c>
      <c r="L1034" s="6" t="n">
        <v>-0</v>
      </c>
      <c r="M1034" s="6"/>
      <c r="N1034" s="6" t="s">
        <f>=I1034+J1034+K1034+L1034</f>
      </c>
      <c r="O1034" s="16"/>
      <c r="P1034" s="16" t="s">
        <v>807</v>
      </c>
    </row>
    <row collapsed="false" customFormat="false" customHeight="false" hidden="false" ht="12.1" outlineLevel="0" r="1035">
      <c r="A1035" s="20" t="n">
        <v>45077.583333333</v>
      </c>
      <c r="B1035" s="16" t="s">
        <v>679</v>
      </c>
      <c r="C1035" s="16" t="s">
        <v>853</v>
      </c>
      <c r="D1035" s="16" t="s">
        <v>656</v>
      </c>
      <c r="E1035" s="16" t="s">
        <v>87</v>
      </c>
      <c r="F1035" s="16" t="s">
        <v>20</v>
      </c>
      <c r="G1035" s="7" t="n">
        <v>4</v>
      </c>
      <c r="H1035" s="6" t="n">
        <v>11.148</v>
      </c>
      <c r="I1035" s="6" t="n">
        <v>-44.59</v>
      </c>
      <c r="J1035" s="6" t="n">
        <v>-0</v>
      </c>
      <c r="K1035" s="6" t="n">
        <v>-0</v>
      </c>
      <c r="L1035" s="6" t="n">
        <v>-0</v>
      </c>
      <c r="M1035" s="6"/>
      <c r="N1035" s="6" t="s">
        <f>=I1035+J1035+K1035+L1035</f>
      </c>
      <c r="O1035" s="16"/>
      <c r="P1035" s="16" t="s">
        <v>807</v>
      </c>
    </row>
    <row collapsed="false" customFormat="false" customHeight="false" hidden="false" ht="12.1" outlineLevel="0" r="1036">
      <c r="A1036" s="21" t="n">
        <v>45077.583333333</v>
      </c>
      <c r="B1036" s="22" t="s">
        <v>803</v>
      </c>
      <c r="C1036" s="22" t="s">
        <v>175</v>
      </c>
      <c r="D1036" s="22" t="s">
        <v>803</v>
      </c>
      <c r="E1036" s="22" t="s">
        <v>803</v>
      </c>
      <c r="F1036" s="22" t="s">
        <v>20</v>
      </c>
      <c r="G1036" s="23" t="n">
        <v>1</v>
      </c>
      <c r="H1036" s="24" t="n">
        <v>2000</v>
      </c>
      <c r="I1036" s="24" t="n">
        <v>2000</v>
      </c>
      <c r="J1036" s="24" t="n">
        <v>0</v>
      </c>
      <c r="K1036" s="24" t="n">
        <v>-0</v>
      </c>
      <c r="L1036" s="24" t="n">
        <v>-0</v>
      </c>
      <c r="M1036" s="24"/>
      <c r="N1036" s="6" t="s">
        <f>=I1036+J1036+K1036+L1036</f>
      </c>
      <c r="O1036" s="22"/>
      <c r="P1036" s="22" t="s">
        <v>807</v>
      </c>
    </row>
    <row collapsed="false" customFormat="false" customHeight="false" hidden="false" ht="12.1" outlineLevel="0" r="1037">
      <c r="A1037" s="20" t="n">
        <v>45077.583333333</v>
      </c>
      <c r="B1037" s="16" t="s">
        <v>62</v>
      </c>
      <c r="C1037" s="16" t="s">
        <v>872</v>
      </c>
      <c r="D1037" s="16" t="s">
        <v>656</v>
      </c>
      <c r="E1037" s="16" t="s">
        <v>18</v>
      </c>
      <c r="F1037" s="16" t="s">
        <v>20</v>
      </c>
      <c r="G1037" s="7" t="n">
        <v>1</v>
      </c>
      <c r="H1037" s="6" t="n">
        <v>1302.8</v>
      </c>
      <c r="I1037" s="6" t="n">
        <v>-1302.8</v>
      </c>
      <c r="J1037" s="6" t="n">
        <v>-0</v>
      </c>
      <c r="K1037" s="6" t="n">
        <v>-0</v>
      </c>
      <c r="L1037" s="6" t="n">
        <v>-0</v>
      </c>
      <c r="M1037" s="6"/>
      <c r="N1037" s="6" t="s">
        <f>=I1037+J1037+K1037+L1037</f>
      </c>
      <c r="O1037" s="16"/>
      <c r="P1037" s="16" t="s">
        <v>807</v>
      </c>
    </row>
    <row collapsed="false" customFormat="false" customHeight="false" hidden="false" ht="12.1" outlineLevel="0" r="1038">
      <c r="A1038" s="29" t="n">
        <v>45078.888888889</v>
      </c>
      <c r="B1038" s="30" t="s">
        <v>696</v>
      </c>
      <c r="C1038" s="30" t="s">
        <v>879</v>
      </c>
      <c r="D1038" s="30" t="s">
        <v>657</v>
      </c>
      <c r="E1038" s="30" t="s">
        <v>87</v>
      </c>
      <c r="F1038" s="30" t="s">
        <v>20</v>
      </c>
      <c r="G1038" s="31" t="n">
        <v>-10</v>
      </c>
      <c r="H1038" s="32" t="n">
        <v>2065.48</v>
      </c>
      <c r="I1038" s="32" t="n">
        <v>20656.48</v>
      </c>
      <c r="J1038" s="32" t="n">
        <v>0</v>
      </c>
      <c r="K1038" s="32" t="n">
        <v>-0</v>
      </c>
      <c r="L1038" s="32" t="n">
        <v>-0</v>
      </c>
      <c r="M1038" s="32"/>
      <c r="N1038" s="6" t="s">
        <f>=I1038+J1038+K1038+L1038</f>
      </c>
      <c r="O1038" s="30"/>
      <c r="P1038" s="30" t="s">
        <v>807</v>
      </c>
    </row>
    <row collapsed="false" customFormat="false" customHeight="false" hidden="false" ht="12.1" outlineLevel="0" r="1039">
      <c r="A1039" s="20" t="n">
        <v>45079.888888889</v>
      </c>
      <c r="B1039" s="16" t="s">
        <v>93</v>
      </c>
      <c r="C1039" s="16" t="s">
        <v>935</v>
      </c>
      <c r="D1039" s="16" t="s">
        <v>656</v>
      </c>
      <c r="E1039" s="16" t="s">
        <v>87</v>
      </c>
      <c r="F1039" s="16" t="s">
        <v>20</v>
      </c>
      <c r="G1039" s="7" t="n">
        <v>18</v>
      </c>
      <c r="H1039" s="6" t="n">
        <v>1118.8</v>
      </c>
      <c r="I1039" s="6" t="n">
        <v>-20138.4</v>
      </c>
      <c r="J1039" s="6" t="n">
        <v>-0</v>
      </c>
      <c r="K1039" s="6" t="n">
        <v>-0</v>
      </c>
      <c r="L1039" s="6" t="n">
        <v>-0</v>
      </c>
      <c r="M1039" s="6"/>
      <c r="N1039" s="6" t="s">
        <f>=I1039+J1039+K1039+L1039</f>
      </c>
      <c r="O1039" s="16"/>
      <c r="P1039" s="16" t="s">
        <v>807</v>
      </c>
    </row>
    <row collapsed="false" customFormat="false" customHeight="false" hidden="false" ht="12.1" outlineLevel="0" r="1040">
      <c r="A1040" s="20" t="n">
        <v>45079.888888889</v>
      </c>
      <c r="B1040" s="16" t="s">
        <v>35</v>
      </c>
      <c r="C1040" s="16" t="s">
        <v>898</v>
      </c>
      <c r="D1040" s="16" t="s">
        <v>656</v>
      </c>
      <c r="E1040" s="16" t="s">
        <v>18</v>
      </c>
      <c r="F1040" s="16" t="s">
        <v>20</v>
      </c>
      <c r="G1040" s="7" t="n">
        <v>1</v>
      </c>
      <c r="H1040" s="6" t="n">
        <v>454.7</v>
      </c>
      <c r="I1040" s="6" t="n">
        <v>-454.7</v>
      </c>
      <c r="J1040" s="6" t="n">
        <v>-0</v>
      </c>
      <c r="K1040" s="6" t="n">
        <v>-0</v>
      </c>
      <c r="L1040" s="6" t="n">
        <v>-0</v>
      </c>
      <c r="M1040" s="6"/>
      <c r="N1040" s="6" t="s">
        <f>=I1040+J1040+K1040+L1040</f>
      </c>
      <c r="O1040" s="16"/>
      <c r="P1040" s="16" t="s">
        <v>807</v>
      </c>
    </row>
    <row collapsed="false" customFormat="false" customHeight="false" hidden="false" ht="12.1" outlineLevel="0" r="1041">
      <c r="A1041" s="20" t="n">
        <v>45079.888888889</v>
      </c>
      <c r="B1041" s="16" t="s">
        <v>35</v>
      </c>
      <c r="C1041" s="16" t="s">
        <v>898</v>
      </c>
      <c r="D1041" s="16" t="s">
        <v>656</v>
      </c>
      <c r="E1041" s="16" t="s">
        <v>18</v>
      </c>
      <c r="F1041" s="16" t="s">
        <v>20</v>
      </c>
      <c r="G1041" s="7" t="n">
        <v>2</v>
      </c>
      <c r="H1041" s="6" t="n">
        <v>454.6</v>
      </c>
      <c r="I1041" s="6" t="n">
        <v>-909.2</v>
      </c>
      <c r="J1041" s="6" t="n">
        <v>-0</v>
      </c>
      <c r="K1041" s="6" t="n">
        <v>-0</v>
      </c>
      <c r="L1041" s="6" t="n">
        <v>-0</v>
      </c>
      <c r="M1041" s="6"/>
      <c r="N1041" s="6" t="s">
        <f>=I1041+J1041+K1041+L1041</f>
      </c>
      <c r="O1041" s="16"/>
      <c r="P1041" s="16" t="s">
        <v>807</v>
      </c>
    </row>
    <row collapsed="false" customFormat="false" customHeight="false" hidden="false" ht="12.1" outlineLevel="0" r="1042">
      <c r="A1042" s="29" t="n">
        <v>45079.888888889</v>
      </c>
      <c r="B1042" s="30" t="s">
        <v>679</v>
      </c>
      <c r="C1042" s="30" t="s">
        <v>853</v>
      </c>
      <c r="D1042" s="30" t="s">
        <v>657</v>
      </c>
      <c r="E1042" s="30" t="s">
        <v>87</v>
      </c>
      <c r="F1042" s="30" t="s">
        <v>20</v>
      </c>
      <c r="G1042" s="31" t="n">
        <v>-90</v>
      </c>
      <c r="H1042" s="32" t="n">
        <v>11.262</v>
      </c>
      <c r="I1042" s="32" t="n">
        <v>1013.58</v>
      </c>
      <c r="J1042" s="32" t="n">
        <v>0</v>
      </c>
      <c r="K1042" s="32" t="n">
        <v>-0</v>
      </c>
      <c r="L1042" s="32" t="n">
        <v>-0</v>
      </c>
      <c r="M1042" s="32"/>
      <c r="N1042" s="6" t="s">
        <f>=I1042+J1042+K1042+L1042</f>
      </c>
      <c r="O1042" s="30"/>
      <c r="P1042" s="30" t="s">
        <v>807</v>
      </c>
    </row>
    <row collapsed="false" customFormat="false" customHeight="false" hidden="false" ht="12.1" outlineLevel="0" r="1043">
      <c r="A1043" s="20" t="n">
        <v>45079.888888889</v>
      </c>
      <c r="B1043" s="16" t="s">
        <v>679</v>
      </c>
      <c r="C1043" s="16" t="s">
        <v>853</v>
      </c>
      <c r="D1043" s="16" t="s">
        <v>656</v>
      </c>
      <c r="E1043" s="16" t="s">
        <v>87</v>
      </c>
      <c r="F1043" s="16" t="s">
        <v>20</v>
      </c>
      <c r="G1043" s="7" t="n">
        <v>14</v>
      </c>
      <c r="H1043" s="6" t="n">
        <v>11.28</v>
      </c>
      <c r="I1043" s="6" t="n">
        <v>-157.92</v>
      </c>
      <c r="J1043" s="6" t="n">
        <v>-0</v>
      </c>
      <c r="K1043" s="6" t="n">
        <v>-0</v>
      </c>
      <c r="L1043" s="6" t="n">
        <v>-0</v>
      </c>
      <c r="M1043" s="6"/>
      <c r="N1043" s="6" t="s">
        <f>=I1043+J1043+K1043+L1043</f>
      </c>
      <c r="O1043" s="16"/>
      <c r="P1043" s="16" t="s">
        <v>807</v>
      </c>
    </row>
    <row collapsed="false" customFormat="false" customHeight="false" hidden="false" ht="12.1" outlineLevel="0" r="1044">
      <c r="A1044" s="21" t="n">
        <v>45092</v>
      </c>
      <c r="B1044" s="22" t="s">
        <v>813</v>
      </c>
      <c r="C1044" s="22" t="s">
        <v>936</v>
      </c>
      <c r="D1044" s="22" t="s">
        <v>813</v>
      </c>
      <c r="E1044" s="22" t="s">
        <v>813</v>
      </c>
      <c r="F1044" s="22" t="s">
        <v>20</v>
      </c>
      <c r="G1044" s="23" t="n">
        <v>1</v>
      </c>
      <c r="H1044" s="24" t="n">
        <v>3048</v>
      </c>
      <c r="I1044" s="24" t="n">
        <v>3048</v>
      </c>
      <c r="J1044" s="24" t="n">
        <v>0</v>
      </c>
      <c r="K1044" s="24" t="n">
        <v>-0</v>
      </c>
      <c r="L1044" s="24" t="n">
        <v>-0</v>
      </c>
      <c r="M1044" s="24"/>
      <c r="N1044" s="6" t="s">
        <f>=I1044+J1044+K1044+L1044</f>
      </c>
      <c r="O1044" s="22"/>
      <c r="P1044" s="22" t="s">
        <v>807</v>
      </c>
    </row>
    <row collapsed="false" customFormat="false" customHeight="false" hidden="false" ht="12.1" outlineLevel="0" r="1045">
      <c r="A1045" s="20" t="n">
        <v>45093.769444444</v>
      </c>
      <c r="B1045" s="16" t="s">
        <v>31</v>
      </c>
      <c r="C1045" s="16" t="s">
        <v>856</v>
      </c>
      <c r="D1045" s="16" t="s">
        <v>656</v>
      </c>
      <c r="E1045" s="16" t="s">
        <v>18</v>
      </c>
      <c r="F1045" s="16" t="s">
        <v>20</v>
      </c>
      <c r="G1045" s="7" t="n">
        <v>2</v>
      </c>
      <c r="H1045" s="6" t="n">
        <v>527.4</v>
      </c>
      <c r="I1045" s="6" t="n">
        <v>-1054.8</v>
      </c>
      <c r="J1045" s="6" t="n">
        <v>-0</v>
      </c>
      <c r="K1045" s="6" t="n">
        <v>-0</v>
      </c>
      <c r="L1045" s="6" t="n">
        <v>-0</v>
      </c>
      <c r="M1045" s="6"/>
      <c r="N1045" s="6" t="s">
        <f>=I1045+J1045+K1045+L1045</f>
      </c>
      <c r="O1045" s="16"/>
      <c r="P1045" s="16" t="s">
        <v>807</v>
      </c>
    </row>
    <row collapsed="false" customFormat="false" customHeight="false" hidden="false" ht="12.1" outlineLevel="0" r="1046">
      <c r="A1046" s="20" t="n">
        <v>45093.769444444</v>
      </c>
      <c r="B1046" s="16" t="s">
        <v>35</v>
      </c>
      <c r="C1046" s="16" t="s">
        <v>898</v>
      </c>
      <c r="D1046" s="16" t="s">
        <v>656</v>
      </c>
      <c r="E1046" s="16" t="s">
        <v>18</v>
      </c>
      <c r="F1046" s="16" t="s">
        <v>20</v>
      </c>
      <c r="G1046" s="7" t="n">
        <v>2</v>
      </c>
      <c r="H1046" s="6" t="n">
        <v>480.75</v>
      </c>
      <c r="I1046" s="6" t="n">
        <v>-961.5</v>
      </c>
      <c r="J1046" s="6" t="n">
        <v>-0</v>
      </c>
      <c r="K1046" s="6" t="n">
        <v>-0</v>
      </c>
      <c r="L1046" s="6" t="n">
        <v>-0</v>
      </c>
      <c r="M1046" s="6"/>
      <c r="N1046" s="6" t="s">
        <f>=I1046+J1046+K1046+L1046</f>
      </c>
      <c r="O1046" s="16"/>
      <c r="P1046" s="16" t="s">
        <v>807</v>
      </c>
    </row>
    <row collapsed="false" customFormat="false" customHeight="false" hidden="false" ht="12.1" outlineLevel="0" r="1047">
      <c r="A1047" s="20" t="n">
        <v>45093.769444444</v>
      </c>
      <c r="B1047" s="16" t="s">
        <v>704</v>
      </c>
      <c r="C1047" s="16" t="s">
        <v>892</v>
      </c>
      <c r="D1047" s="16" t="s">
        <v>656</v>
      </c>
      <c r="E1047" s="16" t="s">
        <v>18</v>
      </c>
      <c r="F1047" s="16" t="s">
        <v>20</v>
      </c>
      <c r="G1047" s="7" t="n">
        <v>20</v>
      </c>
      <c r="H1047" s="6" t="n">
        <v>43.665</v>
      </c>
      <c r="I1047" s="6" t="n">
        <v>-873.3</v>
      </c>
      <c r="J1047" s="6" t="n">
        <v>-0</v>
      </c>
      <c r="K1047" s="6" t="n">
        <v>-0</v>
      </c>
      <c r="L1047" s="6" t="n">
        <v>-0</v>
      </c>
      <c r="M1047" s="6"/>
      <c r="N1047" s="6" t="s">
        <f>=I1047+J1047+K1047+L1047</f>
      </c>
      <c r="O1047" s="16"/>
      <c r="P1047" s="16" t="s">
        <v>807</v>
      </c>
    </row>
    <row collapsed="false" customFormat="false" customHeight="false" hidden="false" ht="12.1" outlineLevel="0" r="1048">
      <c r="A1048" s="20" t="n">
        <v>45093.769444444</v>
      </c>
      <c r="B1048" s="16" t="s">
        <v>679</v>
      </c>
      <c r="C1048" s="16" t="s">
        <v>853</v>
      </c>
      <c r="D1048" s="16" t="s">
        <v>656</v>
      </c>
      <c r="E1048" s="16" t="s">
        <v>87</v>
      </c>
      <c r="F1048" s="16" t="s">
        <v>20</v>
      </c>
      <c r="G1048" s="7" t="n">
        <v>13</v>
      </c>
      <c r="H1048" s="6" t="n">
        <v>11.756</v>
      </c>
      <c r="I1048" s="6" t="n">
        <v>-152.83</v>
      </c>
      <c r="J1048" s="6" t="n">
        <v>-0</v>
      </c>
      <c r="K1048" s="6" t="n">
        <v>-0</v>
      </c>
      <c r="L1048" s="6" t="n">
        <v>-0</v>
      </c>
      <c r="M1048" s="6"/>
      <c r="N1048" s="6" t="s">
        <f>=I1048+J1048+K1048+L1048</f>
      </c>
      <c r="O1048" s="16"/>
      <c r="P1048" s="16" t="s">
        <v>807</v>
      </c>
    </row>
    <row collapsed="false" customFormat="false" customHeight="false" hidden="false" ht="12.1" outlineLevel="0" r="1049">
      <c r="A1049" s="21" t="n">
        <v>45096.679166667</v>
      </c>
      <c r="B1049" s="22" t="s">
        <v>803</v>
      </c>
      <c r="C1049" s="22" t="s">
        <v>175</v>
      </c>
      <c r="D1049" s="22" t="s">
        <v>803</v>
      </c>
      <c r="E1049" s="22" t="s">
        <v>803</v>
      </c>
      <c r="F1049" s="22" t="s">
        <v>20</v>
      </c>
      <c r="G1049" s="23" t="n">
        <v>1</v>
      </c>
      <c r="H1049" s="24" t="n">
        <v>3000</v>
      </c>
      <c r="I1049" s="24" t="n">
        <v>3000</v>
      </c>
      <c r="J1049" s="24" t="n">
        <v>0</v>
      </c>
      <c r="K1049" s="24" t="n">
        <v>-0</v>
      </c>
      <c r="L1049" s="24" t="n">
        <v>-0</v>
      </c>
      <c r="M1049" s="24"/>
      <c r="N1049" s="6" t="s">
        <f>=I1049+J1049+K1049+L1049</f>
      </c>
      <c r="O1049" s="22"/>
      <c r="P1049" s="22" t="s">
        <v>927</v>
      </c>
    </row>
    <row collapsed="false" customFormat="false" customHeight="false" hidden="false" ht="12.1" outlineLevel="0" r="1050">
      <c r="A1050" s="20" t="n">
        <v>45096.679166667</v>
      </c>
      <c r="B1050" s="16" t="s">
        <v>17</v>
      </c>
      <c r="C1050" s="16" t="s">
        <v>928</v>
      </c>
      <c r="D1050" s="16" t="s">
        <v>656</v>
      </c>
      <c r="E1050" s="16" t="s">
        <v>18</v>
      </c>
      <c r="F1050" s="16" t="s">
        <v>20</v>
      </c>
      <c r="G1050" s="7" t="n">
        <v>0.23026</v>
      </c>
      <c r="H1050" s="6" t="n">
        <v>13028.65</v>
      </c>
      <c r="I1050" s="6" t="n">
        <v>-2999.98</v>
      </c>
      <c r="J1050" s="6" t="n">
        <v>-0</v>
      </c>
      <c r="K1050" s="6" t="n">
        <v>-0</v>
      </c>
      <c r="L1050" s="6" t="n">
        <v>-0</v>
      </c>
      <c r="M1050" s="6"/>
      <c r="N1050" s="6" t="s">
        <f>=I1050+J1050+K1050+L1050</f>
      </c>
      <c r="O1050" s="16"/>
      <c r="P1050" s="16" t="s">
        <v>927</v>
      </c>
    </row>
    <row collapsed="false" customFormat="false" customHeight="false" hidden="false" ht="12.1" outlineLevel="0" r="1051">
      <c r="A1051" s="21" t="n">
        <v>45107.623611111</v>
      </c>
      <c r="B1051" s="22" t="s">
        <v>803</v>
      </c>
      <c r="C1051" s="22" t="s">
        <v>175</v>
      </c>
      <c r="D1051" s="22" t="s">
        <v>803</v>
      </c>
      <c r="E1051" s="22" t="s">
        <v>803</v>
      </c>
      <c r="F1051" s="22" t="s">
        <v>20</v>
      </c>
      <c r="G1051" s="23" t="n">
        <v>1</v>
      </c>
      <c r="H1051" s="24" t="n">
        <v>2000</v>
      </c>
      <c r="I1051" s="24" t="n">
        <v>2000</v>
      </c>
      <c r="J1051" s="24" t="n">
        <v>0</v>
      </c>
      <c r="K1051" s="24" t="n">
        <v>-0</v>
      </c>
      <c r="L1051" s="24" t="n">
        <v>-0</v>
      </c>
      <c r="M1051" s="24"/>
      <c r="N1051" s="6" t="s">
        <f>=I1051+J1051+K1051+L1051</f>
      </c>
      <c r="O1051" s="22"/>
      <c r="P1051" s="22" t="s">
        <v>807</v>
      </c>
    </row>
    <row collapsed="false" customFormat="false" customHeight="false" hidden="false" ht="12.1" outlineLevel="0" r="1052">
      <c r="A1052" s="20" t="n">
        <v>45107.623611111</v>
      </c>
      <c r="B1052" s="16" t="s">
        <v>660</v>
      </c>
      <c r="C1052" s="16" t="s">
        <v>808</v>
      </c>
      <c r="D1052" s="16" t="s">
        <v>656</v>
      </c>
      <c r="E1052" s="16" t="s">
        <v>18</v>
      </c>
      <c r="F1052" s="16" t="s">
        <v>20</v>
      </c>
      <c r="G1052" s="7" t="n">
        <v>10</v>
      </c>
      <c r="H1052" s="6" t="n">
        <v>167</v>
      </c>
      <c r="I1052" s="6" t="n">
        <v>-1670</v>
      </c>
      <c r="J1052" s="6" t="n">
        <v>-0</v>
      </c>
      <c r="K1052" s="6" t="n">
        <v>-0</v>
      </c>
      <c r="L1052" s="6" t="n">
        <v>-0</v>
      </c>
      <c r="M1052" s="6"/>
      <c r="N1052" s="6" t="s">
        <f>=I1052+J1052+K1052+L1052</f>
      </c>
      <c r="O1052" s="16"/>
      <c r="P1052" s="16" t="s">
        <v>807</v>
      </c>
    </row>
    <row collapsed="false" customFormat="false" customHeight="false" hidden="false" ht="12.1" outlineLevel="0" r="1053">
      <c r="A1053" s="29" t="n">
        <v>45107.623611111</v>
      </c>
      <c r="B1053" s="30" t="s">
        <v>679</v>
      </c>
      <c r="C1053" s="30" t="s">
        <v>853</v>
      </c>
      <c r="D1053" s="30" t="s">
        <v>657</v>
      </c>
      <c r="E1053" s="30" t="s">
        <v>87</v>
      </c>
      <c r="F1053" s="30" t="s">
        <v>20</v>
      </c>
      <c r="G1053" s="31" t="n">
        <v>-15</v>
      </c>
      <c r="H1053" s="32" t="n">
        <v>11.79</v>
      </c>
      <c r="I1053" s="32" t="n">
        <v>176.85</v>
      </c>
      <c r="J1053" s="32" t="n">
        <v>0</v>
      </c>
      <c r="K1053" s="32" t="n">
        <v>-0</v>
      </c>
      <c r="L1053" s="32" t="n">
        <v>-0</v>
      </c>
      <c r="M1053" s="32"/>
      <c r="N1053" s="6" t="s">
        <f>=I1053+J1053+K1053+L1053</f>
      </c>
      <c r="O1053" s="30"/>
      <c r="P1053" s="30" t="s">
        <v>807</v>
      </c>
    </row>
    <row collapsed="false" customFormat="false" customHeight="false" hidden="false" ht="12.1" outlineLevel="0" r="1054">
      <c r="A1054" s="20" t="n">
        <v>45107.623611111</v>
      </c>
      <c r="B1054" s="16" t="s">
        <v>35</v>
      </c>
      <c r="C1054" s="16" t="s">
        <v>898</v>
      </c>
      <c r="D1054" s="16" t="s">
        <v>656</v>
      </c>
      <c r="E1054" s="16" t="s">
        <v>18</v>
      </c>
      <c r="F1054" s="16" t="s">
        <v>20</v>
      </c>
      <c r="G1054" s="7" t="n">
        <v>1</v>
      </c>
      <c r="H1054" s="6" t="n">
        <v>481.75</v>
      </c>
      <c r="I1054" s="6" t="n">
        <v>-481.75</v>
      </c>
      <c r="J1054" s="6" t="n">
        <v>-0</v>
      </c>
      <c r="K1054" s="6" t="n">
        <v>-0</v>
      </c>
      <c r="L1054" s="6" t="n">
        <v>-0</v>
      </c>
      <c r="M1054" s="6"/>
      <c r="N1054" s="6" t="s">
        <f>=I1054+J1054+K1054+L1054</f>
      </c>
      <c r="O1054" s="16"/>
      <c r="P1054" s="16" t="s">
        <v>807</v>
      </c>
    </row>
    <row collapsed="false" customFormat="false" customHeight="false" hidden="false" ht="12.1" outlineLevel="0" r="1055">
      <c r="A1055" s="21" t="n">
        <v>45120.848611111</v>
      </c>
      <c r="B1055" s="22" t="s">
        <v>813</v>
      </c>
      <c r="C1055" s="22" t="s">
        <v>937</v>
      </c>
      <c r="D1055" s="22" t="s">
        <v>813</v>
      </c>
      <c r="E1055" s="22" t="s">
        <v>813</v>
      </c>
      <c r="F1055" s="22" t="s">
        <v>20</v>
      </c>
      <c r="G1055" s="23" t="n">
        <v>1</v>
      </c>
      <c r="H1055" s="24" t="n">
        <v>602.8</v>
      </c>
      <c r="I1055" s="24" t="n">
        <v>602.8</v>
      </c>
      <c r="J1055" s="24" t="n">
        <v>0</v>
      </c>
      <c r="K1055" s="24" t="n">
        <v>-0</v>
      </c>
      <c r="L1055" s="24" t="n">
        <v>-0</v>
      </c>
      <c r="M1055" s="24"/>
      <c r="N1055" s="6" t="s">
        <f>=I1055+J1055+K1055+L1055</f>
      </c>
      <c r="O1055" s="22"/>
      <c r="P1055" s="22" t="s">
        <v>807</v>
      </c>
    </row>
    <row collapsed="false" customFormat="false" customHeight="false" hidden="false" ht="12.1" outlineLevel="0" r="1056">
      <c r="A1056" s="20" t="n">
        <v>45120.848611111</v>
      </c>
      <c r="B1056" s="16" t="s">
        <v>31</v>
      </c>
      <c r="C1056" s="16" t="s">
        <v>856</v>
      </c>
      <c r="D1056" s="16" t="s">
        <v>656</v>
      </c>
      <c r="E1056" s="16" t="s">
        <v>18</v>
      </c>
      <c r="F1056" s="16" t="s">
        <v>20</v>
      </c>
      <c r="G1056" s="7" t="n">
        <v>1</v>
      </c>
      <c r="H1056" s="6" t="n">
        <v>523.6</v>
      </c>
      <c r="I1056" s="6" t="n">
        <v>-523.6</v>
      </c>
      <c r="J1056" s="6" t="n">
        <v>-0</v>
      </c>
      <c r="K1056" s="6" t="n">
        <v>-0</v>
      </c>
      <c r="L1056" s="6" t="n">
        <v>-0</v>
      </c>
      <c r="M1056" s="6"/>
      <c r="N1056" s="6" t="s">
        <f>=I1056+J1056+K1056+L1056</f>
      </c>
      <c r="O1056" s="16"/>
      <c r="P1056" s="16" t="s">
        <v>807</v>
      </c>
    </row>
    <row collapsed="false" customFormat="false" customHeight="false" hidden="false" ht="12.1" outlineLevel="0" r="1057">
      <c r="A1057" s="20" t="n">
        <v>45120.848611111</v>
      </c>
      <c r="B1057" s="16" t="s">
        <v>679</v>
      </c>
      <c r="C1057" s="16" t="s">
        <v>853</v>
      </c>
      <c r="D1057" s="16" t="s">
        <v>656</v>
      </c>
      <c r="E1057" s="16" t="s">
        <v>87</v>
      </c>
      <c r="F1057" s="16" t="s">
        <v>20</v>
      </c>
      <c r="G1057" s="7" t="n">
        <v>8</v>
      </c>
      <c r="H1057" s="6" t="n">
        <v>12.296</v>
      </c>
      <c r="I1057" s="6" t="n">
        <v>-98.37</v>
      </c>
      <c r="J1057" s="6" t="n">
        <v>-0</v>
      </c>
      <c r="K1057" s="6" t="n">
        <v>-0</v>
      </c>
      <c r="L1057" s="6" t="n">
        <v>-0</v>
      </c>
      <c r="M1057" s="6"/>
      <c r="N1057" s="6" t="s">
        <f>=I1057+J1057+K1057+L1057</f>
      </c>
      <c r="O1057" s="16"/>
      <c r="P1057" s="16" t="s">
        <v>807</v>
      </c>
    </row>
    <row collapsed="false" customFormat="false" customHeight="false" hidden="false" ht="12.1" outlineLevel="0" r="1058">
      <c r="A1058" s="29" t="n">
        <v>45128.938888889</v>
      </c>
      <c r="B1058" s="30" t="s">
        <v>93</v>
      </c>
      <c r="C1058" s="30" t="s">
        <v>935</v>
      </c>
      <c r="D1058" s="30" t="s">
        <v>657</v>
      </c>
      <c r="E1058" s="30" t="s">
        <v>87</v>
      </c>
      <c r="F1058" s="30" t="s">
        <v>20</v>
      </c>
      <c r="G1058" s="31" t="n">
        <v>-3</v>
      </c>
      <c r="H1058" s="32" t="n">
        <v>1121.4</v>
      </c>
      <c r="I1058" s="32" t="n">
        <v>3364.2</v>
      </c>
      <c r="J1058" s="32" t="n">
        <v>0</v>
      </c>
      <c r="K1058" s="32" t="n">
        <v>-0</v>
      </c>
      <c r="L1058" s="32" t="n">
        <v>-0</v>
      </c>
      <c r="M1058" s="32"/>
      <c r="N1058" s="6" t="s">
        <f>=I1058+J1058+K1058+L1058</f>
      </c>
      <c r="O1058" s="30"/>
      <c r="P1058" s="30" t="s">
        <v>807</v>
      </c>
    </row>
    <row collapsed="false" customFormat="false" customHeight="false" hidden="false" ht="12.1" outlineLevel="0" r="1059">
      <c r="A1059" s="29" t="n">
        <v>45128.938888889</v>
      </c>
      <c r="B1059" s="30" t="s">
        <v>93</v>
      </c>
      <c r="C1059" s="30" t="s">
        <v>935</v>
      </c>
      <c r="D1059" s="30" t="s">
        <v>657</v>
      </c>
      <c r="E1059" s="30" t="s">
        <v>87</v>
      </c>
      <c r="F1059" s="30" t="s">
        <v>20</v>
      </c>
      <c r="G1059" s="31" t="n">
        <v>-8</v>
      </c>
      <c r="H1059" s="32" t="n">
        <v>1121</v>
      </c>
      <c r="I1059" s="32" t="n">
        <v>8968</v>
      </c>
      <c r="J1059" s="32" t="n">
        <v>0</v>
      </c>
      <c r="K1059" s="32" t="n">
        <v>-0</v>
      </c>
      <c r="L1059" s="32" t="n">
        <v>-0</v>
      </c>
      <c r="M1059" s="32"/>
      <c r="N1059" s="6" t="s">
        <f>=I1059+J1059+K1059+L1059</f>
      </c>
      <c r="O1059" s="30"/>
      <c r="P1059" s="30" t="s">
        <v>807</v>
      </c>
    </row>
    <row collapsed="false" customFormat="false" customHeight="false" hidden="false" ht="12.1" outlineLevel="0" r="1060">
      <c r="A1060" s="29" t="n">
        <v>45128.938888889</v>
      </c>
      <c r="B1060" s="30" t="s">
        <v>93</v>
      </c>
      <c r="C1060" s="30" t="s">
        <v>935</v>
      </c>
      <c r="D1060" s="30" t="s">
        <v>657</v>
      </c>
      <c r="E1060" s="30" t="s">
        <v>87</v>
      </c>
      <c r="F1060" s="30" t="s">
        <v>20</v>
      </c>
      <c r="G1060" s="31" t="n">
        <v>-5</v>
      </c>
      <c r="H1060" s="32" t="n">
        <v>1121.6</v>
      </c>
      <c r="I1060" s="32" t="n">
        <v>5608</v>
      </c>
      <c r="J1060" s="32" t="n">
        <v>0</v>
      </c>
      <c r="K1060" s="32" t="n">
        <v>-0</v>
      </c>
      <c r="L1060" s="32" t="n">
        <v>-0</v>
      </c>
      <c r="M1060" s="32"/>
      <c r="N1060" s="6" t="s">
        <f>=I1060+J1060+K1060+L1060</f>
      </c>
      <c r="O1060" s="30"/>
      <c r="P1060" s="30" t="s">
        <v>807</v>
      </c>
    </row>
    <row collapsed="false" customFormat="false" customHeight="false" hidden="false" ht="12.1" outlineLevel="0" r="1061">
      <c r="A1061" s="29" t="n">
        <v>45128.938888889</v>
      </c>
      <c r="B1061" s="30" t="s">
        <v>93</v>
      </c>
      <c r="C1061" s="30" t="s">
        <v>935</v>
      </c>
      <c r="D1061" s="30" t="s">
        <v>657</v>
      </c>
      <c r="E1061" s="30" t="s">
        <v>87</v>
      </c>
      <c r="F1061" s="30" t="s">
        <v>20</v>
      </c>
      <c r="G1061" s="31" t="n">
        <v>-1</v>
      </c>
      <c r="H1061" s="32" t="n">
        <v>1122.4</v>
      </c>
      <c r="I1061" s="32" t="n">
        <v>1122.4</v>
      </c>
      <c r="J1061" s="32" t="n">
        <v>0</v>
      </c>
      <c r="K1061" s="32" t="n">
        <v>-0</v>
      </c>
      <c r="L1061" s="32" t="n">
        <v>-0</v>
      </c>
      <c r="M1061" s="32"/>
      <c r="N1061" s="6" t="s">
        <f>=I1061+J1061+K1061+L1061</f>
      </c>
      <c r="O1061" s="30"/>
      <c r="P1061" s="30" t="s">
        <v>807</v>
      </c>
    </row>
    <row collapsed="false" customFormat="false" customHeight="false" hidden="false" ht="12.1" outlineLevel="0" r="1062">
      <c r="A1062" s="29" t="n">
        <v>45128.938888889</v>
      </c>
      <c r="B1062" s="30" t="s">
        <v>93</v>
      </c>
      <c r="C1062" s="30" t="s">
        <v>935</v>
      </c>
      <c r="D1062" s="30" t="s">
        <v>657</v>
      </c>
      <c r="E1062" s="30" t="s">
        <v>87</v>
      </c>
      <c r="F1062" s="30" t="s">
        <v>20</v>
      </c>
      <c r="G1062" s="31" t="n">
        <v>-1</v>
      </c>
      <c r="H1062" s="32" t="n">
        <v>1122.6</v>
      </c>
      <c r="I1062" s="32" t="n">
        <v>1122.6</v>
      </c>
      <c r="J1062" s="32" t="n">
        <v>0</v>
      </c>
      <c r="K1062" s="32" t="n">
        <v>-0</v>
      </c>
      <c r="L1062" s="32" t="n">
        <v>-0</v>
      </c>
      <c r="M1062" s="32"/>
      <c r="N1062" s="6" t="s">
        <f>=I1062+J1062+K1062+L1062</f>
      </c>
      <c r="O1062" s="30"/>
      <c r="P1062" s="30" t="s">
        <v>807</v>
      </c>
    </row>
    <row collapsed="false" customFormat="false" customHeight="false" hidden="false" ht="12.1" outlineLevel="0" r="1063">
      <c r="A1063" s="20" t="n">
        <v>45128.938888889</v>
      </c>
      <c r="B1063" s="16" t="s">
        <v>27</v>
      </c>
      <c r="C1063" s="16" t="s">
        <v>860</v>
      </c>
      <c r="D1063" s="16" t="s">
        <v>656</v>
      </c>
      <c r="E1063" s="16" t="s">
        <v>18</v>
      </c>
      <c r="F1063" s="16" t="s">
        <v>20</v>
      </c>
      <c r="G1063" s="7" t="n">
        <v>3</v>
      </c>
      <c r="H1063" s="6" t="n">
        <v>5448</v>
      </c>
      <c r="I1063" s="6" t="n">
        <v>-16344</v>
      </c>
      <c r="J1063" s="6" t="n">
        <v>-0</v>
      </c>
      <c r="K1063" s="6" t="n">
        <v>-0</v>
      </c>
      <c r="L1063" s="6" t="n">
        <v>-0</v>
      </c>
      <c r="M1063" s="6"/>
      <c r="N1063" s="6" t="s">
        <f>=I1063+J1063+K1063+L1063</f>
      </c>
      <c r="O1063" s="16"/>
      <c r="P1063" s="16" t="s">
        <v>807</v>
      </c>
    </row>
    <row collapsed="false" customFormat="false" customHeight="false" hidden="false" ht="12.1" outlineLevel="0" r="1064">
      <c r="A1064" s="20" t="n">
        <v>45128.938888889</v>
      </c>
      <c r="B1064" s="16" t="s">
        <v>31</v>
      </c>
      <c r="C1064" s="16" t="s">
        <v>856</v>
      </c>
      <c r="D1064" s="16" t="s">
        <v>656</v>
      </c>
      <c r="E1064" s="16" t="s">
        <v>18</v>
      </c>
      <c r="F1064" s="16" t="s">
        <v>20</v>
      </c>
      <c r="G1064" s="7" t="n">
        <v>7</v>
      </c>
      <c r="H1064" s="6" t="n">
        <v>528.25</v>
      </c>
      <c r="I1064" s="6" t="n">
        <v>-3697.75</v>
      </c>
      <c r="J1064" s="6" t="n">
        <v>-0</v>
      </c>
      <c r="K1064" s="6" t="n">
        <v>-0</v>
      </c>
      <c r="L1064" s="6" t="n">
        <v>-0</v>
      </c>
      <c r="M1064" s="6"/>
      <c r="N1064" s="6" t="s">
        <f>=I1064+J1064+K1064+L1064</f>
      </c>
      <c r="O1064" s="16"/>
      <c r="P1064" s="16" t="s">
        <v>807</v>
      </c>
    </row>
    <row collapsed="false" customFormat="false" customHeight="false" hidden="false" ht="12.1" outlineLevel="0" r="1065">
      <c r="A1065" s="29" t="n">
        <v>45128.938888889</v>
      </c>
      <c r="B1065" s="30" t="s">
        <v>679</v>
      </c>
      <c r="C1065" s="30" t="s">
        <v>853</v>
      </c>
      <c r="D1065" s="30" t="s">
        <v>657</v>
      </c>
      <c r="E1065" s="30" t="s">
        <v>87</v>
      </c>
      <c r="F1065" s="30" t="s">
        <v>20</v>
      </c>
      <c r="G1065" s="31" t="n">
        <v>-30</v>
      </c>
      <c r="H1065" s="32" t="n">
        <v>12.47</v>
      </c>
      <c r="I1065" s="32" t="n">
        <v>374.1</v>
      </c>
      <c r="J1065" s="32" t="n">
        <v>0</v>
      </c>
      <c r="K1065" s="32" t="n">
        <v>-0</v>
      </c>
      <c r="L1065" s="32" t="n">
        <v>-0</v>
      </c>
      <c r="M1065" s="32"/>
      <c r="N1065" s="6" t="s">
        <f>=I1065+J1065+K1065+L1065</f>
      </c>
      <c r="O1065" s="30"/>
      <c r="P1065" s="30" t="s">
        <v>807</v>
      </c>
    </row>
    <row collapsed="false" customFormat="false" customHeight="false" hidden="false" ht="12.1" outlineLevel="0" r="1066">
      <c r="A1066" s="29" t="n">
        <v>45128.938888889</v>
      </c>
      <c r="B1066" s="30" t="s">
        <v>679</v>
      </c>
      <c r="C1066" s="30" t="s">
        <v>853</v>
      </c>
      <c r="D1066" s="30" t="s">
        <v>657</v>
      </c>
      <c r="E1066" s="30" t="s">
        <v>87</v>
      </c>
      <c r="F1066" s="30" t="s">
        <v>20</v>
      </c>
      <c r="G1066" s="31" t="n">
        <v>-30</v>
      </c>
      <c r="H1066" s="32" t="n">
        <v>12.466</v>
      </c>
      <c r="I1066" s="32" t="n">
        <v>373.98</v>
      </c>
      <c r="J1066" s="32" t="n">
        <v>0</v>
      </c>
      <c r="K1066" s="32" t="n">
        <v>-0</v>
      </c>
      <c r="L1066" s="32" t="n">
        <v>-0</v>
      </c>
      <c r="M1066" s="32"/>
      <c r="N1066" s="6" t="s">
        <f>=I1066+J1066+K1066+L1066</f>
      </c>
      <c r="O1066" s="30"/>
      <c r="P1066" s="30" t="s">
        <v>807</v>
      </c>
    </row>
    <row collapsed="false" customFormat="false" customHeight="false" hidden="false" ht="12.1" outlineLevel="0" r="1067">
      <c r="A1067" s="29" t="n">
        <v>45128.938888889</v>
      </c>
      <c r="B1067" s="30" t="s">
        <v>722</v>
      </c>
      <c r="C1067" s="30" t="s">
        <v>917</v>
      </c>
      <c r="D1067" s="30" t="s">
        <v>657</v>
      </c>
      <c r="E1067" s="30" t="s">
        <v>87</v>
      </c>
      <c r="F1067" s="30" t="s">
        <v>20</v>
      </c>
      <c r="G1067" s="31" t="n">
        <v>-20</v>
      </c>
      <c r="H1067" s="32" t="n">
        <v>5.78</v>
      </c>
      <c r="I1067" s="32" t="n">
        <v>115.6</v>
      </c>
      <c r="J1067" s="32" t="n">
        <v>0</v>
      </c>
      <c r="K1067" s="32" t="n">
        <v>-0</v>
      </c>
      <c r="L1067" s="32" t="n">
        <v>-0</v>
      </c>
      <c r="M1067" s="32"/>
      <c r="N1067" s="6" t="s">
        <f>=I1067+J1067+K1067+L1067</f>
      </c>
      <c r="O1067" s="30"/>
      <c r="P1067" s="30" t="s">
        <v>807</v>
      </c>
    </row>
    <row collapsed="false" customFormat="false" customHeight="false" hidden="false" ht="12.1" outlineLevel="0" r="1068">
      <c r="A1068" s="20" t="n">
        <v>45128.938888889</v>
      </c>
      <c r="B1068" s="16" t="s">
        <v>35</v>
      </c>
      <c r="C1068" s="16" t="s">
        <v>898</v>
      </c>
      <c r="D1068" s="16" t="s">
        <v>656</v>
      </c>
      <c r="E1068" s="16" t="s">
        <v>18</v>
      </c>
      <c r="F1068" s="16" t="s">
        <v>20</v>
      </c>
      <c r="G1068" s="7" t="n">
        <v>2</v>
      </c>
      <c r="H1068" s="6" t="n">
        <v>481.2</v>
      </c>
      <c r="I1068" s="6" t="n">
        <v>-962.4</v>
      </c>
      <c r="J1068" s="6" t="n">
        <v>-0</v>
      </c>
      <c r="K1068" s="6" t="n">
        <v>-0</v>
      </c>
      <c r="L1068" s="6" t="n">
        <v>-0</v>
      </c>
      <c r="M1068" s="6"/>
      <c r="N1068" s="6" t="s">
        <f>=I1068+J1068+K1068+L1068</f>
      </c>
      <c r="O1068" s="16"/>
      <c r="P1068" s="16" t="s">
        <v>807</v>
      </c>
    </row>
    <row collapsed="false" customFormat="false" customHeight="false" hidden="false" ht="12.1" outlineLevel="0" r="1069">
      <c r="A1069" s="21" t="n">
        <v>45128.938888889</v>
      </c>
      <c r="B1069" s="22" t="s">
        <v>813</v>
      </c>
      <c r="C1069" s="22" t="s">
        <v>938</v>
      </c>
      <c r="D1069" s="22" t="s">
        <v>813</v>
      </c>
      <c r="E1069" s="22" t="s">
        <v>813</v>
      </c>
      <c r="F1069" s="22" t="s">
        <v>20</v>
      </c>
      <c r="G1069" s="23" t="n">
        <v>1</v>
      </c>
      <c r="H1069" s="24" t="n">
        <v>444.72</v>
      </c>
      <c r="I1069" s="24" t="n">
        <v>444.72</v>
      </c>
      <c r="J1069" s="24" t="n">
        <v>0</v>
      </c>
      <c r="K1069" s="24" t="n">
        <v>-0</v>
      </c>
      <c r="L1069" s="24" t="n">
        <v>-0</v>
      </c>
      <c r="M1069" s="24"/>
      <c r="N1069" s="6" t="s">
        <f>=I1069+J1069+K1069+L1069</f>
      </c>
      <c r="O1069" s="22"/>
      <c r="P1069" s="22" t="s">
        <v>807</v>
      </c>
    </row>
    <row collapsed="false" customFormat="false" customHeight="false" hidden="false" ht="12.1" outlineLevel="0" r="1070">
      <c r="A1070" s="21" t="n">
        <v>45133.882638889</v>
      </c>
      <c r="B1070" s="22" t="s">
        <v>813</v>
      </c>
      <c r="C1070" s="22" t="s">
        <v>939</v>
      </c>
      <c r="D1070" s="22" t="s">
        <v>813</v>
      </c>
      <c r="E1070" s="22" t="s">
        <v>813</v>
      </c>
      <c r="F1070" s="22" t="s">
        <v>20</v>
      </c>
      <c r="G1070" s="23" t="n">
        <v>1</v>
      </c>
      <c r="H1070" s="24" t="n">
        <v>505.76</v>
      </c>
      <c r="I1070" s="24" t="n">
        <v>505.76</v>
      </c>
      <c r="J1070" s="24" t="n">
        <v>0</v>
      </c>
      <c r="K1070" s="24" t="n">
        <v>-0</v>
      </c>
      <c r="L1070" s="24" t="n">
        <v>-0</v>
      </c>
      <c r="M1070" s="24"/>
      <c r="N1070" s="6" t="s">
        <f>=I1070+J1070+K1070+L1070</f>
      </c>
      <c r="O1070" s="22"/>
      <c r="P1070" s="22" t="s">
        <v>807</v>
      </c>
    </row>
    <row collapsed="false" customFormat="false" customHeight="false" hidden="false" ht="12.1" outlineLevel="0" r="1071">
      <c r="A1071" s="21" t="n">
        <v>45133.882638889</v>
      </c>
      <c r="B1071" s="22" t="s">
        <v>813</v>
      </c>
      <c r="C1071" s="22" t="s">
        <v>940</v>
      </c>
      <c r="D1071" s="22" t="s">
        <v>813</v>
      </c>
      <c r="E1071" s="22" t="s">
        <v>813</v>
      </c>
      <c r="F1071" s="22" t="s">
        <v>20</v>
      </c>
      <c r="G1071" s="23" t="n">
        <v>1</v>
      </c>
      <c r="H1071" s="24" t="n">
        <v>437.55</v>
      </c>
      <c r="I1071" s="24" t="n">
        <v>437.55</v>
      </c>
      <c r="J1071" s="24" t="n">
        <v>0</v>
      </c>
      <c r="K1071" s="24" t="n">
        <v>-0</v>
      </c>
      <c r="L1071" s="24" t="n">
        <v>-0</v>
      </c>
      <c r="M1071" s="24"/>
      <c r="N1071" s="6" t="s">
        <f>=I1071+J1071+K1071+L1071</f>
      </c>
      <c r="O1071" s="22"/>
      <c r="P1071" s="22" t="s">
        <v>807</v>
      </c>
    </row>
    <row collapsed="false" customFormat="false" customHeight="false" hidden="false" ht="12.1" outlineLevel="0" r="1072">
      <c r="A1072" s="21" t="n">
        <v>45134.882638889</v>
      </c>
      <c r="B1072" s="22" t="s">
        <v>813</v>
      </c>
      <c r="C1072" s="22" t="s">
        <v>941</v>
      </c>
      <c r="D1072" s="22" t="s">
        <v>813</v>
      </c>
      <c r="E1072" s="22" t="s">
        <v>813</v>
      </c>
      <c r="F1072" s="22" t="s">
        <v>20</v>
      </c>
      <c r="G1072" s="23" t="n">
        <v>1</v>
      </c>
      <c r="H1072" s="24" t="n">
        <v>723.3</v>
      </c>
      <c r="I1072" s="24" t="n">
        <v>723.3</v>
      </c>
      <c r="J1072" s="24" t="n">
        <v>0</v>
      </c>
      <c r="K1072" s="24" t="n">
        <v>-0</v>
      </c>
      <c r="L1072" s="24" t="n">
        <v>-0</v>
      </c>
      <c r="M1072" s="24"/>
      <c r="N1072" s="6" t="s">
        <f>=I1072+J1072+K1072+L1072</f>
      </c>
      <c r="O1072" s="22"/>
      <c r="P1072" s="22" t="s">
        <v>807</v>
      </c>
    </row>
    <row collapsed="false" customFormat="false" customHeight="false" hidden="false" ht="12.1" outlineLevel="0" r="1073">
      <c r="A1073" s="20" t="n">
        <v>45134.882638889</v>
      </c>
      <c r="B1073" s="16" t="s">
        <v>690</v>
      </c>
      <c r="C1073" s="16" t="s">
        <v>873</v>
      </c>
      <c r="D1073" s="16" t="s">
        <v>656</v>
      </c>
      <c r="E1073" s="16" t="s">
        <v>18</v>
      </c>
      <c r="F1073" s="16" t="s">
        <v>20</v>
      </c>
      <c r="G1073" s="7" t="n">
        <v>2000</v>
      </c>
      <c r="H1073" s="6" t="n">
        <v>0.6831</v>
      </c>
      <c r="I1073" s="6" t="n">
        <v>-1366.2</v>
      </c>
      <c r="J1073" s="6" t="n">
        <v>-0</v>
      </c>
      <c r="K1073" s="6" t="n">
        <v>-0</v>
      </c>
      <c r="L1073" s="6" t="n">
        <v>-0</v>
      </c>
      <c r="M1073" s="6"/>
      <c r="N1073" s="6" t="s">
        <f>=I1073+J1073+K1073+L1073</f>
      </c>
      <c r="O1073" s="16"/>
      <c r="P1073" s="16" t="s">
        <v>807</v>
      </c>
    </row>
    <row collapsed="false" customFormat="false" customHeight="false" hidden="false" ht="12.1" outlineLevel="0" r="1074">
      <c r="A1074" s="20" t="n">
        <v>45134.882638889</v>
      </c>
      <c r="B1074" s="16" t="s">
        <v>669</v>
      </c>
      <c r="C1074" s="16" t="s">
        <v>830</v>
      </c>
      <c r="D1074" s="16" t="s">
        <v>656</v>
      </c>
      <c r="E1074" s="16" t="s">
        <v>18</v>
      </c>
      <c r="F1074" s="16" t="s">
        <v>20</v>
      </c>
      <c r="G1074" s="7" t="n">
        <v>1000</v>
      </c>
      <c r="H1074" s="6" t="n">
        <v>0.8427</v>
      </c>
      <c r="I1074" s="6" t="n">
        <v>-842.7</v>
      </c>
      <c r="J1074" s="6" t="n">
        <v>-0</v>
      </c>
      <c r="K1074" s="6" t="n">
        <v>-0</v>
      </c>
      <c r="L1074" s="6" t="n">
        <v>-0</v>
      </c>
      <c r="M1074" s="6"/>
      <c r="N1074" s="6" t="s">
        <f>=I1074+J1074+K1074+L1074</f>
      </c>
      <c r="O1074" s="16"/>
      <c r="P1074" s="16" t="s">
        <v>807</v>
      </c>
    </row>
    <row collapsed="false" customFormat="false" customHeight="false" hidden="false" ht="12.1" outlineLevel="0" r="1075">
      <c r="A1075" s="21" t="n">
        <v>45134.895833333</v>
      </c>
      <c r="B1075" s="22" t="s">
        <v>813</v>
      </c>
      <c r="C1075" s="22" t="s">
        <v>942</v>
      </c>
      <c r="D1075" s="22" t="s">
        <v>813</v>
      </c>
      <c r="E1075" s="22" t="s">
        <v>813</v>
      </c>
      <c r="F1075" s="22" t="s">
        <v>20</v>
      </c>
      <c r="G1075" s="23" t="n">
        <v>1</v>
      </c>
      <c r="H1075" s="24" t="n">
        <v>230</v>
      </c>
      <c r="I1075" s="24" t="n">
        <v>230</v>
      </c>
      <c r="J1075" s="24" t="n">
        <v>0</v>
      </c>
      <c r="K1075" s="24" t="n">
        <v>-0</v>
      </c>
      <c r="L1075" s="24" t="n">
        <v>-0</v>
      </c>
      <c r="M1075" s="24"/>
      <c r="N1075" s="6" t="s">
        <f>=I1075+J1075+K1075+L1075</f>
      </c>
      <c r="O1075" s="22"/>
      <c r="P1075" s="22" t="s">
        <v>807</v>
      </c>
    </row>
    <row collapsed="false" customFormat="false" customHeight="false" hidden="false" ht="12.1" outlineLevel="0" r="1076">
      <c r="A1076" s="21" t="n">
        <v>45135</v>
      </c>
      <c r="B1076" s="22" t="s">
        <v>813</v>
      </c>
      <c r="C1076" s="22" t="s">
        <v>943</v>
      </c>
      <c r="D1076" s="22" t="s">
        <v>813</v>
      </c>
      <c r="E1076" s="22" t="s">
        <v>813</v>
      </c>
      <c r="F1076" s="22" t="s">
        <v>20</v>
      </c>
      <c r="G1076" s="23" t="n">
        <v>1</v>
      </c>
      <c r="H1076" s="24" t="n">
        <v>593.86</v>
      </c>
      <c r="I1076" s="24" t="n">
        <v>593.86</v>
      </c>
      <c r="J1076" s="24" t="n">
        <v>0</v>
      </c>
      <c r="K1076" s="24" t="n">
        <v>-0</v>
      </c>
      <c r="L1076" s="24" t="n">
        <v>-0</v>
      </c>
      <c r="M1076" s="24"/>
      <c r="N1076" s="6" t="s">
        <f>=I1076+J1076+K1076+L1076</f>
      </c>
      <c r="O1076" s="22"/>
      <c r="P1076" s="22" t="s">
        <v>807</v>
      </c>
    </row>
    <row collapsed="false" customFormat="false" customHeight="false" hidden="false" ht="12.1" outlineLevel="0" r="1077">
      <c r="A1077" s="21" t="n">
        <v>45138.588888889</v>
      </c>
      <c r="B1077" s="22" t="s">
        <v>803</v>
      </c>
      <c r="C1077" s="22" t="s">
        <v>175</v>
      </c>
      <c r="D1077" s="22" t="s">
        <v>803</v>
      </c>
      <c r="E1077" s="22" t="s">
        <v>803</v>
      </c>
      <c r="F1077" s="22" t="s">
        <v>20</v>
      </c>
      <c r="G1077" s="23" t="n">
        <v>1</v>
      </c>
      <c r="H1077" s="24" t="n">
        <v>3000</v>
      </c>
      <c r="I1077" s="24" t="n">
        <v>3000</v>
      </c>
      <c r="J1077" s="24" t="n">
        <v>0</v>
      </c>
      <c r="K1077" s="24" t="n">
        <v>-0</v>
      </c>
      <c r="L1077" s="24" t="n">
        <v>-0</v>
      </c>
      <c r="M1077" s="24"/>
      <c r="N1077" s="6" t="s">
        <f>=I1077+J1077+K1077+L1077</f>
      </c>
      <c r="O1077" s="22"/>
      <c r="P1077" s="22" t="s">
        <v>927</v>
      </c>
    </row>
    <row collapsed="false" customFormat="false" customHeight="false" hidden="false" ht="12.1" outlineLevel="0" r="1078">
      <c r="A1078" s="20" t="n">
        <v>45138.713194444</v>
      </c>
      <c r="B1078" s="16" t="s">
        <v>690</v>
      </c>
      <c r="C1078" s="16" t="s">
        <v>873</v>
      </c>
      <c r="D1078" s="16" t="s">
        <v>656</v>
      </c>
      <c r="E1078" s="16" t="s">
        <v>18</v>
      </c>
      <c r="F1078" s="16" t="s">
        <v>20</v>
      </c>
      <c r="G1078" s="7" t="n">
        <v>1000</v>
      </c>
      <c r="H1078" s="6" t="n">
        <v>0.6884</v>
      </c>
      <c r="I1078" s="6" t="n">
        <v>-688.4</v>
      </c>
      <c r="J1078" s="6" t="n">
        <v>-0</v>
      </c>
      <c r="K1078" s="6" t="n">
        <v>-0</v>
      </c>
      <c r="L1078" s="6" t="n">
        <v>-0</v>
      </c>
      <c r="M1078" s="6"/>
      <c r="N1078" s="6" t="s">
        <f>=I1078+J1078+K1078+L1078</f>
      </c>
      <c r="O1078" s="16"/>
      <c r="P1078" s="16" t="s">
        <v>807</v>
      </c>
    </row>
    <row collapsed="false" customFormat="false" customHeight="false" hidden="false" ht="12.1" outlineLevel="0" r="1079">
      <c r="A1079" s="20" t="n">
        <v>45139.635416667</v>
      </c>
      <c r="B1079" s="16" t="s">
        <v>17</v>
      </c>
      <c r="C1079" s="16" t="s">
        <v>928</v>
      </c>
      <c r="D1079" s="16" t="s">
        <v>656</v>
      </c>
      <c r="E1079" s="16" t="s">
        <v>18</v>
      </c>
      <c r="F1079" s="16" t="s">
        <v>20</v>
      </c>
      <c r="G1079" s="7" t="n">
        <v>0.20572</v>
      </c>
      <c r="H1079" s="6" t="n">
        <v>14583.15</v>
      </c>
      <c r="I1079" s="6" t="n">
        <v>-3000.05</v>
      </c>
      <c r="J1079" s="6" t="n">
        <v>-0</v>
      </c>
      <c r="K1079" s="6" t="n">
        <v>-0</v>
      </c>
      <c r="L1079" s="6" t="n">
        <v>-0</v>
      </c>
      <c r="M1079" s="6"/>
      <c r="N1079" s="6" t="s">
        <f>=I1079+J1079+K1079+L1079</f>
      </c>
      <c r="O1079" s="16"/>
      <c r="P1079" s="16" t="s">
        <v>927</v>
      </c>
    </row>
    <row collapsed="false" customFormat="false" customHeight="false" hidden="false" ht="12.1" outlineLevel="0" r="1080">
      <c r="A1080" s="21" t="n">
        <v>45146</v>
      </c>
      <c r="B1080" s="22" t="s">
        <v>803</v>
      </c>
      <c r="C1080" s="22" t="s">
        <v>240</v>
      </c>
      <c r="D1080" s="22" t="s">
        <v>803</v>
      </c>
      <c r="E1080" s="22" t="s">
        <v>803</v>
      </c>
      <c r="F1080" s="22" t="s">
        <v>20</v>
      </c>
      <c r="G1080" s="23" t="n">
        <v>1</v>
      </c>
      <c r="H1080" s="24" t="n">
        <v>500</v>
      </c>
      <c r="I1080" s="24" t="n">
        <v>500</v>
      </c>
      <c r="J1080" s="24" t="n">
        <v>0</v>
      </c>
      <c r="K1080" s="24" t="n">
        <v>-0</v>
      </c>
      <c r="L1080" s="24" t="n">
        <v>-0</v>
      </c>
      <c r="M1080" s="24"/>
      <c r="N1080" s="6" t="s">
        <f>=I1080+J1080+K1080+L1080</f>
      </c>
      <c r="O1080" s="22"/>
      <c r="P1080" s="22" t="s">
        <v>841</v>
      </c>
    </row>
    <row collapsed="false" customFormat="false" customHeight="false" hidden="false" ht="12.1" outlineLevel="0" r="1081">
      <c r="A1081" s="20" t="n">
        <v>45146.571909722</v>
      </c>
      <c r="B1081" s="16" t="s">
        <v>733</v>
      </c>
      <c r="C1081" s="16" t="s">
        <v>944</v>
      </c>
      <c r="D1081" s="16" t="s">
        <v>656</v>
      </c>
      <c r="E1081" s="16" t="s">
        <v>87</v>
      </c>
      <c r="F1081" s="16" t="s">
        <v>20</v>
      </c>
      <c r="G1081" s="7" t="n">
        <v>48</v>
      </c>
      <c r="H1081" s="6" t="n">
        <v>10.505</v>
      </c>
      <c r="I1081" s="6" t="n">
        <v>-504.24</v>
      </c>
      <c r="J1081" s="6" t="n">
        <v>-0</v>
      </c>
      <c r="K1081" s="6" t="n">
        <v>-0</v>
      </c>
      <c r="L1081" s="6" t="n">
        <v>-0.15</v>
      </c>
      <c r="M1081" s="6"/>
      <c r="N1081" s="6" t="s">
        <f>=I1081+J1081+K1081+L1081</f>
      </c>
      <c r="O1081" s="16"/>
      <c r="P1081" s="16" t="s">
        <v>841</v>
      </c>
    </row>
    <row collapsed="false" customFormat="false" customHeight="false" hidden="false" ht="12.1" outlineLevel="0" r="1082">
      <c r="A1082" s="21" t="n">
        <v>45148.526666667</v>
      </c>
      <c r="B1082" s="22" t="s">
        <v>803</v>
      </c>
      <c r="C1082" s="22" t="s">
        <v>240</v>
      </c>
      <c r="D1082" s="22" t="s">
        <v>803</v>
      </c>
      <c r="E1082" s="22" t="s">
        <v>803</v>
      </c>
      <c r="F1082" s="22" t="s">
        <v>20</v>
      </c>
      <c r="G1082" s="23" t="n">
        <v>1</v>
      </c>
      <c r="H1082" s="24" t="n">
        <v>20800</v>
      </c>
      <c r="I1082" s="24" t="n">
        <v>20800</v>
      </c>
      <c r="J1082" s="24" t="n">
        <v>0</v>
      </c>
      <c r="K1082" s="24" t="n">
        <v>-0</v>
      </c>
      <c r="L1082" s="24" t="n">
        <v>-0</v>
      </c>
      <c r="M1082" s="24"/>
      <c r="N1082" s="6" t="s">
        <f>=I1082+J1082+K1082+L1082</f>
      </c>
      <c r="O1082" s="22"/>
      <c r="P1082" s="22" t="s">
        <v>841</v>
      </c>
    </row>
    <row collapsed="false" customFormat="false" customHeight="false" hidden="false" ht="12.1" outlineLevel="0" r="1083">
      <c r="A1083" s="20" t="n">
        <v>45148.560740741</v>
      </c>
      <c r="B1083" s="16" t="s">
        <v>725</v>
      </c>
      <c r="C1083" s="16" t="s">
        <v>920</v>
      </c>
      <c r="D1083" s="16" t="s">
        <v>656</v>
      </c>
      <c r="E1083" s="16" t="s">
        <v>113</v>
      </c>
      <c r="F1083" s="16" t="s">
        <v>20</v>
      </c>
      <c r="G1083" s="7" t="n">
        <v>1</v>
      </c>
      <c r="H1083" s="6" t="n">
        <v>94.9631</v>
      </c>
      <c r="I1083" s="6" t="n">
        <v>-12795.42</v>
      </c>
      <c r="J1083" s="6" t="n">
        <v>-230</v>
      </c>
      <c r="K1083" s="6" t="n">
        <v>-0</v>
      </c>
      <c r="L1083" s="6" t="n">
        <v>-1.6</v>
      </c>
      <c r="M1083" s="6"/>
      <c r="N1083" s="6" t="s">
        <f>=I1083+J1083+K1083+L1083</f>
      </c>
      <c r="O1083" s="16"/>
      <c r="P1083" s="16" t="s">
        <v>841</v>
      </c>
    </row>
    <row collapsed="false" customFormat="false" customHeight="false" hidden="false" ht="12.1" outlineLevel="0" r="1084">
      <c r="A1084" s="20" t="n">
        <v>45148.561759259</v>
      </c>
      <c r="B1084" s="16" t="s">
        <v>733</v>
      </c>
      <c r="C1084" s="16" t="s">
        <v>944</v>
      </c>
      <c r="D1084" s="16" t="s">
        <v>656</v>
      </c>
      <c r="E1084" s="16" t="s">
        <v>87</v>
      </c>
      <c r="F1084" s="16" t="s">
        <v>20</v>
      </c>
      <c r="G1084" s="7" t="n">
        <v>100</v>
      </c>
      <c r="H1084" s="6" t="n">
        <v>10.67</v>
      </c>
      <c r="I1084" s="6" t="n">
        <v>-1067</v>
      </c>
      <c r="J1084" s="6" t="n">
        <v>-0</v>
      </c>
      <c r="K1084" s="6" t="n">
        <v>-0</v>
      </c>
      <c r="L1084" s="6" t="n">
        <v>-0</v>
      </c>
      <c r="M1084" s="6"/>
      <c r="N1084" s="6" t="s">
        <f>=I1084+J1084+K1084+L1084</f>
      </c>
      <c r="O1084" s="16"/>
      <c r="P1084" s="16" t="s">
        <v>841</v>
      </c>
    </row>
    <row collapsed="false" customFormat="false" customHeight="false" hidden="false" ht="12.1" outlineLevel="0" r="1085">
      <c r="A1085" s="20" t="n">
        <v>45148.568055556</v>
      </c>
      <c r="B1085" s="16" t="s">
        <v>733</v>
      </c>
      <c r="C1085" s="16" t="s">
        <v>944</v>
      </c>
      <c r="D1085" s="16" t="s">
        <v>656</v>
      </c>
      <c r="E1085" s="16" t="s">
        <v>87</v>
      </c>
      <c r="F1085" s="16" t="s">
        <v>20</v>
      </c>
      <c r="G1085" s="7" t="n">
        <v>3</v>
      </c>
      <c r="H1085" s="6" t="n">
        <v>10.68</v>
      </c>
      <c r="I1085" s="6" t="n">
        <v>-32.04</v>
      </c>
      <c r="J1085" s="6" t="n">
        <v>-0</v>
      </c>
      <c r="K1085" s="6" t="n">
        <v>-0</v>
      </c>
      <c r="L1085" s="6" t="n">
        <v>-0</v>
      </c>
      <c r="M1085" s="6"/>
      <c r="N1085" s="6" t="s">
        <f>=I1085+J1085+K1085+L1085</f>
      </c>
      <c r="O1085" s="16"/>
      <c r="P1085" s="16" t="s">
        <v>841</v>
      </c>
    </row>
    <row collapsed="false" customFormat="false" customHeight="false" hidden="false" ht="12.1" outlineLevel="0" r="1086">
      <c r="A1086" s="20" t="n">
        <v>45148.569085648</v>
      </c>
      <c r="B1086" s="16" t="s">
        <v>733</v>
      </c>
      <c r="C1086" s="16" t="s">
        <v>944</v>
      </c>
      <c r="D1086" s="16" t="s">
        <v>656</v>
      </c>
      <c r="E1086" s="16" t="s">
        <v>87</v>
      </c>
      <c r="F1086" s="16" t="s">
        <v>20</v>
      </c>
      <c r="G1086" s="7" t="n">
        <v>10</v>
      </c>
      <c r="H1086" s="6" t="n">
        <v>10.68</v>
      </c>
      <c r="I1086" s="6" t="n">
        <v>-106.8</v>
      </c>
      <c r="J1086" s="6" t="n">
        <v>-0</v>
      </c>
      <c r="K1086" s="6" t="n">
        <v>-0</v>
      </c>
      <c r="L1086" s="6" t="n">
        <v>-0</v>
      </c>
      <c r="M1086" s="6"/>
      <c r="N1086" s="6" t="s">
        <f>=I1086+J1086+K1086+L1086</f>
      </c>
      <c r="O1086" s="16"/>
      <c r="P1086" s="16" t="s">
        <v>841</v>
      </c>
    </row>
    <row collapsed="false" customFormat="false" customHeight="false" hidden="false" ht="12.1" outlineLevel="0" r="1087">
      <c r="A1087" s="20" t="n">
        <v>45148.570289352</v>
      </c>
      <c r="B1087" s="16" t="s">
        <v>734</v>
      </c>
      <c r="C1087" s="16" t="s">
        <v>945</v>
      </c>
      <c r="D1087" s="16" t="s">
        <v>656</v>
      </c>
      <c r="E1087" s="16" t="s">
        <v>113</v>
      </c>
      <c r="F1087" s="16" t="s">
        <v>20</v>
      </c>
      <c r="G1087" s="7" t="n">
        <v>1</v>
      </c>
      <c r="H1087" s="6" t="n">
        <v>96.66</v>
      </c>
      <c r="I1087" s="6" t="n">
        <v>-5829.28</v>
      </c>
      <c r="J1087" s="6" t="n">
        <v>-31.81</v>
      </c>
      <c r="K1087" s="6" t="n">
        <v>-0</v>
      </c>
      <c r="L1087" s="6" t="n">
        <v>-0.73</v>
      </c>
      <c r="M1087" s="6"/>
      <c r="N1087" s="6" t="s">
        <f>=I1087+J1087+K1087+L1087</f>
      </c>
      <c r="O1087" s="16"/>
      <c r="P1087" s="16" t="s">
        <v>841</v>
      </c>
    </row>
    <row collapsed="false" customFormat="false" customHeight="false" hidden="false" ht="12.1" outlineLevel="0" r="1088">
      <c r="A1088" s="20" t="n">
        <v>45148.571018519</v>
      </c>
      <c r="B1088" s="16" t="s">
        <v>733</v>
      </c>
      <c r="C1088" s="16" t="s">
        <v>944</v>
      </c>
      <c r="D1088" s="16" t="s">
        <v>656</v>
      </c>
      <c r="E1088" s="16" t="s">
        <v>87</v>
      </c>
      <c r="F1088" s="16" t="s">
        <v>20</v>
      </c>
      <c r="G1088" s="7" t="n">
        <v>6</v>
      </c>
      <c r="H1088" s="6" t="n">
        <v>10.693</v>
      </c>
      <c r="I1088" s="6" t="n">
        <v>-64.16</v>
      </c>
      <c r="J1088" s="6" t="n">
        <v>-0</v>
      </c>
      <c r="K1088" s="6" t="n">
        <v>-0</v>
      </c>
      <c r="L1088" s="6" t="n">
        <v>-0.02</v>
      </c>
      <c r="M1088" s="6"/>
      <c r="N1088" s="6" t="s">
        <f>=I1088+J1088+K1088+L1088</f>
      </c>
      <c r="O1088" s="16"/>
      <c r="P1088" s="16" t="s">
        <v>841</v>
      </c>
    </row>
    <row collapsed="false" customFormat="false" customHeight="false" hidden="false" ht="12.1" outlineLevel="0" r="1089">
      <c r="A1089" s="20" t="n">
        <v>45148.571168981</v>
      </c>
      <c r="B1089" s="16" t="s">
        <v>733</v>
      </c>
      <c r="C1089" s="16" t="s">
        <v>944</v>
      </c>
      <c r="D1089" s="16" t="s">
        <v>656</v>
      </c>
      <c r="E1089" s="16" t="s">
        <v>87</v>
      </c>
      <c r="F1089" s="16" t="s">
        <v>20</v>
      </c>
      <c r="G1089" s="7" t="n">
        <v>7</v>
      </c>
      <c r="H1089" s="6" t="n">
        <v>10.699</v>
      </c>
      <c r="I1089" s="6" t="n">
        <v>-74.89</v>
      </c>
      <c r="J1089" s="6" t="n">
        <v>-0</v>
      </c>
      <c r="K1089" s="6" t="n">
        <v>-0</v>
      </c>
      <c r="L1089" s="6" t="n">
        <v>-0.02</v>
      </c>
      <c r="M1089" s="6"/>
      <c r="N1089" s="6" t="s">
        <f>=I1089+J1089+K1089+L1089</f>
      </c>
      <c r="O1089" s="16"/>
      <c r="P1089" s="16" t="s">
        <v>841</v>
      </c>
    </row>
    <row collapsed="false" customFormat="false" customHeight="false" hidden="false" ht="12.1" outlineLevel="0" r="1090">
      <c r="A1090" s="20" t="n">
        <v>45148.571168981</v>
      </c>
      <c r="B1090" s="16" t="s">
        <v>733</v>
      </c>
      <c r="C1090" s="16" t="s">
        <v>944</v>
      </c>
      <c r="D1090" s="16" t="s">
        <v>656</v>
      </c>
      <c r="E1090" s="16" t="s">
        <v>87</v>
      </c>
      <c r="F1090" s="16" t="s">
        <v>20</v>
      </c>
      <c r="G1090" s="7" t="n">
        <v>48</v>
      </c>
      <c r="H1090" s="6" t="n">
        <v>10.693</v>
      </c>
      <c r="I1090" s="6" t="n">
        <v>-513.26</v>
      </c>
      <c r="J1090" s="6" t="n">
        <v>-0</v>
      </c>
      <c r="K1090" s="6" t="n">
        <v>-0</v>
      </c>
      <c r="L1090" s="6" t="n">
        <v>-0.16</v>
      </c>
      <c r="M1090" s="6"/>
      <c r="N1090" s="6" t="s">
        <f>=I1090+J1090+K1090+L1090</f>
      </c>
      <c r="O1090" s="16"/>
      <c r="P1090" s="16" t="s">
        <v>841</v>
      </c>
    </row>
    <row collapsed="false" customFormat="false" customHeight="false" hidden="false" ht="12.1" outlineLevel="0" r="1091">
      <c r="A1091" s="20" t="n">
        <v>45148.571458333</v>
      </c>
      <c r="B1091" s="16" t="s">
        <v>733</v>
      </c>
      <c r="C1091" s="16" t="s">
        <v>944</v>
      </c>
      <c r="D1091" s="16" t="s">
        <v>656</v>
      </c>
      <c r="E1091" s="16" t="s">
        <v>87</v>
      </c>
      <c r="F1091" s="16" t="s">
        <v>20</v>
      </c>
      <c r="G1091" s="7" t="n">
        <v>3</v>
      </c>
      <c r="H1091" s="6" t="n">
        <v>10.692</v>
      </c>
      <c r="I1091" s="6" t="n">
        <v>-32.08</v>
      </c>
      <c r="J1091" s="6" t="n">
        <v>-0</v>
      </c>
      <c r="K1091" s="6" t="n">
        <v>-0</v>
      </c>
      <c r="L1091" s="6" t="n">
        <v>-0.02</v>
      </c>
      <c r="M1091" s="6"/>
      <c r="N1091" s="6" t="s">
        <f>=I1091+J1091+K1091+L1091</f>
      </c>
      <c r="O1091" s="16"/>
      <c r="P1091" s="16" t="s">
        <v>841</v>
      </c>
    </row>
    <row collapsed="false" customFormat="false" customHeight="false" hidden="false" ht="12.1" outlineLevel="0" r="1092">
      <c r="A1092" s="29" t="n">
        <v>45154.617835648</v>
      </c>
      <c r="B1092" s="30" t="s">
        <v>733</v>
      </c>
      <c r="C1092" s="30" t="s">
        <v>944</v>
      </c>
      <c r="D1092" s="30" t="s">
        <v>657</v>
      </c>
      <c r="E1092" s="30" t="s">
        <v>87</v>
      </c>
      <c r="F1092" s="30" t="s">
        <v>20</v>
      </c>
      <c r="G1092" s="31" t="n">
        <v>-102</v>
      </c>
      <c r="H1092" s="32" t="n">
        <v>10.333</v>
      </c>
      <c r="I1092" s="32" t="n">
        <v>1053.97</v>
      </c>
      <c r="J1092" s="32" t="n">
        <v>0</v>
      </c>
      <c r="K1092" s="32" t="n">
        <v>-0</v>
      </c>
      <c r="L1092" s="32" t="n">
        <v>-0.31</v>
      </c>
      <c r="M1092" s="32"/>
      <c r="N1092" s="6" t="s">
        <f>=I1092+J1092+K1092+L1092</f>
      </c>
      <c r="O1092" s="30"/>
      <c r="P1092" s="30" t="s">
        <v>841</v>
      </c>
    </row>
    <row collapsed="false" customFormat="false" customHeight="false" hidden="false" ht="12.1" outlineLevel="0" r="1093">
      <c r="A1093" s="29" t="n">
        <v>45154.617835648</v>
      </c>
      <c r="B1093" s="30" t="s">
        <v>733</v>
      </c>
      <c r="C1093" s="30" t="s">
        <v>944</v>
      </c>
      <c r="D1093" s="30" t="s">
        <v>657</v>
      </c>
      <c r="E1093" s="30" t="s">
        <v>87</v>
      </c>
      <c r="F1093" s="30" t="s">
        <v>20</v>
      </c>
      <c r="G1093" s="31" t="n">
        <v>-68</v>
      </c>
      <c r="H1093" s="32" t="n">
        <v>10.334</v>
      </c>
      <c r="I1093" s="32" t="n">
        <v>702.71</v>
      </c>
      <c r="J1093" s="32" t="n">
        <v>0</v>
      </c>
      <c r="K1093" s="32" t="n">
        <v>-0</v>
      </c>
      <c r="L1093" s="32" t="n">
        <v>-0.21</v>
      </c>
      <c r="M1093" s="32"/>
      <c r="N1093" s="6" t="s">
        <f>=I1093+J1093+K1093+L1093</f>
      </c>
      <c r="O1093" s="30"/>
      <c r="P1093" s="30" t="s">
        <v>841</v>
      </c>
    </row>
    <row collapsed="false" customFormat="false" customHeight="false" hidden="false" ht="12.1" outlineLevel="0" r="1094">
      <c r="A1094" s="29" t="n">
        <v>45154.617835648</v>
      </c>
      <c r="B1094" s="30" t="s">
        <v>733</v>
      </c>
      <c r="C1094" s="30" t="s">
        <v>944</v>
      </c>
      <c r="D1094" s="30" t="s">
        <v>657</v>
      </c>
      <c r="E1094" s="30" t="s">
        <v>87</v>
      </c>
      <c r="F1094" s="30" t="s">
        <v>20</v>
      </c>
      <c r="G1094" s="31" t="n">
        <v>-55</v>
      </c>
      <c r="H1094" s="32" t="n">
        <v>10.341</v>
      </c>
      <c r="I1094" s="32" t="n">
        <v>568.76</v>
      </c>
      <c r="J1094" s="32" t="n">
        <v>0</v>
      </c>
      <c r="K1094" s="32" t="n">
        <v>-0</v>
      </c>
      <c r="L1094" s="32" t="n">
        <v>-0.17</v>
      </c>
      <c r="M1094" s="32"/>
      <c r="N1094" s="6" t="s">
        <f>=I1094+J1094+K1094+L1094</f>
      </c>
      <c r="O1094" s="30"/>
      <c r="P1094" s="30" t="s">
        <v>841</v>
      </c>
    </row>
    <row collapsed="false" customFormat="false" customHeight="false" hidden="false" ht="12.1" outlineLevel="0" r="1095">
      <c r="A1095" s="29" t="n">
        <v>45154.618090278</v>
      </c>
      <c r="B1095" s="30" t="s">
        <v>666</v>
      </c>
      <c r="C1095" s="30" t="s">
        <v>817</v>
      </c>
      <c r="D1095" s="30" t="s">
        <v>657</v>
      </c>
      <c r="E1095" s="30" t="s">
        <v>87</v>
      </c>
      <c r="F1095" s="30" t="s">
        <v>20</v>
      </c>
      <c r="G1095" s="31" t="n">
        <v>-5</v>
      </c>
      <c r="H1095" s="32" t="n">
        <v>17.345</v>
      </c>
      <c r="I1095" s="32" t="n">
        <v>86.73</v>
      </c>
      <c r="J1095" s="32" t="n">
        <v>0</v>
      </c>
      <c r="K1095" s="32" t="n">
        <v>-0</v>
      </c>
      <c r="L1095" s="32" t="n">
        <v>-0.02</v>
      </c>
      <c r="M1095" s="32"/>
      <c r="N1095" s="6" t="s">
        <f>=I1095+J1095+K1095+L1095</f>
      </c>
      <c r="O1095" s="30"/>
      <c r="P1095" s="30" t="s">
        <v>841</v>
      </c>
    </row>
    <row collapsed="false" customFormat="false" customHeight="false" hidden="false" ht="12.1" outlineLevel="0" r="1096">
      <c r="A1096" s="29" t="n">
        <v>45154.618391204</v>
      </c>
      <c r="B1096" s="30" t="s">
        <v>734</v>
      </c>
      <c r="C1096" s="30" t="s">
        <v>945</v>
      </c>
      <c r="D1096" s="30" t="s">
        <v>657</v>
      </c>
      <c r="E1096" s="30" t="s">
        <v>113</v>
      </c>
      <c r="F1096" s="30" t="s">
        <v>20</v>
      </c>
      <c r="G1096" s="31" t="n">
        <v>-1</v>
      </c>
      <c r="H1096" s="32" t="n">
        <v>94.21</v>
      </c>
      <c r="I1096" s="32" t="n">
        <v>5713.9</v>
      </c>
      <c r="J1096" s="32" t="n">
        <v>37.47</v>
      </c>
      <c r="K1096" s="32" t="n">
        <v>-0</v>
      </c>
      <c r="L1096" s="32" t="n">
        <v>-0.57</v>
      </c>
      <c r="M1096" s="32"/>
      <c r="N1096" s="6" t="s">
        <f>=I1096+J1096+K1096+L1096</f>
      </c>
      <c r="O1096" s="30"/>
      <c r="P1096" s="30" t="s">
        <v>841</v>
      </c>
    </row>
    <row collapsed="false" customFormat="false" customHeight="false" hidden="false" ht="12.1" outlineLevel="0" r="1097">
      <c r="A1097" s="20" t="n">
        <v>45154.618831019</v>
      </c>
      <c r="B1097" s="16" t="s">
        <v>731</v>
      </c>
      <c r="C1097" s="16" t="s">
        <v>929</v>
      </c>
      <c r="D1097" s="16" t="s">
        <v>656</v>
      </c>
      <c r="E1097" s="16" t="s">
        <v>113</v>
      </c>
      <c r="F1097" s="16" t="s">
        <v>20</v>
      </c>
      <c r="G1097" s="7" t="n">
        <v>8</v>
      </c>
      <c r="H1097" s="6" t="n">
        <v>97.84</v>
      </c>
      <c r="I1097" s="6" t="n">
        <v>-7827.2</v>
      </c>
      <c r="J1097" s="6" t="n">
        <v>-142</v>
      </c>
      <c r="K1097" s="6" t="n">
        <v>-0</v>
      </c>
      <c r="L1097" s="6" t="n">
        <v>-0.78</v>
      </c>
      <c r="M1097" s="6"/>
      <c r="N1097" s="6" t="s">
        <f>=I1097+J1097+K1097+L1097</f>
      </c>
      <c r="O1097" s="16"/>
      <c r="P1097" s="16" t="s">
        <v>841</v>
      </c>
    </row>
    <row collapsed="false" customFormat="false" customHeight="false" hidden="false" ht="12.1" outlineLevel="0" r="1098">
      <c r="A1098" s="21" t="n">
        <v>45154.622777778</v>
      </c>
      <c r="B1098" s="22" t="s">
        <v>803</v>
      </c>
      <c r="C1098" s="22" t="s">
        <v>240</v>
      </c>
      <c r="D1098" s="22" t="s">
        <v>803</v>
      </c>
      <c r="E1098" s="22" t="s">
        <v>803</v>
      </c>
      <c r="F1098" s="22" t="s">
        <v>20</v>
      </c>
      <c r="G1098" s="23" t="n">
        <v>1</v>
      </c>
      <c r="H1098" s="24" t="n">
        <v>800</v>
      </c>
      <c r="I1098" s="24" t="n">
        <v>800</v>
      </c>
      <c r="J1098" s="24" t="n">
        <v>0</v>
      </c>
      <c r="K1098" s="24" t="n">
        <v>-0</v>
      </c>
      <c r="L1098" s="24" t="n">
        <v>-0</v>
      </c>
      <c r="M1098" s="24"/>
      <c r="N1098" s="6" t="s">
        <f>=I1098+J1098+K1098+L1098</f>
      </c>
      <c r="O1098" s="22"/>
      <c r="P1098" s="22" t="s">
        <v>841</v>
      </c>
    </row>
    <row collapsed="false" customFormat="false" customHeight="false" hidden="false" ht="12.1" outlineLevel="0" r="1099">
      <c r="A1099" s="20" t="n">
        <v>45154.625347222</v>
      </c>
      <c r="B1099" s="16" t="s">
        <v>731</v>
      </c>
      <c r="C1099" s="16" t="s">
        <v>929</v>
      </c>
      <c r="D1099" s="16" t="s">
        <v>656</v>
      </c>
      <c r="E1099" s="16" t="s">
        <v>113</v>
      </c>
      <c r="F1099" s="16" t="s">
        <v>20</v>
      </c>
      <c r="G1099" s="7" t="n">
        <v>1</v>
      </c>
      <c r="H1099" s="6" t="n">
        <v>97.84</v>
      </c>
      <c r="I1099" s="6" t="n">
        <v>-978.4</v>
      </c>
      <c r="J1099" s="6" t="n">
        <v>-17.75</v>
      </c>
      <c r="K1099" s="6" t="n">
        <v>-0</v>
      </c>
      <c r="L1099" s="6" t="n">
        <v>-0.1</v>
      </c>
      <c r="M1099" s="6"/>
      <c r="N1099" s="6" t="s">
        <f>=I1099+J1099+K1099+L1099</f>
      </c>
      <c r="O1099" s="16"/>
      <c r="P1099" s="16" t="s">
        <v>841</v>
      </c>
    </row>
    <row collapsed="false" customFormat="false" customHeight="false" hidden="false" ht="12.1" outlineLevel="0" r="1100">
      <c r="A1100" s="21" t="n">
        <v>45154.865277778</v>
      </c>
      <c r="B1100" s="22" t="s">
        <v>803</v>
      </c>
      <c r="C1100" s="22" t="s">
        <v>175</v>
      </c>
      <c r="D1100" s="22" t="s">
        <v>803</v>
      </c>
      <c r="E1100" s="22" t="s">
        <v>803</v>
      </c>
      <c r="F1100" s="22" t="s">
        <v>20</v>
      </c>
      <c r="G1100" s="23" t="n">
        <v>1</v>
      </c>
      <c r="H1100" s="24" t="n">
        <v>3000</v>
      </c>
      <c r="I1100" s="24" t="n">
        <v>3000</v>
      </c>
      <c r="J1100" s="24" t="n">
        <v>0</v>
      </c>
      <c r="K1100" s="24" t="n">
        <v>-0</v>
      </c>
      <c r="L1100" s="24" t="n">
        <v>-0</v>
      </c>
      <c r="M1100" s="24"/>
      <c r="N1100" s="6" t="s">
        <f>=I1100+J1100+K1100+L1100</f>
      </c>
      <c r="O1100" s="22"/>
      <c r="P1100" s="22" t="s">
        <v>927</v>
      </c>
    </row>
    <row collapsed="false" customFormat="false" customHeight="false" hidden="false" ht="12.1" outlineLevel="0" r="1101">
      <c r="A1101" s="20" t="n">
        <v>45155.634027778</v>
      </c>
      <c r="B1101" s="16" t="s">
        <v>17</v>
      </c>
      <c r="C1101" s="16" t="s">
        <v>928</v>
      </c>
      <c r="D1101" s="16" t="s">
        <v>656</v>
      </c>
      <c r="E1101" s="16" t="s">
        <v>18</v>
      </c>
      <c r="F1101" s="16" t="s">
        <v>20</v>
      </c>
      <c r="G1101" s="7" t="n">
        <v>0.20196</v>
      </c>
      <c r="H1101" s="6" t="n">
        <v>14854.73</v>
      </c>
      <c r="I1101" s="6" t="n">
        <v>-3000.06</v>
      </c>
      <c r="J1101" s="6" t="n">
        <v>-0</v>
      </c>
      <c r="K1101" s="6" t="n">
        <v>-0</v>
      </c>
      <c r="L1101" s="6" t="n">
        <v>-0</v>
      </c>
      <c r="M1101" s="6"/>
      <c r="N1101" s="6" t="s">
        <f>=I1101+J1101+K1101+L1101</f>
      </c>
      <c r="O1101" s="16"/>
      <c r="P1101" s="16" t="s">
        <v>927</v>
      </c>
    </row>
    <row collapsed="false" customFormat="false" customHeight="false" hidden="false" ht="12.1" outlineLevel="0" r="1102">
      <c r="A1102" s="21" t="n">
        <v>45155.694756944</v>
      </c>
      <c r="B1102" s="22" t="s">
        <v>803</v>
      </c>
      <c r="C1102" s="22" t="s">
        <v>240</v>
      </c>
      <c r="D1102" s="22" t="s">
        <v>803</v>
      </c>
      <c r="E1102" s="22" t="s">
        <v>803</v>
      </c>
      <c r="F1102" s="22" t="s">
        <v>20</v>
      </c>
      <c r="G1102" s="23" t="n">
        <v>1</v>
      </c>
      <c r="H1102" s="24" t="n">
        <v>1000</v>
      </c>
      <c r="I1102" s="24" t="n">
        <v>1000</v>
      </c>
      <c r="J1102" s="24" t="n">
        <v>0</v>
      </c>
      <c r="K1102" s="24" t="n">
        <v>-0</v>
      </c>
      <c r="L1102" s="24" t="n">
        <v>-0</v>
      </c>
      <c r="M1102" s="24"/>
      <c r="N1102" s="6" t="s">
        <f>=I1102+J1102+K1102+L1102</f>
      </c>
      <c r="O1102" s="22"/>
      <c r="P1102" s="22" t="s">
        <v>841</v>
      </c>
    </row>
    <row collapsed="false" customFormat="false" customHeight="false" hidden="false" ht="12.1" outlineLevel="0" r="1103">
      <c r="A1103" s="20" t="n">
        <v>45155.699074074</v>
      </c>
      <c r="B1103" s="16" t="s">
        <v>155</v>
      </c>
      <c r="C1103" s="16" t="s">
        <v>946</v>
      </c>
      <c r="D1103" s="16" t="s">
        <v>656</v>
      </c>
      <c r="E1103" s="16" t="s">
        <v>113</v>
      </c>
      <c r="F1103" s="16" t="s">
        <v>20</v>
      </c>
      <c r="G1103" s="7" t="n">
        <v>1</v>
      </c>
      <c r="H1103" s="6" t="n">
        <v>92.25</v>
      </c>
      <c r="I1103" s="6" t="n">
        <v>-922.5</v>
      </c>
      <c r="J1103" s="6" t="n">
        <v>-50.55</v>
      </c>
      <c r="K1103" s="6" t="n">
        <v>-0</v>
      </c>
      <c r="L1103" s="6" t="n">
        <v>-0.09</v>
      </c>
      <c r="M1103" s="6"/>
      <c r="N1103" s="6" t="s">
        <f>=I1103+J1103+K1103+L1103</f>
      </c>
      <c r="O1103" s="16"/>
      <c r="P1103" s="16" t="s">
        <v>841</v>
      </c>
    </row>
    <row collapsed="false" customFormat="false" customHeight="false" hidden="false" ht="12.1" outlineLevel="0" r="1104">
      <c r="A1104" s="29" t="n">
        <v>45160.632372685</v>
      </c>
      <c r="B1104" s="30" t="s">
        <v>677</v>
      </c>
      <c r="C1104" s="30" t="s">
        <v>846</v>
      </c>
      <c r="D1104" s="30" t="s">
        <v>657</v>
      </c>
      <c r="E1104" s="30" t="s">
        <v>18</v>
      </c>
      <c r="F1104" s="30" t="s">
        <v>20</v>
      </c>
      <c r="G1104" s="31" t="n">
        <v>-20</v>
      </c>
      <c r="H1104" s="32" t="n">
        <v>290.45</v>
      </c>
      <c r="I1104" s="32" t="n">
        <v>5809</v>
      </c>
      <c r="J1104" s="32" t="n">
        <v>0</v>
      </c>
      <c r="K1104" s="32" t="n">
        <v>-4.64</v>
      </c>
      <c r="L1104" s="32" t="n">
        <v>-0</v>
      </c>
      <c r="M1104" s="32"/>
      <c r="N1104" s="6" t="s">
        <f>=I1104+J1104+K1104+L1104</f>
      </c>
      <c r="O1104" s="30"/>
      <c r="P1104" s="30" t="s">
        <v>807</v>
      </c>
    </row>
    <row collapsed="false" customFormat="false" customHeight="false" hidden="false" ht="12.1" outlineLevel="0" r="1105">
      <c r="A1105" s="29" t="n">
        <v>45160.632847222</v>
      </c>
      <c r="B1105" s="30" t="s">
        <v>701</v>
      </c>
      <c r="C1105" s="30" t="s">
        <v>887</v>
      </c>
      <c r="D1105" s="30" t="s">
        <v>657</v>
      </c>
      <c r="E1105" s="30" t="s">
        <v>18</v>
      </c>
      <c r="F1105" s="30" t="s">
        <v>20</v>
      </c>
      <c r="G1105" s="31" t="n">
        <v>-1</v>
      </c>
      <c r="H1105" s="32" t="n">
        <v>5951</v>
      </c>
      <c r="I1105" s="32" t="n">
        <v>5951</v>
      </c>
      <c r="J1105" s="32" t="n">
        <v>0</v>
      </c>
      <c r="K1105" s="32" t="n">
        <v>-4.75</v>
      </c>
      <c r="L1105" s="32" t="n">
        <v>-0</v>
      </c>
      <c r="M1105" s="32"/>
      <c r="N1105" s="6" t="s">
        <f>=I1105+J1105+K1105+L1105</f>
      </c>
      <c r="O1105" s="30"/>
      <c r="P1105" s="30" t="s">
        <v>807</v>
      </c>
    </row>
    <row collapsed="false" customFormat="false" customHeight="false" hidden="false" ht="12.1" outlineLevel="0" r="1106">
      <c r="A1106" s="29" t="n">
        <v>45160.632962963</v>
      </c>
      <c r="B1106" s="30" t="s">
        <v>660</v>
      </c>
      <c r="C1106" s="30" t="s">
        <v>808</v>
      </c>
      <c r="D1106" s="30" t="s">
        <v>657</v>
      </c>
      <c r="E1106" s="30" t="s">
        <v>18</v>
      </c>
      <c r="F1106" s="30" t="s">
        <v>20</v>
      </c>
      <c r="G1106" s="31" t="n">
        <v>-30</v>
      </c>
      <c r="H1106" s="32" t="n">
        <v>175.66</v>
      </c>
      <c r="I1106" s="32" t="n">
        <v>5269.8</v>
      </c>
      <c r="J1106" s="32" t="n">
        <v>0</v>
      </c>
      <c r="K1106" s="32" t="n">
        <v>-4.21</v>
      </c>
      <c r="L1106" s="32" t="n">
        <v>-0</v>
      </c>
      <c r="M1106" s="32"/>
      <c r="N1106" s="6" t="s">
        <f>=I1106+J1106+K1106+L1106</f>
      </c>
      <c r="O1106" s="30"/>
      <c r="P1106" s="30" t="s">
        <v>807</v>
      </c>
    </row>
    <row collapsed="false" customFormat="false" customHeight="false" hidden="false" ht="12.1" outlineLevel="0" r="1107">
      <c r="A1107" s="29" t="n">
        <v>45160.632962963</v>
      </c>
      <c r="B1107" s="30" t="s">
        <v>660</v>
      </c>
      <c r="C1107" s="30" t="s">
        <v>808</v>
      </c>
      <c r="D1107" s="30" t="s">
        <v>657</v>
      </c>
      <c r="E1107" s="30" t="s">
        <v>18</v>
      </c>
      <c r="F1107" s="30" t="s">
        <v>20</v>
      </c>
      <c r="G1107" s="31" t="n">
        <v>-10</v>
      </c>
      <c r="H1107" s="32" t="n">
        <v>175.66</v>
      </c>
      <c r="I1107" s="32" t="n">
        <v>1756.6</v>
      </c>
      <c r="J1107" s="32" t="n">
        <v>0</v>
      </c>
      <c r="K1107" s="32" t="n">
        <v>-1.4</v>
      </c>
      <c r="L1107" s="32" t="n">
        <v>-0</v>
      </c>
      <c r="M1107" s="32"/>
      <c r="N1107" s="6" t="s">
        <f>=I1107+J1107+K1107+L1107</f>
      </c>
      <c r="O1107" s="30"/>
      <c r="P1107" s="30" t="s">
        <v>807</v>
      </c>
    </row>
    <row collapsed="false" customFormat="false" customHeight="false" hidden="false" ht="12.1" outlineLevel="0" r="1108">
      <c r="A1108" s="29" t="n">
        <v>45160.633159722</v>
      </c>
      <c r="B1108" s="30" t="s">
        <v>730</v>
      </c>
      <c r="C1108" s="30" t="s">
        <v>925</v>
      </c>
      <c r="D1108" s="30" t="s">
        <v>657</v>
      </c>
      <c r="E1108" s="30" t="s">
        <v>18</v>
      </c>
      <c r="F1108" s="30" t="s">
        <v>20</v>
      </c>
      <c r="G1108" s="31" t="n">
        <v>-1</v>
      </c>
      <c r="H1108" s="32" t="n">
        <v>7652</v>
      </c>
      <c r="I1108" s="32" t="n">
        <v>7652</v>
      </c>
      <c r="J1108" s="32" t="n">
        <v>0</v>
      </c>
      <c r="K1108" s="32" t="n">
        <v>-6.11</v>
      </c>
      <c r="L1108" s="32" t="n">
        <v>-0</v>
      </c>
      <c r="M1108" s="32"/>
      <c r="N1108" s="6" t="s">
        <f>=I1108+J1108+K1108+L1108</f>
      </c>
      <c r="O1108" s="30"/>
      <c r="P1108" s="30" t="s">
        <v>807</v>
      </c>
    </row>
    <row collapsed="false" customFormat="false" customHeight="false" hidden="false" ht="12.1" outlineLevel="0" r="1109">
      <c r="A1109" s="29" t="n">
        <v>45160.633263889</v>
      </c>
      <c r="B1109" s="30" t="s">
        <v>665</v>
      </c>
      <c r="C1109" s="30" t="s">
        <v>816</v>
      </c>
      <c r="D1109" s="30" t="s">
        <v>657</v>
      </c>
      <c r="E1109" s="30" t="s">
        <v>18</v>
      </c>
      <c r="F1109" s="30" t="s">
        <v>20</v>
      </c>
      <c r="G1109" s="31" t="n">
        <v>-110</v>
      </c>
      <c r="H1109" s="32" t="n">
        <v>84.94</v>
      </c>
      <c r="I1109" s="32" t="n">
        <v>9343.4</v>
      </c>
      <c r="J1109" s="32" t="n">
        <v>0</v>
      </c>
      <c r="K1109" s="32" t="n">
        <v>-7.47</v>
      </c>
      <c r="L1109" s="32" t="n">
        <v>-0</v>
      </c>
      <c r="M1109" s="32"/>
      <c r="N1109" s="6" t="s">
        <f>=I1109+J1109+K1109+L1109</f>
      </c>
      <c r="O1109" s="30"/>
      <c r="P1109" s="30" t="s">
        <v>807</v>
      </c>
    </row>
    <row collapsed="false" customFormat="false" customHeight="false" hidden="false" ht="12.1" outlineLevel="0" r="1110">
      <c r="A1110" s="29" t="n">
        <v>45160.633553241</v>
      </c>
      <c r="B1110" s="30" t="s">
        <v>23</v>
      </c>
      <c r="C1110" s="30" t="s">
        <v>897</v>
      </c>
      <c r="D1110" s="30" t="s">
        <v>657</v>
      </c>
      <c r="E1110" s="30" t="s">
        <v>18</v>
      </c>
      <c r="F1110" s="30" t="s">
        <v>20</v>
      </c>
      <c r="G1110" s="31" t="n">
        <v>-30</v>
      </c>
      <c r="H1110" s="32" t="n">
        <v>260.32</v>
      </c>
      <c r="I1110" s="32" t="n">
        <v>7809.6</v>
      </c>
      <c r="J1110" s="32" t="n">
        <v>0</v>
      </c>
      <c r="K1110" s="32" t="n">
        <v>-6.24</v>
      </c>
      <c r="L1110" s="32" t="n">
        <v>-0</v>
      </c>
      <c r="M1110" s="32"/>
      <c r="N1110" s="6" t="s">
        <f>=I1110+J1110+K1110+L1110</f>
      </c>
      <c r="O1110" s="30"/>
      <c r="P1110" s="30" t="s">
        <v>807</v>
      </c>
    </row>
    <row collapsed="false" customFormat="false" customHeight="false" hidden="false" ht="12.1" outlineLevel="0" r="1111">
      <c r="A1111" s="29" t="n">
        <v>45160.633645833</v>
      </c>
      <c r="B1111" s="30" t="s">
        <v>671</v>
      </c>
      <c r="C1111" s="30" t="s">
        <v>834</v>
      </c>
      <c r="D1111" s="30" t="s">
        <v>657</v>
      </c>
      <c r="E1111" s="30" t="s">
        <v>18</v>
      </c>
      <c r="F1111" s="30" t="s">
        <v>20</v>
      </c>
      <c r="G1111" s="31" t="n">
        <v>-100</v>
      </c>
      <c r="H1111" s="32" t="n">
        <v>80.3</v>
      </c>
      <c r="I1111" s="32" t="n">
        <v>8030</v>
      </c>
      <c r="J1111" s="32" t="n">
        <v>0</v>
      </c>
      <c r="K1111" s="32" t="n">
        <v>-6.42</v>
      </c>
      <c r="L1111" s="32" t="n">
        <v>-0</v>
      </c>
      <c r="M1111" s="32"/>
      <c r="N1111" s="6" t="s">
        <f>=I1111+J1111+K1111+L1111</f>
      </c>
      <c r="O1111" s="30"/>
      <c r="P1111" s="30" t="s">
        <v>807</v>
      </c>
    </row>
    <row collapsed="false" customFormat="false" customHeight="false" hidden="false" ht="12.1" outlineLevel="0" r="1112">
      <c r="A1112" s="29" t="n">
        <v>45160.633784722</v>
      </c>
      <c r="B1112" s="30" t="s">
        <v>690</v>
      </c>
      <c r="C1112" s="30" t="s">
        <v>873</v>
      </c>
      <c r="D1112" s="30" t="s">
        <v>657</v>
      </c>
      <c r="E1112" s="30" t="s">
        <v>18</v>
      </c>
      <c r="F1112" s="30" t="s">
        <v>20</v>
      </c>
      <c r="G1112" s="31" t="n">
        <v>-13000</v>
      </c>
      <c r="H1112" s="32" t="n">
        <v>0.6748</v>
      </c>
      <c r="I1112" s="32" t="n">
        <v>8772.4</v>
      </c>
      <c r="J1112" s="32" t="n">
        <v>0</v>
      </c>
      <c r="K1112" s="32" t="n">
        <v>-7.01</v>
      </c>
      <c r="L1112" s="32" t="n">
        <v>-0</v>
      </c>
      <c r="M1112" s="32"/>
      <c r="N1112" s="6" t="s">
        <f>=I1112+J1112+K1112+L1112</f>
      </c>
      <c r="O1112" s="30"/>
      <c r="P1112" s="30" t="s">
        <v>807</v>
      </c>
    </row>
    <row collapsed="false" customFormat="false" customHeight="false" hidden="false" ht="12.1" outlineLevel="0" r="1113">
      <c r="A1113" s="29" t="n">
        <v>45160.633900463</v>
      </c>
      <c r="B1113" s="30" t="s">
        <v>669</v>
      </c>
      <c r="C1113" s="30" t="s">
        <v>830</v>
      </c>
      <c r="D1113" s="30" t="s">
        <v>657</v>
      </c>
      <c r="E1113" s="30" t="s">
        <v>18</v>
      </c>
      <c r="F1113" s="30" t="s">
        <v>20</v>
      </c>
      <c r="G1113" s="31" t="n">
        <v>-11000</v>
      </c>
      <c r="H1113" s="32" t="n">
        <v>0.8956</v>
      </c>
      <c r="I1113" s="32" t="n">
        <v>9851.6</v>
      </c>
      <c r="J1113" s="32" t="n">
        <v>0</v>
      </c>
      <c r="K1113" s="32" t="n">
        <v>-7.87</v>
      </c>
      <c r="L1113" s="32" t="n">
        <v>-0</v>
      </c>
      <c r="M1113" s="32"/>
      <c r="N1113" s="6" t="s">
        <f>=I1113+J1113+K1113+L1113</f>
      </c>
      <c r="O1113" s="30"/>
      <c r="P1113" s="30" t="s">
        <v>807</v>
      </c>
    </row>
    <row collapsed="false" customFormat="false" customHeight="false" hidden="false" ht="12.1" outlineLevel="0" r="1114">
      <c r="A1114" s="29" t="n">
        <v>45160.634143519</v>
      </c>
      <c r="B1114" s="30" t="s">
        <v>704</v>
      </c>
      <c r="C1114" s="30" t="s">
        <v>892</v>
      </c>
      <c r="D1114" s="30" t="s">
        <v>657</v>
      </c>
      <c r="E1114" s="30" t="s">
        <v>18</v>
      </c>
      <c r="F1114" s="30" t="s">
        <v>20</v>
      </c>
      <c r="G1114" s="31" t="n">
        <v>-230</v>
      </c>
      <c r="H1114" s="32" t="n">
        <v>52.895</v>
      </c>
      <c r="I1114" s="32" t="n">
        <v>12165.85</v>
      </c>
      <c r="J1114" s="32" t="n">
        <v>0</v>
      </c>
      <c r="K1114" s="32" t="n">
        <v>-9.72</v>
      </c>
      <c r="L1114" s="32" t="n">
        <v>-0</v>
      </c>
      <c r="M1114" s="32"/>
      <c r="N1114" s="6" t="s">
        <f>=I1114+J1114+K1114+L1114</f>
      </c>
      <c r="O1114" s="30"/>
      <c r="P1114" s="30" t="s">
        <v>807</v>
      </c>
    </row>
    <row collapsed="false" customFormat="false" customHeight="false" hidden="false" ht="12.1" outlineLevel="0" r="1115">
      <c r="A1115" s="20" t="n">
        <v>45160.634490741</v>
      </c>
      <c r="B1115" s="16" t="s">
        <v>735</v>
      </c>
      <c r="C1115" s="16" t="s">
        <v>947</v>
      </c>
      <c r="D1115" s="16" t="s">
        <v>656</v>
      </c>
      <c r="E1115" s="16" t="s">
        <v>113</v>
      </c>
      <c r="F1115" s="16" t="s">
        <v>20</v>
      </c>
      <c r="G1115" s="7" t="n">
        <v>1</v>
      </c>
      <c r="H1115" s="6" t="n">
        <v>86</v>
      </c>
      <c r="I1115" s="6" t="n">
        <v>-80962.46</v>
      </c>
      <c r="J1115" s="6" t="n">
        <v>-220.29</v>
      </c>
      <c r="K1115" s="6" t="n">
        <v>-64.69</v>
      </c>
      <c r="L1115" s="6" t="n">
        <v>-0</v>
      </c>
      <c r="M1115" s="6"/>
      <c r="N1115" s="6" t="s">
        <f>=I1115+J1115+K1115+L1115</f>
      </c>
      <c r="O1115" s="16"/>
      <c r="P1115" s="16" t="s">
        <v>807</v>
      </c>
    </row>
    <row collapsed="false" customFormat="false" customHeight="false" hidden="false" ht="12.1" outlineLevel="0" r="1116">
      <c r="A1116" s="29" t="n">
        <v>45160.635925926</v>
      </c>
      <c r="B1116" s="30" t="s">
        <v>35</v>
      </c>
      <c r="C1116" s="30" t="s">
        <v>898</v>
      </c>
      <c r="D1116" s="30" t="s">
        <v>657</v>
      </c>
      <c r="E1116" s="30" t="s">
        <v>18</v>
      </c>
      <c r="F1116" s="30" t="s">
        <v>20</v>
      </c>
      <c r="G1116" s="31" t="n">
        <v>-32</v>
      </c>
      <c r="H1116" s="32" t="n">
        <v>544.05</v>
      </c>
      <c r="I1116" s="32" t="n">
        <v>17409.6</v>
      </c>
      <c r="J1116" s="32" t="n">
        <v>0</v>
      </c>
      <c r="K1116" s="32" t="n">
        <v>-13.91</v>
      </c>
      <c r="L1116" s="32" t="n">
        <v>-0</v>
      </c>
      <c r="M1116" s="32"/>
      <c r="N1116" s="6" t="s">
        <f>=I1116+J1116+K1116+L1116</f>
      </c>
      <c r="O1116" s="30"/>
      <c r="P1116" s="30" t="s">
        <v>807</v>
      </c>
    </row>
    <row collapsed="false" customFormat="false" customHeight="false" hidden="false" ht="12.1" outlineLevel="0" r="1117">
      <c r="A1117" s="29" t="n">
        <v>45160.635925926</v>
      </c>
      <c r="B1117" s="30" t="s">
        <v>35</v>
      </c>
      <c r="C1117" s="30" t="s">
        <v>898</v>
      </c>
      <c r="D1117" s="30" t="s">
        <v>657</v>
      </c>
      <c r="E1117" s="30" t="s">
        <v>18</v>
      </c>
      <c r="F1117" s="30" t="s">
        <v>20</v>
      </c>
      <c r="G1117" s="31" t="n">
        <v>-8</v>
      </c>
      <c r="H1117" s="32" t="n">
        <v>544.05</v>
      </c>
      <c r="I1117" s="32" t="n">
        <v>4352.4</v>
      </c>
      <c r="J1117" s="32" t="n">
        <v>0</v>
      </c>
      <c r="K1117" s="32" t="n">
        <v>-3.48</v>
      </c>
      <c r="L1117" s="32" t="n">
        <v>-0</v>
      </c>
      <c r="M1117" s="32"/>
      <c r="N1117" s="6" t="s">
        <f>=I1117+J1117+K1117+L1117</f>
      </c>
      <c r="O1117" s="30"/>
      <c r="P1117" s="30" t="s">
        <v>807</v>
      </c>
    </row>
    <row collapsed="false" customFormat="false" customHeight="false" hidden="false" ht="12.1" outlineLevel="0" r="1118">
      <c r="A1118" s="29" t="n">
        <v>45160.636041667</v>
      </c>
      <c r="B1118" s="30" t="s">
        <v>62</v>
      </c>
      <c r="C1118" s="30" t="s">
        <v>872</v>
      </c>
      <c r="D1118" s="30" t="s">
        <v>657</v>
      </c>
      <c r="E1118" s="30" t="s">
        <v>18</v>
      </c>
      <c r="F1118" s="30" t="s">
        <v>20</v>
      </c>
      <c r="G1118" s="31" t="n">
        <v>-11</v>
      </c>
      <c r="H1118" s="32" t="n">
        <v>1667.6</v>
      </c>
      <c r="I1118" s="32" t="n">
        <v>18343.6</v>
      </c>
      <c r="J1118" s="32" t="n">
        <v>0</v>
      </c>
      <c r="K1118" s="32" t="n">
        <v>-14.66</v>
      </c>
      <c r="L1118" s="32" t="n">
        <v>-0</v>
      </c>
      <c r="M1118" s="32"/>
      <c r="N1118" s="6" t="s">
        <f>=I1118+J1118+K1118+L1118</f>
      </c>
      <c r="O1118" s="30"/>
      <c r="P1118" s="30" t="s">
        <v>807</v>
      </c>
    </row>
    <row collapsed="false" customFormat="false" customHeight="false" hidden="false" ht="12.1" outlineLevel="0" r="1119">
      <c r="A1119" s="29" t="n">
        <v>45160.636180556</v>
      </c>
      <c r="B1119" s="30" t="s">
        <v>724</v>
      </c>
      <c r="C1119" s="30" t="s">
        <v>919</v>
      </c>
      <c r="D1119" s="30" t="s">
        <v>657</v>
      </c>
      <c r="E1119" s="30" t="s">
        <v>18</v>
      </c>
      <c r="F1119" s="30" t="s">
        <v>20</v>
      </c>
      <c r="G1119" s="31" t="n">
        <v>-1</v>
      </c>
      <c r="H1119" s="32" t="n">
        <v>583.1</v>
      </c>
      <c r="I1119" s="32" t="n">
        <v>583.1</v>
      </c>
      <c r="J1119" s="32" t="n">
        <v>0</v>
      </c>
      <c r="K1119" s="32" t="n">
        <v>-0.47</v>
      </c>
      <c r="L1119" s="32" t="n">
        <v>-0</v>
      </c>
      <c r="M1119" s="32"/>
      <c r="N1119" s="6" t="s">
        <f>=I1119+J1119+K1119+L1119</f>
      </c>
      <c r="O1119" s="30"/>
      <c r="P1119" s="30" t="s">
        <v>807</v>
      </c>
    </row>
    <row collapsed="false" customFormat="false" customHeight="false" hidden="false" ht="12.1" outlineLevel="0" r="1120">
      <c r="A1120" s="29" t="n">
        <v>45160.636180556</v>
      </c>
      <c r="B1120" s="30" t="s">
        <v>724</v>
      </c>
      <c r="C1120" s="30" t="s">
        <v>919</v>
      </c>
      <c r="D1120" s="30" t="s">
        <v>657</v>
      </c>
      <c r="E1120" s="30" t="s">
        <v>18</v>
      </c>
      <c r="F1120" s="30" t="s">
        <v>20</v>
      </c>
      <c r="G1120" s="31" t="n">
        <v>-29</v>
      </c>
      <c r="H1120" s="32" t="n">
        <v>583.1</v>
      </c>
      <c r="I1120" s="32" t="n">
        <v>16909.9</v>
      </c>
      <c r="J1120" s="32" t="n">
        <v>0</v>
      </c>
      <c r="K1120" s="32" t="n">
        <v>-13.51</v>
      </c>
      <c r="L1120" s="32" t="n">
        <v>-0</v>
      </c>
      <c r="M1120" s="32"/>
      <c r="N1120" s="6" t="s">
        <f>=I1120+J1120+K1120+L1120</f>
      </c>
      <c r="O1120" s="30"/>
      <c r="P1120" s="30" t="s">
        <v>807</v>
      </c>
    </row>
    <row collapsed="false" customFormat="false" customHeight="false" hidden="false" ht="12.1" outlineLevel="0" r="1121">
      <c r="A1121" s="29" t="n">
        <v>45160.6365625</v>
      </c>
      <c r="B1121" s="30" t="s">
        <v>715</v>
      </c>
      <c r="C1121" s="30" t="s">
        <v>906</v>
      </c>
      <c r="D1121" s="30" t="s">
        <v>657</v>
      </c>
      <c r="E1121" s="30" t="s">
        <v>87</v>
      </c>
      <c r="F1121" s="30" t="s">
        <v>20</v>
      </c>
      <c r="G1121" s="31" t="n">
        <v>-997</v>
      </c>
      <c r="H1121" s="32" t="n">
        <v>7.41</v>
      </c>
      <c r="I1121" s="32" t="n">
        <v>7387.77</v>
      </c>
      <c r="J1121" s="32" t="n">
        <v>0</v>
      </c>
      <c r="K1121" s="32" t="n">
        <v>-5.9</v>
      </c>
      <c r="L1121" s="32" t="n">
        <v>-0</v>
      </c>
      <c r="M1121" s="32"/>
      <c r="N1121" s="6" t="s">
        <f>=I1121+J1121+K1121+L1121</f>
      </c>
      <c r="O1121" s="30"/>
      <c r="P1121" s="30" t="s">
        <v>807</v>
      </c>
    </row>
    <row collapsed="false" customFormat="false" customHeight="false" hidden="false" ht="12.1" outlineLevel="0" r="1122">
      <c r="A1122" s="29" t="n">
        <v>45160.6365625</v>
      </c>
      <c r="B1122" s="30" t="s">
        <v>715</v>
      </c>
      <c r="C1122" s="30" t="s">
        <v>906</v>
      </c>
      <c r="D1122" s="30" t="s">
        <v>657</v>
      </c>
      <c r="E1122" s="30" t="s">
        <v>87</v>
      </c>
      <c r="F1122" s="30" t="s">
        <v>20</v>
      </c>
      <c r="G1122" s="31" t="n">
        <v>-270</v>
      </c>
      <c r="H1122" s="32" t="n">
        <v>7.41</v>
      </c>
      <c r="I1122" s="32" t="n">
        <v>2000.7</v>
      </c>
      <c r="J1122" s="32" t="n">
        <v>0</v>
      </c>
      <c r="K1122" s="32" t="n">
        <v>-1.6</v>
      </c>
      <c r="L1122" s="32" t="n">
        <v>-0</v>
      </c>
      <c r="M1122" s="32"/>
      <c r="N1122" s="6" t="s">
        <f>=I1122+J1122+K1122+L1122</f>
      </c>
      <c r="O1122" s="30"/>
      <c r="P1122" s="30" t="s">
        <v>807</v>
      </c>
    </row>
    <row collapsed="false" customFormat="false" customHeight="false" hidden="false" ht="12.1" outlineLevel="0" r="1123">
      <c r="A1123" s="29" t="n">
        <v>45160.6365625</v>
      </c>
      <c r="B1123" s="30" t="s">
        <v>715</v>
      </c>
      <c r="C1123" s="30" t="s">
        <v>906</v>
      </c>
      <c r="D1123" s="30" t="s">
        <v>657</v>
      </c>
      <c r="E1123" s="30" t="s">
        <v>87</v>
      </c>
      <c r="F1123" s="30" t="s">
        <v>20</v>
      </c>
      <c r="G1123" s="31" t="n">
        <v>-1238</v>
      </c>
      <c r="H1123" s="32" t="n">
        <v>7.41</v>
      </c>
      <c r="I1123" s="32" t="n">
        <v>9173.58</v>
      </c>
      <c r="J1123" s="32" t="n">
        <v>0</v>
      </c>
      <c r="K1123" s="32" t="n">
        <v>-7.33</v>
      </c>
      <c r="L1123" s="32" t="n">
        <v>-0</v>
      </c>
      <c r="M1123" s="32"/>
      <c r="N1123" s="6" t="s">
        <f>=I1123+J1123+K1123+L1123</f>
      </c>
      <c r="O1123" s="30"/>
      <c r="P1123" s="30" t="s">
        <v>807</v>
      </c>
    </row>
    <row collapsed="false" customFormat="false" customHeight="false" hidden="false" ht="12.1" outlineLevel="0" r="1124">
      <c r="A1124" s="20" t="n">
        <v>45160.636851852</v>
      </c>
      <c r="B1124" s="16" t="s">
        <v>736</v>
      </c>
      <c r="C1124" s="16" t="s">
        <v>948</v>
      </c>
      <c r="D1124" s="16" t="s">
        <v>656</v>
      </c>
      <c r="E1124" s="16" t="s">
        <v>113</v>
      </c>
      <c r="F1124" s="16" t="s">
        <v>20</v>
      </c>
      <c r="G1124" s="7" t="n">
        <v>1</v>
      </c>
      <c r="H1124" s="6" t="n">
        <v>78</v>
      </c>
      <c r="I1124" s="6" t="n">
        <v>-73431.07</v>
      </c>
      <c r="J1124" s="6" t="n">
        <v>-1067.57</v>
      </c>
      <c r="K1124" s="6" t="n">
        <v>-58.67</v>
      </c>
      <c r="L1124" s="6" t="n">
        <v>-0</v>
      </c>
      <c r="M1124" s="6"/>
      <c r="N1124" s="6" t="s">
        <f>=I1124+J1124+K1124+L1124</f>
      </c>
      <c r="O1124" s="16"/>
      <c r="P1124" s="16" t="s">
        <v>807</v>
      </c>
    </row>
    <row collapsed="false" customFormat="false" customHeight="false" hidden="false" ht="12.1" outlineLevel="0" r="1125">
      <c r="A1125" s="29" t="n">
        <v>45160.637430556</v>
      </c>
      <c r="B1125" s="30" t="s">
        <v>674</v>
      </c>
      <c r="C1125" s="30" t="s">
        <v>837</v>
      </c>
      <c r="D1125" s="30" t="s">
        <v>657</v>
      </c>
      <c r="E1125" s="30" t="s">
        <v>18</v>
      </c>
      <c r="F1125" s="30" t="s">
        <v>20</v>
      </c>
      <c r="G1125" s="31" t="n">
        <v>-10</v>
      </c>
      <c r="H1125" s="32" t="n">
        <v>260.27</v>
      </c>
      <c r="I1125" s="32" t="n">
        <v>2602.7</v>
      </c>
      <c r="J1125" s="32" t="n">
        <v>0</v>
      </c>
      <c r="K1125" s="32" t="n">
        <v>-2.08</v>
      </c>
      <c r="L1125" s="32" t="n">
        <v>-0</v>
      </c>
      <c r="M1125" s="32"/>
      <c r="N1125" s="6" t="s">
        <f>=I1125+J1125+K1125+L1125</f>
      </c>
      <c r="O1125" s="30"/>
      <c r="P1125" s="30" t="s">
        <v>807</v>
      </c>
    </row>
    <row collapsed="false" customFormat="false" customHeight="false" hidden="false" ht="12.1" outlineLevel="0" r="1126">
      <c r="A1126" s="29" t="n">
        <v>45160.637430556</v>
      </c>
      <c r="B1126" s="30" t="s">
        <v>674</v>
      </c>
      <c r="C1126" s="30" t="s">
        <v>837</v>
      </c>
      <c r="D1126" s="30" t="s">
        <v>657</v>
      </c>
      <c r="E1126" s="30" t="s">
        <v>18</v>
      </c>
      <c r="F1126" s="30" t="s">
        <v>20</v>
      </c>
      <c r="G1126" s="31" t="n">
        <v>-20</v>
      </c>
      <c r="H1126" s="32" t="n">
        <v>260.27</v>
      </c>
      <c r="I1126" s="32" t="n">
        <v>5205.4</v>
      </c>
      <c r="J1126" s="32" t="n">
        <v>0</v>
      </c>
      <c r="K1126" s="32" t="n">
        <v>-4.16</v>
      </c>
      <c r="L1126" s="32" t="n">
        <v>-0</v>
      </c>
      <c r="M1126" s="32"/>
      <c r="N1126" s="6" t="s">
        <f>=I1126+J1126+K1126+L1126</f>
      </c>
      <c r="O1126" s="30"/>
      <c r="P1126" s="30" t="s">
        <v>807</v>
      </c>
    </row>
    <row collapsed="false" customFormat="false" customHeight="false" hidden="false" ht="12.1" outlineLevel="0" r="1127">
      <c r="A1127" s="29" t="n">
        <v>45160.637430556</v>
      </c>
      <c r="B1127" s="30" t="s">
        <v>674</v>
      </c>
      <c r="C1127" s="30" t="s">
        <v>837</v>
      </c>
      <c r="D1127" s="30" t="s">
        <v>657</v>
      </c>
      <c r="E1127" s="30" t="s">
        <v>18</v>
      </c>
      <c r="F1127" s="30" t="s">
        <v>20</v>
      </c>
      <c r="G1127" s="31" t="n">
        <v>-70</v>
      </c>
      <c r="H1127" s="32" t="n">
        <v>260.26</v>
      </c>
      <c r="I1127" s="32" t="n">
        <v>18218.2</v>
      </c>
      <c r="J1127" s="32" t="n">
        <v>0</v>
      </c>
      <c r="K1127" s="32" t="n">
        <v>-14.56</v>
      </c>
      <c r="L1127" s="32" t="n">
        <v>-0</v>
      </c>
      <c r="M1127" s="32"/>
      <c r="N1127" s="6" t="s">
        <f>=I1127+J1127+K1127+L1127</f>
      </c>
      <c r="O1127" s="30"/>
      <c r="P1127" s="30" t="s">
        <v>807</v>
      </c>
    </row>
    <row collapsed="false" customFormat="false" customHeight="false" hidden="false" ht="12.1" outlineLevel="0" r="1128">
      <c r="A1128" s="20" t="n">
        <v>45160.637638889</v>
      </c>
      <c r="B1128" s="16" t="s">
        <v>23</v>
      </c>
      <c r="C1128" s="16" t="s">
        <v>897</v>
      </c>
      <c r="D1128" s="16" t="s">
        <v>656</v>
      </c>
      <c r="E1128" s="16" t="s">
        <v>18</v>
      </c>
      <c r="F1128" s="16" t="s">
        <v>20</v>
      </c>
      <c r="G1128" s="7" t="n">
        <v>110</v>
      </c>
      <c r="H1128" s="6" t="n">
        <v>260.36</v>
      </c>
      <c r="I1128" s="6" t="n">
        <v>-28639.6</v>
      </c>
      <c r="J1128" s="6" t="n">
        <v>-0</v>
      </c>
      <c r="K1128" s="6" t="n">
        <v>-22.88</v>
      </c>
      <c r="L1128" s="6" t="n">
        <v>-0</v>
      </c>
      <c r="M1128" s="6"/>
      <c r="N1128" s="6" t="s">
        <f>=I1128+J1128+K1128+L1128</f>
      </c>
      <c r="O1128" s="16"/>
      <c r="P1128" s="16" t="s">
        <v>807</v>
      </c>
    </row>
    <row collapsed="false" customFormat="false" customHeight="false" hidden="false" ht="12.1" outlineLevel="0" r="1129">
      <c r="A1129" s="20" t="n">
        <v>45160.651331019</v>
      </c>
      <c r="B1129" s="16" t="s">
        <v>719</v>
      </c>
      <c r="C1129" s="16" t="s">
        <v>914</v>
      </c>
      <c r="D1129" s="16" t="s">
        <v>656</v>
      </c>
      <c r="E1129" s="16" t="s">
        <v>87</v>
      </c>
      <c r="F1129" s="16" t="s">
        <v>20</v>
      </c>
      <c r="G1129" s="7" t="n">
        <v>1</v>
      </c>
      <c r="H1129" s="6" t="n">
        <v>17.47</v>
      </c>
      <c r="I1129" s="6" t="n">
        <v>-17.47</v>
      </c>
      <c r="J1129" s="6" t="n">
        <v>-0</v>
      </c>
      <c r="K1129" s="6" t="n">
        <v>-0</v>
      </c>
      <c r="L1129" s="6" t="n">
        <v>-0.02</v>
      </c>
      <c r="M1129" s="6"/>
      <c r="N1129" s="6" t="s">
        <f>=I1129+J1129+K1129+L1129</f>
      </c>
      <c r="O1129" s="16"/>
      <c r="P1129" s="16" t="s">
        <v>841</v>
      </c>
    </row>
    <row collapsed="false" customFormat="false" customHeight="false" hidden="false" ht="12.1" outlineLevel="0" r="1130">
      <c r="A1130" s="29" t="n">
        <v>45160.651863426</v>
      </c>
      <c r="B1130" s="30" t="s">
        <v>732</v>
      </c>
      <c r="C1130" s="30" t="s">
        <v>930</v>
      </c>
      <c r="D1130" s="30" t="s">
        <v>657</v>
      </c>
      <c r="E1130" s="30" t="s">
        <v>18</v>
      </c>
      <c r="F1130" s="30" t="s">
        <v>20</v>
      </c>
      <c r="G1130" s="31" t="n">
        <v>-1</v>
      </c>
      <c r="H1130" s="32" t="n">
        <v>259.61</v>
      </c>
      <c r="I1130" s="32" t="n">
        <v>259.61</v>
      </c>
      <c r="J1130" s="32" t="n">
        <v>0</v>
      </c>
      <c r="K1130" s="32" t="n">
        <v>-0</v>
      </c>
      <c r="L1130" s="32" t="n">
        <v>-0.07</v>
      </c>
      <c r="M1130" s="32"/>
      <c r="N1130" s="6" t="s">
        <f>=I1130+J1130+K1130+L1130</f>
      </c>
      <c r="O1130" s="30"/>
      <c r="P1130" s="30" t="s">
        <v>841</v>
      </c>
    </row>
    <row collapsed="false" customFormat="false" customHeight="false" hidden="false" ht="12.1" outlineLevel="0" r="1131">
      <c r="A1131" s="20" t="n">
        <v>45160.652210648</v>
      </c>
      <c r="B1131" s="16" t="s">
        <v>719</v>
      </c>
      <c r="C1131" s="16" t="s">
        <v>914</v>
      </c>
      <c r="D1131" s="16" t="s">
        <v>656</v>
      </c>
      <c r="E1131" s="16" t="s">
        <v>87</v>
      </c>
      <c r="F1131" s="16" t="s">
        <v>20</v>
      </c>
      <c r="G1131" s="7" t="n">
        <v>15</v>
      </c>
      <c r="H1131" s="6" t="n">
        <v>17.46</v>
      </c>
      <c r="I1131" s="6" t="n">
        <v>-261.9</v>
      </c>
      <c r="J1131" s="6" t="n">
        <v>-0</v>
      </c>
      <c r="K1131" s="6" t="n">
        <v>-0</v>
      </c>
      <c r="L1131" s="6" t="n">
        <v>-0.08</v>
      </c>
      <c r="M1131" s="6"/>
      <c r="N1131" s="6" t="s">
        <f>=I1131+J1131+K1131+L1131</f>
      </c>
      <c r="O1131" s="16"/>
      <c r="P1131" s="16" t="s">
        <v>841</v>
      </c>
    </row>
    <row collapsed="false" customFormat="false" customHeight="false" hidden="false" ht="12.1" outlineLevel="0" r="1132">
      <c r="A1132" s="29" t="n">
        <v>45166.611921296</v>
      </c>
      <c r="B1132" s="30" t="s">
        <v>155</v>
      </c>
      <c r="C1132" s="30" t="s">
        <v>946</v>
      </c>
      <c r="D1132" s="30" t="s">
        <v>657</v>
      </c>
      <c r="E1132" s="30" t="s">
        <v>113</v>
      </c>
      <c r="F1132" s="30" t="s">
        <v>20</v>
      </c>
      <c r="G1132" s="31" t="n">
        <v>-1</v>
      </c>
      <c r="H1132" s="32" t="n">
        <v>91.53</v>
      </c>
      <c r="I1132" s="32" t="n">
        <v>915.3</v>
      </c>
      <c r="J1132" s="32" t="n">
        <v>53.26</v>
      </c>
      <c r="K1132" s="32" t="n">
        <v>-0.55</v>
      </c>
      <c r="L1132" s="32" t="n">
        <v>-0.07</v>
      </c>
      <c r="M1132" s="32"/>
      <c r="N1132" s="6" t="s">
        <f>=I1132+J1132+K1132+L1132</f>
      </c>
      <c r="O1132" s="30"/>
      <c r="P1132" s="30" t="s">
        <v>841</v>
      </c>
    </row>
    <row collapsed="false" customFormat="false" customHeight="false" hidden="false" ht="12.1" outlineLevel="0" r="1133">
      <c r="A1133" s="25" t="n">
        <v>45167.422222222</v>
      </c>
      <c r="B1133" s="26" t="s">
        <v>843</v>
      </c>
      <c r="C1133" s="26" t="s">
        <v>351</v>
      </c>
      <c r="D1133" s="26" t="s">
        <v>843</v>
      </c>
      <c r="E1133" s="26" t="s">
        <v>843</v>
      </c>
      <c r="F1133" s="26" t="s">
        <v>20</v>
      </c>
      <c r="G1133" s="27" t="n">
        <v>1</v>
      </c>
      <c r="H1133" s="28" t="n">
        <v>-778</v>
      </c>
      <c r="I1133" s="28" t="n">
        <v>-778</v>
      </c>
      <c r="J1133" s="28" t="n">
        <v>0</v>
      </c>
      <c r="K1133" s="28" t="n">
        <v>-0</v>
      </c>
      <c r="L1133" s="28" t="n">
        <v>-0</v>
      </c>
      <c r="M1133" s="28"/>
      <c r="N1133" s="6" t="s">
        <f>=I1133+J1133+K1133+L1133</f>
      </c>
      <c r="O1133" s="26"/>
      <c r="P1133" s="26" t="s">
        <v>841</v>
      </c>
    </row>
    <row collapsed="false" customFormat="false" customHeight="false" hidden="false" ht="12.1" outlineLevel="0" r="1134">
      <c r="A1134" s="33" t="n">
        <v>45167.422222222</v>
      </c>
      <c r="B1134" s="34" t="s">
        <v>888</v>
      </c>
      <c r="C1134" s="34" t="s">
        <v>949</v>
      </c>
      <c r="D1134" s="34" t="s">
        <v>888</v>
      </c>
      <c r="E1134" s="34" t="s">
        <v>888</v>
      </c>
      <c r="F1134" s="34" t="s">
        <v>20</v>
      </c>
      <c r="G1134" s="35" t="n">
        <v>1</v>
      </c>
      <c r="H1134" s="36" t="n">
        <v>-172</v>
      </c>
      <c r="I1134" s="36" t="n">
        <v>-172</v>
      </c>
      <c r="J1134" s="36" t="n">
        <v>0</v>
      </c>
      <c r="K1134" s="36" t="n">
        <v>-0</v>
      </c>
      <c r="L1134" s="36" t="n">
        <v>-0</v>
      </c>
      <c r="M1134" s="36"/>
      <c r="N1134" s="6" t="s">
        <f>=I1134+J1134+K1134+L1134</f>
      </c>
      <c r="O1134" s="34"/>
      <c r="P1134" s="34" t="s">
        <v>841</v>
      </c>
    </row>
    <row collapsed="false" customFormat="false" customHeight="false" hidden="false" ht="12.1" outlineLevel="0" r="1135">
      <c r="A1135" s="21" t="n">
        <v>45168</v>
      </c>
      <c r="B1135" s="22" t="s">
        <v>813</v>
      </c>
      <c r="C1135" s="22" t="s">
        <v>950</v>
      </c>
      <c r="D1135" s="22" t="s">
        <v>813</v>
      </c>
      <c r="E1135" s="22" t="s">
        <v>813</v>
      </c>
      <c r="F1135" s="22" t="s">
        <v>20</v>
      </c>
      <c r="G1135" s="23" t="n">
        <v>1</v>
      </c>
      <c r="H1135" s="24" t="n">
        <v>496.85</v>
      </c>
      <c r="I1135" s="24" t="n">
        <v>496.85</v>
      </c>
      <c r="J1135" s="24" t="n">
        <v>0</v>
      </c>
      <c r="K1135" s="24" t="n">
        <v>-0</v>
      </c>
      <c r="L1135" s="24" t="n">
        <v>-0</v>
      </c>
      <c r="M1135" s="24"/>
      <c r="N1135" s="6" t="s">
        <f>=I1135+J1135+K1135+L1135</f>
      </c>
      <c r="O1135" s="22"/>
      <c r="P1135" s="22" t="s">
        <v>841</v>
      </c>
    </row>
    <row collapsed="false" customFormat="false" customHeight="false" hidden="false" ht="12.1" outlineLevel="0" r="1136">
      <c r="A1136" s="20" t="n">
        <v>45169.427858796</v>
      </c>
      <c r="B1136" s="16" t="s">
        <v>719</v>
      </c>
      <c r="C1136" s="16" t="s">
        <v>914</v>
      </c>
      <c r="D1136" s="16" t="s">
        <v>656</v>
      </c>
      <c r="E1136" s="16" t="s">
        <v>87</v>
      </c>
      <c r="F1136" s="16" t="s">
        <v>20</v>
      </c>
      <c r="G1136" s="7" t="n">
        <v>28</v>
      </c>
      <c r="H1136" s="6" t="n">
        <v>18.26</v>
      </c>
      <c r="I1136" s="6" t="n">
        <v>-511.28</v>
      </c>
      <c r="J1136" s="6" t="n">
        <v>-0</v>
      </c>
      <c r="K1136" s="6" t="n">
        <v>-0</v>
      </c>
      <c r="L1136" s="6" t="n">
        <v>-0</v>
      </c>
      <c r="M1136" s="6"/>
      <c r="N1136" s="6" t="s">
        <f>=I1136+J1136+K1136+L1136</f>
      </c>
      <c r="O1136" s="16"/>
      <c r="P1136" s="16" t="s">
        <v>841</v>
      </c>
    </row>
    <row collapsed="false" customFormat="false" customHeight="false" hidden="false" ht="12.1" outlineLevel="0" r="1137">
      <c r="A1137" s="21" t="n">
        <v>45169.563460648</v>
      </c>
      <c r="B1137" s="22" t="s">
        <v>803</v>
      </c>
      <c r="C1137" s="22" t="s">
        <v>240</v>
      </c>
      <c r="D1137" s="22" t="s">
        <v>803</v>
      </c>
      <c r="E1137" s="22" t="s">
        <v>803</v>
      </c>
      <c r="F1137" s="22" t="s">
        <v>20</v>
      </c>
      <c r="G1137" s="23" t="n">
        <v>1</v>
      </c>
      <c r="H1137" s="24" t="n">
        <v>2000</v>
      </c>
      <c r="I1137" s="24" t="n">
        <v>2000</v>
      </c>
      <c r="J1137" s="24" t="n">
        <v>0</v>
      </c>
      <c r="K1137" s="24" t="n">
        <v>-0</v>
      </c>
      <c r="L1137" s="24" t="n">
        <v>-0</v>
      </c>
      <c r="M1137" s="24"/>
      <c r="N1137" s="6" t="s">
        <f>=I1137+J1137+K1137+L1137</f>
      </c>
      <c r="O1137" s="22"/>
      <c r="P1137" s="22" t="s">
        <v>841</v>
      </c>
    </row>
    <row collapsed="false" customFormat="false" customHeight="false" hidden="false" ht="12.1" outlineLevel="0" r="1138">
      <c r="A1138" s="20" t="n">
        <v>45169.574594907</v>
      </c>
      <c r="B1138" s="16" t="s">
        <v>737</v>
      </c>
      <c r="C1138" s="16" t="s">
        <v>951</v>
      </c>
      <c r="D1138" s="16" t="s">
        <v>656</v>
      </c>
      <c r="E1138" s="16" t="s">
        <v>113</v>
      </c>
      <c r="F1138" s="16" t="s">
        <v>20</v>
      </c>
      <c r="G1138" s="7" t="n">
        <v>2</v>
      </c>
      <c r="H1138" s="6" t="n">
        <v>91.1</v>
      </c>
      <c r="I1138" s="6" t="n">
        <v>-1822</v>
      </c>
      <c r="J1138" s="6" t="n">
        <v>-48.42</v>
      </c>
      <c r="K1138" s="6" t="n">
        <v>-0</v>
      </c>
      <c r="L1138" s="6" t="n">
        <v>-0.16</v>
      </c>
      <c r="M1138" s="6"/>
      <c r="N1138" s="6" t="s">
        <f>=I1138+J1138+K1138+L1138</f>
      </c>
      <c r="O1138" s="16"/>
      <c r="P1138" s="16" t="s">
        <v>841</v>
      </c>
    </row>
    <row collapsed="false" customFormat="false" customHeight="false" hidden="false" ht="12.1" outlineLevel="0" r="1139">
      <c r="A1139" s="20" t="n">
        <v>45169.575011574</v>
      </c>
      <c r="B1139" s="16" t="s">
        <v>719</v>
      </c>
      <c r="C1139" s="16" t="s">
        <v>914</v>
      </c>
      <c r="D1139" s="16" t="s">
        <v>656</v>
      </c>
      <c r="E1139" s="16" t="s">
        <v>87</v>
      </c>
      <c r="F1139" s="16" t="s">
        <v>20</v>
      </c>
      <c r="G1139" s="7" t="n">
        <v>7</v>
      </c>
      <c r="H1139" s="6" t="n">
        <v>18.29</v>
      </c>
      <c r="I1139" s="6" t="n">
        <v>-128.03</v>
      </c>
      <c r="J1139" s="6" t="n">
        <v>-0</v>
      </c>
      <c r="K1139" s="6" t="n">
        <v>-0</v>
      </c>
      <c r="L1139" s="6" t="n">
        <v>-0.04</v>
      </c>
      <c r="M1139" s="6"/>
      <c r="N1139" s="6" t="s">
        <f>=I1139+J1139+K1139+L1139</f>
      </c>
      <c r="O1139" s="16"/>
      <c r="P1139" s="16" t="s">
        <v>841</v>
      </c>
    </row>
    <row collapsed="false" customFormat="false" customHeight="false" hidden="false" ht="12.1" outlineLevel="0" r="1140">
      <c r="A1140" s="29" t="n">
        <v>45169.604085648</v>
      </c>
      <c r="B1140" s="30" t="s">
        <v>75</v>
      </c>
      <c r="C1140" s="30" t="s">
        <v>886</v>
      </c>
      <c r="D1140" s="30" t="s">
        <v>657</v>
      </c>
      <c r="E1140" s="30" t="s">
        <v>18</v>
      </c>
      <c r="F1140" s="30" t="s">
        <v>20</v>
      </c>
      <c r="G1140" s="31" t="n">
        <v>-1</v>
      </c>
      <c r="H1140" s="32" t="n">
        <v>11696.5</v>
      </c>
      <c r="I1140" s="32" t="n">
        <v>11696.5</v>
      </c>
      <c r="J1140" s="32" t="n">
        <v>0</v>
      </c>
      <c r="K1140" s="32" t="n">
        <v>-9.34</v>
      </c>
      <c r="L1140" s="32" t="n">
        <v>-0</v>
      </c>
      <c r="M1140" s="32"/>
      <c r="N1140" s="6" t="s">
        <f>=I1140+J1140+K1140+L1140</f>
      </c>
      <c r="O1140" s="30"/>
      <c r="P1140" s="30" t="s">
        <v>807</v>
      </c>
    </row>
    <row collapsed="false" customFormat="false" customHeight="false" hidden="false" ht="12.1" outlineLevel="0" r="1141">
      <c r="A1141" s="20" t="n">
        <v>45169.605277778</v>
      </c>
      <c r="B1141" s="16" t="s">
        <v>75</v>
      </c>
      <c r="C1141" s="16" t="s">
        <v>886</v>
      </c>
      <c r="D1141" s="16" t="s">
        <v>656</v>
      </c>
      <c r="E1141" s="16" t="s">
        <v>18</v>
      </c>
      <c r="F1141" s="16" t="s">
        <v>20</v>
      </c>
      <c r="G1141" s="7" t="n">
        <v>1</v>
      </c>
      <c r="H1141" s="6" t="n">
        <v>11700</v>
      </c>
      <c r="I1141" s="6" t="n">
        <v>-11700</v>
      </c>
      <c r="J1141" s="6" t="n">
        <v>-0</v>
      </c>
      <c r="K1141" s="6" t="n">
        <v>-9.35</v>
      </c>
      <c r="L1141" s="6" t="n">
        <v>-0</v>
      </c>
      <c r="M1141" s="6"/>
      <c r="N1141" s="6" t="s">
        <f>=I1141+J1141+K1141+L1141</f>
      </c>
      <c r="O1141" s="16"/>
      <c r="P1141" s="16" t="s">
        <v>807</v>
      </c>
    </row>
    <row collapsed="false" customFormat="false" customHeight="false" hidden="false" ht="12.1" outlineLevel="0" r="1142">
      <c r="A1142" s="29" t="n">
        <v>45169.617048611</v>
      </c>
      <c r="B1142" s="30" t="s">
        <v>679</v>
      </c>
      <c r="C1142" s="30" t="s">
        <v>853</v>
      </c>
      <c r="D1142" s="30" t="s">
        <v>657</v>
      </c>
      <c r="E1142" s="30" t="s">
        <v>87</v>
      </c>
      <c r="F1142" s="30" t="s">
        <v>20</v>
      </c>
      <c r="G1142" s="31" t="n">
        <v>-10</v>
      </c>
      <c r="H1142" s="32" t="n">
        <v>13.534</v>
      </c>
      <c r="I1142" s="32" t="n">
        <v>135.34</v>
      </c>
      <c r="J1142" s="32" t="n">
        <v>0</v>
      </c>
      <c r="K1142" s="32" t="n">
        <v>-0.11</v>
      </c>
      <c r="L1142" s="32" t="n">
        <v>-0</v>
      </c>
      <c r="M1142" s="32"/>
      <c r="N1142" s="6" t="s">
        <f>=I1142+J1142+K1142+L1142</f>
      </c>
      <c r="O1142" s="30"/>
      <c r="P1142" s="30" t="s">
        <v>807</v>
      </c>
    </row>
    <row collapsed="false" customFormat="false" customHeight="false" hidden="false" ht="12.1" outlineLevel="0" r="1143">
      <c r="A1143" s="29" t="n">
        <v>45169.617164352</v>
      </c>
      <c r="B1143" s="30" t="s">
        <v>666</v>
      </c>
      <c r="C1143" s="30" t="s">
        <v>817</v>
      </c>
      <c r="D1143" s="30" t="s">
        <v>657</v>
      </c>
      <c r="E1143" s="30" t="s">
        <v>87</v>
      </c>
      <c r="F1143" s="30" t="s">
        <v>20</v>
      </c>
      <c r="G1143" s="31" t="n">
        <v>-10</v>
      </c>
      <c r="H1143" s="32" t="n">
        <v>18.325</v>
      </c>
      <c r="I1143" s="32" t="n">
        <v>183.25</v>
      </c>
      <c r="J1143" s="32" t="n">
        <v>0</v>
      </c>
      <c r="K1143" s="32" t="n">
        <v>-0.15</v>
      </c>
      <c r="L1143" s="32" t="n">
        <v>-0</v>
      </c>
      <c r="M1143" s="32"/>
      <c r="N1143" s="6" t="s">
        <f>=I1143+J1143+K1143+L1143</f>
      </c>
      <c r="O1143" s="30"/>
      <c r="P1143" s="30" t="s">
        <v>807</v>
      </c>
    </row>
    <row collapsed="false" customFormat="false" customHeight="false" hidden="false" ht="12.1" outlineLevel="0" r="1144">
      <c r="A1144" s="20" t="n">
        <v>45169.617476852</v>
      </c>
      <c r="B1144" s="16" t="s">
        <v>722</v>
      </c>
      <c r="C1144" s="16" t="s">
        <v>917</v>
      </c>
      <c r="D1144" s="16" t="s">
        <v>656</v>
      </c>
      <c r="E1144" s="16" t="s">
        <v>87</v>
      </c>
      <c r="F1144" s="16" t="s">
        <v>20</v>
      </c>
      <c r="G1144" s="7" t="n">
        <v>65</v>
      </c>
      <c r="H1144" s="6" t="n">
        <v>6.38</v>
      </c>
      <c r="I1144" s="6" t="n">
        <v>-414.7</v>
      </c>
      <c r="J1144" s="6" t="n">
        <v>-0</v>
      </c>
      <c r="K1144" s="6" t="n">
        <v>-0.33</v>
      </c>
      <c r="L1144" s="6" t="n">
        <v>-0</v>
      </c>
      <c r="M1144" s="6"/>
      <c r="N1144" s="6" t="s">
        <f>=I1144+J1144+K1144+L1144</f>
      </c>
      <c r="O1144" s="16"/>
      <c r="P1144" s="16" t="s">
        <v>807</v>
      </c>
    </row>
    <row collapsed="false" customFormat="false" customHeight="false" hidden="false" ht="12.1" outlineLevel="0" r="1145">
      <c r="A1145" s="21" t="n">
        <v>45174</v>
      </c>
      <c r="B1145" s="22" t="s">
        <v>813</v>
      </c>
      <c r="C1145" s="22" t="s">
        <v>952</v>
      </c>
      <c r="D1145" s="22" t="s">
        <v>813</v>
      </c>
      <c r="E1145" s="22" t="s">
        <v>813</v>
      </c>
      <c r="F1145" s="22" t="s">
        <v>20</v>
      </c>
      <c r="G1145" s="23" t="n">
        <v>1</v>
      </c>
      <c r="H1145" s="24" t="n">
        <v>224.4</v>
      </c>
      <c r="I1145" s="24" t="n">
        <v>224.4</v>
      </c>
      <c r="J1145" s="24" t="n">
        <v>0</v>
      </c>
      <c r="K1145" s="24" t="n">
        <v>-0</v>
      </c>
      <c r="L1145" s="24" t="n">
        <v>-0</v>
      </c>
      <c r="M1145" s="24"/>
      <c r="N1145" s="6" t="s">
        <f>=I1145+J1145+K1145+L1145</f>
      </c>
      <c r="O1145" s="22"/>
      <c r="P1145" s="22" t="s">
        <v>841</v>
      </c>
    </row>
    <row collapsed="false" customFormat="false" customHeight="false" hidden="false" ht="12.1" outlineLevel="0" r="1146">
      <c r="A1146" s="21" t="n">
        <v>45176</v>
      </c>
      <c r="B1146" s="22" t="s">
        <v>803</v>
      </c>
      <c r="C1146" s="22" t="s">
        <v>240</v>
      </c>
      <c r="D1146" s="22" t="s">
        <v>803</v>
      </c>
      <c r="E1146" s="22" t="s">
        <v>803</v>
      </c>
      <c r="F1146" s="22" t="s">
        <v>20</v>
      </c>
      <c r="G1146" s="23" t="n">
        <v>1</v>
      </c>
      <c r="H1146" s="24" t="n">
        <v>2000</v>
      </c>
      <c r="I1146" s="24" t="n">
        <v>2000</v>
      </c>
      <c r="J1146" s="24" t="n">
        <v>0</v>
      </c>
      <c r="K1146" s="24" t="n">
        <v>-0</v>
      </c>
      <c r="L1146" s="24" t="n">
        <v>-0</v>
      </c>
      <c r="M1146" s="24"/>
      <c r="N1146" s="6" t="s">
        <f>=I1146+J1146+K1146+L1146</f>
      </c>
      <c r="O1146" s="22"/>
      <c r="P1146" s="22" t="s">
        <v>841</v>
      </c>
    </row>
    <row collapsed="false" customFormat="false" customHeight="false" hidden="false" ht="12.1" outlineLevel="0" r="1147">
      <c r="A1147" s="20" t="n">
        <v>45176.480185185</v>
      </c>
      <c r="B1147" s="16" t="s">
        <v>737</v>
      </c>
      <c r="C1147" s="16" t="s">
        <v>951</v>
      </c>
      <c r="D1147" s="16" t="s">
        <v>656</v>
      </c>
      <c r="E1147" s="16" t="s">
        <v>113</v>
      </c>
      <c r="F1147" s="16" t="s">
        <v>20</v>
      </c>
      <c r="G1147" s="7" t="n">
        <v>2</v>
      </c>
      <c r="H1147" s="6" t="n">
        <v>88.897</v>
      </c>
      <c r="I1147" s="6" t="n">
        <v>-1777.94</v>
      </c>
      <c r="J1147" s="6" t="n">
        <v>-52.06</v>
      </c>
      <c r="K1147" s="6" t="n">
        <v>-1.07</v>
      </c>
      <c r="L1147" s="6" t="n">
        <v>-0.26</v>
      </c>
      <c r="M1147" s="6"/>
      <c r="N1147" s="6" t="s">
        <f>=I1147+J1147+K1147+L1147</f>
      </c>
      <c r="O1147" s="16"/>
      <c r="P1147" s="16" t="s">
        <v>841</v>
      </c>
    </row>
    <row collapsed="false" customFormat="false" customHeight="false" hidden="false" ht="12.1" outlineLevel="0" r="1148">
      <c r="A1148" s="20" t="n">
        <v>45176.48068287</v>
      </c>
      <c r="B1148" s="16" t="s">
        <v>719</v>
      </c>
      <c r="C1148" s="16" t="s">
        <v>914</v>
      </c>
      <c r="D1148" s="16" t="s">
        <v>656</v>
      </c>
      <c r="E1148" s="16" t="s">
        <v>87</v>
      </c>
      <c r="F1148" s="16" t="s">
        <v>20</v>
      </c>
      <c r="G1148" s="7" t="n">
        <v>11</v>
      </c>
      <c r="H1148" s="6" t="n">
        <v>18.26</v>
      </c>
      <c r="I1148" s="6" t="n">
        <v>-200.86</v>
      </c>
      <c r="J1148" s="6" t="n">
        <v>-0</v>
      </c>
      <c r="K1148" s="6" t="n">
        <v>-0</v>
      </c>
      <c r="L1148" s="6" t="n">
        <v>-0.06</v>
      </c>
      <c r="M1148" s="6"/>
      <c r="N1148" s="6" t="s">
        <f>=I1148+J1148+K1148+L1148</f>
      </c>
      <c r="O1148" s="16"/>
      <c r="P1148" s="16" t="s">
        <v>841</v>
      </c>
    </row>
    <row collapsed="false" customFormat="false" customHeight="false" hidden="false" ht="12.1" outlineLevel="0" r="1149">
      <c r="A1149" s="20" t="n">
        <v>45176.48068287</v>
      </c>
      <c r="B1149" s="16" t="s">
        <v>719</v>
      </c>
      <c r="C1149" s="16" t="s">
        <v>914</v>
      </c>
      <c r="D1149" s="16" t="s">
        <v>656</v>
      </c>
      <c r="E1149" s="16" t="s">
        <v>87</v>
      </c>
      <c r="F1149" s="16" t="s">
        <v>20</v>
      </c>
      <c r="G1149" s="7" t="n">
        <v>11</v>
      </c>
      <c r="H1149" s="6" t="n">
        <v>18.26</v>
      </c>
      <c r="I1149" s="6" t="n">
        <v>-200.86</v>
      </c>
      <c r="J1149" s="6" t="n">
        <v>-0</v>
      </c>
      <c r="K1149" s="6" t="n">
        <v>-0</v>
      </c>
      <c r="L1149" s="6" t="n">
        <v>-0.06</v>
      </c>
      <c r="M1149" s="6"/>
      <c r="N1149" s="6" t="s">
        <f>=I1149+J1149+K1149+L1149</f>
      </c>
      <c r="O1149" s="16"/>
      <c r="P1149" s="16" t="s">
        <v>841</v>
      </c>
    </row>
    <row collapsed="false" customFormat="false" customHeight="false" hidden="false" ht="12.1" outlineLevel="0" r="1150">
      <c r="A1150" s="21" t="n">
        <v>45184.8375</v>
      </c>
      <c r="B1150" s="22" t="s">
        <v>803</v>
      </c>
      <c r="C1150" s="22" t="s">
        <v>175</v>
      </c>
      <c r="D1150" s="22" t="s">
        <v>803</v>
      </c>
      <c r="E1150" s="22" t="s">
        <v>803</v>
      </c>
      <c r="F1150" s="22" t="s">
        <v>20</v>
      </c>
      <c r="G1150" s="23" t="n">
        <v>1</v>
      </c>
      <c r="H1150" s="24" t="n">
        <v>3000</v>
      </c>
      <c r="I1150" s="24" t="n">
        <v>3000</v>
      </c>
      <c r="J1150" s="24" t="n">
        <v>0</v>
      </c>
      <c r="K1150" s="24" t="n">
        <v>-0</v>
      </c>
      <c r="L1150" s="24" t="n">
        <v>-0</v>
      </c>
      <c r="M1150" s="24"/>
      <c r="N1150" s="6" t="s">
        <f>=I1150+J1150+K1150+L1150</f>
      </c>
      <c r="O1150" s="22"/>
      <c r="P1150" s="22" t="s">
        <v>927</v>
      </c>
    </row>
    <row collapsed="false" customFormat="false" customHeight="false" hidden="false" ht="12.1" outlineLevel="0" r="1151">
      <c r="A1151" s="21" t="n">
        <v>45187</v>
      </c>
      <c r="B1151" s="22" t="s">
        <v>813</v>
      </c>
      <c r="C1151" s="22" t="s">
        <v>953</v>
      </c>
      <c r="D1151" s="22" t="s">
        <v>813</v>
      </c>
      <c r="E1151" s="22" t="s">
        <v>813</v>
      </c>
      <c r="F1151" s="22" t="s">
        <v>20</v>
      </c>
      <c r="G1151" s="23" t="n">
        <v>1</v>
      </c>
      <c r="H1151" s="24" t="n">
        <v>1256.24</v>
      </c>
      <c r="I1151" s="24" t="n">
        <v>1256.24</v>
      </c>
      <c r="J1151" s="24" t="n">
        <v>0</v>
      </c>
      <c r="K1151" s="24" t="n">
        <v>-0</v>
      </c>
      <c r="L1151" s="24" t="n">
        <v>-0</v>
      </c>
      <c r="M1151" s="24"/>
      <c r="N1151" s="6" t="s">
        <f>=I1151+J1151+K1151+L1151</f>
      </c>
      <c r="O1151" s="22"/>
      <c r="P1151" s="22" t="s">
        <v>807</v>
      </c>
    </row>
    <row collapsed="false" customFormat="false" customHeight="false" hidden="false" ht="12.1" outlineLevel="0" r="1152">
      <c r="A1152" s="20" t="n">
        <v>45187.596527778</v>
      </c>
      <c r="B1152" s="16" t="s">
        <v>722</v>
      </c>
      <c r="C1152" s="16" t="s">
        <v>917</v>
      </c>
      <c r="D1152" s="16" t="s">
        <v>656</v>
      </c>
      <c r="E1152" s="16" t="s">
        <v>87</v>
      </c>
      <c r="F1152" s="16" t="s">
        <v>20</v>
      </c>
      <c r="G1152" s="7" t="n">
        <v>204</v>
      </c>
      <c r="H1152" s="6" t="n">
        <v>6.22</v>
      </c>
      <c r="I1152" s="6" t="n">
        <v>-1268.88</v>
      </c>
      <c r="J1152" s="6" t="n">
        <v>-0</v>
      </c>
      <c r="K1152" s="6" t="n">
        <v>-0</v>
      </c>
      <c r="L1152" s="6" t="n">
        <v>-0</v>
      </c>
      <c r="M1152" s="6"/>
      <c r="N1152" s="6" t="s">
        <f>=I1152+J1152+K1152+L1152</f>
      </c>
      <c r="O1152" s="16"/>
      <c r="P1152" s="16" t="s">
        <v>807</v>
      </c>
    </row>
    <row collapsed="false" customFormat="false" customHeight="false" hidden="false" ht="12.1" outlineLevel="0" r="1153">
      <c r="A1153" s="20" t="n">
        <v>45187.747222222</v>
      </c>
      <c r="B1153" s="16" t="s">
        <v>17</v>
      </c>
      <c r="C1153" s="16" t="s">
        <v>928</v>
      </c>
      <c r="D1153" s="16" t="s">
        <v>656</v>
      </c>
      <c r="E1153" s="16" t="s">
        <v>18</v>
      </c>
      <c r="F1153" s="16" t="s">
        <v>20</v>
      </c>
      <c r="G1153" s="7" t="n">
        <v>0.19317</v>
      </c>
      <c r="H1153" s="6" t="n">
        <v>15530.06</v>
      </c>
      <c r="I1153" s="6" t="n">
        <v>-2999.94</v>
      </c>
      <c r="J1153" s="6" t="n">
        <v>-0</v>
      </c>
      <c r="K1153" s="6" t="n">
        <v>-0</v>
      </c>
      <c r="L1153" s="6" t="n">
        <v>-0</v>
      </c>
      <c r="M1153" s="6"/>
      <c r="N1153" s="6" t="s">
        <f>=I1153+J1153+K1153+L1153</f>
      </c>
      <c r="O1153" s="16"/>
      <c r="P1153" s="16" t="s">
        <v>927</v>
      </c>
    </row>
    <row collapsed="false" customFormat="false" customHeight="false" hidden="false" ht="12.1" outlineLevel="0" r="1154">
      <c r="A1154" s="21" t="n">
        <v>45190</v>
      </c>
      <c r="B1154" s="22" t="s">
        <v>803</v>
      </c>
      <c r="C1154" s="22" t="s">
        <v>175</v>
      </c>
      <c r="D1154" s="22" t="s">
        <v>803</v>
      </c>
      <c r="E1154" s="22" t="s">
        <v>803</v>
      </c>
      <c r="F1154" s="22" t="s">
        <v>20</v>
      </c>
      <c r="G1154" s="23" t="n">
        <v>1</v>
      </c>
      <c r="H1154" s="24" t="n">
        <v>100</v>
      </c>
      <c r="I1154" s="24" t="n">
        <v>100</v>
      </c>
      <c r="J1154" s="24" t="n">
        <v>0</v>
      </c>
      <c r="K1154" s="24" t="n">
        <v>-0</v>
      </c>
      <c r="L1154" s="24" t="n">
        <v>-0</v>
      </c>
      <c r="M1154" s="24"/>
      <c r="N1154" s="6" t="s">
        <f>=I1154+J1154+K1154+L1154</f>
      </c>
      <c r="O1154" s="22"/>
      <c r="P1154" s="22" t="s">
        <v>807</v>
      </c>
    </row>
    <row collapsed="false" customFormat="false" customHeight="false" hidden="false" ht="12.1" outlineLevel="0" r="1155">
      <c r="A1155" s="29" t="n">
        <v>45190.932013889</v>
      </c>
      <c r="B1155" s="30" t="s">
        <v>23</v>
      </c>
      <c r="C1155" s="30" t="s">
        <v>897</v>
      </c>
      <c r="D1155" s="30" t="s">
        <v>657</v>
      </c>
      <c r="E1155" s="30" t="s">
        <v>18</v>
      </c>
      <c r="F1155" s="30" t="s">
        <v>20</v>
      </c>
      <c r="G1155" s="31" t="n">
        <v>-110</v>
      </c>
      <c r="H1155" s="32" t="n">
        <v>250.08</v>
      </c>
      <c r="I1155" s="32" t="n">
        <v>27508.8</v>
      </c>
      <c r="J1155" s="32" t="n">
        <v>0</v>
      </c>
      <c r="K1155" s="32" t="n">
        <v>-21.98</v>
      </c>
      <c r="L1155" s="32" t="n">
        <v>-0</v>
      </c>
      <c r="M1155" s="32"/>
      <c r="N1155" s="6" t="s">
        <f>=I1155+J1155+K1155+L1155</f>
      </c>
      <c r="O1155" s="30"/>
      <c r="P1155" s="30" t="s">
        <v>807</v>
      </c>
    </row>
    <row collapsed="false" customFormat="false" customHeight="false" hidden="false" ht="12.1" outlineLevel="0" r="1156">
      <c r="A1156" s="20" t="n">
        <v>45190.932175926</v>
      </c>
      <c r="B1156" s="16" t="s">
        <v>23</v>
      </c>
      <c r="C1156" s="16" t="s">
        <v>897</v>
      </c>
      <c r="D1156" s="16" t="s">
        <v>656</v>
      </c>
      <c r="E1156" s="16" t="s">
        <v>18</v>
      </c>
      <c r="F1156" s="16" t="s">
        <v>20</v>
      </c>
      <c r="G1156" s="7" t="n">
        <v>110</v>
      </c>
      <c r="H1156" s="6" t="n">
        <v>250.09</v>
      </c>
      <c r="I1156" s="6" t="n">
        <v>-27509.9</v>
      </c>
      <c r="J1156" s="6" t="n">
        <v>-0</v>
      </c>
      <c r="K1156" s="6" t="n">
        <v>-21.98</v>
      </c>
      <c r="L1156" s="6" t="n">
        <v>-0</v>
      </c>
      <c r="M1156" s="6"/>
      <c r="N1156" s="6" t="s">
        <f>=I1156+J1156+K1156+L1156</f>
      </c>
      <c r="O1156" s="16"/>
      <c r="P1156" s="16" t="s">
        <v>807</v>
      </c>
    </row>
    <row collapsed="false" customFormat="false" customHeight="false" hidden="false" ht="12.1" outlineLevel="0" r="1157">
      <c r="A1157" s="21" t="n">
        <v>45196</v>
      </c>
      <c r="B1157" s="22" t="s">
        <v>803</v>
      </c>
      <c r="C1157" s="22" t="s">
        <v>240</v>
      </c>
      <c r="D1157" s="22" t="s">
        <v>803</v>
      </c>
      <c r="E1157" s="22" t="s">
        <v>803</v>
      </c>
      <c r="F1157" s="22" t="s">
        <v>20</v>
      </c>
      <c r="G1157" s="23" t="n">
        <v>1</v>
      </c>
      <c r="H1157" s="24" t="n">
        <v>42.08</v>
      </c>
      <c r="I1157" s="24" t="n">
        <v>42.08</v>
      </c>
      <c r="J1157" s="24" t="n">
        <v>0</v>
      </c>
      <c r="K1157" s="24" t="n">
        <v>-0</v>
      </c>
      <c r="L1157" s="24" t="n">
        <v>-0</v>
      </c>
      <c r="M1157" s="24"/>
      <c r="N1157" s="6" t="s">
        <f>=I1157+J1157+K1157+L1157</f>
      </c>
      <c r="O1157" s="22"/>
      <c r="P1157" s="22" t="s">
        <v>841</v>
      </c>
    </row>
    <row collapsed="false" customFormat="false" customHeight="false" hidden="false" ht="12.1" outlineLevel="0" r="1158">
      <c r="A1158" s="20" t="n">
        <v>45196.673344907</v>
      </c>
      <c r="B1158" s="16" t="s">
        <v>719</v>
      </c>
      <c r="C1158" s="16" t="s">
        <v>914</v>
      </c>
      <c r="D1158" s="16" t="s">
        <v>656</v>
      </c>
      <c r="E1158" s="16" t="s">
        <v>87</v>
      </c>
      <c r="F1158" s="16" t="s">
        <v>20</v>
      </c>
      <c r="G1158" s="7" t="n">
        <v>2</v>
      </c>
      <c r="H1158" s="6" t="n">
        <v>17.665</v>
      </c>
      <c r="I1158" s="6" t="n">
        <v>-35.33</v>
      </c>
      <c r="J1158" s="6" t="n">
        <v>-0</v>
      </c>
      <c r="K1158" s="6" t="n">
        <v>-0</v>
      </c>
      <c r="L1158" s="6" t="n">
        <v>-0.02</v>
      </c>
      <c r="M1158" s="6"/>
      <c r="N1158" s="6" t="s">
        <f>=I1158+J1158+K1158+L1158</f>
      </c>
      <c r="O1158" s="16"/>
      <c r="P1158" s="16" t="s">
        <v>841</v>
      </c>
    </row>
    <row collapsed="false" customFormat="false" customHeight="false" hidden="false" ht="12.1" outlineLevel="0" r="1159">
      <c r="A1159" s="29" t="n">
        <v>45208.422083333</v>
      </c>
      <c r="B1159" s="30" t="s">
        <v>737</v>
      </c>
      <c r="C1159" s="30" t="s">
        <v>951</v>
      </c>
      <c r="D1159" s="30" t="s">
        <v>657</v>
      </c>
      <c r="E1159" s="30" t="s">
        <v>113</v>
      </c>
      <c r="F1159" s="30" t="s">
        <v>20</v>
      </c>
      <c r="G1159" s="31" t="n">
        <v>-1</v>
      </c>
      <c r="H1159" s="32" t="n">
        <v>86.31</v>
      </c>
      <c r="I1159" s="32" t="n">
        <v>863.1</v>
      </c>
      <c r="J1159" s="32" t="n">
        <v>34.36</v>
      </c>
      <c r="K1159" s="32" t="n">
        <v>-0.52</v>
      </c>
      <c r="L1159" s="32" t="n">
        <v>-0.11</v>
      </c>
      <c r="M1159" s="32"/>
      <c r="N1159" s="6" t="s">
        <f>=I1159+J1159+K1159+L1159</f>
      </c>
      <c r="O1159" s="30"/>
      <c r="P1159" s="30" t="s">
        <v>841</v>
      </c>
    </row>
    <row collapsed="false" customFormat="false" customHeight="false" hidden="false" ht="12.1" outlineLevel="0" r="1160">
      <c r="A1160" s="29" t="n">
        <v>45208.422083333</v>
      </c>
      <c r="B1160" s="30" t="s">
        <v>737</v>
      </c>
      <c r="C1160" s="30" t="s">
        <v>951</v>
      </c>
      <c r="D1160" s="30" t="s">
        <v>657</v>
      </c>
      <c r="E1160" s="30" t="s">
        <v>113</v>
      </c>
      <c r="F1160" s="30" t="s">
        <v>20</v>
      </c>
      <c r="G1160" s="31" t="n">
        <v>-1</v>
      </c>
      <c r="H1160" s="32" t="n">
        <v>86.414</v>
      </c>
      <c r="I1160" s="32" t="n">
        <v>864.14</v>
      </c>
      <c r="J1160" s="32" t="n">
        <v>34.36</v>
      </c>
      <c r="K1160" s="32" t="n">
        <v>-0.52</v>
      </c>
      <c r="L1160" s="32" t="n">
        <v>-0.11</v>
      </c>
      <c r="M1160" s="32"/>
      <c r="N1160" s="6" t="s">
        <f>=I1160+J1160+K1160+L1160</f>
      </c>
      <c r="O1160" s="30"/>
      <c r="P1160" s="30" t="s">
        <v>841</v>
      </c>
    </row>
    <row collapsed="false" customFormat="false" customHeight="false" hidden="false" ht="12.1" outlineLevel="0" r="1161">
      <c r="A1161" s="29" t="n">
        <v>45208.422083333</v>
      </c>
      <c r="B1161" s="30" t="s">
        <v>737</v>
      </c>
      <c r="C1161" s="30" t="s">
        <v>951</v>
      </c>
      <c r="D1161" s="30" t="s">
        <v>657</v>
      </c>
      <c r="E1161" s="30" t="s">
        <v>113</v>
      </c>
      <c r="F1161" s="30" t="s">
        <v>20</v>
      </c>
      <c r="G1161" s="31" t="n">
        <v>-2</v>
      </c>
      <c r="H1161" s="32" t="n">
        <v>86.415</v>
      </c>
      <c r="I1161" s="32" t="n">
        <v>1728.3</v>
      </c>
      <c r="J1161" s="32" t="n">
        <v>68.72</v>
      </c>
      <c r="K1161" s="32" t="n">
        <v>-1.03</v>
      </c>
      <c r="L1161" s="32" t="n">
        <v>-0.21</v>
      </c>
      <c r="M1161" s="32"/>
      <c r="N1161" s="6" t="s">
        <f>=I1161+J1161+K1161+L1161</f>
      </c>
      <c r="O1161" s="30"/>
      <c r="P1161" s="30" t="s">
        <v>841</v>
      </c>
    </row>
    <row collapsed="false" customFormat="false" customHeight="false" hidden="false" ht="12.1" outlineLevel="0" r="1162">
      <c r="A1162" s="25" t="n">
        <v>45209.418055556</v>
      </c>
      <c r="B1162" s="26" t="s">
        <v>843</v>
      </c>
      <c r="C1162" s="26" t="s">
        <v>351</v>
      </c>
      <c r="D1162" s="26" t="s">
        <v>843</v>
      </c>
      <c r="E1162" s="26" t="s">
        <v>843</v>
      </c>
      <c r="F1162" s="26" t="s">
        <v>20</v>
      </c>
      <c r="G1162" s="27" t="n">
        <v>1</v>
      </c>
      <c r="H1162" s="28" t="n">
        <v>-3571</v>
      </c>
      <c r="I1162" s="28" t="n">
        <v>-3571</v>
      </c>
      <c r="J1162" s="28" t="n">
        <v>0</v>
      </c>
      <c r="K1162" s="28" t="n">
        <v>-0</v>
      </c>
      <c r="L1162" s="28" t="n">
        <v>-0</v>
      </c>
      <c r="M1162" s="28"/>
      <c r="N1162" s="6" t="s">
        <f>=I1162+J1162+K1162+L1162</f>
      </c>
      <c r="O1162" s="26"/>
      <c r="P1162" s="26" t="s">
        <v>841</v>
      </c>
    </row>
    <row collapsed="false" customFormat="false" customHeight="false" hidden="false" ht="12.1" outlineLevel="0" r="1163">
      <c r="A1163" s="33" t="n">
        <v>45209.418055556</v>
      </c>
      <c r="B1163" s="34" t="s">
        <v>888</v>
      </c>
      <c r="C1163" s="34" t="s">
        <v>949</v>
      </c>
      <c r="D1163" s="34" t="s">
        <v>888</v>
      </c>
      <c r="E1163" s="34" t="s">
        <v>888</v>
      </c>
      <c r="F1163" s="34" t="s">
        <v>20</v>
      </c>
      <c r="G1163" s="35" t="n">
        <v>1</v>
      </c>
      <c r="H1163" s="36" t="n">
        <v>-29</v>
      </c>
      <c r="I1163" s="36" t="n">
        <v>-29</v>
      </c>
      <c r="J1163" s="36" t="n">
        <v>0</v>
      </c>
      <c r="K1163" s="36" t="n">
        <v>-0</v>
      </c>
      <c r="L1163" s="36" t="n">
        <v>-0</v>
      </c>
      <c r="M1163" s="36"/>
      <c r="N1163" s="6" t="s">
        <f>=I1163+J1163+K1163+L1163</f>
      </c>
      <c r="O1163" s="34"/>
      <c r="P1163" s="34" t="s">
        <v>841</v>
      </c>
    </row>
    <row collapsed="false" customFormat="false" customHeight="false" hidden="false" ht="12.1" outlineLevel="0" r="1164">
      <c r="A1164" s="21" t="n">
        <v>45215.54025463</v>
      </c>
      <c r="B1164" s="22" t="s">
        <v>803</v>
      </c>
      <c r="C1164" s="22" t="s">
        <v>240</v>
      </c>
      <c r="D1164" s="22" t="s">
        <v>803</v>
      </c>
      <c r="E1164" s="22" t="s">
        <v>803</v>
      </c>
      <c r="F1164" s="22" t="s">
        <v>20</v>
      </c>
      <c r="G1164" s="23" t="n">
        <v>1</v>
      </c>
      <c r="H1164" s="24" t="n">
        <v>4000</v>
      </c>
      <c r="I1164" s="24" t="n">
        <v>4000</v>
      </c>
      <c r="J1164" s="24" t="n">
        <v>0</v>
      </c>
      <c r="K1164" s="24" t="n">
        <v>-0</v>
      </c>
      <c r="L1164" s="24" t="n">
        <v>-0</v>
      </c>
      <c r="M1164" s="24"/>
      <c r="N1164" s="6" t="s">
        <f>=I1164+J1164+K1164+L1164</f>
      </c>
      <c r="O1164" s="22"/>
      <c r="P1164" s="22" t="s">
        <v>841</v>
      </c>
    </row>
    <row collapsed="false" customFormat="false" customHeight="false" hidden="false" ht="12.1" outlineLevel="0" r="1165">
      <c r="A1165" s="20" t="n">
        <v>45215.544768519</v>
      </c>
      <c r="B1165" s="16" t="s">
        <v>738</v>
      </c>
      <c r="C1165" s="16" t="s">
        <v>954</v>
      </c>
      <c r="D1165" s="16" t="s">
        <v>656</v>
      </c>
      <c r="E1165" s="16" t="s">
        <v>113</v>
      </c>
      <c r="F1165" s="16" t="s">
        <v>20</v>
      </c>
      <c r="G1165" s="7" t="n">
        <v>5</v>
      </c>
      <c r="H1165" s="6" t="n">
        <v>76.94</v>
      </c>
      <c r="I1165" s="6" t="n">
        <v>-3847</v>
      </c>
      <c r="J1165" s="6" t="n">
        <v>-13.7</v>
      </c>
      <c r="K1165" s="6" t="n">
        <v>-0</v>
      </c>
      <c r="L1165" s="6" t="n">
        <v>-0.38</v>
      </c>
      <c r="M1165" s="6"/>
      <c r="N1165" s="6" t="s">
        <f>=I1165+J1165+K1165+L1165</f>
      </c>
      <c r="O1165" s="16"/>
      <c r="P1165" s="16" t="s">
        <v>841</v>
      </c>
    </row>
    <row collapsed="false" customFormat="false" customHeight="false" hidden="false" ht="12.1" outlineLevel="0" r="1166">
      <c r="A1166" s="20" t="n">
        <v>45215.545127315</v>
      </c>
      <c r="B1166" s="16" t="s">
        <v>719</v>
      </c>
      <c r="C1166" s="16" t="s">
        <v>914</v>
      </c>
      <c r="D1166" s="16" t="s">
        <v>656</v>
      </c>
      <c r="E1166" s="16" t="s">
        <v>87</v>
      </c>
      <c r="F1166" s="16" t="s">
        <v>20</v>
      </c>
      <c r="G1166" s="7" t="n">
        <v>7</v>
      </c>
      <c r="H1166" s="6" t="n">
        <v>17.915</v>
      </c>
      <c r="I1166" s="6" t="n">
        <v>-125.41</v>
      </c>
      <c r="J1166" s="6" t="n">
        <v>-0</v>
      </c>
      <c r="K1166" s="6" t="n">
        <v>-0</v>
      </c>
      <c r="L1166" s="6" t="n">
        <v>-0.04</v>
      </c>
      <c r="M1166" s="6"/>
      <c r="N1166" s="6" t="s">
        <f>=I1166+J1166+K1166+L1166</f>
      </c>
      <c r="O1166" s="16"/>
      <c r="P1166" s="16" t="s">
        <v>841</v>
      </c>
    </row>
    <row collapsed="false" customFormat="false" customHeight="false" hidden="false" ht="12.1" outlineLevel="0" r="1167">
      <c r="A1167" s="21" t="n">
        <v>45215.809722222</v>
      </c>
      <c r="B1167" s="22" t="s">
        <v>803</v>
      </c>
      <c r="C1167" s="22" t="s">
        <v>175</v>
      </c>
      <c r="D1167" s="22" t="s">
        <v>803</v>
      </c>
      <c r="E1167" s="22" t="s">
        <v>803</v>
      </c>
      <c r="F1167" s="22" t="s">
        <v>20</v>
      </c>
      <c r="G1167" s="23" t="n">
        <v>1</v>
      </c>
      <c r="H1167" s="24" t="n">
        <v>3000</v>
      </c>
      <c r="I1167" s="24" t="n">
        <v>3000</v>
      </c>
      <c r="J1167" s="24" t="n">
        <v>0</v>
      </c>
      <c r="K1167" s="24" t="n">
        <v>-0</v>
      </c>
      <c r="L1167" s="24" t="n">
        <v>-0</v>
      </c>
      <c r="M1167" s="24"/>
      <c r="N1167" s="6" t="s">
        <f>=I1167+J1167+K1167+L1167</f>
      </c>
      <c r="O1167" s="22"/>
      <c r="P1167" s="22" t="s">
        <v>927</v>
      </c>
    </row>
    <row collapsed="false" customFormat="false" customHeight="false" hidden="false" ht="12.1" outlineLevel="0" r="1168">
      <c r="A1168" s="20" t="n">
        <v>45216.683333333</v>
      </c>
      <c r="B1168" s="16" t="s">
        <v>17</v>
      </c>
      <c r="C1168" s="16" t="s">
        <v>928</v>
      </c>
      <c r="D1168" s="16" t="s">
        <v>656</v>
      </c>
      <c r="E1168" s="16" t="s">
        <v>18</v>
      </c>
      <c r="F1168" s="16" t="s">
        <v>20</v>
      </c>
      <c r="G1168" s="7" t="n">
        <v>0.18903</v>
      </c>
      <c r="H1168" s="6" t="n">
        <v>15870.29</v>
      </c>
      <c r="I1168" s="6" t="n">
        <v>-2999.96</v>
      </c>
      <c r="J1168" s="6" t="n">
        <v>-0</v>
      </c>
      <c r="K1168" s="6" t="n">
        <v>-0</v>
      </c>
      <c r="L1168" s="6" t="n">
        <v>-0</v>
      </c>
      <c r="M1168" s="6"/>
      <c r="N1168" s="6" t="s">
        <f>=I1168+J1168+K1168+L1168</f>
      </c>
      <c r="O1168" s="16"/>
      <c r="P1168" s="16" t="s">
        <v>927</v>
      </c>
    </row>
    <row collapsed="false" customFormat="false" customHeight="false" hidden="false" ht="12.1" outlineLevel="0" r="1169">
      <c r="A1169" s="21" t="n">
        <v>45223.397025463</v>
      </c>
      <c r="B1169" s="22" t="s">
        <v>803</v>
      </c>
      <c r="C1169" s="22" t="s">
        <v>240</v>
      </c>
      <c r="D1169" s="22" t="s">
        <v>803</v>
      </c>
      <c r="E1169" s="22" t="s">
        <v>803</v>
      </c>
      <c r="F1169" s="22" t="s">
        <v>20</v>
      </c>
      <c r="G1169" s="23" t="n">
        <v>1</v>
      </c>
      <c r="H1169" s="24" t="n">
        <v>1100</v>
      </c>
      <c r="I1169" s="24" t="n">
        <v>1100</v>
      </c>
      <c r="J1169" s="24" t="n">
        <v>0</v>
      </c>
      <c r="K1169" s="24" t="n">
        <v>-0</v>
      </c>
      <c r="L1169" s="24" t="n">
        <v>-0</v>
      </c>
      <c r="M1169" s="24"/>
      <c r="N1169" s="6" t="s">
        <f>=I1169+J1169+K1169+L1169</f>
      </c>
      <c r="O1169" s="22"/>
      <c r="P1169" s="22" t="s">
        <v>841</v>
      </c>
    </row>
    <row collapsed="false" customFormat="false" customHeight="false" hidden="false" ht="12.1" outlineLevel="0" r="1170">
      <c r="A1170" s="20" t="n">
        <v>45223.422326389</v>
      </c>
      <c r="B1170" s="16" t="s">
        <v>737</v>
      </c>
      <c r="C1170" s="16" t="s">
        <v>951</v>
      </c>
      <c r="D1170" s="16" t="s">
        <v>656</v>
      </c>
      <c r="E1170" s="16" t="s">
        <v>113</v>
      </c>
      <c r="F1170" s="16" t="s">
        <v>20</v>
      </c>
      <c r="G1170" s="7" t="n">
        <v>1</v>
      </c>
      <c r="H1170" s="6" t="n">
        <v>86.487</v>
      </c>
      <c r="I1170" s="6" t="n">
        <v>-864.87</v>
      </c>
      <c r="J1170" s="6" t="n">
        <v>-38.26</v>
      </c>
      <c r="K1170" s="6" t="n">
        <v>-0</v>
      </c>
      <c r="L1170" s="6" t="n">
        <v>-0.07</v>
      </c>
      <c r="M1170" s="6"/>
      <c r="N1170" s="6" t="s">
        <f>=I1170+J1170+K1170+L1170</f>
      </c>
      <c r="O1170" s="16"/>
      <c r="P1170" s="16" t="s">
        <v>841</v>
      </c>
    </row>
    <row collapsed="false" customFormat="false" customHeight="false" hidden="false" ht="12.1" outlineLevel="0" r="1171">
      <c r="A1171" s="20" t="n">
        <v>45223.422638889</v>
      </c>
      <c r="B1171" s="16" t="s">
        <v>719</v>
      </c>
      <c r="C1171" s="16" t="s">
        <v>914</v>
      </c>
      <c r="D1171" s="16" t="s">
        <v>656</v>
      </c>
      <c r="E1171" s="16" t="s">
        <v>87</v>
      </c>
      <c r="F1171" s="16" t="s">
        <v>20</v>
      </c>
      <c r="G1171" s="7" t="n">
        <v>11</v>
      </c>
      <c r="H1171" s="6" t="n">
        <v>18.185</v>
      </c>
      <c r="I1171" s="6" t="n">
        <v>-200.04</v>
      </c>
      <c r="J1171" s="6" t="n">
        <v>-0</v>
      </c>
      <c r="K1171" s="6" t="n">
        <v>-0</v>
      </c>
      <c r="L1171" s="6" t="n">
        <v>-0.06</v>
      </c>
      <c r="M1171" s="6"/>
      <c r="N1171" s="6" t="s">
        <f>=I1171+J1171+K1171+L1171</f>
      </c>
      <c r="O1171" s="16"/>
      <c r="P1171" s="16" t="s">
        <v>841</v>
      </c>
    </row>
    <row collapsed="false" customFormat="false" customHeight="false" hidden="false" ht="12.1" outlineLevel="0" r="1172">
      <c r="A1172" s="29" t="n">
        <v>45225.723738426</v>
      </c>
      <c r="B1172" s="30" t="s">
        <v>725</v>
      </c>
      <c r="C1172" s="30" t="s">
        <v>920</v>
      </c>
      <c r="D1172" s="30" t="s">
        <v>657</v>
      </c>
      <c r="E1172" s="30" t="s">
        <v>113</v>
      </c>
      <c r="F1172" s="30" t="s">
        <v>20</v>
      </c>
      <c r="G1172" s="31" t="n">
        <v>-1</v>
      </c>
      <c r="H1172" s="32" t="n">
        <v>93.3402</v>
      </c>
      <c r="I1172" s="32" t="n">
        <v>11862.05</v>
      </c>
      <c r="J1172" s="32" t="n">
        <v>78.03</v>
      </c>
      <c r="K1172" s="32" t="n">
        <v>-7.12</v>
      </c>
      <c r="L1172" s="32" t="n">
        <v>-1.01</v>
      </c>
      <c r="M1172" s="32"/>
      <c r="N1172" s="6" t="s">
        <f>=I1172+J1172+K1172+L1172</f>
      </c>
      <c r="O1172" s="30"/>
      <c r="P1172" s="30" t="s">
        <v>841</v>
      </c>
    </row>
    <row collapsed="false" customFormat="false" customHeight="false" hidden="false" ht="12.1" outlineLevel="0" r="1173">
      <c r="A1173" s="29" t="n">
        <v>45225.723738426</v>
      </c>
      <c r="B1173" s="30" t="s">
        <v>725</v>
      </c>
      <c r="C1173" s="30" t="s">
        <v>920</v>
      </c>
      <c r="D1173" s="30" t="s">
        <v>657</v>
      </c>
      <c r="E1173" s="30" t="s">
        <v>113</v>
      </c>
      <c r="F1173" s="30" t="s">
        <v>20</v>
      </c>
      <c r="G1173" s="31" t="n">
        <v>-1</v>
      </c>
      <c r="H1173" s="32" t="n">
        <v>93.3403</v>
      </c>
      <c r="I1173" s="32" t="n">
        <v>11862.06</v>
      </c>
      <c r="J1173" s="32" t="n">
        <v>78.03</v>
      </c>
      <c r="K1173" s="32" t="n">
        <v>-7.11</v>
      </c>
      <c r="L1173" s="32" t="n">
        <v>-1.01</v>
      </c>
      <c r="M1173" s="32"/>
      <c r="N1173" s="6" t="s">
        <f>=I1173+J1173+K1173+L1173</f>
      </c>
      <c r="O1173" s="30"/>
      <c r="P1173" s="30" t="s">
        <v>841</v>
      </c>
    </row>
    <row collapsed="false" customFormat="false" customHeight="false" hidden="false" ht="12.1" outlineLevel="0" r="1174">
      <c r="A1174" s="25" t="n">
        <v>45226.528472222</v>
      </c>
      <c r="B1174" s="26" t="s">
        <v>843</v>
      </c>
      <c r="C1174" s="26" t="s">
        <v>351</v>
      </c>
      <c r="D1174" s="26" t="s">
        <v>843</v>
      </c>
      <c r="E1174" s="26" t="s">
        <v>843</v>
      </c>
      <c r="F1174" s="26" t="s">
        <v>20</v>
      </c>
      <c r="G1174" s="27" t="n">
        <v>1</v>
      </c>
      <c r="H1174" s="28" t="n">
        <v>-23833</v>
      </c>
      <c r="I1174" s="28" t="n">
        <v>-23833</v>
      </c>
      <c r="J1174" s="28" t="n">
        <v>0</v>
      </c>
      <c r="K1174" s="28" t="n">
        <v>-0</v>
      </c>
      <c r="L1174" s="28" t="n">
        <v>-0</v>
      </c>
      <c r="M1174" s="28"/>
      <c r="N1174" s="6" t="s">
        <f>=I1174+J1174+K1174+L1174</f>
      </c>
      <c r="O1174" s="26"/>
      <c r="P1174" s="26" t="s">
        <v>841</v>
      </c>
    </row>
    <row collapsed="false" customFormat="false" customHeight="false" hidden="false" ht="12.1" outlineLevel="0" r="1175">
      <c r="A1175" s="33" t="n">
        <v>45226.528472222</v>
      </c>
      <c r="B1175" s="34" t="s">
        <v>888</v>
      </c>
      <c r="C1175" s="34" t="s">
        <v>949</v>
      </c>
      <c r="D1175" s="34" t="s">
        <v>888</v>
      </c>
      <c r="E1175" s="34" t="s">
        <v>888</v>
      </c>
      <c r="F1175" s="34" t="s">
        <v>20</v>
      </c>
      <c r="G1175" s="35" t="n">
        <v>1</v>
      </c>
      <c r="H1175" s="36" t="n">
        <v>-40</v>
      </c>
      <c r="I1175" s="36" t="n">
        <v>-40</v>
      </c>
      <c r="J1175" s="36" t="n">
        <v>0</v>
      </c>
      <c r="K1175" s="36" t="n">
        <v>-0</v>
      </c>
      <c r="L1175" s="36" t="n">
        <v>-0</v>
      </c>
      <c r="M1175" s="36"/>
      <c r="N1175" s="6" t="s">
        <f>=I1175+J1175+K1175+L1175</f>
      </c>
      <c r="O1175" s="34"/>
      <c r="P1175" s="34" t="s">
        <v>841</v>
      </c>
    </row>
    <row collapsed="false" customFormat="false" customHeight="false" hidden="false" ht="12.1" outlineLevel="0" r="1176">
      <c r="A1176" s="29" t="n">
        <v>45243.525358796</v>
      </c>
      <c r="B1176" s="30" t="s">
        <v>731</v>
      </c>
      <c r="C1176" s="30" t="s">
        <v>929</v>
      </c>
      <c r="D1176" s="30" t="s">
        <v>657</v>
      </c>
      <c r="E1176" s="30" t="s">
        <v>113</v>
      </c>
      <c r="F1176" s="30" t="s">
        <v>20</v>
      </c>
      <c r="G1176" s="31" t="n">
        <v>-10</v>
      </c>
      <c r="H1176" s="32" t="n">
        <v>93.21</v>
      </c>
      <c r="I1176" s="32" t="n">
        <v>9321</v>
      </c>
      <c r="J1176" s="32" t="n">
        <v>172.6</v>
      </c>
      <c r="K1176" s="32" t="n">
        <v>-5.59</v>
      </c>
      <c r="L1176" s="32" t="n">
        <v>-1.17</v>
      </c>
      <c r="M1176" s="32"/>
      <c r="N1176" s="6" t="s">
        <f>=I1176+J1176+K1176+L1176</f>
      </c>
      <c r="O1176" s="30"/>
      <c r="P1176" s="30" t="s">
        <v>841</v>
      </c>
    </row>
    <row collapsed="false" customFormat="false" customHeight="false" hidden="false" ht="12.1" outlineLevel="0" r="1177">
      <c r="A1177" s="25" t="n">
        <v>45244.41875</v>
      </c>
      <c r="B1177" s="26" t="s">
        <v>843</v>
      </c>
      <c r="C1177" s="26" t="s">
        <v>351</v>
      </c>
      <c r="D1177" s="26" t="s">
        <v>843</v>
      </c>
      <c r="E1177" s="26" t="s">
        <v>843</v>
      </c>
      <c r="F1177" s="26" t="s">
        <v>20</v>
      </c>
      <c r="G1177" s="27" t="n">
        <v>1</v>
      </c>
      <c r="H1177" s="28" t="n">
        <v>-9480</v>
      </c>
      <c r="I1177" s="28" t="n">
        <v>-9480</v>
      </c>
      <c r="J1177" s="28" t="n">
        <v>0</v>
      </c>
      <c r="K1177" s="28" t="n">
        <v>-0</v>
      </c>
      <c r="L1177" s="28" t="n">
        <v>-0</v>
      </c>
      <c r="M1177" s="28"/>
      <c r="N1177" s="6" t="s">
        <f>=I1177+J1177+K1177+L1177</f>
      </c>
      <c r="O1177" s="26"/>
      <c r="P1177" s="26" t="s">
        <v>841</v>
      </c>
    </row>
    <row collapsed="false" customFormat="false" customHeight="false" hidden="false" ht="12.1" outlineLevel="0" r="1178">
      <c r="A1178" s="29" t="n">
        <v>45244.803472222</v>
      </c>
      <c r="B1178" s="30" t="s">
        <v>17</v>
      </c>
      <c r="C1178" s="30" t="s">
        <v>928</v>
      </c>
      <c r="D1178" s="30" t="s">
        <v>657</v>
      </c>
      <c r="E1178" s="30" t="s">
        <v>18</v>
      </c>
      <c r="F1178" s="30" t="s">
        <v>20</v>
      </c>
      <c r="G1178" s="31" t="n">
        <v>-4</v>
      </c>
      <c r="H1178" s="32" t="n">
        <v>15969.02</v>
      </c>
      <c r="I1178" s="32" t="n">
        <v>63876.08</v>
      </c>
      <c r="J1178" s="32" t="n">
        <v>0</v>
      </c>
      <c r="K1178" s="32" t="n">
        <v>-0</v>
      </c>
      <c r="L1178" s="32" t="n">
        <v>-0</v>
      </c>
      <c r="M1178" s="32"/>
      <c r="N1178" s="6" t="s">
        <f>=I1178+J1178+K1178+L1178</f>
      </c>
      <c r="O1178" s="30"/>
      <c r="P1178" s="30" t="s">
        <v>927</v>
      </c>
    </row>
    <row collapsed="false" customFormat="false" customHeight="false" hidden="false" ht="12.1" outlineLevel="0" r="1179">
      <c r="A1179" s="25" t="n">
        <v>45244.803472222</v>
      </c>
      <c r="B1179" s="26" t="s">
        <v>843</v>
      </c>
      <c r="C1179" s="26" t="s">
        <v>225</v>
      </c>
      <c r="D1179" s="26" t="s">
        <v>843</v>
      </c>
      <c r="E1179" s="26" t="s">
        <v>843</v>
      </c>
      <c r="F1179" s="26" t="s">
        <v>20</v>
      </c>
      <c r="G1179" s="27" t="n">
        <v>1</v>
      </c>
      <c r="H1179" s="28" t="n">
        <v>-63876.08</v>
      </c>
      <c r="I1179" s="28" t="n">
        <v>-63876.08</v>
      </c>
      <c r="J1179" s="28" t="n">
        <v>0</v>
      </c>
      <c r="K1179" s="28" t="n">
        <v>-0</v>
      </c>
      <c r="L1179" s="28" t="n">
        <v>-0</v>
      </c>
      <c r="M1179" s="28"/>
      <c r="N1179" s="6" t="s">
        <f>=I1179+J1179+K1179+L1179</f>
      </c>
      <c r="O1179" s="26"/>
      <c r="P1179" s="26" t="s">
        <v>927</v>
      </c>
    </row>
    <row collapsed="false" customFormat="false" customHeight="false" hidden="false" ht="12.1" outlineLevel="0" r="1180">
      <c r="A1180" s="21" t="n">
        <v>45250.9</v>
      </c>
      <c r="B1180" s="22" t="s">
        <v>803</v>
      </c>
      <c r="C1180" s="22" t="s">
        <v>175</v>
      </c>
      <c r="D1180" s="22" t="s">
        <v>803</v>
      </c>
      <c r="E1180" s="22" t="s">
        <v>803</v>
      </c>
      <c r="F1180" s="22" t="s">
        <v>20</v>
      </c>
      <c r="G1180" s="23" t="n">
        <v>1</v>
      </c>
      <c r="H1180" s="24" t="n">
        <v>3000</v>
      </c>
      <c r="I1180" s="24" t="n">
        <v>3000</v>
      </c>
      <c r="J1180" s="24" t="n">
        <v>0</v>
      </c>
      <c r="K1180" s="24" t="n">
        <v>-0</v>
      </c>
      <c r="L1180" s="24" t="n">
        <v>-0</v>
      </c>
      <c r="M1180" s="24"/>
      <c r="N1180" s="6" t="s">
        <f>=I1180+J1180+K1180+L1180</f>
      </c>
      <c r="O1180" s="22"/>
      <c r="P1180" s="22" t="s">
        <v>927</v>
      </c>
    </row>
    <row collapsed="false" customFormat="false" customHeight="false" hidden="false" ht="12.1" outlineLevel="0" r="1181">
      <c r="A1181" s="20" t="n">
        <v>45251.804166667</v>
      </c>
      <c r="B1181" s="16" t="s">
        <v>17</v>
      </c>
      <c r="C1181" s="16" t="s">
        <v>928</v>
      </c>
      <c r="D1181" s="16" t="s">
        <v>656</v>
      </c>
      <c r="E1181" s="16" t="s">
        <v>18</v>
      </c>
      <c r="F1181" s="16" t="s">
        <v>20</v>
      </c>
      <c r="G1181" s="7" t="n">
        <v>0.1909</v>
      </c>
      <c r="H1181" s="6" t="n">
        <v>15715.1</v>
      </c>
      <c r="I1181" s="6" t="n">
        <v>-3000.01</v>
      </c>
      <c r="J1181" s="6" t="n">
        <v>-0</v>
      </c>
      <c r="K1181" s="6" t="n">
        <v>-0</v>
      </c>
      <c r="L1181" s="6" t="n">
        <v>-0</v>
      </c>
      <c r="M1181" s="6"/>
      <c r="N1181" s="6" t="s">
        <f>=I1181+J1181+K1181+L1181</f>
      </c>
      <c r="O1181" s="16"/>
      <c r="P1181" s="16" t="s">
        <v>927</v>
      </c>
    </row>
    <row collapsed="false" customFormat="false" customHeight="false" hidden="false" ht="12.1" outlineLevel="0" r="1182">
      <c r="A1182" s="21" t="n">
        <v>45257</v>
      </c>
      <c r="B1182" s="22" t="s">
        <v>803</v>
      </c>
      <c r="C1182" s="22" t="s">
        <v>175</v>
      </c>
      <c r="D1182" s="22" t="s">
        <v>803</v>
      </c>
      <c r="E1182" s="22" t="s">
        <v>803</v>
      </c>
      <c r="F1182" s="22" t="s">
        <v>20</v>
      </c>
      <c r="G1182" s="23" t="n">
        <v>1</v>
      </c>
      <c r="H1182" s="24" t="n">
        <v>400</v>
      </c>
      <c r="I1182" s="24" t="n">
        <v>400</v>
      </c>
      <c r="J1182" s="24" t="n">
        <v>0</v>
      </c>
      <c r="K1182" s="24" t="n">
        <v>-0</v>
      </c>
      <c r="L1182" s="24" t="n">
        <v>-0</v>
      </c>
      <c r="M1182" s="24"/>
      <c r="N1182" s="6" t="s">
        <f>=I1182+J1182+K1182+L1182</f>
      </c>
      <c r="O1182" s="22"/>
      <c r="P1182" s="22" t="s">
        <v>807</v>
      </c>
    </row>
    <row collapsed="false" customFormat="false" customHeight="false" hidden="false" ht="12.1" outlineLevel="0" r="1183">
      <c r="A1183" s="29" t="n">
        <v>45257.601412037</v>
      </c>
      <c r="B1183" s="30" t="s">
        <v>75</v>
      </c>
      <c r="C1183" s="30" t="s">
        <v>886</v>
      </c>
      <c r="D1183" s="30" t="s">
        <v>657</v>
      </c>
      <c r="E1183" s="30" t="s">
        <v>18</v>
      </c>
      <c r="F1183" s="30" t="s">
        <v>20</v>
      </c>
      <c r="G1183" s="31" t="n">
        <v>-1</v>
      </c>
      <c r="H1183" s="32" t="n">
        <v>11179</v>
      </c>
      <c r="I1183" s="32" t="n">
        <v>11179</v>
      </c>
      <c r="J1183" s="32" t="n">
        <v>0</v>
      </c>
      <c r="K1183" s="32" t="n">
        <v>-8.84</v>
      </c>
      <c r="L1183" s="32" t="n">
        <v>-0</v>
      </c>
      <c r="M1183" s="32"/>
      <c r="N1183" s="6" t="s">
        <f>=I1183+J1183+K1183+L1183</f>
      </c>
      <c r="O1183" s="30"/>
      <c r="P1183" s="30" t="s">
        <v>807</v>
      </c>
    </row>
    <row collapsed="false" customFormat="false" customHeight="false" hidden="false" ht="12.1" outlineLevel="0" r="1184">
      <c r="A1184" s="20" t="n">
        <v>45257.601886574</v>
      </c>
      <c r="B1184" s="16" t="s">
        <v>75</v>
      </c>
      <c r="C1184" s="16" t="s">
        <v>886</v>
      </c>
      <c r="D1184" s="16" t="s">
        <v>656</v>
      </c>
      <c r="E1184" s="16" t="s">
        <v>18</v>
      </c>
      <c r="F1184" s="16" t="s">
        <v>20</v>
      </c>
      <c r="G1184" s="7" t="n">
        <v>1</v>
      </c>
      <c r="H1184" s="6" t="n">
        <v>11178.5</v>
      </c>
      <c r="I1184" s="6" t="n">
        <v>-11178.5</v>
      </c>
      <c r="J1184" s="6" t="n">
        <v>-0</v>
      </c>
      <c r="K1184" s="6" t="n">
        <v>-8.84</v>
      </c>
      <c r="L1184" s="6" t="n">
        <v>-0</v>
      </c>
      <c r="M1184" s="6"/>
      <c r="N1184" s="6" t="s">
        <f>=I1184+J1184+K1184+L1184</f>
      </c>
      <c r="O1184" s="16"/>
      <c r="P1184" s="16" t="s">
        <v>807</v>
      </c>
    </row>
    <row collapsed="false" customFormat="false" customHeight="false" hidden="false" ht="12.1" outlineLevel="0" r="1185">
      <c r="A1185" s="29" t="n">
        <v>45257.603981481</v>
      </c>
      <c r="B1185" s="30" t="s">
        <v>68</v>
      </c>
      <c r="C1185" s="30" t="s">
        <v>829</v>
      </c>
      <c r="D1185" s="30" t="s">
        <v>657</v>
      </c>
      <c r="E1185" s="30" t="s">
        <v>18</v>
      </c>
      <c r="F1185" s="30" t="s">
        <v>20</v>
      </c>
      <c r="G1185" s="31" t="n">
        <v>-1</v>
      </c>
      <c r="H1185" s="32" t="n">
        <v>1295</v>
      </c>
      <c r="I1185" s="32" t="n">
        <v>1295</v>
      </c>
      <c r="J1185" s="32" t="n">
        <v>0</v>
      </c>
      <c r="K1185" s="32" t="n">
        <v>-1.02</v>
      </c>
      <c r="L1185" s="32" t="n">
        <v>-0</v>
      </c>
      <c r="M1185" s="32"/>
      <c r="N1185" s="6" t="s">
        <f>=I1185+J1185+K1185+L1185</f>
      </c>
      <c r="O1185" s="30"/>
      <c r="P1185" s="30" t="s">
        <v>807</v>
      </c>
    </row>
    <row collapsed="false" customFormat="false" customHeight="false" hidden="false" ht="12.1" outlineLevel="0" r="1186">
      <c r="A1186" s="29" t="n">
        <v>45257.603981481</v>
      </c>
      <c r="B1186" s="30" t="s">
        <v>68</v>
      </c>
      <c r="C1186" s="30" t="s">
        <v>829</v>
      </c>
      <c r="D1186" s="30" t="s">
        <v>657</v>
      </c>
      <c r="E1186" s="30" t="s">
        <v>18</v>
      </c>
      <c r="F1186" s="30" t="s">
        <v>20</v>
      </c>
      <c r="G1186" s="31" t="n">
        <v>-9</v>
      </c>
      <c r="H1186" s="32" t="n">
        <v>1295</v>
      </c>
      <c r="I1186" s="32" t="n">
        <v>11655</v>
      </c>
      <c r="J1186" s="32" t="n">
        <v>0</v>
      </c>
      <c r="K1186" s="32" t="n">
        <v>-9.21</v>
      </c>
      <c r="L1186" s="32" t="n">
        <v>-0</v>
      </c>
      <c r="M1186" s="32"/>
      <c r="N1186" s="6" t="s">
        <f>=I1186+J1186+K1186+L1186</f>
      </c>
      <c r="O1186" s="30"/>
      <c r="P1186" s="30" t="s">
        <v>807</v>
      </c>
    </row>
    <row collapsed="false" customFormat="false" customHeight="false" hidden="false" ht="12.1" outlineLevel="0" r="1187">
      <c r="A1187" s="20" t="n">
        <v>45257.604131944</v>
      </c>
      <c r="B1187" s="16" t="s">
        <v>68</v>
      </c>
      <c r="C1187" s="16" t="s">
        <v>829</v>
      </c>
      <c r="D1187" s="16" t="s">
        <v>656</v>
      </c>
      <c r="E1187" s="16" t="s">
        <v>18</v>
      </c>
      <c r="F1187" s="16" t="s">
        <v>20</v>
      </c>
      <c r="G1187" s="7" t="n">
        <v>10</v>
      </c>
      <c r="H1187" s="6" t="n">
        <v>1295.2</v>
      </c>
      <c r="I1187" s="6" t="n">
        <v>-12952</v>
      </c>
      <c r="J1187" s="6" t="n">
        <v>-0</v>
      </c>
      <c r="K1187" s="6" t="n">
        <v>-10.24</v>
      </c>
      <c r="L1187" s="6" t="n">
        <v>-0</v>
      </c>
      <c r="M1187" s="6"/>
      <c r="N1187" s="6" t="s">
        <f>=I1187+J1187+K1187+L1187</f>
      </c>
      <c r="O1187" s="16"/>
      <c r="P1187" s="16" t="s">
        <v>807</v>
      </c>
    </row>
    <row collapsed="false" customFormat="false" customHeight="false" hidden="false" ht="12.1" outlineLevel="0" r="1188">
      <c r="A1188" s="29" t="n">
        <v>45257.604513889</v>
      </c>
      <c r="B1188" s="30" t="s">
        <v>50</v>
      </c>
      <c r="C1188" s="30" t="s">
        <v>812</v>
      </c>
      <c r="D1188" s="30" t="s">
        <v>657</v>
      </c>
      <c r="E1188" s="30" t="s">
        <v>18</v>
      </c>
      <c r="F1188" s="30" t="s">
        <v>20</v>
      </c>
      <c r="G1188" s="31" t="n">
        <v>-20</v>
      </c>
      <c r="H1188" s="32" t="n">
        <v>177.7</v>
      </c>
      <c r="I1188" s="32" t="n">
        <v>3554</v>
      </c>
      <c r="J1188" s="32" t="n">
        <v>0</v>
      </c>
      <c r="K1188" s="32" t="n">
        <v>-2.81</v>
      </c>
      <c r="L1188" s="32" t="n">
        <v>-0</v>
      </c>
      <c r="M1188" s="32"/>
      <c r="N1188" s="6" t="s">
        <f>=I1188+J1188+K1188+L1188</f>
      </c>
      <c r="O1188" s="30"/>
      <c r="P1188" s="30" t="s">
        <v>807</v>
      </c>
    </row>
    <row collapsed="false" customFormat="false" customHeight="false" hidden="false" ht="12.1" outlineLevel="0" r="1189">
      <c r="A1189" s="29" t="n">
        <v>45257.604548611</v>
      </c>
      <c r="B1189" s="30" t="s">
        <v>50</v>
      </c>
      <c r="C1189" s="30" t="s">
        <v>812</v>
      </c>
      <c r="D1189" s="30" t="s">
        <v>657</v>
      </c>
      <c r="E1189" s="30" t="s">
        <v>18</v>
      </c>
      <c r="F1189" s="30" t="s">
        <v>20</v>
      </c>
      <c r="G1189" s="31" t="n">
        <v>-10</v>
      </c>
      <c r="H1189" s="32" t="n">
        <v>177.7</v>
      </c>
      <c r="I1189" s="32" t="n">
        <v>1777</v>
      </c>
      <c r="J1189" s="32" t="n">
        <v>0</v>
      </c>
      <c r="K1189" s="32" t="n">
        <v>-1.4</v>
      </c>
      <c r="L1189" s="32" t="n">
        <v>-0</v>
      </c>
      <c r="M1189" s="32"/>
      <c r="N1189" s="6" t="s">
        <f>=I1189+J1189+K1189+L1189</f>
      </c>
      <c r="O1189" s="30"/>
      <c r="P1189" s="30" t="s">
        <v>807</v>
      </c>
    </row>
    <row collapsed="false" customFormat="false" customHeight="false" hidden="false" ht="12.1" outlineLevel="0" r="1190">
      <c r="A1190" s="29" t="n">
        <v>45257.604594907</v>
      </c>
      <c r="B1190" s="30" t="s">
        <v>50</v>
      </c>
      <c r="C1190" s="30" t="s">
        <v>812</v>
      </c>
      <c r="D1190" s="30" t="s">
        <v>657</v>
      </c>
      <c r="E1190" s="30" t="s">
        <v>18</v>
      </c>
      <c r="F1190" s="30" t="s">
        <v>20</v>
      </c>
      <c r="G1190" s="31" t="n">
        <v>-10</v>
      </c>
      <c r="H1190" s="32" t="n">
        <v>177.7</v>
      </c>
      <c r="I1190" s="32" t="n">
        <v>1777</v>
      </c>
      <c r="J1190" s="32" t="n">
        <v>0</v>
      </c>
      <c r="K1190" s="32" t="n">
        <v>-1.4</v>
      </c>
      <c r="L1190" s="32" t="n">
        <v>-0</v>
      </c>
      <c r="M1190" s="32"/>
      <c r="N1190" s="6" t="s">
        <f>=I1190+J1190+K1190+L1190</f>
      </c>
      <c r="O1190" s="30"/>
      <c r="P1190" s="30" t="s">
        <v>807</v>
      </c>
    </row>
    <row collapsed="false" customFormat="false" customHeight="false" hidden="false" ht="12.1" outlineLevel="0" r="1191">
      <c r="A1191" s="29" t="n">
        <v>45257.6046875</v>
      </c>
      <c r="B1191" s="30" t="s">
        <v>50</v>
      </c>
      <c r="C1191" s="30" t="s">
        <v>812</v>
      </c>
      <c r="D1191" s="30" t="s">
        <v>657</v>
      </c>
      <c r="E1191" s="30" t="s">
        <v>18</v>
      </c>
      <c r="F1191" s="30" t="s">
        <v>20</v>
      </c>
      <c r="G1191" s="31" t="n">
        <v>-30</v>
      </c>
      <c r="H1191" s="32" t="n">
        <v>177.7</v>
      </c>
      <c r="I1191" s="32" t="n">
        <v>5331</v>
      </c>
      <c r="J1191" s="32" t="n">
        <v>0</v>
      </c>
      <c r="K1191" s="32" t="n">
        <v>-4.21</v>
      </c>
      <c r="L1191" s="32" t="n">
        <v>-0</v>
      </c>
      <c r="M1191" s="32"/>
      <c r="N1191" s="6" t="s">
        <f>=I1191+J1191+K1191+L1191</f>
      </c>
      <c r="O1191" s="30"/>
      <c r="P1191" s="30" t="s">
        <v>807</v>
      </c>
    </row>
    <row collapsed="false" customFormat="false" customHeight="false" hidden="false" ht="12.1" outlineLevel="0" r="1192">
      <c r="A1192" s="29" t="n">
        <v>45257.604722222</v>
      </c>
      <c r="B1192" s="30" t="s">
        <v>50</v>
      </c>
      <c r="C1192" s="30" t="s">
        <v>812</v>
      </c>
      <c r="D1192" s="30" t="s">
        <v>657</v>
      </c>
      <c r="E1192" s="30" t="s">
        <v>18</v>
      </c>
      <c r="F1192" s="30" t="s">
        <v>20</v>
      </c>
      <c r="G1192" s="31" t="n">
        <v>-20</v>
      </c>
      <c r="H1192" s="32" t="n">
        <v>177.7</v>
      </c>
      <c r="I1192" s="32" t="n">
        <v>3554</v>
      </c>
      <c r="J1192" s="32" t="n">
        <v>0</v>
      </c>
      <c r="K1192" s="32" t="n">
        <v>-2.81</v>
      </c>
      <c r="L1192" s="32" t="n">
        <v>-0</v>
      </c>
      <c r="M1192" s="32"/>
      <c r="N1192" s="6" t="s">
        <f>=I1192+J1192+K1192+L1192</f>
      </c>
      <c r="O1192" s="30"/>
      <c r="P1192" s="30" t="s">
        <v>807</v>
      </c>
    </row>
    <row collapsed="false" customFormat="false" customHeight="false" hidden="false" ht="12.1" outlineLevel="0" r="1193">
      <c r="A1193" s="29" t="n">
        <v>45257.604733796</v>
      </c>
      <c r="B1193" s="30" t="s">
        <v>50</v>
      </c>
      <c r="C1193" s="30" t="s">
        <v>812</v>
      </c>
      <c r="D1193" s="30" t="s">
        <v>657</v>
      </c>
      <c r="E1193" s="30" t="s">
        <v>18</v>
      </c>
      <c r="F1193" s="30" t="s">
        <v>20</v>
      </c>
      <c r="G1193" s="31" t="n">
        <v>-10</v>
      </c>
      <c r="H1193" s="32" t="n">
        <v>177.7</v>
      </c>
      <c r="I1193" s="32" t="n">
        <v>1777</v>
      </c>
      <c r="J1193" s="32" t="n">
        <v>0</v>
      </c>
      <c r="K1193" s="32" t="n">
        <v>-1.4</v>
      </c>
      <c r="L1193" s="32" t="n">
        <v>-0</v>
      </c>
      <c r="M1193" s="32"/>
      <c r="N1193" s="6" t="s">
        <f>=I1193+J1193+K1193+L1193</f>
      </c>
      <c r="O1193" s="30"/>
      <c r="P1193" s="30" t="s">
        <v>807</v>
      </c>
    </row>
    <row collapsed="false" customFormat="false" customHeight="false" hidden="false" ht="12.1" outlineLevel="0" r="1194">
      <c r="A1194" s="20" t="n">
        <v>45257.605162037</v>
      </c>
      <c r="B1194" s="16" t="s">
        <v>50</v>
      </c>
      <c r="C1194" s="16" t="s">
        <v>812</v>
      </c>
      <c r="D1194" s="16" t="s">
        <v>656</v>
      </c>
      <c r="E1194" s="16" t="s">
        <v>18</v>
      </c>
      <c r="F1194" s="16" t="s">
        <v>20</v>
      </c>
      <c r="G1194" s="7" t="n">
        <v>90</v>
      </c>
      <c r="H1194" s="6" t="n">
        <v>177.68</v>
      </c>
      <c r="I1194" s="6" t="n">
        <v>-15991.2</v>
      </c>
      <c r="J1194" s="6" t="n">
        <v>-0</v>
      </c>
      <c r="K1194" s="6" t="n">
        <v>-12.64</v>
      </c>
      <c r="L1194" s="6" t="n">
        <v>-0</v>
      </c>
      <c r="M1194" s="6"/>
      <c r="N1194" s="6" t="s">
        <f>=I1194+J1194+K1194+L1194</f>
      </c>
      <c r="O1194" s="16"/>
      <c r="P1194" s="16" t="s">
        <v>807</v>
      </c>
    </row>
    <row collapsed="false" customFormat="false" customHeight="false" hidden="false" ht="12.1" outlineLevel="0" r="1195">
      <c r="A1195" s="29" t="n">
        <v>45257.60630787</v>
      </c>
      <c r="B1195" s="30" t="s">
        <v>722</v>
      </c>
      <c r="C1195" s="30" t="s">
        <v>917</v>
      </c>
      <c r="D1195" s="30" t="s">
        <v>657</v>
      </c>
      <c r="E1195" s="30" t="s">
        <v>87</v>
      </c>
      <c r="F1195" s="30" t="s">
        <v>20</v>
      </c>
      <c r="G1195" s="31" t="n">
        <v>-9</v>
      </c>
      <c r="H1195" s="32" t="n">
        <v>6.37</v>
      </c>
      <c r="I1195" s="32" t="n">
        <v>57.33</v>
      </c>
      <c r="J1195" s="32" t="n">
        <v>0</v>
      </c>
      <c r="K1195" s="32" t="n">
        <v>-0.05</v>
      </c>
      <c r="L1195" s="32" t="n">
        <v>-0</v>
      </c>
      <c r="M1195" s="32"/>
      <c r="N1195" s="6" t="s">
        <f>=I1195+J1195+K1195+L1195</f>
      </c>
      <c r="O1195" s="30"/>
      <c r="P1195" s="30" t="s">
        <v>807</v>
      </c>
    </row>
    <row collapsed="false" customFormat="false" customHeight="false" hidden="false" ht="12.1" outlineLevel="0" r="1196">
      <c r="A1196" s="20" t="n">
        <v>45257.606446759</v>
      </c>
      <c r="B1196" s="16" t="s">
        <v>50</v>
      </c>
      <c r="C1196" s="16" t="s">
        <v>812</v>
      </c>
      <c r="D1196" s="16" t="s">
        <v>656</v>
      </c>
      <c r="E1196" s="16" t="s">
        <v>18</v>
      </c>
      <c r="F1196" s="16" t="s">
        <v>20</v>
      </c>
      <c r="G1196" s="7" t="n">
        <v>10</v>
      </c>
      <c r="H1196" s="6" t="n">
        <v>177.62</v>
      </c>
      <c r="I1196" s="6" t="n">
        <v>-1776.2</v>
      </c>
      <c r="J1196" s="6" t="n">
        <v>-0</v>
      </c>
      <c r="K1196" s="6" t="n">
        <v>-1.4</v>
      </c>
      <c r="L1196" s="6" t="n">
        <v>-0</v>
      </c>
      <c r="M1196" s="6"/>
      <c r="N1196" s="6" t="s">
        <f>=I1196+J1196+K1196+L1196</f>
      </c>
      <c r="O1196" s="16"/>
      <c r="P1196" s="16" t="s">
        <v>807</v>
      </c>
    </row>
    <row collapsed="false" customFormat="false" customHeight="false" hidden="false" ht="12.1" outlineLevel="0" r="1197">
      <c r="A1197" s="29" t="n">
        <v>45257.608888889</v>
      </c>
      <c r="B1197" s="30" t="s">
        <v>31</v>
      </c>
      <c r="C1197" s="30" t="s">
        <v>856</v>
      </c>
      <c r="D1197" s="30" t="s">
        <v>657</v>
      </c>
      <c r="E1197" s="30" t="s">
        <v>18</v>
      </c>
      <c r="F1197" s="30" t="s">
        <v>20</v>
      </c>
      <c r="G1197" s="31" t="n">
        <v>-17</v>
      </c>
      <c r="H1197" s="32" t="n">
        <v>873.25</v>
      </c>
      <c r="I1197" s="32" t="n">
        <v>14845.25</v>
      </c>
      <c r="J1197" s="32" t="n">
        <v>0</v>
      </c>
      <c r="K1197" s="32" t="n">
        <v>-11.73</v>
      </c>
      <c r="L1197" s="32" t="n">
        <v>-0</v>
      </c>
      <c r="M1197" s="32"/>
      <c r="N1197" s="6" t="s">
        <f>=I1197+J1197+K1197+L1197</f>
      </c>
      <c r="O1197" s="30"/>
      <c r="P1197" s="30" t="s">
        <v>807</v>
      </c>
    </row>
    <row collapsed="false" customFormat="false" customHeight="false" hidden="false" ht="12.1" outlineLevel="0" r="1198">
      <c r="A1198" s="20" t="n">
        <v>45257.609097222</v>
      </c>
      <c r="B1198" s="16" t="s">
        <v>31</v>
      </c>
      <c r="C1198" s="16" t="s">
        <v>856</v>
      </c>
      <c r="D1198" s="16" t="s">
        <v>656</v>
      </c>
      <c r="E1198" s="16" t="s">
        <v>18</v>
      </c>
      <c r="F1198" s="16" t="s">
        <v>20</v>
      </c>
      <c r="G1198" s="7" t="n">
        <v>16</v>
      </c>
      <c r="H1198" s="6" t="n">
        <v>873.3</v>
      </c>
      <c r="I1198" s="6" t="n">
        <v>-13972.8</v>
      </c>
      <c r="J1198" s="6" t="n">
        <v>-0</v>
      </c>
      <c r="K1198" s="6" t="n">
        <v>-11.05</v>
      </c>
      <c r="L1198" s="6" t="n">
        <v>-0</v>
      </c>
      <c r="M1198" s="6"/>
      <c r="N1198" s="6" t="s">
        <f>=I1198+J1198+K1198+L1198</f>
      </c>
      <c r="O1198" s="16"/>
      <c r="P1198" s="16" t="s">
        <v>807</v>
      </c>
    </row>
    <row collapsed="false" customFormat="false" customHeight="false" hidden="false" ht="12.1" outlineLevel="0" r="1199">
      <c r="A1199" s="20" t="n">
        <v>45257.609097222</v>
      </c>
      <c r="B1199" s="16" t="s">
        <v>31</v>
      </c>
      <c r="C1199" s="16" t="s">
        <v>856</v>
      </c>
      <c r="D1199" s="16" t="s">
        <v>656</v>
      </c>
      <c r="E1199" s="16" t="s">
        <v>18</v>
      </c>
      <c r="F1199" s="16" t="s">
        <v>20</v>
      </c>
      <c r="G1199" s="7" t="n">
        <v>1</v>
      </c>
      <c r="H1199" s="6" t="n">
        <v>873.25</v>
      </c>
      <c r="I1199" s="6" t="n">
        <v>-873.25</v>
      </c>
      <c r="J1199" s="6" t="n">
        <v>-0</v>
      </c>
      <c r="K1199" s="6" t="n">
        <v>-0.69</v>
      </c>
      <c r="L1199" s="6" t="n">
        <v>-0</v>
      </c>
      <c r="M1199" s="6"/>
      <c r="N1199" s="6" t="s">
        <f>=I1199+J1199+K1199+L1199</f>
      </c>
      <c r="O1199" s="16"/>
      <c r="P1199" s="16" t="s">
        <v>807</v>
      </c>
    </row>
    <row collapsed="false" customFormat="false" customHeight="false" hidden="false" ht="12.1" outlineLevel="0" r="1200">
      <c r="A1200" s="29" t="n">
        <v>45257.610300926</v>
      </c>
      <c r="B1200" s="30" t="s">
        <v>722</v>
      </c>
      <c r="C1200" s="30" t="s">
        <v>917</v>
      </c>
      <c r="D1200" s="30" t="s">
        <v>657</v>
      </c>
      <c r="E1200" s="30" t="s">
        <v>87</v>
      </c>
      <c r="F1200" s="30" t="s">
        <v>20</v>
      </c>
      <c r="G1200" s="31" t="n">
        <v>-10</v>
      </c>
      <c r="H1200" s="32" t="n">
        <v>6.37</v>
      </c>
      <c r="I1200" s="32" t="n">
        <v>63.7</v>
      </c>
      <c r="J1200" s="32" t="n">
        <v>0</v>
      </c>
      <c r="K1200" s="32" t="n">
        <v>-0.05</v>
      </c>
      <c r="L1200" s="32" t="n">
        <v>-0</v>
      </c>
      <c r="M1200" s="32"/>
      <c r="N1200" s="6" t="s">
        <f>=I1200+J1200+K1200+L1200</f>
      </c>
      <c r="O1200" s="30"/>
      <c r="P1200" s="30" t="s">
        <v>807</v>
      </c>
    </row>
    <row collapsed="false" customFormat="false" customHeight="false" hidden="false" ht="12.1" outlineLevel="0" r="1201">
      <c r="A1201" s="29" t="n">
        <v>45257.61056713</v>
      </c>
      <c r="B1201" s="30" t="s">
        <v>27</v>
      </c>
      <c r="C1201" s="30" t="s">
        <v>860</v>
      </c>
      <c r="D1201" s="30" t="s">
        <v>657</v>
      </c>
      <c r="E1201" s="30" t="s">
        <v>18</v>
      </c>
      <c r="F1201" s="30" t="s">
        <v>20</v>
      </c>
      <c r="G1201" s="31" t="n">
        <v>-2</v>
      </c>
      <c r="H1201" s="32" t="n">
        <v>7287</v>
      </c>
      <c r="I1201" s="32" t="n">
        <v>14574</v>
      </c>
      <c r="J1201" s="32" t="n">
        <v>0</v>
      </c>
      <c r="K1201" s="32" t="n">
        <v>-11.52</v>
      </c>
      <c r="L1201" s="32" t="n">
        <v>-0</v>
      </c>
      <c r="M1201" s="32"/>
      <c r="N1201" s="6" t="s">
        <f>=I1201+J1201+K1201+L1201</f>
      </c>
      <c r="O1201" s="30"/>
      <c r="P1201" s="30" t="s">
        <v>807</v>
      </c>
    </row>
    <row collapsed="false" customFormat="false" customHeight="false" hidden="false" ht="12.1" outlineLevel="0" r="1202">
      <c r="A1202" s="29" t="n">
        <v>45257.61056713</v>
      </c>
      <c r="B1202" s="30" t="s">
        <v>27</v>
      </c>
      <c r="C1202" s="30" t="s">
        <v>860</v>
      </c>
      <c r="D1202" s="30" t="s">
        <v>657</v>
      </c>
      <c r="E1202" s="30" t="s">
        <v>18</v>
      </c>
      <c r="F1202" s="30" t="s">
        <v>20</v>
      </c>
      <c r="G1202" s="31" t="n">
        <v>-5</v>
      </c>
      <c r="H1202" s="32" t="n">
        <v>7287</v>
      </c>
      <c r="I1202" s="32" t="n">
        <v>36435</v>
      </c>
      <c r="J1202" s="32" t="n">
        <v>0</v>
      </c>
      <c r="K1202" s="32" t="n">
        <v>-28.81</v>
      </c>
      <c r="L1202" s="32" t="n">
        <v>-0</v>
      </c>
      <c r="M1202" s="32"/>
      <c r="N1202" s="6" t="s">
        <f>=I1202+J1202+K1202+L1202</f>
      </c>
      <c r="O1202" s="30"/>
      <c r="P1202" s="30" t="s">
        <v>807</v>
      </c>
    </row>
    <row collapsed="false" customFormat="false" customHeight="false" hidden="false" ht="12.1" outlineLevel="0" r="1203">
      <c r="A1203" s="20" t="n">
        <v>45257.610729167</v>
      </c>
      <c r="B1203" s="16" t="s">
        <v>27</v>
      </c>
      <c r="C1203" s="16" t="s">
        <v>860</v>
      </c>
      <c r="D1203" s="16" t="s">
        <v>656</v>
      </c>
      <c r="E1203" s="16" t="s">
        <v>18</v>
      </c>
      <c r="F1203" s="16" t="s">
        <v>20</v>
      </c>
      <c r="G1203" s="7" t="n">
        <v>6</v>
      </c>
      <c r="H1203" s="6" t="n">
        <v>7288</v>
      </c>
      <c r="I1203" s="6" t="n">
        <v>-43728</v>
      </c>
      <c r="J1203" s="6" t="n">
        <v>-0</v>
      </c>
      <c r="K1203" s="6" t="n">
        <v>-34.58</v>
      </c>
      <c r="L1203" s="6" t="n">
        <v>-0</v>
      </c>
      <c r="M1203" s="6"/>
      <c r="N1203" s="6" t="s">
        <f>=I1203+J1203+K1203+L1203</f>
      </c>
      <c r="O1203" s="16"/>
      <c r="P1203" s="16" t="s">
        <v>807</v>
      </c>
    </row>
    <row collapsed="false" customFormat="false" customHeight="false" hidden="false" ht="12.1" outlineLevel="0" r="1204">
      <c r="A1204" s="29" t="n">
        <v>45257.611018519</v>
      </c>
      <c r="B1204" s="30" t="s">
        <v>722</v>
      </c>
      <c r="C1204" s="30" t="s">
        <v>917</v>
      </c>
      <c r="D1204" s="30" t="s">
        <v>657</v>
      </c>
      <c r="E1204" s="30" t="s">
        <v>87</v>
      </c>
      <c r="F1204" s="30" t="s">
        <v>20</v>
      </c>
      <c r="G1204" s="31" t="n">
        <v>-10</v>
      </c>
      <c r="H1204" s="32" t="n">
        <v>6.37</v>
      </c>
      <c r="I1204" s="32" t="n">
        <v>63.7</v>
      </c>
      <c r="J1204" s="32" t="n">
        <v>0</v>
      </c>
      <c r="K1204" s="32" t="n">
        <v>-0.05</v>
      </c>
      <c r="L1204" s="32" t="n">
        <v>-0</v>
      </c>
      <c r="M1204" s="32"/>
      <c r="N1204" s="6" t="s">
        <f>=I1204+J1204+K1204+L1204</f>
      </c>
      <c r="O1204" s="30"/>
      <c r="P1204" s="30" t="s">
        <v>807</v>
      </c>
    </row>
    <row collapsed="false" customFormat="false" customHeight="false" hidden="false" ht="12.1" outlineLevel="0" r="1205">
      <c r="A1205" s="20" t="n">
        <v>45257.61119213</v>
      </c>
      <c r="B1205" s="16" t="s">
        <v>27</v>
      </c>
      <c r="C1205" s="16" t="s">
        <v>860</v>
      </c>
      <c r="D1205" s="16" t="s">
        <v>656</v>
      </c>
      <c r="E1205" s="16" t="s">
        <v>18</v>
      </c>
      <c r="F1205" s="16" t="s">
        <v>20</v>
      </c>
      <c r="G1205" s="7" t="n">
        <v>1</v>
      </c>
      <c r="H1205" s="6" t="n">
        <v>7291</v>
      </c>
      <c r="I1205" s="6" t="n">
        <v>-7291</v>
      </c>
      <c r="J1205" s="6" t="n">
        <v>-0</v>
      </c>
      <c r="K1205" s="6" t="n">
        <v>-5.76</v>
      </c>
      <c r="L1205" s="6" t="n">
        <v>-0</v>
      </c>
      <c r="M1205" s="6"/>
      <c r="N1205" s="6" t="s">
        <f>=I1205+J1205+K1205+L1205</f>
      </c>
      <c r="O1205" s="16"/>
      <c r="P1205" s="16" t="s">
        <v>807</v>
      </c>
    </row>
    <row collapsed="false" customFormat="false" customHeight="false" hidden="false" ht="12.1" outlineLevel="0" r="1206">
      <c r="A1206" s="20" t="n">
        <v>45257.61712963</v>
      </c>
      <c r="B1206" s="16" t="s">
        <v>722</v>
      </c>
      <c r="C1206" s="16" t="s">
        <v>917</v>
      </c>
      <c r="D1206" s="16" t="s">
        <v>656</v>
      </c>
      <c r="E1206" s="16" t="s">
        <v>87</v>
      </c>
      <c r="F1206" s="16" t="s">
        <v>20</v>
      </c>
      <c r="G1206" s="7" t="n">
        <v>70</v>
      </c>
      <c r="H1206" s="6" t="n">
        <v>6.38</v>
      </c>
      <c r="I1206" s="6" t="n">
        <v>-446.6</v>
      </c>
      <c r="J1206" s="6" t="n">
        <v>-0</v>
      </c>
      <c r="K1206" s="6" t="n">
        <v>-0.35</v>
      </c>
      <c r="L1206" s="6" t="n">
        <v>-0</v>
      </c>
      <c r="M1206" s="6"/>
      <c r="N1206" s="6" t="s">
        <f>=I1206+J1206+K1206+L1206</f>
      </c>
      <c r="O1206" s="16"/>
      <c r="P1206" s="16" t="s">
        <v>807</v>
      </c>
    </row>
    <row collapsed="false" customFormat="false" customHeight="false" hidden="false" ht="12.1" outlineLevel="0" r="1207">
      <c r="A1207" s="21" t="n">
        <v>45259</v>
      </c>
      <c r="B1207" s="22" t="s">
        <v>813</v>
      </c>
      <c r="C1207" s="22" t="s">
        <v>955</v>
      </c>
      <c r="D1207" s="22" t="s">
        <v>813</v>
      </c>
      <c r="E1207" s="22" t="s">
        <v>813</v>
      </c>
      <c r="F1207" s="22" t="s">
        <v>20</v>
      </c>
      <c r="G1207" s="23" t="n">
        <v>1</v>
      </c>
      <c r="H1207" s="24" t="n">
        <v>47.37</v>
      </c>
      <c r="I1207" s="24" t="n">
        <v>47.37</v>
      </c>
      <c r="J1207" s="24" t="n">
        <v>0</v>
      </c>
      <c r="K1207" s="24" t="n">
        <v>-0</v>
      </c>
      <c r="L1207" s="24" t="n">
        <v>-0</v>
      </c>
      <c r="M1207" s="24"/>
      <c r="N1207" s="6" t="s">
        <f>=I1207+J1207+K1207+L1207</f>
      </c>
      <c r="O1207" s="22"/>
      <c r="P1207" s="22" t="s">
        <v>841</v>
      </c>
    </row>
    <row collapsed="false" customFormat="false" customHeight="false" hidden="false" ht="12.1" outlineLevel="0" r="1208">
      <c r="A1208" s="20" t="n">
        <v>45259.737638889</v>
      </c>
      <c r="B1208" s="16" t="s">
        <v>719</v>
      </c>
      <c r="C1208" s="16" t="s">
        <v>914</v>
      </c>
      <c r="D1208" s="16" t="s">
        <v>656</v>
      </c>
      <c r="E1208" s="16" t="s">
        <v>87</v>
      </c>
      <c r="F1208" s="16" t="s">
        <v>20</v>
      </c>
      <c r="G1208" s="7" t="n">
        <v>3</v>
      </c>
      <c r="H1208" s="6" t="n">
        <v>17.225</v>
      </c>
      <c r="I1208" s="6" t="n">
        <v>-51.68</v>
      </c>
      <c r="J1208" s="6" t="n">
        <v>-0</v>
      </c>
      <c r="K1208" s="6" t="n">
        <v>-0</v>
      </c>
      <c r="L1208" s="6" t="n">
        <v>-0.02</v>
      </c>
      <c r="M1208" s="6"/>
      <c r="N1208" s="6" t="s">
        <f>=I1208+J1208+K1208+L1208</f>
      </c>
      <c r="O1208" s="16"/>
      <c r="P1208" s="16" t="s">
        <v>841</v>
      </c>
    </row>
    <row collapsed="false" customFormat="false" customHeight="false" hidden="false" ht="12.1" outlineLevel="0" r="1209">
      <c r="A1209" s="29" t="n">
        <v>45267.645636574</v>
      </c>
      <c r="B1209" s="30" t="s">
        <v>738</v>
      </c>
      <c r="C1209" s="30" t="s">
        <v>954</v>
      </c>
      <c r="D1209" s="30" t="s">
        <v>657</v>
      </c>
      <c r="E1209" s="30" t="s">
        <v>113</v>
      </c>
      <c r="F1209" s="30" t="s">
        <v>20</v>
      </c>
      <c r="G1209" s="31" t="n">
        <v>-5</v>
      </c>
      <c r="H1209" s="32" t="n">
        <v>77.399</v>
      </c>
      <c r="I1209" s="32" t="n">
        <v>3869.95</v>
      </c>
      <c r="J1209" s="32" t="n">
        <v>68.55</v>
      </c>
      <c r="K1209" s="32" t="n">
        <v>-2.32</v>
      </c>
      <c r="L1209" s="32" t="n">
        <v>-0.38</v>
      </c>
      <c r="M1209" s="32"/>
      <c r="N1209" s="6" t="s">
        <f>=I1209+J1209+K1209+L1209</f>
      </c>
      <c r="O1209" s="30"/>
      <c r="P1209" s="30" t="s">
        <v>841</v>
      </c>
    </row>
    <row collapsed="false" customFormat="false" customHeight="false" hidden="false" ht="12.1" outlineLevel="0" r="1210">
      <c r="A1210" s="29" t="n">
        <v>45267.645787037</v>
      </c>
      <c r="B1210" s="30" t="s">
        <v>737</v>
      </c>
      <c r="C1210" s="30" t="s">
        <v>951</v>
      </c>
      <c r="D1210" s="30" t="s">
        <v>657</v>
      </c>
      <c r="E1210" s="30" t="s">
        <v>113</v>
      </c>
      <c r="F1210" s="30" t="s">
        <v>20</v>
      </c>
      <c r="G1210" s="31" t="n">
        <v>-1</v>
      </c>
      <c r="H1210" s="32" t="n">
        <v>87.65</v>
      </c>
      <c r="I1210" s="32" t="n">
        <v>876.5</v>
      </c>
      <c r="J1210" s="32" t="n">
        <v>2.34</v>
      </c>
      <c r="K1210" s="32" t="n">
        <v>-0.53</v>
      </c>
      <c r="L1210" s="32" t="n">
        <v>-0.09</v>
      </c>
      <c r="M1210" s="32"/>
      <c r="N1210" s="6" t="s">
        <f>=I1210+J1210+K1210+L1210</f>
      </c>
      <c r="O1210" s="30"/>
      <c r="P1210" s="30" t="s">
        <v>841</v>
      </c>
    </row>
    <row collapsed="false" customFormat="false" customHeight="false" hidden="false" ht="12.1" outlineLevel="0" r="1211">
      <c r="A1211" s="29" t="n">
        <v>45267.647141204</v>
      </c>
      <c r="B1211" s="30" t="s">
        <v>719</v>
      </c>
      <c r="C1211" s="30" t="s">
        <v>914</v>
      </c>
      <c r="D1211" s="30" t="s">
        <v>657</v>
      </c>
      <c r="E1211" s="30" t="s">
        <v>87</v>
      </c>
      <c r="F1211" s="30" t="s">
        <v>20</v>
      </c>
      <c r="G1211" s="31" t="n">
        <v>-20</v>
      </c>
      <c r="H1211" s="32" t="n">
        <v>17.88</v>
      </c>
      <c r="I1211" s="32" t="n">
        <v>357.6</v>
      </c>
      <c r="J1211" s="32" t="n">
        <v>0</v>
      </c>
      <c r="K1211" s="32" t="n">
        <v>-0</v>
      </c>
      <c r="L1211" s="32" t="n">
        <v>-0.11</v>
      </c>
      <c r="M1211" s="32"/>
      <c r="N1211" s="6" t="s">
        <f>=I1211+J1211+K1211+L1211</f>
      </c>
      <c r="O1211" s="30"/>
      <c r="P1211" s="30" t="s">
        <v>841</v>
      </c>
    </row>
    <row collapsed="false" customFormat="false" customHeight="false" hidden="false" ht="12.1" outlineLevel="0" r="1212">
      <c r="A1212" s="29" t="n">
        <v>45268.419849537</v>
      </c>
      <c r="B1212" s="30" t="s">
        <v>79</v>
      </c>
      <c r="C1212" s="30" t="s">
        <v>857</v>
      </c>
      <c r="D1212" s="30" t="s">
        <v>657</v>
      </c>
      <c r="E1212" s="30" t="s">
        <v>18</v>
      </c>
      <c r="F1212" s="30" t="s">
        <v>20</v>
      </c>
      <c r="G1212" s="31" t="n">
        <v>-1</v>
      </c>
      <c r="H1212" s="32" t="n">
        <v>940</v>
      </c>
      <c r="I1212" s="32" t="n">
        <v>940</v>
      </c>
      <c r="J1212" s="32" t="n">
        <v>0</v>
      </c>
      <c r="K1212" s="32" t="n">
        <v>-0</v>
      </c>
      <c r="L1212" s="32" t="n">
        <v>-0.28</v>
      </c>
      <c r="M1212" s="32"/>
      <c r="N1212" s="6" t="s">
        <f>=I1212+J1212+K1212+L1212</f>
      </c>
      <c r="O1212" s="30"/>
      <c r="P1212" s="30" t="s">
        <v>841</v>
      </c>
    </row>
    <row collapsed="false" customFormat="false" customHeight="false" hidden="false" ht="12.1" outlineLevel="0" r="1213">
      <c r="A1213" s="20" t="n">
        <v>45268.42</v>
      </c>
      <c r="B1213" s="16" t="s">
        <v>79</v>
      </c>
      <c r="C1213" s="16" t="s">
        <v>857</v>
      </c>
      <c r="D1213" s="16" t="s">
        <v>656</v>
      </c>
      <c r="E1213" s="16" t="s">
        <v>18</v>
      </c>
      <c r="F1213" s="16" t="s">
        <v>20</v>
      </c>
      <c r="G1213" s="7" t="n">
        <v>1</v>
      </c>
      <c r="H1213" s="6" t="n">
        <v>942</v>
      </c>
      <c r="I1213" s="6" t="n">
        <v>-942</v>
      </c>
      <c r="J1213" s="6" t="n">
        <v>-0</v>
      </c>
      <c r="K1213" s="6" t="n">
        <v>-0</v>
      </c>
      <c r="L1213" s="6" t="n">
        <v>-0.28</v>
      </c>
      <c r="M1213" s="6"/>
      <c r="N1213" s="6" t="s">
        <f>=I1213+J1213+K1213+L1213</f>
      </c>
      <c r="O1213" s="16"/>
      <c r="P1213" s="16" t="s">
        <v>841</v>
      </c>
    </row>
    <row collapsed="false" customFormat="false" customHeight="false" hidden="false" ht="12.1" outlineLevel="0" r="1214">
      <c r="A1214" s="25" t="n">
        <v>45268.420555556</v>
      </c>
      <c r="B1214" s="26" t="s">
        <v>843</v>
      </c>
      <c r="C1214" s="26" t="s">
        <v>225</v>
      </c>
      <c r="D1214" s="26" t="s">
        <v>843</v>
      </c>
      <c r="E1214" s="26" t="s">
        <v>843</v>
      </c>
      <c r="F1214" s="26" t="s">
        <v>20</v>
      </c>
      <c r="G1214" s="27" t="n">
        <v>1</v>
      </c>
      <c r="H1214" s="28" t="n">
        <v>-5185.04</v>
      </c>
      <c r="I1214" s="28" t="n">
        <v>-5185.04</v>
      </c>
      <c r="J1214" s="28" t="n">
        <v>0</v>
      </c>
      <c r="K1214" s="28" t="n">
        <v>-0</v>
      </c>
      <c r="L1214" s="28" t="n">
        <v>-0</v>
      </c>
      <c r="M1214" s="28"/>
      <c r="N1214" s="6" t="s">
        <f>=I1214+J1214+K1214+L1214</f>
      </c>
      <c r="O1214" s="26"/>
      <c r="P1214" s="26" t="s">
        <v>841</v>
      </c>
    </row>
    <row collapsed="false" customFormat="false" customHeight="false" hidden="false" ht="12.1" outlineLevel="0" r="1215">
      <c r="A1215" s="21" t="n">
        <v>45271</v>
      </c>
      <c r="B1215" s="22" t="s">
        <v>803</v>
      </c>
      <c r="C1215" s="22" t="s">
        <v>175</v>
      </c>
      <c r="D1215" s="22" t="s">
        <v>803</v>
      </c>
      <c r="E1215" s="22" t="s">
        <v>803</v>
      </c>
      <c r="F1215" s="22" t="s">
        <v>20</v>
      </c>
      <c r="G1215" s="23" t="n">
        <v>1</v>
      </c>
      <c r="H1215" s="24" t="n">
        <v>200</v>
      </c>
      <c r="I1215" s="24" t="n">
        <v>200</v>
      </c>
      <c r="J1215" s="24" t="n">
        <v>0</v>
      </c>
      <c r="K1215" s="24" t="n">
        <v>-0</v>
      </c>
      <c r="L1215" s="24" t="n">
        <v>-0</v>
      </c>
      <c r="M1215" s="24"/>
      <c r="N1215" s="6" t="s">
        <f>=I1215+J1215+K1215+L1215</f>
      </c>
      <c r="O1215" s="22"/>
      <c r="P1215" s="22" t="s">
        <v>807</v>
      </c>
    </row>
    <row collapsed="false" customFormat="false" customHeight="false" hidden="false" ht="12.1" outlineLevel="0" r="1216">
      <c r="A1216" s="29" t="n">
        <v>45271.489074074</v>
      </c>
      <c r="B1216" s="30" t="s">
        <v>75</v>
      </c>
      <c r="C1216" s="30" t="s">
        <v>886</v>
      </c>
      <c r="D1216" s="30" t="s">
        <v>657</v>
      </c>
      <c r="E1216" s="30" t="s">
        <v>18</v>
      </c>
      <c r="F1216" s="30" t="s">
        <v>20</v>
      </c>
      <c r="G1216" s="31" t="n">
        <v>-1</v>
      </c>
      <c r="H1216" s="32" t="n">
        <v>10365</v>
      </c>
      <c r="I1216" s="32" t="n">
        <v>10365</v>
      </c>
      <c r="J1216" s="32" t="n">
        <v>0</v>
      </c>
      <c r="K1216" s="32" t="n">
        <v>-8.19</v>
      </c>
      <c r="L1216" s="32" t="n">
        <v>-0</v>
      </c>
      <c r="M1216" s="32"/>
      <c r="N1216" s="6" t="s">
        <f>=I1216+J1216+K1216+L1216</f>
      </c>
      <c r="O1216" s="30"/>
      <c r="P1216" s="30" t="s">
        <v>807</v>
      </c>
    </row>
    <row collapsed="false" customFormat="false" customHeight="false" hidden="false" ht="12.1" outlineLevel="0" r="1217">
      <c r="A1217" s="20" t="n">
        <v>45271.489340278</v>
      </c>
      <c r="B1217" s="16" t="s">
        <v>75</v>
      </c>
      <c r="C1217" s="16" t="s">
        <v>886</v>
      </c>
      <c r="D1217" s="16" t="s">
        <v>656</v>
      </c>
      <c r="E1217" s="16" t="s">
        <v>18</v>
      </c>
      <c r="F1217" s="16" t="s">
        <v>20</v>
      </c>
      <c r="G1217" s="7" t="n">
        <v>1</v>
      </c>
      <c r="H1217" s="6" t="n">
        <v>10364</v>
      </c>
      <c r="I1217" s="6" t="n">
        <v>-10364</v>
      </c>
      <c r="J1217" s="6" t="n">
        <v>-0</v>
      </c>
      <c r="K1217" s="6" t="n">
        <v>-8.19</v>
      </c>
      <c r="L1217" s="6" t="n">
        <v>-0</v>
      </c>
      <c r="M1217" s="6"/>
      <c r="N1217" s="6" t="s">
        <f>=I1217+J1217+K1217+L1217</f>
      </c>
      <c r="O1217" s="16"/>
      <c r="P1217" s="16" t="s">
        <v>807</v>
      </c>
    </row>
    <row collapsed="false" customFormat="false" customHeight="false" hidden="false" ht="12.1" outlineLevel="0" r="1218">
      <c r="A1218" s="29" t="n">
        <v>45271.540162037</v>
      </c>
      <c r="B1218" s="30" t="s">
        <v>736</v>
      </c>
      <c r="C1218" s="30" t="s">
        <v>948</v>
      </c>
      <c r="D1218" s="30" t="s">
        <v>657</v>
      </c>
      <c r="E1218" s="30" t="s">
        <v>113</v>
      </c>
      <c r="F1218" s="30" t="s">
        <v>20</v>
      </c>
      <c r="G1218" s="31" t="n">
        <v>-1</v>
      </c>
      <c r="H1218" s="32" t="n">
        <v>88.9383</v>
      </c>
      <c r="I1218" s="32" t="n">
        <v>81503.24</v>
      </c>
      <c r="J1218" s="32" t="n">
        <v>569.09</v>
      </c>
      <c r="K1218" s="32" t="n">
        <v>-64.43</v>
      </c>
      <c r="L1218" s="32" t="n">
        <v>-0</v>
      </c>
      <c r="M1218" s="32"/>
      <c r="N1218" s="6" t="s">
        <f>=I1218+J1218+K1218+L1218</f>
      </c>
      <c r="O1218" s="30"/>
      <c r="P1218" s="30" t="s">
        <v>807</v>
      </c>
    </row>
    <row collapsed="false" customFormat="false" customHeight="false" hidden="false" ht="12.1" outlineLevel="0" r="1219">
      <c r="A1219" s="20" t="n">
        <v>45271.569131944</v>
      </c>
      <c r="B1219" s="16" t="s">
        <v>676</v>
      </c>
      <c r="C1219" s="16" t="s">
        <v>844</v>
      </c>
      <c r="D1219" s="16" t="s">
        <v>656</v>
      </c>
      <c r="E1219" s="16" t="s">
        <v>87</v>
      </c>
      <c r="F1219" s="16" t="s">
        <v>20</v>
      </c>
      <c r="G1219" s="7" t="n">
        <v>10000</v>
      </c>
      <c r="H1219" s="6" t="n">
        <v>1.3101</v>
      </c>
      <c r="I1219" s="6" t="n">
        <v>-13101</v>
      </c>
      <c r="J1219" s="6" t="n">
        <v>-0</v>
      </c>
      <c r="K1219" s="6" t="n">
        <v>-10.36</v>
      </c>
      <c r="L1219" s="6" t="n">
        <v>-0</v>
      </c>
      <c r="M1219" s="6"/>
      <c r="N1219" s="6" t="s">
        <f>=I1219+J1219+K1219+L1219</f>
      </c>
      <c r="O1219" s="16"/>
      <c r="P1219" s="16" t="s">
        <v>807</v>
      </c>
    </row>
    <row collapsed="false" customFormat="false" customHeight="false" hidden="false" ht="12.1" outlineLevel="0" r="1220">
      <c r="A1220" s="20" t="n">
        <v>45271.570347222</v>
      </c>
      <c r="B1220" s="16" t="s">
        <v>737</v>
      </c>
      <c r="C1220" s="16" t="s">
        <v>951</v>
      </c>
      <c r="D1220" s="16" t="s">
        <v>656</v>
      </c>
      <c r="E1220" s="16" t="s">
        <v>113</v>
      </c>
      <c r="F1220" s="16" t="s">
        <v>20</v>
      </c>
      <c r="G1220" s="7" t="n">
        <v>20</v>
      </c>
      <c r="H1220" s="6" t="n">
        <v>87.325</v>
      </c>
      <c r="I1220" s="6" t="n">
        <v>-17465</v>
      </c>
      <c r="J1220" s="6" t="n">
        <v>-67.6</v>
      </c>
      <c r="K1220" s="6" t="n">
        <v>-13.81</v>
      </c>
      <c r="L1220" s="6" t="n">
        <v>-0</v>
      </c>
      <c r="M1220" s="6"/>
      <c r="N1220" s="6" t="s">
        <f>=I1220+J1220+K1220+L1220</f>
      </c>
      <c r="O1220" s="16"/>
      <c r="P1220" s="16" t="s">
        <v>807</v>
      </c>
    </row>
    <row collapsed="false" customFormat="false" customHeight="false" hidden="false" ht="12.1" outlineLevel="0" r="1221">
      <c r="A1221" s="20" t="n">
        <v>45271.572268519</v>
      </c>
      <c r="B1221" s="16" t="s">
        <v>739</v>
      </c>
      <c r="C1221" s="16" t="s">
        <v>956</v>
      </c>
      <c r="D1221" s="16" t="s">
        <v>656</v>
      </c>
      <c r="E1221" s="16" t="s">
        <v>113</v>
      </c>
      <c r="F1221" s="16" t="s">
        <v>20</v>
      </c>
      <c r="G1221" s="7" t="n">
        <v>30</v>
      </c>
      <c r="H1221" s="6" t="n">
        <v>65.239</v>
      </c>
      <c r="I1221" s="6" t="n">
        <v>-19571.7</v>
      </c>
      <c r="J1221" s="6" t="n">
        <v>-35.1</v>
      </c>
      <c r="K1221" s="6" t="n">
        <v>-15.47</v>
      </c>
      <c r="L1221" s="6" t="n">
        <v>-0</v>
      </c>
      <c r="M1221" s="6"/>
      <c r="N1221" s="6" t="s">
        <f>=I1221+J1221+K1221+L1221</f>
      </c>
      <c r="O1221" s="16"/>
      <c r="P1221" s="16" t="s">
        <v>807</v>
      </c>
    </row>
    <row collapsed="false" customFormat="false" customHeight="false" hidden="false" ht="12.1" outlineLevel="0" r="1222">
      <c r="A1222" s="20" t="n">
        <v>45271.572835648</v>
      </c>
      <c r="B1222" s="16" t="s">
        <v>740</v>
      </c>
      <c r="C1222" s="16" t="s">
        <v>957</v>
      </c>
      <c r="D1222" s="16" t="s">
        <v>656</v>
      </c>
      <c r="E1222" s="16" t="s">
        <v>113</v>
      </c>
      <c r="F1222" s="16" t="s">
        <v>20</v>
      </c>
      <c r="G1222" s="7" t="n">
        <v>10</v>
      </c>
      <c r="H1222" s="6" t="n">
        <v>98.39</v>
      </c>
      <c r="I1222" s="6" t="n">
        <v>-9839</v>
      </c>
      <c r="J1222" s="6" t="n">
        <v>-185.2</v>
      </c>
      <c r="K1222" s="6" t="n">
        <v>-7.78</v>
      </c>
      <c r="L1222" s="6" t="n">
        <v>-0</v>
      </c>
      <c r="M1222" s="6"/>
      <c r="N1222" s="6" t="s">
        <f>=I1222+J1222+K1222+L1222</f>
      </c>
      <c r="O1222" s="16"/>
      <c r="P1222" s="16" t="s">
        <v>807</v>
      </c>
    </row>
    <row collapsed="false" customFormat="false" customHeight="false" hidden="false" ht="12.1" outlineLevel="0" r="1223">
      <c r="A1223" s="29" t="n">
        <v>45271.627025463</v>
      </c>
      <c r="B1223" s="30" t="s">
        <v>735</v>
      </c>
      <c r="C1223" s="30" t="s">
        <v>947</v>
      </c>
      <c r="D1223" s="30" t="s">
        <v>657</v>
      </c>
      <c r="E1223" s="30" t="s">
        <v>113</v>
      </c>
      <c r="F1223" s="30" t="s">
        <v>20</v>
      </c>
      <c r="G1223" s="31" t="n">
        <v>-1</v>
      </c>
      <c r="H1223" s="32" t="n">
        <v>96.0513</v>
      </c>
      <c r="I1223" s="32" t="n">
        <v>88021.6</v>
      </c>
      <c r="J1223" s="32" t="n">
        <v>1588.12</v>
      </c>
      <c r="K1223" s="32" t="n">
        <v>-69.58</v>
      </c>
      <c r="L1223" s="32" t="n">
        <v>-0</v>
      </c>
      <c r="M1223" s="32"/>
      <c r="N1223" s="6" t="s">
        <f>=I1223+J1223+K1223+L1223</f>
      </c>
      <c r="O1223" s="30"/>
      <c r="P1223" s="30" t="s">
        <v>807</v>
      </c>
    </row>
    <row collapsed="false" customFormat="false" customHeight="false" hidden="false" ht="12.1" outlineLevel="0" r="1224">
      <c r="A1224" s="20" t="n">
        <v>45271.627233796</v>
      </c>
      <c r="B1224" s="16" t="s">
        <v>741</v>
      </c>
      <c r="C1224" s="16" t="s">
        <v>958</v>
      </c>
      <c r="D1224" s="16" t="s">
        <v>656</v>
      </c>
      <c r="E1224" s="16" t="s">
        <v>87</v>
      </c>
      <c r="F1224" s="16" t="s">
        <v>20</v>
      </c>
      <c r="G1224" s="7" t="n">
        <v>1</v>
      </c>
      <c r="H1224" s="6" t="n">
        <v>88500</v>
      </c>
      <c r="I1224" s="6" t="n">
        <v>-88500</v>
      </c>
      <c r="J1224" s="6" t="n">
        <v>-0</v>
      </c>
      <c r="K1224" s="6" t="n">
        <v>-69.96</v>
      </c>
      <c r="L1224" s="6" t="n">
        <v>-0</v>
      </c>
      <c r="M1224" s="6"/>
      <c r="N1224" s="6" t="s">
        <f>=I1224+J1224+K1224+L1224</f>
      </c>
      <c r="O1224" s="16"/>
      <c r="P1224" s="16" t="s">
        <v>807</v>
      </c>
    </row>
    <row collapsed="false" customFormat="false" customHeight="false" hidden="false" ht="12.1" outlineLevel="0" r="1225">
      <c r="A1225" s="29" t="n">
        <v>45272.481840278</v>
      </c>
      <c r="B1225" s="30" t="s">
        <v>75</v>
      </c>
      <c r="C1225" s="30" t="s">
        <v>886</v>
      </c>
      <c r="D1225" s="30" t="s">
        <v>657</v>
      </c>
      <c r="E1225" s="30" t="s">
        <v>18</v>
      </c>
      <c r="F1225" s="30" t="s">
        <v>20</v>
      </c>
      <c r="G1225" s="31" t="n">
        <v>-1</v>
      </c>
      <c r="H1225" s="32" t="n">
        <v>9910</v>
      </c>
      <c r="I1225" s="32" t="n">
        <v>9910</v>
      </c>
      <c r="J1225" s="32" t="n">
        <v>0</v>
      </c>
      <c r="K1225" s="32" t="n">
        <v>-7.83</v>
      </c>
      <c r="L1225" s="32" t="n">
        <v>-0</v>
      </c>
      <c r="M1225" s="32"/>
      <c r="N1225" s="6" t="s">
        <f>=I1225+J1225+K1225+L1225</f>
      </c>
      <c r="O1225" s="30"/>
      <c r="P1225" s="30" t="s">
        <v>807</v>
      </c>
    </row>
    <row collapsed="false" customFormat="false" customHeight="false" hidden="false" ht="12.1" outlineLevel="0" r="1226">
      <c r="A1226" s="20" t="n">
        <v>45272.481990741</v>
      </c>
      <c r="B1226" s="16" t="s">
        <v>75</v>
      </c>
      <c r="C1226" s="16" t="s">
        <v>886</v>
      </c>
      <c r="D1226" s="16" t="s">
        <v>656</v>
      </c>
      <c r="E1226" s="16" t="s">
        <v>18</v>
      </c>
      <c r="F1226" s="16" t="s">
        <v>20</v>
      </c>
      <c r="G1226" s="7" t="n">
        <v>1</v>
      </c>
      <c r="H1226" s="6" t="n">
        <v>9906.5</v>
      </c>
      <c r="I1226" s="6" t="n">
        <v>-9906.5</v>
      </c>
      <c r="J1226" s="6" t="n">
        <v>-0</v>
      </c>
      <c r="K1226" s="6" t="n">
        <v>-7.83</v>
      </c>
      <c r="L1226" s="6" t="n">
        <v>-0</v>
      </c>
      <c r="M1226" s="6"/>
      <c r="N1226" s="6" t="s">
        <f>=I1226+J1226+K1226+L1226</f>
      </c>
      <c r="O1226" s="16"/>
      <c r="P1226" s="16" t="s">
        <v>807</v>
      </c>
    </row>
    <row collapsed="false" customFormat="false" customHeight="false" hidden="false" ht="12.1" outlineLevel="0" r="1227">
      <c r="A1227" s="29" t="n">
        <v>45272.482291667</v>
      </c>
      <c r="B1227" s="30" t="s">
        <v>68</v>
      </c>
      <c r="C1227" s="30" t="s">
        <v>829</v>
      </c>
      <c r="D1227" s="30" t="s">
        <v>657</v>
      </c>
      <c r="E1227" s="30" t="s">
        <v>18</v>
      </c>
      <c r="F1227" s="30" t="s">
        <v>20</v>
      </c>
      <c r="G1227" s="31" t="n">
        <v>-1</v>
      </c>
      <c r="H1227" s="32" t="n">
        <v>1238.2</v>
      </c>
      <c r="I1227" s="32" t="n">
        <v>1238.2</v>
      </c>
      <c r="J1227" s="32" t="n">
        <v>0</v>
      </c>
      <c r="K1227" s="32" t="n">
        <v>-0.98</v>
      </c>
      <c r="L1227" s="32" t="n">
        <v>-0</v>
      </c>
      <c r="M1227" s="32"/>
      <c r="N1227" s="6" t="s">
        <f>=I1227+J1227+K1227+L1227</f>
      </c>
      <c r="O1227" s="30"/>
      <c r="P1227" s="30" t="s">
        <v>807</v>
      </c>
    </row>
    <row collapsed="false" customFormat="false" customHeight="false" hidden="false" ht="12.1" outlineLevel="0" r="1228">
      <c r="A1228" s="29" t="n">
        <v>45272.482291667</v>
      </c>
      <c r="B1228" s="30" t="s">
        <v>68</v>
      </c>
      <c r="C1228" s="30" t="s">
        <v>829</v>
      </c>
      <c r="D1228" s="30" t="s">
        <v>657</v>
      </c>
      <c r="E1228" s="30" t="s">
        <v>18</v>
      </c>
      <c r="F1228" s="30" t="s">
        <v>20</v>
      </c>
      <c r="G1228" s="31" t="n">
        <v>-9</v>
      </c>
      <c r="H1228" s="32" t="n">
        <v>1238.2</v>
      </c>
      <c r="I1228" s="32" t="n">
        <v>11143.8</v>
      </c>
      <c r="J1228" s="32" t="n">
        <v>0</v>
      </c>
      <c r="K1228" s="32" t="n">
        <v>-8.81</v>
      </c>
      <c r="L1228" s="32" t="n">
        <v>-0</v>
      </c>
      <c r="M1228" s="32"/>
      <c r="N1228" s="6" t="s">
        <f>=I1228+J1228+K1228+L1228</f>
      </c>
      <c r="O1228" s="30"/>
      <c r="P1228" s="30" t="s">
        <v>807</v>
      </c>
    </row>
    <row collapsed="false" customFormat="false" customHeight="false" hidden="false" ht="12.1" outlineLevel="0" r="1229">
      <c r="A1229" s="20" t="n">
        <v>45272.482465278</v>
      </c>
      <c r="B1229" s="16" t="s">
        <v>68</v>
      </c>
      <c r="C1229" s="16" t="s">
        <v>829</v>
      </c>
      <c r="D1229" s="16" t="s">
        <v>656</v>
      </c>
      <c r="E1229" s="16" t="s">
        <v>18</v>
      </c>
      <c r="F1229" s="16" t="s">
        <v>20</v>
      </c>
      <c r="G1229" s="7" t="n">
        <v>10</v>
      </c>
      <c r="H1229" s="6" t="n">
        <v>1238.8</v>
      </c>
      <c r="I1229" s="6" t="n">
        <v>-12388</v>
      </c>
      <c r="J1229" s="6" t="n">
        <v>-0</v>
      </c>
      <c r="K1229" s="6" t="n">
        <v>-9.79</v>
      </c>
      <c r="L1229" s="6" t="n">
        <v>-0</v>
      </c>
      <c r="M1229" s="6"/>
      <c r="N1229" s="6" t="s">
        <f>=I1229+J1229+K1229+L1229</f>
      </c>
      <c r="O1229" s="16"/>
      <c r="P1229" s="16" t="s">
        <v>807</v>
      </c>
    </row>
    <row collapsed="false" customFormat="false" customHeight="false" hidden="false" ht="12.1" outlineLevel="0" r="1230">
      <c r="A1230" s="29" t="n">
        <v>45272.483344907</v>
      </c>
      <c r="B1230" s="30" t="s">
        <v>50</v>
      </c>
      <c r="C1230" s="30" t="s">
        <v>812</v>
      </c>
      <c r="D1230" s="30" t="s">
        <v>657</v>
      </c>
      <c r="E1230" s="30" t="s">
        <v>18</v>
      </c>
      <c r="F1230" s="30" t="s">
        <v>20</v>
      </c>
      <c r="G1230" s="31" t="n">
        <v>-40</v>
      </c>
      <c r="H1230" s="32" t="n">
        <v>164.76</v>
      </c>
      <c r="I1230" s="32" t="n">
        <v>6590.4</v>
      </c>
      <c r="J1230" s="32" t="n">
        <v>0</v>
      </c>
      <c r="K1230" s="32" t="n">
        <v>-5.21</v>
      </c>
      <c r="L1230" s="32" t="n">
        <v>-0</v>
      </c>
      <c r="M1230" s="32"/>
      <c r="N1230" s="6" t="s">
        <f>=I1230+J1230+K1230+L1230</f>
      </c>
      <c r="O1230" s="30"/>
      <c r="P1230" s="30" t="s">
        <v>807</v>
      </c>
    </row>
    <row collapsed="false" customFormat="false" customHeight="false" hidden="false" ht="12.1" outlineLevel="0" r="1231">
      <c r="A1231" s="29" t="n">
        <v>45272.483344907</v>
      </c>
      <c r="B1231" s="30" t="s">
        <v>50</v>
      </c>
      <c r="C1231" s="30" t="s">
        <v>812</v>
      </c>
      <c r="D1231" s="30" t="s">
        <v>657</v>
      </c>
      <c r="E1231" s="30" t="s">
        <v>18</v>
      </c>
      <c r="F1231" s="30" t="s">
        <v>20</v>
      </c>
      <c r="G1231" s="31" t="n">
        <v>-10</v>
      </c>
      <c r="H1231" s="32" t="n">
        <v>164.76</v>
      </c>
      <c r="I1231" s="32" t="n">
        <v>1647.6</v>
      </c>
      <c r="J1231" s="32" t="n">
        <v>0</v>
      </c>
      <c r="K1231" s="32" t="n">
        <v>-1.3</v>
      </c>
      <c r="L1231" s="32" t="n">
        <v>-0</v>
      </c>
      <c r="M1231" s="32"/>
      <c r="N1231" s="6" t="s">
        <f>=I1231+J1231+K1231+L1231</f>
      </c>
      <c r="O1231" s="30"/>
      <c r="P1231" s="30" t="s">
        <v>807</v>
      </c>
    </row>
    <row collapsed="false" customFormat="false" customHeight="false" hidden="false" ht="12.1" outlineLevel="0" r="1232">
      <c r="A1232" s="29" t="n">
        <v>45272.483344907</v>
      </c>
      <c r="B1232" s="30" t="s">
        <v>50</v>
      </c>
      <c r="C1232" s="30" t="s">
        <v>812</v>
      </c>
      <c r="D1232" s="30" t="s">
        <v>657</v>
      </c>
      <c r="E1232" s="30" t="s">
        <v>18</v>
      </c>
      <c r="F1232" s="30" t="s">
        <v>20</v>
      </c>
      <c r="G1232" s="31" t="n">
        <v>-20</v>
      </c>
      <c r="H1232" s="32" t="n">
        <v>164.76</v>
      </c>
      <c r="I1232" s="32" t="n">
        <v>3295.2</v>
      </c>
      <c r="J1232" s="32" t="n">
        <v>0</v>
      </c>
      <c r="K1232" s="32" t="n">
        <v>-2.6</v>
      </c>
      <c r="L1232" s="32" t="n">
        <v>-0</v>
      </c>
      <c r="M1232" s="32"/>
      <c r="N1232" s="6" t="s">
        <f>=I1232+J1232+K1232+L1232</f>
      </c>
      <c r="O1232" s="30"/>
      <c r="P1232" s="30" t="s">
        <v>807</v>
      </c>
    </row>
    <row collapsed="false" customFormat="false" customHeight="false" hidden="false" ht="12.1" outlineLevel="0" r="1233">
      <c r="A1233" s="29" t="n">
        <v>45272.483344907</v>
      </c>
      <c r="B1233" s="30" t="s">
        <v>50</v>
      </c>
      <c r="C1233" s="30" t="s">
        <v>812</v>
      </c>
      <c r="D1233" s="30" t="s">
        <v>657</v>
      </c>
      <c r="E1233" s="30" t="s">
        <v>18</v>
      </c>
      <c r="F1233" s="30" t="s">
        <v>20</v>
      </c>
      <c r="G1233" s="31" t="n">
        <v>-10</v>
      </c>
      <c r="H1233" s="32" t="n">
        <v>164.76</v>
      </c>
      <c r="I1233" s="32" t="n">
        <v>1647.6</v>
      </c>
      <c r="J1233" s="32" t="n">
        <v>0</v>
      </c>
      <c r="K1233" s="32" t="n">
        <v>-1.3</v>
      </c>
      <c r="L1233" s="32" t="n">
        <v>-0</v>
      </c>
      <c r="M1233" s="32"/>
      <c r="N1233" s="6" t="s">
        <f>=I1233+J1233+K1233+L1233</f>
      </c>
      <c r="O1233" s="30"/>
      <c r="P1233" s="30" t="s">
        <v>807</v>
      </c>
    </row>
    <row collapsed="false" customFormat="false" customHeight="false" hidden="false" ht="12.1" outlineLevel="0" r="1234">
      <c r="A1234" s="29" t="n">
        <v>45272.483344907</v>
      </c>
      <c r="B1234" s="30" t="s">
        <v>50</v>
      </c>
      <c r="C1234" s="30" t="s">
        <v>812</v>
      </c>
      <c r="D1234" s="30" t="s">
        <v>657</v>
      </c>
      <c r="E1234" s="30" t="s">
        <v>18</v>
      </c>
      <c r="F1234" s="30" t="s">
        <v>20</v>
      </c>
      <c r="G1234" s="31" t="n">
        <v>-40</v>
      </c>
      <c r="H1234" s="32" t="n">
        <v>164.76</v>
      </c>
      <c r="I1234" s="32" t="n">
        <v>6590.4</v>
      </c>
      <c r="J1234" s="32" t="n">
        <v>0</v>
      </c>
      <c r="K1234" s="32" t="n">
        <v>-5.21</v>
      </c>
      <c r="L1234" s="32" t="n">
        <v>-0</v>
      </c>
      <c r="M1234" s="32"/>
      <c r="N1234" s="6" t="s">
        <f>=I1234+J1234+K1234+L1234</f>
      </c>
      <c r="O1234" s="30"/>
      <c r="P1234" s="30" t="s">
        <v>807</v>
      </c>
    </row>
    <row collapsed="false" customFormat="false" customHeight="false" hidden="false" ht="12.1" outlineLevel="0" r="1235">
      <c r="A1235" s="20" t="n">
        <v>45272.483506944</v>
      </c>
      <c r="B1235" s="16" t="s">
        <v>50</v>
      </c>
      <c r="C1235" s="16" t="s">
        <v>812</v>
      </c>
      <c r="D1235" s="16" t="s">
        <v>656</v>
      </c>
      <c r="E1235" s="16" t="s">
        <v>18</v>
      </c>
      <c r="F1235" s="16" t="s">
        <v>20</v>
      </c>
      <c r="G1235" s="7" t="n">
        <v>120</v>
      </c>
      <c r="H1235" s="6" t="n">
        <v>164.84</v>
      </c>
      <c r="I1235" s="6" t="n">
        <v>-19780.8</v>
      </c>
      <c r="J1235" s="6" t="n">
        <v>-0</v>
      </c>
      <c r="K1235" s="6" t="n">
        <v>-15.65</v>
      </c>
      <c r="L1235" s="6" t="n">
        <v>-0</v>
      </c>
      <c r="M1235" s="6"/>
      <c r="N1235" s="6" t="s">
        <f>=I1235+J1235+K1235+L1235</f>
      </c>
      <c r="O1235" s="16"/>
      <c r="P1235" s="16" t="s">
        <v>807</v>
      </c>
    </row>
    <row collapsed="false" customFormat="false" customHeight="false" hidden="false" ht="12.1" outlineLevel="0" r="1236">
      <c r="A1236" s="20" t="n">
        <v>45274.44224537</v>
      </c>
      <c r="B1236" s="16" t="s">
        <v>676</v>
      </c>
      <c r="C1236" s="16" t="s">
        <v>844</v>
      </c>
      <c r="D1236" s="16" t="s">
        <v>656</v>
      </c>
      <c r="E1236" s="16" t="s">
        <v>87</v>
      </c>
      <c r="F1236" s="16" t="s">
        <v>20</v>
      </c>
      <c r="G1236" s="7" t="n">
        <v>2000</v>
      </c>
      <c r="H1236" s="6" t="n">
        <v>1.3113</v>
      </c>
      <c r="I1236" s="6" t="n">
        <v>-2622.6</v>
      </c>
      <c r="J1236" s="6" t="n">
        <v>-0</v>
      </c>
      <c r="K1236" s="6" t="n">
        <v>-2.07</v>
      </c>
      <c r="L1236" s="6" t="n">
        <v>-0</v>
      </c>
      <c r="M1236" s="6"/>
      <c r="N1236" s="6" t="s">
        <f>=I1236+J1236+K1236+L1236</f>
      </c>
      <c r="O1236" s="16"/>
      <c r="P1236" s="16" t="s">
        <v>807</v>
      </c>
    </row>
    <row collapsed="false" customFormat="false" customHeight="false" hidden="false" ht="12.1" outlineLevel="0" r="1237">
      <c r="A1237" s="21" t="n">
        <v>45275</v>
      </c>
      <c r="B1237" s="22" t="s">
        <v>803</v>
      </c>
      <c r="C1237" s="22" t="s">
        <v>175</v>
      </c>
      <c r="D1237" s="22" t="s">
        <v>803</v>
      </c>
      <c r="E1237" s="22" t="s">
        <v>803</v>
      </c>
      <c r="F1237" s="22" t="s">
        <v>20</v>
      </c>
      <c r="G1237" s="23" t="n">
        <v>1</v>
      </c>
      <c r="H1237" s="24" t="n">
        <v>500</v>
      </c>
      <c r="I1237" s="24" t="n">
        <v>500</v>
      </c>
      <c r="J1237" s="24" t="n">
        <v>0</v>
      </c>
      <c r="K1237" s="24" t="n">
        <v>-0</v>
      </c>
      <c r="L1237" s="24" t="n">
        <v>-0</v>
      </c>
      <c r="M1237" s="24"/>
      <c r="N1237" s="6" t="s">
        <f>=I1237+J1237+K1237+L1237</f>
      </c>
      <c r="O1237" s="22"/>
      <c r="P1237" s="22" t="s">
        <v>807</v>
      </c>
    </row>
    <row collapsed="false" customFormat="false" customHeight="false" hidden="false" ht="12.1" outlineLevel="0" r="1238">
      <c r="A1238" s="29" t="n">
        <v>45275.628333333</v>
      </c>
      <c r="B1238" s="30" t="s">
        <v>27</v>
      </c>
      <c r="C1238" s="30" t="s">
        <v>860</v>
      </c>
      <c r="D1238" s="30" t="s">
        <v>657</v>
      </c>
      <c r="E1238" s="30" t="s">
        <v>18</v>
      </c>
      <c r="F1238" s="30" t="s">
        <v>20</v>
      </c>
      <c r="G1238" s="31" t="n">
        <v>-1</v>
      </c>
      <c r="H1238" s="32" t="n">
        <v>6452</v>
      </c>
      <c r="I1238" s="32" t="n">
        <v>6452</v>
      </c>
      <c r="J1238" s="32" t="n">
        <v>0</v>
      </c>
      <c r="K1238" s="32" t="n">
        <v>-5.1</v>
      </c>
      <c r="L1238" s="32" t="n">
        <v>-0</v>
      </c>
      <c r="M1238" s="32"/>
      <c r="N1238" s="6" t="s">
        <f>=I1238+J1238+K1238+L1238</f>
      </c>
      <c r="O1238" s="30"/>
      <c r="P1238" s="30" t="s">
        <v>807</v>
      </c>
    </row>
    <row collapsed="false" customFormat="false" customHeight="false" hidden="false" ht="12.1" outlineLevel="0" r="1239">
      <c r="A1239" s="29" t="n">
        <v>45275.628344907</v>
      </c>
      <c r="B1239" s="30" t="s">
        <v>27</v>
      </c>
      <c r="C1239" s="30" t="s">
        <v>860</v>
      </c>
      <c r="D1239" s="30" t="s">
        <v>657</v>
      </c>
      <c r="E1239" s="30" t="s">
        <v>18</v>
      </c>
      <c r="F1239" s="30" t="s">
        <v>20</v>
      </c>
      <c r="G1239" s="31" t="n">
        <v>-10</v>
      </c>
      <c r="H1239" s="32" t="n">
        <v>6452</v>
      </c>
      <c r="I1239" s="32" t="n">
        <v>64520</v>
      </c>
      <c r="J1239" s="32" t="n">
        <v>0</v>
      </c>
      <c r="K1239" s="32" t="n">
        <v>-51</v>
      </c>
      <c r="L1239" s="32" t="n">
        <v>-0</v>
      </c>
      <c r="M1239" s="32"/>
      <c r="N1239" s="6" t="s">
        <f>=I1239+J1239+K1239+L1239</f>
      </c>
      <c r="O1239" s="30"/>
      <c r="P1239" s="30" t="s">
        <v>807</v>
      </c>
    </row>
    <row collapsed="false" customFormat="false" customHeight="false" hidden="false" ht="12.1" outlineLevel="0" r="1240">
      <c r="A1240" s="20" t="n">
        <v>45275.628518519</v>
      </c>
      <c r="B1240" s="16" t="s">
        <v>27</v>
      </c>
      <c r="C1240" s="16" t="s">
        <v>860</v>
      </c>
      <c r="D1240" s="16" t="s">
        <v>656</v>
      </c>
      <c r="E1240" s="16" t="s">
        <v>18</v>
      </c>
      <c r="F1240" s="16" t="s">
        <v>20</v>
      </c>
      <c r="G1240" s="7" t="n">
        <v>10</v>
      </c>
      <c r="H1240" s="6" t="n">
        <v>6452.5</v>
      </c>
      <c r="I1240" s="6" t="n">
        <v>-64525</v>
      </c>
      <c r="J1240" s="6" t="n">
        <v>-0</v>
      </c>
      <c r="K1240" s="6" t="n">
        <v>-51.01</v>
      </c>
      <c r="L1240" s="6" t="n">
        <v>-0</v>
      </c>
      <c r="M1240" s="6"/>
      <c r="N1240" s="6" t="s">
        <f>=I1240+J1240+K1240+L1240</f>
      </c>
      <c r="O1240" s="16"/>
      <c r="P1240" s="16" t="s">
        <v>807</v>
      </c>
    </row>
    <row collapsed="false" customFormat="false" customHeight="false" hidden="false" ht="12.1" outlineLevel="0" r="1241">
      <c r="A1241" s="20" t="n">
        <v>45275.628530093</v>
      </c>
      <c r="B1241" s="16" t="s">
        <v>27</v>
      </c>
      <c r="C1241" s="16" t="s">
        <v>860</v>
      </c>
      <c r="D1241" s="16" t="s">
        <v>656</v>
      </c>
      <c r="E1241" s="16" t="s">
        <v>18</v>
      </c>
      <c r="F1241" s="16" t="s">
        <v>20</v>
      </c>
      <c r="G1241" s="7" t="n">
        <v>1</v>
      </c>
      <c r="H1241" s="6" t="n">
        <v>6452.5</v>
      </c>
      <c r="I1241" s="6" t="n">
        <v>-6452.5</v>
      </c>
      <c r="J1241" s="6" t="n">
        <v>-0</v>
      </c>
      <c r="K1241" s="6" t="n">
        <v>-5.1</v>
      </c>
      <c r="L1241" s="6" t="n">
        <v>-0</v>
      </c>
      <c r="M1241" s="6"/>
      <c r="N1241" s="6" t="s">
        <f>=I1241+J1241+K1241+L1241</f>
      </c>
      <c r="O1241" s="16"/>
      <c r="P1241" s="16" t="s">
        <v>807</v>
      </c>
    </row>
    <row collapsed="false" customFormat="false" customHeight="false" hidden="false" ht="12.1" outlineLevel="0" r="1242">
      <c r="A1242" s="20" t="n">
        <v>45275.629548611</v>
      </c>
      <c r="B1242" s="16" t="s">
        <v>722</v>
      </c>
      <c r="C1242" s="16" t="s">
        <v>917</v>
      </c>
      <c r="D1242" s="16" t="s">
        <v>656</v>
      </c>
      <c r="E1242" s="16" t="s">
        <v>87</v>
      </c>
      <c r="F1242" s="16" t="s">
        <v>20</v>
      </c>
      <c r="G1242" s="7" t="n">
        <v>70</v>
      </c>
      <c r="H1242" s="6" t="n">
        <v>5.99</v>
      </c>
      <c r="I1242" s="6" t="n">
        <v>-419.3</v>
      </c>
      <c r="J1242" s="6" t="n">
        <v>-0</v>
      </c>
      <c r="K1242" s="6" t="n">
        <v>-0.33</v>
      </c>
      <c r="L1242" s="6" t="n">
        <v>-0</v>
      </c>
      <c r="M1242" s="6"/>
      <c r="N1242" s="6" t="s">
        <f>=I1242+J1242+K1242+L1242</f>
      </c>
      <c r="O1242" s="16"/>
      <c r="P1242" s="16" t="s">
        <v>807</v>
      </c>
    </row>
    <row collapsed="false" customFormat="false" customHeight="false" hidden="false" ht="12.1" outlineLevel="0" r="1243">
      <c r="A1243" s="21" t="n">
        <v>45275.826388889</v>
      </c>
      <c r="B1243" s="22" t="s">
        <v>803</v>
      </c>
      <c r="C1243" s="22" t="s">
        <v>175</v>
      </c>
      <c r="D1243" s="22" t="s">
        <v>803</v>
      </c>
      <c r="E1243" s="22" t="s">
        <v>803</v>
      </c>
      <c r="F1243" s="22" t="s">
        <v>20</v>
      </c>
      <c r="G1243" s="23" t="n">
        <v>1</v>
      </c>
      <c r="H1243" s="24" t="n">
        <v>3000</v>
      </c>
      <c r="I1243" s="24" t="n">
        <v>3000</v>
      </c>
      <c r="J1243" s="24" t="n">
        <v>0</v>
      </c>
      <c r="K1243" s="24" t="n">
        <v>-0</v>
      </c>
      <c r="L1243" s="24" t="n">
        <v>-0</v>
      </c>
      <c r="M1243" s="24"/>
      <c r="N1243" s="6" t="s">
        <f>=I1243+J1243+K1243+L1243</f>
      </c>
      <c r="O1243" s="22"/>
      <c r="P1243" s="22" t="s">
        <v>927</v>
      </c>
    </row>
    <row collapsed="false" customFormat="false" customHeight="false" hidden="false" ht="12.1" outlineLevel="0" r="1244">
      <c r="A1244" s="20" t="n">
        <v>45278.658333333</v>
      </c>
      <c r="B1244" s="16" t="s">
        <v>17</v>
      </c>
      <c r="C1244" s="16" t="s">
        <v>928</v>
      </c>
      <c r="D1244" s="16" t="s">
        <v>656</v>
      </c>
      <c r="E1244" s="16" t="s">
        <v>18</v>
      </c>
      <c r="F1244" s="16" t="s">
        <v>20</v>
      </c>
      <c r="G1244" s="7" t="n">
        <v>0.20367</v>
      </c>
      <c r="H1244" s="6" t="n">
        <v>14729.5</v>
      </c>
      <c r="I1244" s="6" t="n">
        <v>-2999.96</v>
      </c>
      <c r="J1244" s="6" t="n">
        <v>-0</v>
      </c>
      <c r="K1244" s="6" t="n">
        <v>-0</v>
      </c>
      <c r="L1244" s="6" t="n">
        <v>-0</v>
      </c>
      <c r="M1244" s="6"/>
      <c r="N1244" s="6" t="s">
        <f>=I1244+J1244+K1244+L1244</f>
      </c>
      <c r="O1244" s="16"/>
      <c r="P1244" s="16" t="s">
        <v>927</v>
      </c>
    </row>
    <row collapsed="false" customFormat="false" customHeight="false" hidden="false" ht="12.1" outlineLevel="0" r="1245">
      <c r="A1245" s="21" t="n">
        <v>45286</v>
      </c>
      <c r="B1245" s="22" t="s">
        <v>813</v>
      </c>
      <c r="C1245" s="22" t="s">
        <v>959</v>
      </c>
      <c r="D1245" s="22" t="s">
        <v>813</v>
      </c>
      <c r="E1245" s="22" t="s">
        <v>813</v>
      </c>
      <c r="F1245" s="22" t="s">
        <v>20</v>
      </c>
      <c r="G1245" s="23" t="n">
        <v>1</v>
      </c>
      <c r="H1245" s="24" t="n">
        <v>4278</v>
      </c>
      <c r="I1245" s="24" t="n">
        <v>4278</v>
      </c>
      <c r="J1245" s="24" t="n">
        <v>0</v>
      </c>
      <c r="K1245" s="24" t="n">
        <v>-0</v>
      </c>
      <c r="L1245" s="24" t="n">
        <v>-0</v>
      </c>
      <c r="M1245" s="24"/>
      <c r="N1245" s="6" t="s">
        <f>=I1245+J1245+K1245+L1245</f>
      </c>
      <c r="O1245" s="22"/>
      <c r="P1245" s="22" t="s">
        <v>807</v>
      </c>
    </row>
    <row collapsed="false" customFormat="false" customHeight="false" hidden="false" ht="12.1" outlineLevel="0" r="1246">
      <c r="A1246" s="20" t="n">
        <v>45286.643993056</v>
      </c>
      <c r="B1246" s="16" t="s">
        <v>23</v>
      </c>
      <c r="C1246" s="16" t="s">
        <v>897</v>
      </c>
      <c r="D1246" s="16" t="s">
        <v>656</v>
      </c>
      <c r="E1246" s="16" t="s">
        <v>18</v>
      </c>
      <c r="F1246" s="16" t="s">
        <v>20</v>
      </c>
      <c r="G1246" s="7" t="n">
        <v>10</v>
      </c>
      <c r="H1246" s="6" t="n">
        <v>271.23</v>
      </c>
      <c r="I1246" s="6" t="n">
        <v>-2712.3</v>
      </c>
      <c r="J1246" s="6" t="n">
        <v>-0</v>
      </c>
      <c r="K1246" s="6" t="n">
        <v>-2.14</v>
      </c>
      <c r="L1246" s="6" t="n">
        <v>-0</v>
      </c>
      <c r="M1246" s="6"/>
      <c r="N1246" s="6" t="s">
        <f>=I1246+J1246+K1246+L1246</f>
      </c>
      <c r="O1246" s="16"/>
      <c r="P1246" s="16" t="s">
        <v>807</v>
      </c>
    </row>
    <row collapsed="false" customFormat="false" customHeight="false" hidden="false" ht="12.1" outlineLevel="0" r="1247">
      <c r="A1247" s="20" t="n">
        <v>45286.644328704</v>
      </c>
      <c r="B1247" s="16" t="s">
        <v>722</v>
      </c>
      <c r="C1247" s="16" t="s">
        <v>917</v>
      </c>
      <c r="D1247" s="16" t="s">
        <v>656</v>
      </c>
      <c r="E1247" s="16" t="s">
        <v>87</v>
      </c>
      <c r="F1247" s="16" t="s">
        <v>20</v>
      </c>
      <c r="G1247" s="7" t="n">
        <v>255</v>
      </c>
      <c r="H1247" s="6" t="n">
        <v>6.23</v>
      </c>
      <c r="I1247" s="6" t="n">
        <v>-1588.65</v>
      </c>
      <c r="J1247" s="6" t="n">
        <v>-0</v>
      </c>
      <c r="K1247" s="6" t="n">
        <v>-1.26</v>
      </c>
      <c r="L1247" s="6" t="n">
        <v>-0</v>
      </c>
      <c r="M1247" s="6"/>
      <c r="N1247" s="6" t="s">
        <f>=I1247+J1247+K1247+L1247</f>
      </c>
      <c r="O1247" s="16"/>
      <c r="P1247" s="16" t="s">
        <v>807</v>
      </c>
    </row>
    <row collapsed="false" customFormat="false" customHeight="false" hidden="false" ht="12.1" outlineLevel="0" r="1248">
      <c r="A1248" s="33" t="n">
        <v>45293.58125</v>
      </c>
      <c r="B1248" s="34" t="s">
        <v>888</v>
      </c>
      <c r="C1248" s="34" t="s">
        <v>960</v>
      </c>
      <c r="D1248" s="34" t="s">
        <v>888</v>
      </c>
      <c r="E1248" s="34" t="s">
        <v>888</v>
      </c>
      <c r="F1248" s="34" t="s">
        <v>20</v>
      </c>
      <c r="G1248" s="35" t="n">
        <v>1</v>
      </c>
      <c r="H1248" s="36" t="n">
        <v>-10521</v>
      </c>
      <c r="I1248" s="36" t="n">
        <v>-10521</v>
      </c>
      <c r="J1248" s="36" t="n">
        <v>0</v>
      </c>
      <c r="K1248" s="36" t="n">
        <v>-0</v>
      </c>
      <c r="L1248" s="36" t="n">
        <v>-0</v>
      </c>
      <c r="M1248" s="36"/>
      <c r="N1248" s="6" t="s">
        <f>=I1248+J1248+K1248+L1248</f>
      </c>
      <c r="O1248" s="34"/>
      <c r="P1248" s="34" t="s">
        <v>807</v>
      </c>
    </row>
    <row collapsed="false" customFormat="false" customHeight="false" hidden="false" ht="12.1" outlineLevel="0" r="1249">
      <c r="A1249" s="21" t="n">
        <v>45300</v>
      </c>
      <c r="B1249" s="22" t="s">
        <v>803</v>
      </c>
      <c r="C1249" s="22" t="s">
        <v>240</v>
      </c>
      <c r="D1249" s="22" t="s">
        <v>803</v>
      </c>
      <c r="E1249" s="22" t="s">
        <v>803</v>
      </c>
      <c r="F1249" s="22" t="s">
        <v>20</v>
      </c>
      <c r="G1249" s="23" t="n">
        <v>1</v>
      </c>
      <c r="H1249" s="24" t="n">
        <v>500</v>
      </c>
      <c r="I1249" s="24" t="n">
        <v>500</v>
      </c>
      <c r="J1249" s="24" t="n">
        <v>0</v>
      </c>
      <c r="K1249" s="24" t="n">
        <v>-0</v>
      </c>
      <c r="L1249" s="24" t="n">
        <v>-0</v>
      </c>
      <c r="M1249" s="24"/>
      <c r="N1249" s="6" t="s">
        <f>=I1249+J1249+K1249+L1249</f>
      </c>
      <c r="O1249" s="22"/>
      <c r="P1249" s="22" t="s">
        <v>841</v>
      </c>
    </row>
    <row collapsed="false" customFormat="false" customHeight="false" hidden="false" ht="12.1" outlineLevel="0" r="1250">
      <c r="A1250" s="20" t="n">
        <v>45300.836770833</v>
      </c>
      <c r="B1250" s="16" t="s">
        <v>58</v>
      </c>
      <c r="C1250" s="16" t="s">
        <v>961</v>
      </c>
      <c r="D1250" s="16" t="s">
        <v>656</v>
      </c>
      <c r="E1250" s="16" t="s">
        <v>18</v>
      </c>
      <c r="F1250" s="16" t="s">
        <v>20</v>
      </c>
      <c r="G1250" s="7" t="n">
        <v>100</v>
      </c>
      <c r="H1250" s="6" t="n">
        <v>4.074</v>
      </c>
      <c r="I1250" s="6" t="n">
        <v>-407.4</v>
      </c>
      <c r="J1250" s="6" t="n">
        <v>-0</v>
      </c>
      <c r="K1250" s="6" t="n">
        <v>-0.24</v>
      </c>
      <c r="L1250" s="6" t="n">
        <v>-0.12</v>
      </c>
      <c r="M1250" s="6"/>
      <c r="N1250" s="6" t="s">
        <f>=I1250+J1250+K1250+L1250</f>
      </c>
      <c r="O1250" s="16"/>
      <c r="P1250" s="16" t="s">
        <v>841</v>
      </c>
    </row>
    <row collapsed="false" customFormat="false" customHeight="false" hidden="false" ht="12.1" outlineLevel="0" r="1251">
      <c r="A1251" s="20" t="n">
        <v>45301.419201389</v>
      </c>
      <c r="B1251" s="16" t="s">
        <v>719</v>
      </c>
      <c r="C1251" s="16" t="s">
        <v>914</v>
      </c>
      <c r="D1251" s="16" t="s">
        <v>656</v>
      </c>
      <c r="E1251" s="16" t="s">
        <v>87</v>
      </c>
      <c r="F1251" s="16" t="s">
        <v>20</v>
      </c>
      <c r="G1251" s="7" t="n">
        <v>5</v>
      </c>
      <c r="H1251" s="6" t="n">
        <v>17.745</v>
      </c>
      <c r="I1251" s="6" t="n">
        <v>-88.73</v>
      </c>
      <c r="J1251" s="6" t="n">
        <v>-0</v>
      </c>
      <c r="K1251" s="6" t="n">
        <v>-0</v>
      </c>
      <c r="L1251" s="6" t="n">
        <v>-0.03</v>
      </c>
      <c r="M1251" s="6"/>
      <c r="N1251" s="6" t="s">
        <f>=I1251+J1251+K1251+L1251</f>
      </c>
      <c r="O1251" s="16"/>
      <c r="P1251" s="16" t="s">
        <v>841</v>
      </c>
    </row>
    <row collapsed="false" customFormat="false" customHeight="false" hidden="false" ht="12.1" outlineLevel="0" r="1252">
      <c r="A1252" s="29" t="n">
        <v>45302.436840278</v>
      </c>
      <c r="B1252" s="30" t="s">
        <v>676</v>
      </c>
      <c r="C1252" s="30" t="s">
        <v>844</v>
      </c>
      <c r="D1252" s="30" t="s">
        <v>657</v>
      </c>
      <c r="E1252" s="30" t="s">
        <v>87</v>
      </c>
      <c r="F1252" s="30" t="s">
        <v>20</v>
      </c>
      <c r="G1252" s="31" t="n">
        <v>-4400</v>
      </c>
      <c r="H1252" s="32" t="n">
        <v>1.3264</v>
      </c>
      <c r="I1252" s="32" t="n">
        <v>5836.16</v>
      </c>
      <c r="J1252" s="32" t="n">
        <v>0</v>
      </c>
      <c r="K1252" s="32" t="n">
        <v>-4.61</v>
      </c>
      <c r="L1252" s="32" t="n">
        <v>-0</v>
      </c>
      <c r="M1252" s="32"/>
      <c r="N1252" s="6" t="s">
        <f>=I1252+J1252+K1252+L1252</f>
      </c>
      <c r="O1252" s="30"/>
      <c r="P1252" s="30" t="s">
        <v>807</v>
      </c>
    </row>
    <row collapsed="false" customFormat="false" customHeight="false" hidden="false" ht="12.1" outlineLevel="0" r="1253">
      <c r="A1253" s="20" t="n">
        <v>45302.437094907</v>
      </c>
      <c r="B1253" s="16" t="s">
        <v>35</v>
      </c>
      <c r="C1253" s="16" t="s">
        <v>898</v>
      </c>
      <c r="D1253" s="16" t="s">
        <v>656</v>
      </c>
      <c r="E1253" s="16" t="s">
        <v>18</v>
      </c>
      <c r="F1253" s="16" t="s">
        <v>20</v>
      </c>
      <c r="G1253" s="7" t="n">
        <v>10</v>
      </c>
      <c r="H1253" s="6" t="n">
        <v>572.45</v>
      </c>
      <c r="I1253" s="6" t="n">
        <v>-5724.5</v>
      </c>
      <c r="J1253" s="6" t="n">
        <v>-0</v>
      </c>
      <c r="K1253" s="6" t="n">
        <v>-4.52</v>
      </c>
      <c r="L1253" s="6" t="n">
        <v>-0</v>
      </c>
      <c r="M1253" s="6"/>
      <c r="N1253" s="6" t="s">
        <f>=I1253+J1253+K1253+L1253</f>
      </c>
      <c r="O1253" s="16"/>
      <c r="P1253" s="16" t="s">
        <v>807</v>
      </c>
    </row>
    <row collapsed="false" customFormat="false" customHeight="false" hidden="false" ht="12.1" outlineLevel="0" r="1254">
      <c r="A1254" s="20" t="n">
        <v>45302.437453704</v>
      </c>
      <c r="B1254" s="16" t="s">
        <v>722</v>
      </c>
      <c r="C1254" s="16" t="s">
        <v>917</v>
      </c>
      <c r="D1254" s="16" t="s">
        <v>656</v>
      </c>
      <c r="E1254" s="16" t="s">
        <v>87</v>
      </c>
      <c r="F1254" s="16" t="s">
        <v>20</v>
      </c>
      <c r="G1254" s="7" t="n">
        <v>15</v>
      </c>
      <c r="H1254" s="6" t="n">
        <v>6.42</v>
      </c>
      <c r="I1254" s="6" t="n">
        <v>-96.3</v>
      </c>
      <c r="J1254" s="6" t="n">
        <v>-0</v>
      </c>
      <c r="K1254" s="6" t="n">
        <v>-0.08</v>
      </c>
      <c r="L1254" s="6" t="n">
        <v>-0</v>
      </c>
      <c r="M1254" s="6"/>
      <c r="N1254" s="6" t="s">
        <f>=I1254+J1254+K1254+L1254</f>
      </c>
      <c r="O1254" s="16"/>
      <c r="P1254" s="16" t="s">
        <v>807</v>
      </c>
    </row>
    <row collapsed="false" customFormat="false" customHeight="false" hidden="false" ht="12.1" outlineLevel="0" r="1255">
      <c r="A1255" s="21" t="n">
        <v>45306.529861111</v>
      </c>
      <c r="B1255" s="22" t="s">
        <v>803</v>
      </c>
      <c r="C1255" s="22" t="s">
        <v>175</v>
      </c>
      <c r="D1255" s="22" t="s">
        <v>803</v>
      </c>
      <c r="E1255" s="22" t="s">
        <v>803</v>
      </c>
      <c r="F1255" s="22" t="s">
        <v>20</v>
      </c>
      <c r="G1255" s="23" t="n">
        <v>1</v>
      </c>
      <c r="H1255" s="24" t="n">
        <v>13000</v>
      </c>
      <c r="I1255" s="24" t="n">
        <v>13000</v>
      </c>
      <c r="J1255" s="24" t="n">
        <v>0</v>
      </c>
      <c r="K1255" s="24" t="n">
        <v>-0</v>
      </c>
      <c r="L1255" s="24" t="n">
        <v>-0</v>
      </c>
      <c r="M1255" s="24"/>
      <c r="N1255" s="6" t="s">
        <f>=I1255+J1255+K1255+L1255</f>
      </c>
      <c r="O1255" s="22"/>
      <c r="P1255" s="22" t="s">
        <v>807</v>
      </c>
    </row>
    <row collapsed="false" customFormat="false" customHeight="false" hidden="false" ht="12.1" outlineLevel="0" r="1256">
      <c r="A1256" s="20" t="n">
        <v>45306.574224537</v>
      </c>
      <c r="B1256" s="16" t="s">
        <v>27</v>
      </c>
      <c r="C1256" s="16" t="s">
        <v>860</v>
      </c>
      <c r="D1256" s="16" t="s">
        <v>656</v>
      </c>
      <c r="E1256" s="16" t="s">
        <v>18</v>
      </c>
      <c r="F1256" s="16" t="s">
        <v>20</v>
      </c>
      <c r="G1256" s="7" t="n">
        <v>1</v>
      </c>
      <c r="H1256" s="6" t="n">
        <v>6903</v>
      </c>
      <c r="I1256" s="6" t="n">
        <v>-6903</v>
      </c>
      <c r="J1256" s="6" t="n">
        <v>-0</v>
      </c>
      <c r="K1256" s="6" t="n">
        <v>-5.46</v>
      </c>
      <c r="L1256" s="6" t="n">
        <v>-0</v>
      </c>
      <c r="M1256" s="6"/>
      <c r="N1256" s="6" t="s">
        <f>=I1256+J1256+K1256+L1256</f>
      </c>
      <c r="O1256" s="16"/>
      <c r="P1256" s="16" t="s">
        <v>807</v>
      </c>
    </row>
    <row collapsed="false" customFormat="false" customHeight="false" hidden="false" ht="12.1" outlineLevel="0" r="1257">
      <c r="A1257" s="20" t="n">
        <v>45306.574456019</v>
      </c>
      <c r="B1257" s="16" t="s">
        <v>23</v>
      </c>
      <c r="C1257" s="16" t="s">
        <v>897</v>
      </c>
      <c r="D1257" s="16" t="s">
        <v>656</v>
      </c>
      <c r="E1257" s="16" t="s">
        <v>18</v>
      </c>
      <c r="F1257" s="16" t="s">
        <v>20</v>
      </c>
      <c r="G1257" s="7" t="n">
        <v>10</v>
      </c>
      <c r="H1257" s="6" t="n">
        <v>276.21</v>
      </c>
      <c r="I1257" s="6" t="n">
        <v>-2762.1</v>
      </c>
      <c r="J1257" s="6" t="n">
        <v>-0</v>
      </c>
      <c r="K1257" s="6" t="n">
        <v>-2.18</v>
      </c>
      <c r="L1257" s="6" t="n">
        <v>-0</v>
      </c>
      <c r="M1257" s="6"/>
      <c r="N1257" s="6" t="s">
        <f>=I1257+J1257+K1257+L1257</f>
      </c>
      <c r="O1257" s="16"/>
      <c r="P1257" s="16" t="s">
        <v>807</v>
      </c>
    </row>
    <row collapsed="false" customFormat="false" customHeight="false" hidden="false" ht="12.1" outlineLevel="0" r="1258">
      <c r="A1258" s="20" t="n">
        <v>45306.574664352</v>
      </c>
      <c r="B1258" s="16" t="s">
        <v>35</v>
      </c>
      <c r="C1258" s="16" t="s">
        <v>898</v>
      </c>
      <c r="D1258" s="16" t="s">
        <v>656</v>
      </c>
      <c r="E1258" s="16" t="s">
        <v>18</v>
      </c>
      <c r="F1258" s="16" t="s">
        <v>20</v>
      </c>
      <c r="G1258" s="7" t="n">
        <v>5</v>
      </c>
      <c r="H1258" s="6" t="n">
        <v>582</v>
      </c>
      <c r="I1258" s="6" t="n">
        <v>-2910</v>
      </c>
      <c r="J1258" s="6" t="n">
        <v>-0</v>
      </c>
      <c r="K1258" s="6" t="n">
        <v>-2.3</v>
      </c>
      <c r="L1258" s="6" t="n">
        <v>-0</v>
      </c>
      <c r="M1258" s="6"/>
      <c r="N1258" s="6" t="s">
        <f>=I1258+J1258+K1258+L1258</f>
      </c>
      <c r="O1258" s="16"/>
      <c r="P1258" s="16" t="s">
        <v>807</v>
      </c>
    </row>
    <row collapsed="false" customFormat="false" customHeight="false" hidden="false" ht="12.1" outlineLevel="0" r="1259">
      <c r="A1259" s="20" t="n">
        <v>45306.574918981</v>
      </c>
      <c r="B1259" s="16" t="s">
        <v>722</v>
      </c>
      <c r="C1259" s="16" t="s">
        <v>917</v>
      </c>
      <c r="D1259" s="16" t="s">
        <v>656</v>
      </c>
      <c r="E1259" s="16" t="s">
        <v>87</v>
      </c>
      <c r="F1259" s="16" t="s">
        <v>20</v>
      </c>
      <c r="G1259" s="7" t="n">
        <v>60</v>
      </c>
      <c r="H1259" s="6" t="n">
        <v>6.48</v>
      </c>
      <c r="I1259" s="6" t="n">
        <v>-388.8</v>
      </c>
      <c r="J1259" s="6" t="n">
        <v>-0</v>
      </c>
      <c r="K1259" s="6" t="n">
        <v>-0.31</v>
      </c>
      <c r="L1259" s="6" t="n">
        <v>-0</v>
      </c>
      <c r="M1259" s="6"/>
      <c r="N1259" s="6" t="s">
        <f>=I1259+J1259+K1259+L1259</f>
      </c>
      <c r="O1259" s="16"/>
      <c r="P1259" s="16" t="s">
        <v>807</v>
      </c>
    </row>
    <row collapsed="false" customFormat="false" customHeight="false" hidden="false" ht="12.1" outlineLevel="0" r="1260">
      <c r="A1260" s="21" t="n">
        <v>45309.509722222</v>
      </c>
      <c r="B1260" s="22" t="s">
        <v>813</v>
      </c>
      <c r="C1260" s="22" t="s">
        <v>962</v>
      </c>
      <c r="D1260" s="22" t="s">
        <v>813</v>
      </c>
      <c r="E1260" s="22" t="s">
        <v>813</v>
      </c>
      <c r="F1260" s="22" t="s">
        <v>20</v>
      </c>
      <c r="G1260" s="23" t="n">
        <v>1</v>
      </c>
      <c r="H1260" s="24" t="n">
        <v>3608</v>
      </c>
      <c r="I1260" s="24" t="n">
        <v>3608</v>
      </c>
      <c r="J1260" s="24" t="n">
        <v>0</v>
      </c>
      <c r="K1260" s="24" t="n">
        <v>-0</v>
      </c>
      <c r="L1260" s="24" t="n">
        <v>-0</v>
      </c>
      <c r="M1260" s="24"/>
      <c r="N1260" s="6" t="s">
        <f>=I1260+J1260+K1260+L1260</f>
      </c>
      <c r="O1260" s="22"/>
      <c r="P1260" s="22" t="s">
        <v>807</v>
      </c>
    </row>
    <row collapsed="false" customFormat="false" customHeight="false" hidden="false" ht="12.1" outlineLevel="0" r="1261">
      <c r="A1261" s="20" t="n">
        <v>45309.812650463</v>
      </c>
      <c r="B1261" s="16" t="s">
        <v>35</v>
      </c>
      <c r="C1261" s="16" t="s">
        <v>898</v>
      </c>
      <c r="D1261" s="16" t="s">
        <v>656</v>
      </c>
      <c r="E1261" s="16" t="s">
        <v>18</v>
      </c>
      <c r="F1261" s="16" t="s">
        <v>20</v>
      </c>
      <c r="G1261" s="7" t="n">
        <v>5</v>
      </c>
      <c r="H1261" s="6" t="n">
        <v>572.9</v>
      </c>
      <c r="I1261" s="6" t="n">
        <v>-2864.5</v>
      </c>
      <c r="J1261" s="6" t="n">
        <v>-0</v>
      </c>
      <c r="K1261" s="6" t="n">
        <v>-2.26</v>
      </c>
      <c r="L1261" s="6" t="n">
        <v>-0</v>
      </c>
      <c r="M1261" s="6"/>
      <c r="N1261" s="6" t="s">
        <f>=I1261+J1261+K1261+L1261</f>
      </c>
      <c r="O1261" s="16"/>
      <c r="P1261" s="16" t="s">
        <v>807</v>
      </c>
    </row>
    <row collapsed="false" customFormat="false" customHeight="false" hidden="false" ht="12.1" outlineLevel="0" r="1262">
      <c r="A1262" s="20" t="n">
        <v>45309.812916667</v>
      </c>
      <c r="B1262" s="16" t="s">
        <v>722</v>
      </c>
      <c r="C1262" s="16" t="s">
        <v>917</v>
      </c>
      <c r="D1262" s="16" t="s">
        <v>656</v>
      </c>
      <c r="E1262" s="16" t="s">
        <v>87</v>
      </c>
      <c r="F1262" s="16" t="s">
        <v>20</v>
      </c>
      <c r="G1262" s="7" t="n">
        <v>115</v>
      </c>
      <c r="H1262" s="6" t="n">
        <v>6.46</v>
      </c>
      <c r="I1262" s="6" t="n">
        <v>-742.9</v>
      </c>
      <c r="J1262" s="6" t="n">
        <v>-0</v>
      </c>
      <c r="K1262" s="6" t="n">
        <v>-0.59</v>
      </c>
      <c r="L1262" s="6" t="n">
        <v>-0</v>
      </c>
      <c r="M1262" s="6"/>
      <c r="N1262" s="6" t="s">
        <f>=I1262+J1262+K1262+L1262</f>
      </c>
      <c r="O1262" s="16"/>
      <c r="P1262" s="16" t="s">
        <v>807</v>
      </c>
    </row>
    <row collapsed="false" customFormat="false" customHeight="false" hidden="false" ht="12.1" outlineLevel="0" r="1263">
      <c r="A1263" s="29" t="n">
        <v>45313.437280093</v>
      </c>
      <c r="B1263" s="30" t="s">
        <v>740</v>
      </c>
      <c r="C1263" s="30" t="s">
        <v>957</v>
      </c>
      <c r="D1263" s="30" t="s">
        <v>657</v>
      </c>
      <c r="E1263" s="30" t="s">
        <v>113</v>
      </c>
      <c r="F1263" s="30" t="s">
        <v>20</v>
      </c>
      <c r="G1263" s="31" t="n">
        <v>-10</v>
      </c>
      <c r="H1263" s="32" t="n">
        <v>99.26</v>
      </c>
      <c r="I1263" s="32" t="n">
        <v>9926</v>
      </c>
      <c r="J1263" s="32" t="n">
        <v>260</v>
      </c>
      <c r="K1263" s="32" t="n">
        <v>-7.85</v>
      </c>
      <c r="L1263" s="32" t="n">
        <v>-0</v>
      </c>
      <c r="M1263" s="32"/>
      <c r="N1263" s="6" t="s">
        <f>=I1263+J1263+K1263+L1263</f>
      </c>
      <c r="O1263" s="30"/>
      <c r="P1263" s="30" t="s">
        <v>807</v>
      </c>
    </row>
    <row collapsed="false" customFormat="false" customHeight="false" hidden="false" ht="12.1" outlineLevel="0" r="1264">
      <c r="A1264" s="20" t="n">
        <v>45313.437581019</v>
      </c>
      <c r="B1264" s="16" t="s">
        <v>742</v>
      </c>
      <c r="C1264" s="16" t="s">
        <v>963</v>
      </c>
      <c r="D1264" s="16" t="s">
        <v>656</v>
      </c>
      <c r="E1264" s="16" t="s">
        <v>113</v>
      </c>
      <c r="F1264" s="16" t="s">
        <v>20</v>
      </c>
      <c r="G1264" s="7" t="n">
        <v>10</v>
      </c>
      <c r="H1264" s="6" t="n">
        <v>95.2</v>
      </c>
      <c r="I1264" s="6" t="n">
        <v>-9520</v>
      </c>
      <c r="J1264" s="6" t="n">
        <v>-157.1</v>
      </c>
      <c r="K1264" s="6" t="n">
        <v>-7.53</v>
      </c>
      <c r="L1264" s="6" t="n">
        <v>-0</v>
      </c>
      <c r="M1264" s="6"/>
      <c r="N1264" s="6" t="s">
        <f>=I1264+J1264+K1264+L1264</f>
      </c>
      <c r="O1264" s="16"/>
      <c r="P1264" s="16" t="s">
        <v>807</v>
      </c>
    </row>
    <row collapsed="false" customFormat="false" customHeight="false" hidden="false" ht="12.1" outlineLevel="0" r="1265">
      <c r="A1265" s="20" t="n">
        <v>45313.437858796</v>
      </c>
      <c r="B1265" s="16" t="s">
        <v>715</v>
      </c>
      <c r="C1265" s="16" t="s">
        <v>906</v>
      </c>
      <c r="D1265" s="16" t="s">
        <v>656</v>
      </c>
      <c r="E1265" s="16" t="s">
        <v>87</v>
      </c>
      <c r="F1265" s="16" t="s">
        <v>20</v>
      </c>
      <c r="G1265" s="7" t="n">
        <v>70</v>
      </c>
      <c r="H1265" s="6" t="n">
        <v>7.33</v>
      </c>
      <c r="I1265" s="6" t="n">
        <v>-513.1</v>
      </c>
      <c r="J1265" s="6" t="n">
        <v>-0</v>
      </c>
      <c r="K1265" s="6" t="n">
        <v>-0.41</v>
      </c>
      <c r="L1265" s="6" t="n">
        <v>-0</v>
      </c>
      <c r="M1265" s="6"/>
      <c r="N1265" s="6" t="s">
        <f>=I1265+J1265+K1265+L1265</f>
      </c>
      <c r="O1265" s="16"/>
      <c r="P1265" s="16" t="s">
        <v>807</v>
      </c>
    </row>
    <row collapsed="false" customFormat="false" customHeight="false" hidden="false" ht="12.1" outlineLevel="0" r="1266">
      <c r="A1266" s="29" t="n">
        <v>45313.460023148</v>
      </c>
      <c r="B1266" s="30" t="s">
        <v>676</v>
      </c>
      <c r="C1266" s="30" t="s">
        <v>844</v>
      </c>
      <c r="D1266" s="30" t="s">
        <v>657</v>
      </c>
      <c r="E1266" s="30" t="s">
        <v>87</v>
      </c>
      <c r="F1266" s="30" t="s">
        <v>20</v>
      </c>
      <c r="G1266" s="31" t="n">
        <v>-7600</v>
      </c>
      <c r="H1266" s="32" t="n">
        <v>1.3327</v>
      </c>
      <c r="I1266" s="32" t="n">
        <v>10128.52</v>
      </c>
      <c r="J1266" s="32" t="n">
        <v>0</v>
      </c>
      <c r="K1266" s="32" t="n">
        <v>-8</v>
      </c>
      <c r="L1266" s="32" t="n">
        <v>-0</v>
      </c>
      <c r="M1266" s="32"/>
      <c r="N1266" s="6" t="s">
        <f>=I1266+J1266+K1266+L1266</f>
      </c>
      <c r="O1266" s="30"/>
      <c r="P1266" s="30" t="s">
        <v>807</v>
      </c>
    </row>
    <row collapsed="false" customFormat="false" customHeight="false" hidden="false" ht="12.1" outlineLevel="0" r="1267">
      <c r="A1267" s="20" t="n">
        <v>45313.460219907</v>
      </c>
      <c r="B1267" s="16" t="s">
        <v>743</v>
      </c>
      <c r="C1267" s="16" t="s">
        <v>964</v>
      </c>
      <c r="D1267" s="16" t="s">
        <v>656</v>
      </c>
      <c r="E1267" s="16" t="s">
        <v>113</v>
      </c>
      <c r="F1267" s="16" t="s">
        <v>20</v>
      </c>
      <c r="G1267" s="7" t="n">
        <v>10</v>
      </c>
      <c r="H1267" s="6" t="n">
        <v>92.75</v>
      </c>
      <c r="I1267" s="6" t="n">
        <v>-9275</v>
      </c>
      <c r="J1267" s="6" t="n">
        <v>-140.9</v>
      </c>
      <c r="K1267" s="6" t="n">
        <v>-7.33</v>
      </c>
      <c r="L1267" s="6" t="n">
        <v>-0</v>
      </c>
      <c r="M1267" s="6"/>
      <c r="N1267" s="6" t="s">
        <f>=I1267+J1267+K1267+L1267</f>
      </c>
      <c r="O1267" s="16"/>
      <c r="P1267" s="16" t="s">
        <v>807</v>
      </c>
    </row>
    <row collapsed="false" customFormat="false" customHeight="false" hidden="false" ht="12.1" outlineLevel="0" r="1268">
      <c r="A1268" s="20" t="n">
        <v>45313.460439815</v>
      </c>
      <c r="B1268" s="16" t="s">
        <v>715</v>
      </c>
      <c r="C1268" s="16" t="s">
        <v>906</v>
      </c>
      <c r="D1268" s="16" t="s">
        <v>656</v>
      </c>
      <c r="E1268" s="16" t="s">
        <v>87</v>
      </c>
      <c r="F1268" s="16" t="s">
        <v>20</v>
      </c>
      <c r="G1268" s="7" t="n">
        <v>95</v>
      </c>
      <c r="H1268" s="6" t="n">
        <v>7.33</v>
      </c>
      <c r="I1268" s="6" t="n">
        <v>-696.35</v>
      </c>
      <c r="J1268" s="6" t="n">
        <v>-0</v>
      </c>
      <c r="K1268" s="6" t="n">
        <v>-0.55</v>
      </c>
      <c r="L1268" s="6" t="n">
        <v>-0</v>
      </c>
      <c r="M1268" s="6"/>
      <c r="N1268" s="6" t="s">
        <f>=I1268+J1268+K1268+L1268</f>
      </c>
      <c r="O1268" s="16"/>
      <c r="P1268" s="16" t="s">
        <v>807</v>
      </c>
    </row>
    <row collapsed="false" customFormat="false" customHeight="false" hidden="false" ht="12.1" outlineLevel="0" r="1269">
      <c r="A1269" s="21" t="n">
        <v>45322.8125</v>
      </c>
      <c r="B1269" s="22" t="s">
        <v>803</v>
      </c>
      <c r="C1269" s="22" t="s">
        <v>175</v>
      </c>
      <c r="D1269" s="22" t="s">
        <v>803</v>
      </c>
      <c r="E1269" s="22" t="s">
        <v>803</v>
      </c>
      <c r="F1269" s="22" t="s">
        <v>20</v>
      </c>
      <c r="G1269" s="23" t="n">
        <v>1</v>
      </c>
      <c r="H1269" s="24" t="n">
        <v>4000</v>
      </c>
      <c r="I1269" s="24" t="n">
        <v>4000</v>
      </c>
      <c r="J1269" s="24" t="n">
        <v>0</v>
      </c>
      <c r="K1269" s="24" t="n">
        <v>-0</v>
      </c>
      <c r="L1269" s="24" t="n">
        <v>-0</v>
      </c>
      <c r="M1269" s="24"/>
      <c r="N1269" s="6" t="s">
        <f>=I1269+J1269+K1269+L1269</f>
      </c>
      <c r="O1269" s="22"/>
      <c r="P1269" s="22" t="s">
        <v>927</v>
      </c>
    </row>
    <row collapsed="false" customFormat="false" customHeight="false" hidden="false" ht="12.1" outlineLevel="0" r="1270">
      <c r="A1270" s="20" t="n">
        <v>45323.779861111</v>
      </c>
      <c r="B1270" s="16" t="s">
        <v>17</v>
      </c>
      <c r="C1270" s="16" t="s">
        <v>928</v>
      </c>
      <c r="D1270" s="16" t="s">
        <v>656</v>
      </c>
      <c r="E1270" s="16" t="s">
        <v>18</v>
      </c>
      <c r="F1270" s="16" t="s">
        <v>20</v>
      </c>
      <c r="G1270" s="7" t="n">
        <v>0.23952</v>
      </c>
      <c r="H1270" s="6" t="n">
        <v>16700</v>
      </c>
      <c r="I1270" s="6" t="n">
        <v>-3999.98</v>
      </c>
      <c r="J1270" s="6" t="n">
        <v>-0</v>
      </c>
      <c r="K1270" s="6" t="n">
        <v>-0</v>
      </c>
      <c r="L1270" s="6" t="n">
        <v>-0</v>
      </c>
      <c r="M1270" s="6"/>
      <c r="N1270" s="6" t="s">
        <f>=I1270+J1270+K1270+L1270</f>
      </c>
      <c r="O1270" s="16"/>
      <c r="P1270" s="16" t="s">
        <v>927</v>
      </c>
    </row>
    <row collapsed="false" customFormat="false" customHeight="false" hidden="false" ht="12.1" outlineLevel="0" r="1271">
      <c r="A1271" s="21" t="n">
        <v>45330.672222222</v>
      </c>
      <c r="B1271" s="22" t="s">
        <v>813</v>
      </c>
      <c r="C1271" s="22" t="s">
        <v>965</v>
      </c>
      <c r="D1271" s="22" t="s">
        <v>813</v>
      </c>
      <c r="E1271" s="22" t="s">
        <v>813</v>
      </c>
      <c r="F1271" s="22" t="s">
        <v>20</v>
      </c>
      <c r="G1271" s="23" t="n">
        <v>1</v>
      </c>
      <c r="H1271" s="24" t="n">
        <v>2020.29</v>
      </c>
      <c r="I1271" s="24" t="n">
        <v>2020.29</v>
      </c>
      <c r="J1271" s="24" t="n">
        <v>0</v>
      </c>
      <c r="K1271" s="24" t="n">
        <v>-0</v>
      </c>
      <c r="L1271" s="24" t="n">
        <v>-0</v>
      </c>
      <c r="M1271" s="24"/>
      <c r="N1271" s="6" t="s">
        <f>=I1271+J1271+K1271+L1271</f>
      </c>
      <c r="O1271" s="22"/>
      <c r="P1271" s="22" t="s">
        <v>807</v>
      </c>
    </row>
    <row collapsed="false" customFormat="false" customHeight="false" hidden="false" ht="12.1" outlineLevel="0" r="1272">
      <c r="A1272" s="20" t="n">
        <v>45330.694884259</v>
      </c>
      <c r="B1272" s="16" t="s">
        <v>742</v>
      </c>
      <c r="C1272" s="16" t="s">
        <v>963</v>
      </c>
      <c r="D1272" s="16" t="s">
        <v>656</v>
      </c>
      <c r="E1272" s="16" t="s">
        <v>113</v>
      </c>
      <c r="F1272" s="16" t="s">
        <v>20</v>
      </c>
      <c r="G1272" s="7" t="n">
        <v>1</v>
      </c>
      <c r="H1272" s="6" t="n">
        <v>95.12</v>
      </c>
      <c r="I1272" s="6" t="n">
        <v>-951.2</v>
      </c>
      <c r="J1272" s="6" t="n">
        <v>-21.39</v>
      </c>
      <c r="K1272" s="6" t="n">
        <v>-0.75</v>
      </c>
      <c r="L1272" s="6" t="n">
        <v>-0</v>
      </c>
      <c r="M1272" s="6"/>
      <c r="N1272" s="6" t="s">
        <f>=I1272+J1272+K1272+L1272</f>
      </c>
      <c r="O1272" s="16"/>
      <c r="P1272" s="16" t="s">
        <v>807</v>
      </c>
    </row>
    <row collapsed="false" customFormat="false" customHeight="false" hidden="false" ht="12.1" outlineLevel="0" r="1273">
      <c r="A1273" s="20" t="n">
        <v>45330.695069444</v>
      </c>
      <c r="B1273" s="16" t="s">
        <v>743</v>
      </c>
      <c r="C1273" s="16" t="s">
        <v>964</v>
      </c>
      <c r="D1273" s="16" t="s">
        <v>656</v>
      </c>
      <c r="E1273" s="16" t="s">
        <v>113</v>
      </c>
      <c r="F1273" s="16" t="s">
        <v>20</v>
      </c>
      <c r="G1273" s="7" t="n">
        <v>1</v>
      </c>
      <c r="H1273" s="6" t="n">
        <v>92.99</v>
      </c>
      <c r="I1273" s="6" t="n">
        <v>-929.9</v>
      </c>
      <c r="J1273" s="6" t="n">
        <v>-18.44</v>
      </c>
      <c r="K1273" s="6" t="n">
        <v>-0.74</v>
      </c>
      <c r="L1273" s="6" t="n">
        <v>-0</v>
      </c>
      <c r="M1273" s="6"/>
      <c r="N1273" s="6" t="s">
        <f>=I1273+J1273+K1273+L1273</f>
      </c>
      <c r="O1273" s="16"/>
      <c r="P1273" s="16" t="s">
        <v>807</v>
      </c>
    </row>
    <row collapsed="false" customFormat="false" customHeight="false" hidden="false" ht="12.1" outlineLevel="0" r="1274">
      <c r="A1274" s="20" t="n">
        <v>45330.695335648</v>
      </c>
      <c r="B1274" s="16" t="s">
        <v>722</v>
      </c>
      <c r="C1274" s="16" t="s">
        <v>917</v>
      </c>
      <c r="D1274" s="16" t="s">
        <v>656</v>
      </c>
      <c r="E1274" s="16" t="s">
        <v>87</v>
      </c>
      <c r="F1274" s="16" t="s">
        <v>20</v>
      </c>
      <c r="G1274" s="7" t="n">
        <v>15</v>
      </c>
      <c r="H1274" s="6" t="n">
        <v>6.6</v>
      </c>
      <c r="I1274" s="6" t="n">
        <v>-99</v>
      </c>
      <c r="J1274" s="6" t="n">
        <v>-0</v>
      </c>
      <c r="K1274" s="6" t="n">
        <v>-0.08</v>
      </c>
      <c r="L1274" s="6" t="n">
        <v>-0</v>
      </c>
      <c r="M1274" s="6"/>
      <c r="N1274" s="6" t="s">
        <f>=I1274+J1274+K1274+L1274</f>
      </c>
      <c r="O1274" s="16"/>
      <c r="P1274" s="16" t="s">
        <v>807</v>
      </c>
    </row>
    <row collapsed="false" customFormat="false" customHeight="false" hidden="false" ht="12.1" outlineLevel="0" r="1275">
      <c r="A1275" s="21" t="n">
        <v>45338.520833333</v>
      </c>
      <c r="B1275" s="22" t="s">
        <v>803</v>
      </c>
      <c r="C1275" s="22" t="s">
        <v>175</v>
      </c>
      <c r="D1275" s="22" t="s">
        <v>803</v>
      </c>
      <c r="E1275" s="22" t="s">
        <v>803</v>
      </c>
      <c r="F1275" s="22" t="s">
        <v>20</v>
      </c>
      <c r="G1275" s="23" t="n">
        <v>1</v>
      </c>
      <c r="H1275" s="24" t="n">
        <v>4000</v>
      </c>
      <c r="I1275" s="24" t="n">
        <v>4000</v>
      </c>
      <c r="J1275" s="24" t="n">
        <v>0</v>
      </c>
      <c r="K1275" s="24" t="n">
        <v>-0</v>
      </c>
      <c r="L1275" s="24" t="n">
        <v>-0</v>
      </c>
      <c r="M1275" s="24"/>
      <c r="N1275" s="6" t="s">
        <f>=I1275+J1275+K1275+L1275</f>
      </c>
      <c r="O1275" s="22"/>
      <c r="P1275" s="22" t="s">
        <v>927</v>
      </c>
    </row>
    <row collapsed="false" customFormat="false" customHeight="false" hidden="false" ht="12.1" outlineLevel="0" r="1276">
      <c r="A1276" s="20" t="n">
        <v>45341.645833333</v>
      </c>
      <c r="B1276" s="16" t="s">
        <v>17</v>
      </c>
      <c r="C1276" s="16" t="s">
        <v>928</v>
      </c>
      <c r="D1276" s="16" t="s">
        <v>656</v>
      </c>
      <c r="E1276" s="16" t="s">
        <v>18</v>
      </c>
      <c r="F1276" s="16" t="s">
        <v>20</v>
      </c>
      <c r="G1276" s="7" t="n">
        <v>0.23815</v>
      </c>
      <c r="H1276" s="6" t="n">
        <v>16796.16</v>
      </c>
      <c r="I1276" s="6" t="n">
        <v>-4000.01</v>
      </c>
      <c r="J1276" s="6" t="n">
        <v>-0</v>
      </c>
      <c r="K1276" s="6" t="n">
        <v>-0</v>
      </c>
      <c r="L1276" s="6" t="n">
        <v>-0</v>
      </c>
      <c r="M1276" s="6"/>
      <c r="N1276" s="6" t="s">
        <f>=I1276+J1276+K1276+L1276</f>
      </c>
      <c r="O1276" s="16"/>
      <c r="P1276" s="16" t="s">
        <v>927</v>
      </c>
    </row>
    <row collapsed="false" customFormat="false" customHeight="false" hidden="false" ht="12.1" outlineLevel="0" r="1277">
      <c r="A1277" s="21" t="n">
        <v>45351.55625</v>
      </c>
      <c r="B1277" s="22" t="s">
        <v>803</v>
      </c>
      <c r="C1277" s="22" t="s">
        <v>175</v>
      </c>
      <c r="D1277" s="22" t="s">
        <v>803</v>
      </c>
      <c r="E1277" s="22" t="s">
        <v>803</v>
      </c>
      <c r="F1277" s="22" t="s">
        <v>20</v>
      </c>
      <c r="G1277" s="23" t="n">
        <v>1</v>
      </c>
      <c r="H1277" s="24" t="n">
        <v>4000</v>
      </c>
      <c r="I1277" s="24" t="n">
        <v>4000</v>
      </c>
      <c r="J1277" s="24" t="n">
        <v>0</v>
      </c>
      <c r="K1277" s="24" t="n">
        <v>-0</v>
      </c>
      <c r="L1277" s="24" t="n">
        <v>-0</v>
      </c>
      <c r="M1277" s="24"/>
      <c r="N1277" s="6" t="s">
        <f>=I1277+J1277+K1277+L1277</f>
      </c>
      <c r="O1277" s="22"/>
      <c r="P1277" s="22" t="s">
        <v>807</v>
      </c>
    </row>
    <row collapsed="false" customFormat="false" customHeight="false" hidden="false" ht="12.1" outlineLevel="0" r="1278">
      <c r="A1278" s="20" t="n">
        <v>45351.556851852</v>
      </c>
      <c r="B1278" s="16" t="s">
        <v>715</v>
      </c>
      <c r="C1278" s="16" t="s">
        <v>906</v>
      </c>
      <c r="D1278" s="16" t="s">
        <v>656</v>
      </c>
      <c r="E1278" s="16" t="s">
        <v>87</v>
      </c>
      <c r="F1278" s="16" t="s">
        <v>20</v>
      </c>
      <c r="G1278" s="7" t="n">
        <v>250</v>
      </c>
      <c r="H1278" s="6" t="n">
        <v>7.62</v>
      </c>
      <c r="I1278" s="6" t="n">
        <v>-1905</v>
      </c>
      <c r="J1278" s="6" t="n">
        <v>-0</v>
      </c>
      <c r="K1278" s="6" t="n">
        <v>-1.5</v>
      </c>
      <c r="L1278" s="6" t="n">
        <v>-0</v>
      </c>
      <c r="M1278" s="6"/>
      <c r="N1278" s="6" t="s">
        <f>=I1278+J1278+K1278+L1278</f>
      </c>
      <c r="O1278" s="16"/>
      <c r="P1278" s="16" t="s">
        <v>807</v>
      </c>
    </row>
    <row collapsed="false" customFormat="false" customHeight="false" hidden="false" ht="12.1" outlineLevel="0" r="1279">
      <c r="A1279" s="20" t="n">
        <v>45351.557048611</v>
      </c>
      <c r="B1279" s="16" t="s">
        <v>722</v>
      </c>
      <c r="C1279" s="16" t="s">
        <v>917</v>
      </c>
      <c r="D1279" s="16" t="s">
        <v>656</v>
      </c>
      <c r="E1279" s="16" t="s">
        <v>87</v>
      </c>
      <c r="F1279" s="16" t="s">
        <v>20</v>
      </c>
      <c r="G1279" s="7" t="n">
        <v>320</v>
      </c>
      <c r="H1279" s="6" t="n">
        <v>6.55</v>
      </c>
      <c r="I1279" s="6" t="n">
        <v>-2096</v>
      </c>
      <c r="J1279" s="6" t="n">
        <v>-0</v>
      </c>
      <c r="K1279" s="6" t="n">
        <v>-1.66</v>
      </c>
      <c r="L1279" s="6" t="n">
        <v>-0</v>
      </c>
      <c r="M1279" s="6"/>
      <c r="N1279" s="6" t="s">
        <f>=I1279+J1279+K1279+L1279</f>
      </c>
      <c r="O1279" s="16"/>
      <c r="P1279" s="16" t="s">
        <v>807</v>
      </c>
    </row>
    <row collapsed="false" customFormat="false" customHeight="false" hidden="false" ht="12.1" outlineLevel="0" r="1280">
      <c r="A1280" s="21" t="n">
        <v>45358.766666667</v>
      </c>
      <c r="B1280" s="22" t="s">
        <v>813</v>
      </c>
      <c r="C1280" s="22" t="s">
        <v>966</v>
      </c>
      <c r="D1280" s="22" t="s">
        <v>813</v>
      </c>
      <c r="E1280" s="22" t="s">
        <v>813</v>
      </c>
      <c r="F1280" s="22" t="s">
        <v>20</v>
      </c>
      <c r="G1280" s="23" t="n">
        <v>1</v>
      </c>
      <c r="H1280" s="24" t="n">
        <v>334.62</v>
      </c>
      <c r="I1280" s="24" t="n">
        <v>334.62</v>
      </c>
      <c r="J1280" s="24" t="n">
        <v>0</v>
      </c>
      <c r="K1280" s="24" t="n">
        <v>-0</v>
      </c>
      <c r="L1280" s="24" t="n">
        <v>-0</v>
      </c>
      <c r="M1280" s="24"/>
      <c r="N1280" s="6" t="s">
        <f>=I1280+J1280+K1280+L1280</f>
      </c>
      <c r="O1280" s="22"/>
      <c r="P1280" s="22" t="s">
        <v>807</v>
      </c>
    </row>
    <row collapsed="false" customFormat="false" customHeight="false" hidden="false" ht="12.1" outlineLevel="0" r="1281">
      <c r="A1281" s="20" t="n">
        <v>45358.766666667</v>
      </c>
      <c r="B1281" s="16" t="s">
        <v>722</v>
      </c>
      <c r="C1281" s="16" t="s">
        <v>917</v>
      </c>
      <c r="D1281" s="16" t="s">
        <v>656</v>
      </c>
      <c r="E1281" s="16" t="s">
        <v>87</v>
      </c>
      <c r="F1281" s="16" t="s">
        <v>20</v>
      </c>
      <c r="G1281" s="7" t="n">
        <v>50</v>
      </c>
      <c r="H1281" s="6" t="n">
        <v>6.7</v>
      </c>
      <c r="I1281" s="6" t="n">
        <v>-335</v>
      </c>
      <c r="J1281" s="6" t="n">
        <v>-0</v>
      </c>
      <c r="K1281" s="6" t="n">
        <v>-0</v>
      </c>
      <c r="L1281" s="6" t="n">
        <v>-0</v>
      </c>
      <c r="M1281" s="6"/>
      <c r="N1281" s="6" t="s">
        <f>=I1281+J1281+K1281+L1281</f>
      </c>
      <c r="O1281" s="16"/>
      <c r="P1281" s="16" t="s">
        <v>807</v>
      </c>
    </row>
    <row collapsed="false" customFormat="false" customHeight="false" hidden="false" ht="12.1" outlineLevel="0" r="1282">
      <c r="A1282" s="21" t="n">
        <v>45366</v>
      </c>
      <c r="B1282" s="22" t="s">
        <v>803</v>
      </c>
      <c r="C1282" s="22" t="s">
        <v>240</v>
      </c>
      <c r="D1282" s="22" t="s">
        <v>803</v>
      </c>
      <c r="E1282" s="22" t="s">
        <v>803</v>
      </c>
      <c r="F1282" s="22" t="s">
        <v>20</v>
      </c>
      <c r="G1282" s="23" t="n">
        <v>1</v>
      </c>
      <c r="H1282" s="24" t="n">
        <v>1150</v>
      </c>
      <c r="I1282" s="24" t="n">
        <v>1150</v>
      </c>
      <c r="J1282" s="24" t="n">
        <v>0</v>
      </c>
      <c r="K1282" s="24" t="n">
        <v>-0</v>
      </c>
      <c r="L1282" s="24" t="n">
        <v>-0</v>
      </c>
      <c r="M1282" s="24"/>
      <c r="N1282" s="6" t="s">
        <f>=I1282+J1282+K1282+L1282</f>
      </c>
      <c r="O1282" s="22"/>
      <c r="P1282" s="22" t="s">
        <v>841</v>
      </c>
    </row>
    <row collapsed="false" customFormat="false" customHeight="false" hidden="false" ht="12.1" outlineLevel="0" r="1283">
      <c r="A1283" s="21" t="n">
        <v>45366.793055556</v>
      </c>
      <c r="B1283" s="22" t="s">
        <v>803</v>
      </c>
      <c r="C1283" s="22" t="s">
        <v>175</v>
      </c>
      <c r="D1283" s="22" t="s">
        <v>803</v>
      </c>
      <c r="E1283" s="22" t="s">
        <v>803</v>
      </c>
      <c r="F1283" s="22" t="s">
        <v>20</v>
      </c>
      <c r="G1283" s="23" t="n">
        <v>1</v>
      </c>
      <c r="H1283" s="24" t="n">
        <v>4000</v>
      </c>
      <c r="I1283" s="24" t="n">
        <v>4000</v>
      </c>
      <c r="J1283" s="24" t="n">
        <v>0</v>
      </c>
      <c r="K1283" s="24" t="n">
        <v>-0</v>
      </c>
      <c r="L1283" s="24" t="n">
        <v>-0</v>
      </c>
      <c r="M1283" s="24"/>
      <c r="N1283" s="6" t="s">
        <f>=I1283+J1283+K1283+L1283</f>
      </c>
      <c r="O1283" s="22"/>
      <c r="P1283" s="22" t="s">
        <v>927</v>
      </c>
    </row>
    <row collapsed="false" customFormat="false" customHeight="false" hidden="false" ht="12.1" outlineLevel="0" r="1284">
      <c r="A1284" s="20" t="n">
        <v>45369.581979167</v>
      </c>
      <c r="B1284" s="16" t="s">
        <v>93</v>
      </c>
      <c r="C1284" s="16" t="s">
        <v>935</v>
      </c>
      <c r="D1284" s="16" t="s">
        <v>656</v>
      </c>
      <c r="E1284" s="16" t="s">
        <v>87</v>
      </c>
      <c r="F1284" s="16" t="s">
        <v>20</v>
      </c>
      <c r="G1284" s="7" t="n">
        <v>1</v>
      </c>
      <c r="H1284" s="6" t="n">
        <v>1151</v>
      </c>
      <c r="I1284" s="6" t="n">
        <v>-1151</v>
      </c>
      <c r="J1284" s="6" t="n">
        <v>-0</v>
      </c>
      <c r="K1284" s="6" t="n">
        <v>-0.69</v>
      </c>
      <c r="L1284" s="6" t="n">
        <v>-0</v>
      </c>
      <c r="M1284" s="6"/>
      <c r="N1284" s="6" t="s">
        <f>=I1284+J1284+K1284+L1284</f>
      </c>
      <c r="O1284" s="16"/>
      <c r="P1284" s="16" t="s">
        <v>841</v>
      </c>
    </row>
    <row collapsed="false" customFormat="false" customHeight="false" hidden="false" ht="12.1" outlineLevel="0" r="1285">
      <c r="A1285" s="20" t="n">
        <v>45369.824305556</v>
      </c>
      <c r="B1285" s="16" t="s">
        <v>17</v>
      </c>
      <c r="C1285" s="16" t="s">
        <v>928</v>
      </c>
      <c r="D1285" s="16" t="s">
        <v>656</v>
      </c>
      <c r="E1285" s="16" t="s">
        <v>18</v>
      </c>
      <c r="F1285" s="16" t="s">
        <v>20</v>
      </c>
      <c r="G1285" s="7" t="n">
        <v>0.23952</v>
      </c>
      <c r="H1285" s="6" t="n">
        <v>16700</v>
      </c>
      <c r="I1285" s="6" t="n">
        <v>-3999.98</v>
      </c>
      <c r="J1285" s="6" t="n">
        <v>-0</v>
      </c>
      <c r="K1285" s="6" t="n">
        <v>-0</v>
      </c>
      <c r="L1285" s="6" t="n">
        <v>-0</v>
      </c>
      <c r="M1285" s="6"/>
      <c r="N1285" s="6" t="s">
        <f>=I1285+J1285+K1285+L1285</f>
      </c>
      <c r="O1285" s="16"/>
      <c r="P1285" s="16" t="s">
        <v>927</v>
      </c>
    </row>
    <row collapsed="false" customFormat="false" customHeight="false" hidden="false" ht="12.1" outlineLevel="0" r="1286">
      <c r="A1286" s="21" t="n">
        <v>45380.583333333</v>
      </c>
      <c r="B1286" s="22" t="s">
        <v>803</v>
      </c>
      <c r="C1286" s="22" t="s">
        <v>175</v>
      </c>
      <c r="D1286" s="22" t="s">
        <v>803</v>
      </c>
      <c r="E1286" s="22" t="s">
        <v>803</v>
      </c>
      <c r="F1286" s="22" t="s">
        <v>20</v>
      </c>
      <c r="G1286" s="23" t="n">
        <v>1</v>
      </c>
      <c r="H1286" s="24" t="n">
        <v>4000</v>
      </c>
      <c r="I1286" s="24" t="n">
        <v>4000</v>
      </c>
      <c r="J1286" s="24" t="n">
        <v>0</v>
      </c>
      <c r="K1286" s="24" t="n">
        <v>-0</v>
      </c>
      <c r="L1286" s="24" t="n">
        <v>-0</v>
      </c>
      <c r="M1286" s="24"/>
      <c r="N1286" s="6" t="s">
        <f>=I1286+J1286+K1286+L1286</f>
      </c>
      <c r="O1286" s="22"/>
      <c r="P1286" s="22" t="s">
        <v>807</v>
      </c>
    </row>
    <row collapsed="false" customFormat="false" customHeight="false" hidden="false" ht="12.1" outlineLevel="0" r="1287">
      <c r="A1287" s="20" t="n">
        <v>45380.590868056</v>
      </c>
      <c r="B1287" s="16" t="s">
        <v>739</v>
      </c>
      <c r="C1287" s="16" t="s">
        <v>956</v>
      </c>
      <c r="D1287" s="16" t="s">
        <v>656</v>
      </c>
      <c r="E1287" s="16" t="s">
        <v>113</v>
      </c>
      <c r="F1287" s="16" t="s">
        <v>20</v>
      </c>
      <c r="G1287" s="7" t="n">
        <v>6</v>
      </c>
      <c r="H1287" s="6" t="n">
        <v>60.351</v>
      </c>
      <c r="I1287" s="6" t="n">
        <v>-3621.06</v>
      </c>
      <c r="J1287" s="6" t="n">
        <v>-136.56</v>
      </c>
      <c r="K1287" s="6" t="n">
        <v>-2.86</v>
      </c>
      <c r="L1287" s="6" t="n">
        <v>-0</v>
      </c>
      <c r="M1287" s="6"/>
      <c r="N1287" s="6" t="s">
        <f>=I1287+J1287+K1287+L1287</f>
      </c>
      <c r="O1287" s="16"/>
      <c r="P1287" s="16" t="s">
        <v>807</v>
      </c>
    </row>
    <row collapsed="false" customFormat="false" customHeight="false" hidden="false" ht="12.1" outlineLevel="0" r="1288">
      <c r="A1288" s="20" t="n">
        <v>45380.591134259</v>
      </c>
      <c r="B1288" s="16" t="s">
        <v>722</v>
      </c>
      <c r="C1288" s="16" t="s">
        <v>917</v>
      </c>
      <c r="D1288" s="16" t="s">
        <v>656</v>
      </c>
      <c r="E1288" s="16" t="s">
        <v>87</v>
      </c>
      <c r="F1288" s="16" t="s">
        <v>20</v>
      </c>
      <c r="G1288" s="7" t="n">
        <v>35</v>
      </c>
      <c r="H1288" s="6" t="n">
        <v>6.75</v>
      </c>
      <c r="I1288" s="6" t="n">
        <v>-236.25</v>
      </c>
      <c r="J1288" s="6" t="n">
        <v>-0</v>
      </c>
      <c r="K1288" s="6" t="n">
        <v>-0.19</v>
      </c>
      <c r="L1288" s="6" t="n">
        <v>-0</v>
      </c>
      <c r="M1288" s="6"/>
      <c r="N1288" s="6" t="s">
        <f>=I1288+J1288+K1288+L1288</f>
      </c>
      <c r="O1288" s="16"/>
      <c r="P1288" s="16" t="s">
        <v>807</v>
      </c>
    </row>
    <row collapsed="false" customFormat="false" customHeight="false" hidden="false" ht="12.1" outlineLevel="0" r="1289">
      <c r="A1289" s="21" t="n">
        <v>45398.797916667</v>
      </c>
      <c r="B1289" s="22" t="s">
        <v>803</v>
      </c>
      <c r="C1289" s="22" t="s">
        <v>175</v>
      </c>
      <c r="D1289" s="22" t="s">
        <v>803</v>
      </c>
      <c r="E1289" s="22" t="s">
        <v>803</v>
      </c>
      <c r="F1289" s="22" t="s">
        <v>20</v>
      </c>
      <c r="G1289" s="23" t="n">
        <v>1</v>
      </c>
      <c r="H1289" s="24" t="n">
        <v>4000</v>
      </c>
      <c r="I1289" s="24" t="n">
        <v>4000</v>
      </c>
      <c r="J1289" s="24" t="n">
        <v>0</v>
      </c>
      <c r="K1289" s="24" t="n">
        <v>-0</v>
      </c>
      <c r="L1289" s="24" t="n">
        <v>-0</v>
      </c>
      <c r="M1289" s="24"/>
      <c r="N1289" s="6" t="s">
        <f>=I1289+J1289+K1289+L1289</f>
      </c>
      <c r="O1289" s="22"/>
      <c r="P1289" s="22" t="s">
        <v>927</v>
      </c>
    </row>
    <row collapsed="false" customFormat="false" customHeight="false" hidden="false" ht="12.1" outlineLevel="0" r="1290">
      <c r="A1290" s="20" t="n">
        <v>45399.638159722</v>
      </c>
      <c r="B1290" s="16" t="s">
        <v>739</v>
      </c>
      <c r="C1290" s="16" t="s">
        <v>956</v>
      </c>
      <c r="D1290" s="16" t="s">
        <v>656</v>
      </c>
      <c r="E1290" s="16" t="s">
        <v>113</v>
      </c>
      <c r="F1290" s="16" t="s">
        <v>20</v>
      </c>
      <c r="G1290" s="7" t="n">
        <v>3</v>
      </c>
      <c r="H1290" s="6" t="n">
        <v>59.388</v>
      </c>
      <c r="I1290" s="6" t="n">
        <v>-1781.64</v>
      </c>
      <c r="J1290" s="6" t="n">
        <v>-78.18</v>
      </c>
      <c r="K1290" s="6" t="n">
        <v>-1.4</v>
      </c>
      <c r="L1290" s="6" t="n">
        <v>-0</v>
      </c>
      <c r="M1290" s="6"/>
      <c r="N1290" s="6" t="s">
        <f>=I1290+J1290+K1290+L1290</f>
      </c>
      <c r="O1290" s="16"/>
      <c r="P1290" s="16" t="s">
        <v>807</v>
      </c>
    </row>
    <row collapsed="false" customFormat="false" customHeight="false" hidden="false" ht="12.1" outlineLevel="0" r="1291">
      <c r="A1291" s="20" t="n">
        <v>45399.638333333</v>
      </c>
      <c r="B1291" s="16" t="s">
        <v>722</v>
      </c>
      <c r="C1291" s="16" t="s">
        <v>917</v>
      </c>
      <c r="D1291" s="16" t="s">
        <v>656</v>
      </c>
      <c r="E1291" s="16" t="s">
        <v>87</v>
      </c>
      <c r="F1291" s="16" t="s">
        <v>20</v>
      </c>
      <c r="G1291" s="7" t="n">
        <v>30</v>
      </c>
      <c r="H1291" s="6" t="n">
        <v>7</v>
      </c>
      <c r="I1291" s="6" t="n">
        <v>-210</v>
      </c>
      <c r="J1291" s="6" t="n">
        <v>-0</v>
      </c>
      <c r="K1291" s="6" t="n">
        <v>-0.17</v>
      </c>
      <c r="L1291" s="6" t="n">
        <v>-0</v>
      </c>
      <c r="M1291" s="6"/>
      <c r="N1291" s="6" t="s">
        <f>=I1291+J1291+K1291+L1291</f>
      </c>
      <c r="O1291" s="16"/>
      <c r="P1291" s="16" t="s">
        <v>807</v>
      </c>
    </row>
    <row collapsed="false" customFormat="false" customHeight="false" hidden="false" ht="12.1" outlineLevel="0" r="1292">
      <c r="A1292" s="21" t="n">
        <v>45399.804166667</v>
      </c>
      <c r="B1292" s="22" t="s">
        <v>813</v>
      </c>
      <c r="C1292" s="22" t="s">
        <v>965</v>
      </c>
      <c r="D1292" s="22" t="s">
        <v>813</v>
      </c>
      <c r="E1292" s="22" t="s">
        <v>813</v>
      </c>
      <c r="F1292" s="22" t="s">
        <v>20</v>
      </c>
      <c r="G1292" s="23" t="n">
        <v>1</v>
      </c>
      <c r="H1292" s="24" t="n">
        <v>2083.19</v>
      </c>
      <c r="I1292" s="24" t="n">
        <v>2083.19</v>
      </c>
      <c r="J1292" s="24" t="n">
        <v>0</v>
      </c>
      <c r="K1292" s="24" t="n">
        <v>-0</v>
      </c>
      <c r="L1292" s="24" t="n">
        <v>-0</v>
      </c>
      <c r="M1292" s="24"/>
      <c r="N1292" s="6" t="s">
        <f>=I1292+J1292+K1292+L1292</f>
      </c>
      <c r="O1292" s="22"/>
      <c r="P1292" s="22" t="s">
        <v>807</v>
      </c>
    </row>
    <row collapsed="false" customFormat="false" customHeight="false" hidden="false" ht="12.1" outlineLevel="0" r="1293">
      <c r="A1293" s="20" t="n">
        <v>45399.871527778</v>
      </c>
      <c r="B1293" s="16" t="s">
        <v>17</v>
      </c>
      <c r="C1293" s="16" t="s">
        <v>928</v>
      </c>
      <c r="D1293" s="16" t="s">
        <v>656</v>
      </c>
      <c r="E1293" s="16" t="s">
        <v>18</v>
      </c>
      <c r="F1293" s="16" t="s">
        <v>20</v>
      </c>
      <c r="G1293" s="7" t="n">
        <v>0.22495</v>
      </c>
      <c r="H1293" s="6" t="n">
        <v>17781.9</v>
      </c>
      <c r="I1293" s="6" t="n">
        <v>-4000.04</v>
      </c>
      <c r="J1293" s="6" t="n">
        <v>-0</v>
      </c>
      <c r="K1293" s="6" t="n">
        <v>-0</v>
      </c>
      <c r="L1293" s="6" t="n">
        <v>-0</v>
      </c>
      <c r="M1293" s="6"/>
      <c r="N1293" s="6" t="s">
        <f>=I1293+J1293+K1293+L1293</f>
      </c>
      <c r="O1293" s="16"/>
      <c r="P1293" s="16" t="s">
        <v>927</v>
      </c>
    </row>
    <row collapsed="false" customFormat="false" customHeight="false" hidden="false" ht="12.1" outlineLevel="0" r="1294">
      <c r="A1294" s="21" t="n">
        <v>45409.472916667</v>
      </c>
      <c r="B1294" s="22" t="s">
        <v>803</v>
      </c>
      <c r="C1294" s="22" t="s">
        <v>175</v>
      </c>
      <c r="D1294" s="22" t="s">
        <v>803</v>
      </c>
      <c r="E1294" s="22" t="s">
        <v>803</v>
      </c>
      <c r="F1294" s="22" t="s">
        <v>20</v>
      </c>
      <c r="G1294" s="23" t="n">
        <v>1</v>
      </c>
      <c r="H1294" s="24" t="n">
        <v>4000</v>
      </c>
      <c r="I1294" s="24" t="n">
        <v>4000</v>
      </c>
      <c r="J1294" s="24" t="n">
        <v>0</v>
      </c>
      <c r="K1294" s="24" t="n">
        <v>-0</v>
      </c>
      <c r="L1294" s="24" t="n">
        <v>-0</v>
      </c>
      <c r="M1294" s="24"/>
      <c r="N1294" s="6" t="s">
        <f>=I1294+J1294+K1294+L1294</f>
      </c>
      <c r="O1294" s="22"/>
      <c r="P1294" s="22" t="s">
        <v>807</v>
      </c>
    </row>
    <row collapsed="false" customFormat="false" customHeight="false" hidden="false" ht="12.1" outlineLevel="0" r="1295">
      <c r="A1295" s="20" t="n">
        <v>45409.568101852</v>
      </c>
      <c r="B1295" s="16" t="s">
        <v>739</v>
      </c>
      <c r="C1295" s="16" t="s">
        <v>956</v>
      </c>
      <c r="D1295" s="16" t="s">
        <v>656</v>
      </c>
      <c r="E1295" s="16" t="s">
        <v>113</v>
      </c>
      <c r="F1295" s="16" t="s">
        <v>20</v>
      </c>
      <c r="G1295" s="7" t="n">
        <v>6</v>
      </c>
      <c r="H1295" s="6" t="n">
        <v>59.288</v>
      </c>
      <c r="I1295" s="6" t="n">
        <v>-3557.28</v>
      </c>
      <c r="J1295" s="6" t="n">
        <v>-169.2</v>
      </c>
      <c r="K1295" s="6" t="n">
        <v>-2.78</v>
      </c>
      <c r="L1295" s="6" t="n">
        <v>-0</v>
      </c>
      <c r="M1295" s="6"/>
      <c r="N1295" s="6" t="s">
        <f>=I1295+J1295+K1295+L1295</f>
      </c>
      <c r="O1295" s="16"/>
      <c r="P1295" s="16" t="s">
        <v>807</v>
      </c>
    </row>
    <row collapsed="false" customFormat="false" customHeight="false" hidden="false" ht="12.1" outlineLevel="0" r="1296">
      <c r="A1296" s="20" t="n">
        <v>45409.568310185</v>
      </c>
      <c r="B1296" s="16" t="s">
        <v>722</v>
      </c>
      <c r="C1296" s="16" t="s">
        <v>917</v>
      </c>
      <c r="D1296" s="16" t="s">
        <v>656</v>
      </c>
      <c r="E1296" s="16" t="s">
        <v>87</v>
      </c>
      <c r="F1296" s="16" t="s">
        <v>20</v>
      </c>
      <c r="G1296" s="7" t="n">
        <v>40</v>
      </c>
      <c r="H1296" s="6" t="n">
        <v>7.02</v>
      </c>
      <c r="I1296" s="6" t="n">
        <v>-280.8</v>
      </c>
      <c r="J1296" s="6" t="n">
        <v>-0</v>
      </c>
      <c r="K1296" s="6" t="n">
        <v>-0.22</v>
      </c>
      <c r="L1296" s="6" t="n">
        <v>-0</v>
      </c>
      <c r="M1296" s="6"/>
      <c r="N1296" s="6" t="s">
        <f>=I1296+J1296+K1296+L1296</f>
      </c>
      <c r="O1296" s="16"/>
      <c r="P1296" s="16" t="s">
        <v>807</v>
      </c>
    </row>
    <row collapsed="false" customFormat="false" customHeight="false" hidden="false" ht="12.1" outlineLevel="0" r="1297">
      <c r="A1297" s="21" t="n">
        <v>45411</v>
      </c>
      <c r="B1297" s="22" t="s">
        <v>803</v>
      </c>
      <c r="C1297" s="22" t="s">
        <v>240</v>
      </c>
      <c r="D1297" s="22" t="s">
        <v>803</v>
      </c>
      <c r="E1297" s="22" t="s">
        <v>803</v>
      </c>
      <c r="F1297" s="22" t="s">
        <v>20</v>
      </c>
      <c r="G1297" s="23" t="n">
        <v>1</v>
      </c>
      <c r="H1297" s="24" t="n">
        <v>3100</v>
      </c>
      <c r="I1297" s="24" t="n">
        <v>3100</v>
      </c>
      <c r="J1297" s="24" t="n">
        <v>0</v>
      </c>
      <c r="K1297" s="24" t="n">
        <v>-0</v>
      </c>
      <c r="L1297" s="24" t="n">
        <v>-0</v>
      </c>
      <c r="M1297" s="24"/>
      <c r="N1297" s="6" t="s">
        <f>=I1297+J1297+K1297+L1297</f>
      </c>
      <c r="O1297" s="22"/>
      <c r="P1297" s="22" t="s">
        <v>841</v>
      </c>
    </row>
    <row collapsed="false" customFormat="false" customHeight="false" hidden="false" ht="12.1" outlineLevel="0" r="1298">
      <c r="A1298" s="21" t="n">
        <v>45411</v>
      </c>
      <c r="B1298" s="22" t="s">
        <v>803</v>
      </c>
      <c r="C1298" s="22" t="s">
        <v>240</v>
      </c>
      <c r="D1298" s="22" t="s">
        <v>803</v>
      </c>
      <c r="E1298" s="22" t="s">
        <v>803</v>
      </c>
      <c r="F1298" s="22" t="s">
        <v>20</v>
      </c>
      <c r="G1298" s="23" t="n">
        <v>1</v>
      </c>
      <c r="H1298" s="24" t="n">
        <v>1200</v>
      </c>
      <c r="I1298" s="24" t="n">
        <v>1200</v>
      </c>
      <c r="J1298" s="24" t="n">
        <v>0</v>
      </c>
      <c r="K1298" s="24" t="n">
        <v>-0</v>
      </c>
      <c r="L1298" s="24" t="n">
        <v>-0</v>
      </c>
      <c r="M1298" s="24"/>
      <c r="N1298" s="6" t="s">
        <f>=I1298+J1298+K1298+L1298</f>
      </c>
      <c r="O1298" s="22"/>
      <c r="P1298" s="22" t="s">
        <v>841</v>
      </c>
    </row>
    <row collapsed="false" customFormat="false" customHeight="false" hidden="false" ht="12.1" outlineLevel="0" r="1299">
      <c r="A1299" s="20" t="n">
        <v>45411.59568287</v>
      </c>
      <c r="B1299" s="16" t="s">
        <v>47</v>
      </c>
      <c r="C1299" s="16" t="s">
        <v>967</v>
      </c>
      <c r="D1299" s="16" t="s">
        <v>656</v>
      </c>
      <c r="E1299" s="16" t="s">
        <v>18</v>
      </c>
      <c r="F1299" s="16" t="s">
        <v>20</v>
      </c>
      <c r="G1299" s="7" t="n">
        <v>1</v>
      </c>
      <c r="H1299" s="6" t="n">
        <v>3095</v>
      </c>
      <c r="I1299" s="6" t="n">
        <v>-3095</v>
      </c>
      <c r="J1299" s="6" t="n">
        <v>-0</v>
      </c>
      <c r="K1299" s="6" t="n">
        <v>-1.86</v>
      </c>
      <c r="L1299" s="6" t="n">
        <v>-0.92</v>
      </c>
      <c r="M1299" s="6"/>
      <c r="N1299" s="6" t="s">
        <f>=I1299+J1299+K1299+L1299</f>
      </c>
      <c r="O1299" s="16"/>
      <c r="P1299" s="16" t="s">
        <v>841</v>
      </c>
    </row>
    <row collapsed="false" customFormat="false" customHeight="false" hidden="false" ht="12.1" outlineLevel="0" r="1300">
      <c r="A1300" s="20" t="n">
        <v>45411.619016204</v>
      </c>
      <c r="B1300" s="16" t="s">
        <v>93</v>
      </c>
      <c r="C1300" s="16" t="s">
        <v>935</v>
      </c>
      <c r="D1300" s="16" t="s">
        <v>656</v>
      </c>
      <c r="E1300" s="16" t="s">
        <v>87</v>
      </c>
      <c r="F1300" s="16" t="s">
        <v>20</v>
      </c>
      <c r="G1300" s="7" t="n">
        <v>1</v>
      </c>
      <c r="H1300" s="6" t="n">
        <v>1157.6</v>
      </c>
      <c r="I1300" s="6" t="n">
        <v>-1157.6</v>
      </c>
      <c r="J1300" s="6" t="n">
        <v>-0</v>
      </c>
      <c r="K1300" s="6" t="n">
        <v>-0.69</v>
      </c>
      <c r="L1300" s="6" t="n">
        <v>-0.35</v>
      </c>
      <c r="M1300" s="6"/>
      <c r="N1300" s="6" t="s">
        <f>=I1300+J1300+K1300+L1300</f>
      </c>
      <c r="O1300" s="16"/>
      <c r="P1300" s="16" t="s">
        <v>841</v>
      </c>
    </row>
    <row collapsed="false" customFormat="false" customHeight="false" hidden="false" ht="12.1" outlineLevel="0" r="1301">
      <c r="A1301" s="20" t="n">
        <v>45411.619189815</v>
      </c>
      <c r="B1301" s="16" t="s">
        <v>719</v>
      </c>
      <c r="C1301" s="16" t="s">
        <v>914</v>
      </c>
      <c r="D1301" s="16" t="s">
        <v>656</v>
      </c>
      <c r="E1301" s="16" t="s">
        <v>87</v>
      </c>
      <c r="F1301" s="16" t="s">
        <v>20</v>
      </c>
      <c r="G1301" s="7" t="n">
        <v>2</v>
      </c>
      <c r="H1301" s="6" t="n">
        <v>20.975</v>
      </c>
      <c r="I1301" s="6" t="n">
        <v>-41.95</v>
      </c>
      <c r="J1301" s="6" t="n">
        <v>-0</v>
      </c>
      <c r="K1301" s="6" t="n">
        <v>-0</v>
      </c>
      <c r="L1301" s="6" t="n">
        <v>-0.02</v>
      </c>
      <c r="M1301" s="6"/>
      <c r="N1301" s="6" t="s">
        <f>=I1301+J1301+K1301+L1301</f>
      </c>
      <c r="O1301" s="16"/>
      <c r="P1301" s="16" t="s">
        <v>841</v>
      </c>
    </row>
    <row collapsed="false" customFormat="false" customHeight="false" hidden="false" ht="12.1" outlineLevel="0" r="1302">
      <c r="A1302" s="21" t="n">
        <v>45425.508333333</v>
      </c>
      <c r="B1302" s="22" t="s">
        <v>803</v>
      </c>
      <c r="C1302" s="22" t="s">
        <v>175</v>
      </c>
      <c r="D1302" s="22" t="s">
        <v>803</v>
      </c>
      <c r="E1302" s="22" t="s">
        <v>803</v>
      </c>
      <c r="F1302" s="22" t="s">
        <v>20</v>
      </c>
      <c r="G1302" s="23" t="n">
        <v>2000</v>
      </c>
      <c r="H1302" s="24" t="n">
        <v>1</v>
      </c>
      <c r="I1302" s="24" t="n">
        <v>2000</v>
      </c>
      <c r="J1302" s="24" t="n">
        <v>0</v>
      </c>
      <c r="K1302" s="24" t="n">
        <v>-0</v>
      </c>
      <c r="L1302" s="24" t="n">
        <v>-0</v>
      </c>
      <c r="M1302" s="24"/>
      <c r="N1302" s="6" t="s">
        <f>=I1302+J1302+K1302+L1302</f>
      </c>
      <c r="O1302" s="22"/>
      <c r="P1302" s="22" t="s">
        <v>807</v>
      </c>
    </row>
    <row collapsed="false" customFormat="false" customHeight="false" hidden="false" ht="12.1" outlineLevel="0" r="1303">
      <c r="A1303" s="20" t="n">
        <v>45425.546655093</v>
      </c>
      <c r="B1303" s="16" t="s">
        <v>62</v>
      </c>
      <c r="C1303" s="16" t="s">
        <v>872</v>
      </c>
      <c r="D1303" s="16" t="s">
        <v>656</v>
      </c>
      <c r="E1303" s="16" t="s">
        <v>18</v>
      </c>
      <c r="F1303" s="16" t="s">
        <v>20</v>
      </c>
      <c r="G1303" s="7" t="n">
        <v>1</v>
      </c>
      <c r="H1303" s="6" t="n">
        <v>1230</v>
      </c>
      <c r="I1303" s="6" t="n">
        <v>-1230</v>
      </c>
      <c r="J1303" s="6" t="n">
        <v>-0</v>
      </c>
      <c r="K1303" s="6" t="n">
        <v>-0.96</v>
      </c>
      <c r="L1303" s="6" t="n">
        <v>-0</v>
      </c>
      <c r="M1303" s="6"/>
      <c r="N1303" s="6" t="s">
        <f>=I1303+J1303+K1303+L1303</f>
      </c>
      <c r="O1303" s="16"/>
      <c r="P1303" s="16" t="s">
        <v>807</v>
      </c>
    </row>
    <row collapsed="false" customFormat="false" customHeight="false" hidden="false" ht="12.1" outlineLevel="0" r="1304">
      <c r="A1304" s="20" t="n">
        <v>45425.547037037</v>
      </c>
      <c r="B1304" s="16" t="s">
        <v>722</v>
      </c>
      <c r="C1304" s="16" t="s">
        <v>917</v>
      </c>
      <c r="D1304" s="16" t="s">
        <v>656</v>
      </c>
      <c r="E1304" s="16" t="s">
        <v>87</v>
      </c>
      <c r="F1304" s="16" t="s">
        <v>20</v>
      </c>
      <c r="G1304" s="7" t="n">
        <v>105</v>
      </c>
      <c r="H1304" s="6" t="n">
        <v>7.09</v>
      </c>
      <c r="I1304" s="6" t="n">
        <v>-744.45</v>
      </c>
      <c r="J1304" s="6" t="n">
        <v>-0</v>
      </c>
      <c r="K1304" s="6" t="n">
        <v>-0.58</v>
      </c>
      <c r="L1304" s="6" t="n">
        <v>-0</v>
      </c>
      <c r="M1304" s="6"/>
      <c r="N1304" s="6" t="s">
        <f>=I1304+J1304+K1304+L1304</f>
      </c>
      <c r="O1304" s="16"/>
      <c r="P1304" s="16" t="s">
        <v>807</v>
      </c>
    </row>
    <row collapsed="false" customFormat="false" customHeight="false" hidden="false" ht="12.1" outlineLevel="0" r="1305">
      <c r="A1305" s="21" t="n">
        <v>45428.846527778</v>
      </c>
      <c r="B1305" s="22" t="s">
        <v>803</v>
      </c>
      <c r="C1305" s="22" t="s">
        <v>175</v>
      </c>
      <c r="D1305" s="22" t="s">
        <v>803</v>
      </c>
      <c r="E1305" s="22" t="s">
        <v>803</v>
      </c>
      <c r="F1305" s="22" t="s">
        <v>20</v>
      </c>
      <c r="G1305" s="23" t="n">
        <v>1</v>
      </c>
      <c r="H1305" s="24" t="n">
        <v>4000</v>
      </c>
      <c r="I1305" s="24" t="n">
        <v>4000</v>
      </c>
      <c r="J1305" s="24" t="n">
        <v>0</v>
      </c>
      <c r="K1305" s="24" t="n">
        <v>-0</v>
      </c>
      <c r="L1305" s="24" t="n">
        <v>-0</v>
      </c>
      <c r="M1305" s="24"/>
      <c r="N1305" s="6" t="s">
        <f>=I1305+J1305+K1305+L1305</f>
      </c>
      <c r="O1305" s="22"/>
      <c r="P1305" s="22" t="s">
        <v>927</v>
      </c>
    </row>
    <row collapsed="false" customFormat="false" customHeight="false" hidden="false" ht="12.1" outlineLevel="0" r="1306">
      <c r="A1306" s="20" t="n">
        <v>45429.823611111</v>
      </c>
      <c r="B1306" s="16" t="s">
        <v>17</v>
      </c>
      <c r="C1306" s="16" t="s">
        <v>928</v>
      </c>
      <c r="D1306" s="16" t="s">
        <v>656</v>
      </c>
      <c r="E1306" s="16" t="s">
        <v>18</v>
      </c>
      <c r="F1306" s="16" t="s">
        <v>20</v>
      </c>
      <c r="G1306" s="7" t="n">
        <v>0.2231723</v>
      </c>
      <c r="H1306" s="6" t="n">
        <v>17923.37</v>
      </c>
      <c r="I1306" s="6" t="n">
        <v>-4000</v>
      </c>
      <c r="J1306" s="6" t="n">
        <v>-0</v>
      </c>
      <c r="K1306" s="6" t="n">
        <v>-0</v>
      </c>
      <c r="L1306" s="6" t="n">
        <v>-0</v>
      </c>
      <c r="M1306" s="6"/>
      <c r="N1306" s="6" t="s">
        <f>=I1306+J1306+K1306+L1306</f>
      </c>
      <c r="O1306" s="16"/>
      <c r="P1306" s="16" t="s">
        <v>927</v>
      </c>
    </row>
    <row collapsed="false" customFormat="false" customHeight="false" hidden="false" ht="12.1" outlineLevel="0" r="1307">
      <c r="A1307" s="21" t="n">
        <v>45433</v>
      </c>
      <c r="B1307" s="22" t="s">
        <v>813</v>
      </c>
      <c r="C1307" s="22" t="s">
        <v>968</v>
      </c>
      <c r="D1307" s="22" t="s">
        <v>813</v>
      </c>
      <c r="E1307" s="22" t="s">
        <v>813</v>
      </c>
      <c r="F1307" s="22" t="s">
        <v>20</v>
      </c>
      <c r="G1307" s="23" t="n">
        <v>1</v>
      </c>
      <c r="H1307" s="24" t="n">
        <v>5199</v>
      </c>
      <c r="I1307" s="24" t="n">
        <v>5199</v>
      </c>
      <c r="J1307" s="24" t="n">
        <v>0</v>
      </c>
      <c r="K1307" s="24" t="n">
        <v>-0</v>
      </c>
      <c r="L1307" s="24" t="n">
        <v>-0</v>
      </c>
      <c r="M1307" s="24"/>
      <c r="N1307" s="6" t="s">
        <f>=I1307+J1307+K1307+L1307</f>
      </c>
      <c r="O1307" s="22"/>
      <c r="P1307" s="22" t="s">
        <v>807</v>
      </c>
    </row>
    <row collapsed="false" customFormat="false" customHeight="false" hidden="false" ht="12.1" outlineLevel="0" r="1308">
      <c r="A1308" s="20" t="n">
        <v>45434.42943287</v>
      </c>
      <c r="B1308" s="16" t="s">
        <v>62</v>
      </c>
      <c r="C1308" s="16" t="s">
        <v>872</v>
      </c>
      <c r="D1308" s="16" t="s">
        <v>656</v>
      </c>
      <c r="E1308" s="16" t="s">
        <v>18</v>
      </c>
      <c r="F1308" s="16" t="s">
        <v>20</v>
      </c>
      <c r="G1308" s="7" t="n">
        <v>4</v>
      </c>
      <c r="H1308" s="6" t="n">
        <v>1180.8</v>
      </c>
      <c r="I1308" s="6" t="n">
        <v>-4723.2</v>
      </c>
      <c r="J1308" s="6" t="n">
        <v>-0</v>
      </c>
      <c r="K1308" s="6" t="n">
        <v>-3.69</v>
      </c>
      <c r="L1308" s="6" t="n">
        <v>-0</v>
      </c>
      <c r="M1308" s="6"/>
      <c r="N1308" s="6" t="s">
        <f>=I1308+J1308+K1308+L1308</f>
      </c>
      <c r="O1308" s="16"/>
      <c r="P1308" s="16" t="s">
        <v>807</v>
      </c>
    </row>
    <row collapsed="false" customFormat="false" customHeight="false" hidden="false" ht="12.1" outlineLevel="0" r="1309">
      <c r="A1309" s="20" t="n">
        <v>45434.429756944</v>
      </c>
      <c r="B1309" s="16" t="s">
        <v>722</v>
      </c>
      <c r="C1309" s="16" t="s">
        <v>917</v>
      </c>
      <c r="D1309" s="16" t="s">
        <v>656</v>
      </c>
      <c r="E1309" s="16" t="s">
        <v>87</v>
      </c>
      <c r="F1309" s="16" t="s">
        <v>20</v>
      </c>
      <c r="G1309" s="7" t="n">
        <v>70</v>
      </c>
      <c r="H1309" s="6" t="n">
        <v>7.08</v>
      </c>
      <c r="I1309" s="6" t="n">
        <v>-495.6</v>
      </c>
      <c r="J1309" s="6" t="n">
        <v>-0</v>
      </c>
      <c r="K1309" s="6" t="n">
        <v>-0.39</v>
      </c>
      <c r="L1309" s="6" t="n">
        <v>-0</v>
      </c>
      <c r="M1309" s="6"/>
      <c r="N1309" s="6" t="s">
        <f>=I1309+J1309+K1309+L1309</f>
      </c>
      <c r="O1309" s="16"/>
      <c r="P1309" s="16" t="s">
        <v>807</v>
      </c>
    </row>
    <row collapsed="false" customFormat="false" customHeight="false" hidden="false" ht="12.1" outlineLevel="0" r="1310">
      <c r="A1310" s="21" t="n">
        <v>45441</v>
      </c>
      <c r="B1310" s="22" t="s">
        <v>813</v>
      </c>
      <c r="C1310" s="22" t="s">
        <v>969</v>
      </c>
      <c r="D1310" s="22" t="s">
        <v>813</v>
      </c>
      <c r="E1310" s="22" t="s">
        <v>813</v>
      </c>
      <c r="F1310" s="22" t="s">
        <v>20</v>
      </c>
      <c r="G1310" s="23" t="n">
        <v>1</v>
      </c>
      <c r="H1310" s="24" t="n">
        <v>947.4</v>
      </c>
      <c r="I1310" s="24" t="n">
        <v>947.4</v>
      </c>
      <c r="J1310" s="24" t="n">
        <v>0</v>
      </c>
      <c r="K1310" s="24" t="n">
        <v>-0</v>
      </c>
      <c r="L1310" s="24" t="n">
        <v>-0</v>
      </c>
      <c r="M1310" s="24"/>
      <c r="N1310" s="6" t="s">
        <f>=I1310+J1310+K1310+L1310</f>
      </c>
      <c r="O1310" s="22"/>
      <c r="P1310" s="22" t="s">
        <v>807</v>
      </c>
    </row>
    <row collapsed="false" customFormat="false" customHeight="false" hidden="false" ht="12.1" outlineLevel="0" r="1311">
      <c r="A1311" s="21" t="n">
        <v>45441</v>
      </c>
      <c r="B1311" s="22" t="s">
        <v>813</v>
      </c>
      <c r="C1311" s="22" t="s">
        <v>970</v>
      </c>
      <c r="D1311" s="22" t="s">
        <v>813</v>
      </c>
      <c r="E1311" s="22" t="s">
        <v>813</v>
      </c>
      <c r="F1311" s="22" t="s">
        <v>20</v>
      </c>
      <c r="G1311" s="23" t="n">
        <v>1</v>
      </c>
      <c r="H1311" s="24" t="n">
        <v>512.82</v>
      </c>
      <c r="I1311" s="24" t="n">
        <v>512.82</v>
      </c>
      <c r="J1311" s="24" t="n">
        <v>0</v>
      </c>
      <c r="K1311" s="24" t="n">
        <v>-0</v>
      </c>
      <c r="L1311" s="24" t="n">
        <v>-0</v>
      </c>
      <c r="M1311" s="24"/>
      <c r="N1311" s="6" t="s">
        <f>=I1311+J1311+K1311+L1311</f>
      </c>
      <c r="O1311" s="22"/>
      <c r="P1311" s="22" t="s">
        <v>807</v>
      </c>
    </row>
    <row collapsed="false" customFormat="false" customHeight="false" hidden="false" ht="12.1" outlineLevel="0" r="1312">
      <c r="A1312" s="20" t="n">
        <v>45441.709189815</v>
      </c>
      <c r="B1312" s="16" t="s">
        <v>62</v>
      </c>
      <c r="C1312" s="16" t="s">
        <v>872</v>
      </c>
      <c r="D1312" s="16" t="s">
        <v>656</v>
      </c>
      <c r="E1312" s="16" t="s">
        <v>18</v>
      </c>
      <c r="F1312" s="16" t="s">
        <v>20</v>
      </c>
      <c r="G1312" s="7" t="n">
        <v>1</v>
      </c>
      <c r="H1312" s="6" t="n">
        <v>1115.8</v>
      </c>
      <c r="I1312" s="6" t="n">
        <v>-1115.8</v>
      </c>
      <c r="J1312" s="6" t="n">
        <v>-0</v>
      </c>
      <c r="K1312" s="6" t="n">
        <v>-0.88</v>
      </c>
      <c r="L1312" s="6" t="n">
        <v>-0</v>
      </c>
      <c r="M1312" s="6"/>
      <c r="N1312" s="6" t="s">
        <f>=I1312+J1312+K1312+L1312</f>
      </c>
      <c r="O1312" s="16"/>
      <c r="P1312" s="16" t="s">
        <v>807</v>
      </c>
    </row>
    <row collapsed="false" customFormat="false" customHeight="false" hidden="false" ht="12.1" outlineLevel="0" r="1313">
      <c r="A1313" s="20" t="n">
        <v>45441.709363426</v>
      </c>
      <c r="B1313" s="16" t="s">
        <v>722</v>
      </c>
      <c r="C1313" s="16" t="s">
        <v>917</v>
      </c>
      <c r="D1313" s="16" t="s">
        <v>656</v>
      </c>
      <c r="E1313" s="16" t="s">
        <v>87</v>
      </c>
      <c r="F1313" s="16" t="s">
        <v>20</v>
      </c>
      <c r="G1313" s="7" t="n">
        <v>50</v>
      </c>
      <c r="H1313" s="6" t="n">
        <v>6.75</v>
      </c>
      <c r="I1313" s="6" t="n">
        <v>-337.5</v>
      </c>
      <c r="J1313" s="6" t="n">
        <v>-0</v>
      </c>
      <c r="K1313" s="6" t="n">
        <v>-0.26</v>
      </c>
      <c r="L1313" s="6" t="n">
        <v>-0</v>
      </c>
      <c r="M1313" s="6"/>
      <c r="N1313" s="6" t="s">
        <f>=I1313+J1313+K1313+L1313</f>
      </c>
      <c r="O1313" s="16"/>
      <c r="P1313" s="16" t="s">
        <v>807</v>
      </c>
    </row>
    <row collapsed="false" customFormat="false" customHeight="false" hidden="false" ht="12.1" outlineLevel="0" r="1314">
      <c r="A1314" s="21" t="n">
        <v>45443.509722222</v>
      </c>
      <c r="B1314" s="22" t="s">
        <v>803</v>
      </c>
      <c r="C1314" s="22" t="s">
        <v>175</v>
      </c>
      <c r="D1314" s="22" t="s">
        <v>803</v>
      </c>
      <c r="E1314" s="22" t="s">
        <v>803</v>
      </c>
      <c r="F1314" s="22" t="s">
        <v>20</v>
      </c>
      <c r="G1314" s="23" t="n">
        <v>1</v>
      </c>
      <c r="H1314" s="24" t="n">
        <v>4000</v>
      </c>
      <c r="I1314" s="24" t="n">
        <v>4000</v>
      </c>
      <c r="J1314" s="24" t="n">
        <v>0</v>
      </c>
      <c r="K1314" s="24" t="n">
        <v>-0</v>
      </c>
      <c r="L1314" s="24" t="n">
        <v>-0</v>
      </c>
      <c r="M1314" s="24"/>
      <c r="N1314" s="6" t="s">
        <f>=I1314+J1314+K1314+L1314</f>
      </c>
      <c r="O1314" s="22"/>
      <c r="P1314" s="22" t="s">
        <v>807</v>
      </c>
    </row>
    <row collapsed="false" customFormat="false" customHeight="false" hidden="false" ht="12.1" outlineLevel="0" r="1315">
      <c r="A1315" s="20" t="n">
        <v>45443.528935185</v>
      </c>
      <c r="B1315" s="16" t="s">
        <v>62</v>
      </c>
      <c r="C1315" s="16" t="s">
        <v>872</v>
      </c>
      <c r="D1315" s="16" t="s">
        <v>656</v>
      </c>
      <c r="E1315" s="16" t="s">
        <v>18</v>
      </c>
      <c r="F1315" s="16" t="s">
        <v>20</v>
      </c>
      <c r="G1315" s="7" t="n">
        <v>1</v>
      </c>
      <c r="H1315" s="6" t="n">
        <v>1094.6</v>
      </c>
      <c r="I1315" s="6" t="n">
        <v>-1094.6</v>
      </c>
      <c r="J1315" s="6" t="n">
        <v>-0</v>
      </c>
      <c r="K1315" s="6" t="n">
        <v>-0.86</v>
      </c>
      <c r="L1315" s="6" t="n">
        <v>-0</v>
      </c>
      <c r="M1315" s="6"/>
      <c r="N1315" s="6" t="s">
        <f>=I1315+J1315+K1315+L1315</f>
      </c>
      <c r="O1315" s="16"/>
      <c r="P1315" s="16" t="s">
        <v>807</v>
      </c>
    </row>
    <row collapsed="false" customFormat="false" customHeight="false" hidden="false" ht="12.1" outlineLevel="0" r="1316">
      <c r="A1316" s="20" t="n">
        <v>45443.529143519</v>
      </c>
      <c r="B1316" s="16" t="s">
        <v>739</v>
      </c>
      <c r="C1316" s="16" t="s">
        <v>956</v>
      </c>
      <c r="D1316" s="16" t="s">
        <v>656</v>
      </c>
      <c r="E1316" s="16" t="s">
        <v>113</v>
      </c>
      <c r="F1316" s="16" t="s">
        <v>20</v>
      </c>
      <c r="G1316" s="7" t="n">
        <v>5</v>
      </c>
      <c r="H1316" s="6" t="n">
        <v>54.099</v>
      </c>
      <c r="I1316" s="6" t="n">
        <v>-2704.95</v>
      </c>
      <c r="J1316" s="6" t="n">
        <v>-175.05</v>
      </c>
      <c r="K1316" s="6" t="n">
        <v>-2.11</v>
      </c>
      <c r="L1316" s="6" t="n">
        <v>-0</v>
      </c>
      <c r="M1316" s="6"/>
      <c r="N1316" s="6" t="s">
        <f>=I1316+J1316+K1316+L1316</f>
      </c>
      <c r="O1316" s="16"/>
      <c r="P1316" s="16" t="s">
        <v>807</v>
      </c>
    </row>
    <row collapsed="false" customFormat="false" customHeight="false" hidden="false" ht="12.1" outlineLevel="0" r="1317">
      <c r="A1317" s="21" t="n">
        <v>45443.811805556</v>
      </c>
      <c r="B1317" s="22" t="s">
        <v>803</v>
      </c>
      <c r="C1317" s="22" t="s">
        <v>175</v>
      </c>
      <c r="D1317" s="22" t="s">
        <v>803</v>
      </c>
      <c r="E1317" s="22" t="s">
        <v>803</v>
      </c>
      <c r="F1317" s="22" t="s">
        <v>20</v>
      </c>
      <c r="G1317" s="23" t="n">
        <v>1</v>
      </c>
      <c r="H1317" s="24" t="n">
        <v>2000</v>
      </c>
      <c r="I1317" s="24" t="n">
        <v>2000</v>
      </c>
      <c r="J1317" s="24" t="n">
        <v>0</v>
      </c>
      <c r="K1317" s="24" t="n">
        <v>-0</v>
      </c>
      <c r="L1317" s="24" t="n">
        <v>-0</v>
      </c>
      <c r="M1317" s="24"/>
      <c r="N1317" s="6" t="s">
        <f>=I1317+J1317+K1317+L1317</f>
      </c>
      <c r="O1317" s="22"/>
      <c r="P1317" s="22" t="s">
        <v>841</v>
      </c>
    </row>
    <row collapsed="false" customFormat="false" customHeight="false" hidden="false" ht="12.1" outlineLevel="0" r="1318">
      <c r="A1318" s="20" t="n">
        <v>45443.811805556</v>
      </c>
      <c r="B1318" s="16" t="s">
        <v>719</v>
      </c>
      <c r="C1318" s="16" t="s">
        <v>914</v>
      </c>
      <c r="D1318" s="16" t="s">
        <v>656</v>
      </c>
      <c r="E1318" s="16" t="s">
        <v>87</v>
      </c>
      <c r="F1318" s="16" t="s">
        <v>20</v>
      </c>
      <c r="G1318" s="7" t="n">
        <v>12</v>
      </c>
      <c r="H1318" s="6" t="n">
        <v>20.56</v>
      </c>
      <c r="I1318" s="6" t="n">
        <v>-246.72</v>
      </c>
      <c r="J1318" s="6" t="n">
        <v>-0</v>
      </c>
      <c r="K1318" s="6" t="n">
        <v>-0</v>
      </c>
      <c r="L1318" s="6" t="n">
        <v>-0</v>
      </c>
      <c r="M1318" s="6"/>
      <c r="N1318" s="6" t="s">
        <f>=I1318+J1318+K1318+L1318</f>
      </c>
      <c r="O1318" s="16"/>
      <c r="P1318" s="16" t="s">
        <v>841</v>
      </c>
    </row>
    <row collapsed="false" customFormat="false" customHeight="false" hidden="false" ht="12.1" outlineLevel="0" r="1319">
      <c r="A1319" s="20" t="n">
        <v>45443.811805556</v>
      </c>
      <c r="B1319" s="16" t="s">
        <v>58</v>
      </c>
      <c r="C1319" s="16" t="s">
        <v>961</v>
      </c>
      <c r="D1319" s="16" t="s">
        <v>656</v>
      </c>
      <c r="E1319" s="16" t="s">
        <v>18</v>
      </c>
      <c r="F1319" s="16" t="s">
        <v>20</v>
      </c>
      <c r="G1319" s="7" t="n">
        <v>100</v>
      </c>
      <c r="H1319" s="6" t="n">
        <v>4.1255</v>
      </c>
      <c r="I1319" s="6" t="n">
        <v>-412.55</v>
      </c>
      <c r="J1319" s="6" t="n">
        <v>-0</v>
      </c>
      <c r="K1319" s="6" t="n">
        <v>-0</v>
      </c>
      <c r="L1319" s="6" t="n">
        <v>-0</v>
      </c>
      <c r="M1319" s="6"/>
      <c r="N1319" s="6" t="s">
        <f>=I1319+J1319+K1319+L1319</f>
      </c>
      <c r="O1319" s="16"/>
      <c r="P1319" s="16" t="s">
        <v>841</v>
      </c>
    </row>
    <row collapsed="false" customFormat="false" customHeight="false" hidden="false" ht="12.1" outlineLevel="0" r="1320">
      <c r="A1320" s="20" t="n">
        <v>45443.811805556</v>
      </c>
      <c r="B1320" s="16" t="s">
        <v>86</v>
      </c>
      <c r="C1320" s="16" t="s">
        <v>971</v>
      </c>
      <c r="D1320" s="16" t="s">
        <v>656</v>
      </c>
      <c r="E1320" s="16" t="s">
        <v>87</v>
      </c>
      <c r="F1320" s="16" t="s">
        <v>20</v>
      </c>
      <c r="G1320" s="7" t="n">
        <v>1</v>
      </c>
      <c r="H1320" s="6" t="n">
        <v>1337.5</v>
      </c>
      <c r="I1320" s="6" t="n">
        <v>-1337.5</v>
      </c>
      <c r="J1320" s="6" t="n">
        <v>-0</v>
      </c>
      <c r="K1320" s="6" t="n">
        <v>-0</v>
      </c>
      <c r="L1320" s="6" t="n">
        <v>-0</v>
      </c>
      <c r="M1320" s="6"/>
      <c r="N1320" s="6" t="s">
        <f>=I1320+J1320+K1320+L1320</f>
      </c>
      <c r="O1320" s="16"/>
      <c r="P1320" s="16" t="s">
        <v>841</v>
      </c>
    </row>
    <row collapsed="false" customFormat="false" customHeight="false" hidden="false" ht="12.1" outlineLevel="0" r="1321">
      <c r="A1321" s="21" t="n">
        <v>45448</v>
      </c>
      <c r="B1321" s="22" t="s">
        <v>813</v>
      </c>
      <c r="C1321" s="22" t="s">
        <v>972</v>
      </c>
      <c r="D1321" s="22" t="s">
        <v>813</v>
      </c>
      <c r="E1321" s="22" t="s">
        <v>813</v>
      </c>
      <c r="F1321" s="22" t="s">
        <v>20</v>
      </c>
      <c r="G1321" s="23" t="n">
        <v>1</v>
      </c>
      <c r="H1321" s="24" t="n">
        <v>1770</v>
      </c>
      <c r="I1321" s="24" t="n">
        <v>1770</v>
      </c>
      <c r="J1321" s="24" t="n">
        <v>0</v>
      </c>
      <c r="K1321" s="24" t="n">
        <v>-0</v>
      </c>
      <c r="L1321" s="24" t="n">
        <v>-0</v>
      </c>
      <c r="M1321" s="24"/>
      <c r="N1321" s="6" t="s">
        <f>=I1321+J1321+K1321+L1321</f>
      </c>
      <c r="O1321" s="22"/>
      <c r="P1321" s="22" t="s">
        <v>807</v>
      </c>
    </row>
    <row collapsed="false" customFormat="false" customHeight="false" hidden="false" ht="12.1" outlineLevel="0" r="1322">
      <c r="A1322" s="20" t="n">
        <v>45448.807511574</v>
      </c>
      <c r="B1322" s="16" t="s">
        <v>151</v>
      </c>
      <c r="C1322" s="16" t="s">
        <v>973</v>
      </c>
      <c r="D1322" s="16" t="s">
        <v>656</v>
      </c>
      <c r="E1322" s="16" t="s">
        <v>113</v>
      </c>
      <c r="F1322" s="16" t="s">
        <v>20</v>
      </c>
      <c r="G1322" s="7" t="n">
        <v>2</v>
      </c>
      <c r="H1322" s="6" t="n">
        <v>84.113</v>
      </c>
      <c r="I1322" s="6" t="n">
        <v>-1682.26</v>
      </c>
      <c r="J1322" s="6" t="n">
        <v>-43.78</v>
      </c>
      <c r="K1322" s="6" t="n">
        <v>-1.32</v>
      </c>
      <c r="L1322" s="6" t="n">
        <v>-0</v>
      </c>
      <c r="M1322" s="6"/>
      <c r="N1322" s="6" t="s">
        <f>=I1322+J1322+K1322+L1322</f>
      </c>
      <c r="O1322" s="16"/>
      <c r="P1322" s="16" t="s">
        <v>807</v>
      </c>
    </row>
    <row collapsed="false" customFormat="false" customHeight="false" hidden="false" ht="12.1" outlineLevel="0" r="1323">
      <c r="A1323" s="20" t="n">
        <v>45448.808055556</v>
      </c>
      <c r="B1323" s="16" t="s">
        <v>722</v>
      </c>
      <c r="C1323" s="16" t="s">
        <v>917</v>
      </c>
      <c r="D1323" s="16" t="s">
        <v>656</v>
      </c>
      <c r="E1323" s="16" t="s">
        <v>87</v>
      </c>
      <c r="F1323" s="16" t="s">
        <v>20</v>
      </c>
      <c r="G1323" s="7" t="n">
        <v>10</v>
      </c>
      <c r="H1323" s="6" t="n">
        <v>6.64</v>
      </c>
      <c r="I1323" s="6" t="n">
        <v>-66.4</v>
      </c>
      <c r="J1323" s="6" t="n">
        <v>-0</v>
      </c>
      <c r="K1323" s="6" t="n">
        <v>-0.05</v>
      </c>
      <c r="L1323" s="6" t="n">
        <v>-0</v>
      </c>
      <c r="M1323" s="6"/>
      <c r="N1323" s="6" t="s">
        <f>=I1323+J1323+K1323+L1323</f>
      </c>
      <c r="O1323" s="16"/>
      <c r="P1323" s="16" t="s">
        <v>807</v>
      </c>
    </row>
    <row collapsed="false" customFormat="false" customHeight="false" hidden="false" ht="12.1" outlineLevel="0" r="1324">
      <c r="A1324" s="21" t="n">
        <v>45449</v>
      </c>
      <c r="B1324" s="22" t="s">
        <v>813</v>
      </c>
      <c r="C1324" s="22" t="s">
        <v>974</v>
      </c>
      <c r="D1324" s="22" t="s">
        <v>813</v>
      </c>
      <c r="E1324" s="22" t="s">
        <v>813</v>
      </c>
      <c r="F1324" s="22" t="s">
        <v>20</v>
      </c>
      <c r="G1324" s="23" t="n">
        <v>1</v>
      </c>
      <c r="H1324" s="24" t="n">
        <v>334.62</v>
      </c>
      <c r="I1324" s="24" t="n">
        <v>334.62</v>
      </c>
      <c r="J1324" s="24" t="n">
        <v>0</v>
      </c>
      <c r="K1324" s="24" t="n">
        <v>-0</v>
      </c>
      <c r="L1324" s="24" t="n">
        <v>-0</v>
      </c>
      <c r="M1324" s="24"/>
      <c r="N1324" s="6" t="s">
        <f>=I1324+J1324+K1324+L1324</f>
      </c>
      <c r="O1324" s="22"/>
      <c r="P1324" s="22" t="s">
        <v>807</v>
      </c>
    </row>
    <row collapsed="false" customFormat="false" customHeight="false" hidden="false" ht="12.1" outlineLevel="0" r="1325">
      <c r="A1325" s="20" t="n">
        <v>45449.807025463</v>
      </c>
      <c r="B1325" s="16" t="s">
        <v>722</v>
      </c>
      <c r="C1325" s="16" t="s">
        <v>917</v>
      </c>
      <c r="D1325" s="16" t="s">
        <v>656</v>
      </c>
      <c r="E1325" s="16" t="s">
        <v>87</v>
      </c>
      <c r="F1325" s="16" t="s">
        <v>20</v>
      </c>
      <c r="G1325" s="7" t="n">
        <v>50</v>
      </c>
      <c r="H1325" s="6" t="n">
        <v>6.59</v>
      </c>
      <c r="I1325" s="6" t="n">
        <v>-329.5</v>
      </c>
      <c r="J1325" s="6" t="n">
        <v>-0</v>
      </c>
      <c r="K1325" s="6" t="n">
        <v>-0.26</v>
      </c>
      <c r="L1325" s="6" t="n">
        <v>-0</v>
      </c>
      <c r="M1325" s="6"/>
      <c r="N1325" s="6" t="s">
        <f>=I1325+J1325+K1325+L1325</f>
      </c>
      <c r="O1325" s="16"/>
      <c r="P1325" s="16" t="s">
        <v>807</v>
      </c>
    </row>
    <row collapsed="false" customFormat="false" customHeight="false" hidden="false" ht="12.1" outlineLevel="0" r="1326">
      <c r="A1326" s="29" t="n">
        <v>45453.431041667</v>
      </c>
      <c r="B1326" s="30" t="s">
        <v>742</v>
      </c>
      <c r="C1326" s="30" t="s">
        <v>963</v>
      </c>
      <c r="D1326" s="30" t="s">
        <v>657</v>
      </c>
      <c r="E1326" s="30" t="s">
        <v>113</v>
      </c>
      <c r="F1326" s="30" t="s">
        <v>20</v>
      </c>
      <c r="G1326" s="31" t="n">
        <v>-6</v>
      </c>
      <c r="H1326" s="32" t="n">
        <v>93.04</v>
      </c>
      <c r="I1326" s="32" t="n">
        <v>5582.4</v>
      </c>
      <c r="J1326" s="32" t="n">
        <v>10.02</v>
      </c>
      <c r="K1326" s="32" t="n">
        <v>-4.37</v>
      </c>
      <c r="L1326" s="32" t="n">
        <v>-0</v>
      </c>
      <c r="M1326" s="32"/>
      <c r="N1326" s="6" t="s">
        <f>=I1326+J1326+K1326+L1326</f>
      </c>
      <c r="O1326" s="30"/>
      <c r="P1326" s="30" t="s">
        <v>807</v>
      </c>
    </row>
    <row collapsed="false" customFormat="false" customHeight="false" hidden="false" ht="12.1" outlineLevel="0" r="1327">
      <c r="A1327" s="20" t="n">
        <v>45453.431273148</v>
      </c>
      <c r="B1327" s="16" t="s">
        <v>151</v>
      </c>
      <c r="C1327" s="16" t="s">
        <v>973</v>
      </c>
      <c r="D1327" s="16" t="s">
        <v>656</v>
      </c>
      <c r="E1327" s="16" t="s">
        <v>113</v>
      </c>
      <c r="F1327" s="16" t="s">
        <v>20</v>
      </c>
      <c r="G1327" s="7" t="n">
        <v>6</v>
      </c>
      <c r="H1327" s="6" t="n">
        <v>83.9</v>
      </c>
      <c r="I1327" s="6" t="n">
        <v>-5034</v>
      </c>
      <c r="J1327" s="6" t="n">
        <v>-140.58</v>
      </c>
      <c r="K1327" s="6" t="n">
        <v>-3.94</v>
      </c>
      <c r="L1327" s="6" t="n">
        <v>-0</v>
      </c>
      <c r="M1327" s="6"/>
      <c r="N1327" s="6" t="s">
        <f>=I1327+J1327+K1327+L1327</f>
      </c>
      <c r="O1327" s="16"/>
      <c r="P1327" s="16" t="s">
        <v>807</v>
      </c>
    </row>
    <row collapsed="false" customFormat="false" customHeight="false" hidden="false" ht="12.1" outlineLevel="0" r="1328">
      <c r="A1328" s="29" t="n">
        <v>45453.431840278</v>
      </c>
      <c r="B1328" s="30" t="s">
        <v>742</v>
      </c>
      <c r="C1328" s="30" t="s">
        <v>963</v>
      </c>
      <c r="D1328" s="30" t="s">
        <v>657</v>
      </c>
      <c r="E1328" s="30" t="s">
        <v>113</v>
      </c>
      <c r="F1328" s="30" t="s">
        <v>20</v>
      </c>
      <c r="G1328" s="31" t="n">
        <v>-5</v>
      </c>
      <c r="H1328" s="32" t="n">
        <v>93.07</v>
      </c>
      <c r="I1328" s="32" t="n">
        <v>4653.5</v>
      </c>
      <c r="J1328" s="32" t="n">
        <v>8.35</v>
      </c>
      <c r="K1328" s="32" t="n">
        <v>-3.64</v>
      </c>
      <c r="L1328" s="32" t="n">
        <v>-0</v>
      </c>
      <c r="M1328" s="32"/>
      <c r="N1328" s="6" t="s">
        <f>=I1328+J1328+K1328+L1328</f>
      </c>
      <c r="O1328" s="30"/>
      <c r="P1328" s="30" t="s">
        <v>807</v>
      </c>
    </row>
    <row collapsed="false" customFormat="false" customHeight="false" hidden="false" ht="12.1" outlineLevel="0" r="1329">
      <c r="A1329" s="20" t="n">
        <v>45453.432071759</v>
      </c>
      <c r="B1329" s="16" t="s">
        <v>151</v>
      </c>
      <c r="C1329" s="16" t="s">
        <v>973</v>
      </c>
      <c r="D1329" s="16" t="s">
        <v>656</v>
      </c>
      <c r="E1329" s="16" t="s">
        <v>113</v>
      </c>
      <c r="F1329" s="16" t="s">
        <v>20</v>
      </c>
      <c r="G1329" s="7" t="n">
        <v>5</v>
      </c>
      <c r="H1329" s="6" t="n">
        <v>83.9</v>
      </c>
      <c r="I1329" s="6" t="n">
        <v>-4195</v>
      </c>
      <c r="J1329" s="6" t="n">
        <v>-117.15</v>
      </c>
      <c r="K1329" s="6" t="n">
        <v>-3.28</v>
      </c>
      <c r="L1329" s="6" t="n">
        <v>-0</v>
      </c>
      <c r="M1329" s="6"/>
      <c r="N1329" s="6" t="s">
        <f>=I1329+J1329+K1329+L1329</f>
      </c>
      <c r="O1329" s="16"/>
      <c r="P1329" s="16" t="s">
        <v>807</v>
      </c>
    </row>
    <row collapsed="false" customFormat="false" customHeight="false" hidden="false" ht="12.1" outlineLevel="0" r="1330">
      <c r="A1330" s="20" t="n">
        <v>45453.433136574</v>
      </c>
      <c r="B1330" s="16" t="s">
        <v>739</v>
      </c>
      <c r="C1330" s="16" t="s">
        <v>956</v>
      </c>
      <c r="D1330" s="16" t="s">
        <v>656</v>
      </c>
      <c r="E1330" s="16" t="s">
        <v>113</v>
      </c>
      <c r="F1330" s="16" t="s">
        <v>20</v>
      </c>
      <c r="G1330" s="7" t="n">
        <v>1</v>
      </c>
      <c r="H1330" s="6" t="n">
        <v>54.999</v>
      </c>
      <c r="I1330" s="6" t="n">
        <v>-549.99</v>
      </c>
      <c r="J1330" s="6" t="n">
        <v>-1.17</v>
      </c>
      <c r="K1330" s="6" t="n">
        <v>-0.43</v>
      </c>
      <c r="L1330" s="6" t="n">
        <v>-0</v>
      </c>
      <c r="M1330" s="6"/>
      <c r="N1330" s="6" t="s">
        <f>=I1330+J1330+K1330+L1330</f>
      </c>
      <c r="O1330" s="16"/>
      <c r="P1330" s="16" t="s">
        <v>807</v>
      </c>
    </row>
    <row collapsed="false" customFormat="false" customHeight="false" hidden="false" ht="12.1" outlineLevel="0" r="1331">
      <c r="A1331" s="20" t="n">
        <v>45453.433310185</v>
      </c>
      <c r="B1331" s="16" t="s">
        <v>722</v>
      </c>
      <c r="C1331" s="16" t="s">
        <v>917</v>
      </c>
      <c r="D1331" s="16" t="s">
        <v>656</v>
      </c>
      <c r="E1331" s="16" t="s">
        <v>87</v>
      </c>
      <c r="F1331" s="16" t="s">
        <v>20</v>
      </c>
      <c r="G1331" s="7" t="n">
        <v>30</v>
      </c>
      <c r="H1331" s="6" t="n">
        <v>6.67</v>
      </c>
      <c r="I1331" s="6" t="n">
        <v>-200.1</v>
      </c>
      <c r="J1331" s="6" t="n">
        <v>-0</v>
      </c>
      <c r="K1331" s="6" t="n">
        <v>-0.16</v>
      </c>
      <c r="L1331" s="6" t="n">
        <v>-0</v>
      </c>
      <c r="M1331" s="6"/>
      <c r="N1331" s="6" t="s">
        <f>=I1331+J1331+K1331+L1331</f>
      </c>
      <c r="O1331" s="16"/>
      <c r="P1331" s="16" t="s">
        <v>807</v>
      </c>
    </row>
    <row collapsed="false" customFormat="false" customHeight="false" hidden="false" ht="12.1" outlineLevel="0" r="1332">
      <c r="A1332" s="20" t="n">
        <v>45453.471145833</v>
      </c>
      <c r="B1332" s="16" t="s">
        <v>715</v>
      </c>
      <c r="C1332" s="16" t="s">
        <v>906</v>
      </c>
      <c r="D1332" s="16" t="s">
        <v>656</v>
      </c>
      <c r="E1332" s="16" t="s">
        <v>87</v>
      </c>
      <c r="F1332" s="16" t="s">
        <v>20</v>
      </c>
      <c r="G1332" s="7" t="n">
        <v>777</v>
      </c>
      <c r="H1332" s="6" t="n">
        <v>8.38</v>
      </c>
      <c r="I1332" s="6" t="n">
        <v>-6511.26</v>
      </c>
      <c r="J1332" s="6" t="n">
        <v>-0</v>
      </c>
      <c r="K1332" s="6" t="n">
        <v>-5.08</v>
      </c>
      <c r="L1332" s="6" t="n">
        <v>-0</v>
      </c>
      <c r="M1332" s="6"/>
      <c r="N1332" s="6" t="s">
        <f>=I1332+J1332+K1332+L1332</f>
      </c>
      <c r="O1332" s="16"/>
      <c r="P1332" s="16" t="s">
        <v>807</v>
      </c>
    </row>
    <row collapsed="false" customFormat="false" customHeight="false" hidden="false" ht="12.1" outlineLevel="0" r="1333">
      <c r="A1333" s="21" t="n">
        <v>45454</v>
      </c>
      <c r="B1333" s="22" t="s">
        <v>813</v>
      </c>
      <c r="C1333" s="22" t="s">
        <v>975</v>
      </c>
      <c r="D1333" s="22" t="s">
        <v>813</v>
      </c>
      <c r="E1333" s="22" t="s">
        <v>813</v>
      </c>
      <c r="F1333" s="22" t="s">
        <v>20</v>
      </c>
      <c r="G1333" s="23" t="n">
        <v>1</v>
      </c>
      <c r="H1333" s="24" t="n">
        <v>2654.6</v>
      </c>
      <c r="I1333" s="24" t="n">
        <v>2654.6</v>
      </c>
      <c r="J1333" s="24" t="n">
        <v>0</v>
      </c>
      <c r="K1333" s="24" t="n">
        <v>-0</v>
      </c>
      <c r="L1333" s="24" t="n">
        <v>-0</v>
      </c>
      <c r="M1333" s="24"/>
      <c r="N1333" s="6" t="s">
        <f>=I1333+J1333+K1333+L1333</f>
      </c>
      <c r="O1333" s="22"/>
      <c r="P1333" s="22" t="s">
        <v>807</v>
      </c>
    </row>
    <row collapsed="false" customFormat="false" customHeight="false" hidden="false" ht="12.1" outlineLevel="0" r="1334">
      <c r="A1334" s="20" t="n">
        <v>45454.633935185</v>
      </c>
      <c r="B1334" s="16" t="s">
        <v>715</v>
      </c>
      <c r="C1334" s="16" t="s">
        <v>906</v>
      </c>
      <c r="D1334" s="16" t="s">
        <v>656</v>
      </c>
      <c r="E1334" s="16" t="s">
        <v>87</v>
      </c>
      <c r="F1334" s="16" t="s">
        <v>20</v>
      </c>
      <c r="G1334" s="7" t="n">
        <v>325</v>
      </c>
      <c r="H1334" s="6" t="n">
        <v>8.41</v>
      </c>
      <c r="I1334" s="6" t="n">
        <v>-2733.25</v>
      </c>
      <c r="J1334" s="6" t="n">
        <v>-0</v>
      </c>
      <c r="K1334" s="6" t="n">
        <v>-2.14</v>
      </c>
      <c r="L1334" s="6" t="n">
        <v>-0</v>
      </c>
      <c r="M1334" s="6"/>
      <c r="N1334" s="6" t="s">
        <f>=I1334+J1334+K1334+L1334</f>
      </c>
      <c r="O1334" s="16"/>
      <c r="P1334" s="16" t="s">
        <v>807</v>
      </c>
    </row>
    <row collapsed="false" customFormat="false" customHeight="false" hidden="false" ht="12.1" outlineLevel="0" r="1335">
      <c r="A1335" s="21" t="n">
        <v>45457.929861111</v>
      </c>
      <c r="B1335" s="22" t="s">
        <v>803</v>
      </c>
      <c r="C1335" s="22" t="s">
        <v>175</v>
      </c>
      <c r="D1335" s="22" t="s">
        <v>803</v>
      </c>
      <c r="E1335" s="22" t="s">
        <v>803</v>
      </c>
      <c r="F1335" s="22" t="s">
        <v>20</v>
      </c>
      <c r="G1335" s="23" t="n">
        <v>1</v>
      </c>
      <c r="H1335" s="24" t="n">
        <v>5000</v>
      </c>
      <c r="I1335" s="24" t="n">
        <v>5000</v>
      </c>
      <c r="J1335" s="24" t="n">
        <v>0</v>
      </c>
      <c r="K1335" s="24" t="n">
        <v>-0</v>
      </c>
      <c r="L1335" s="24" t="n">
        <v>-0</v>
      </c>
      <c r="M1335" s="24"/>
      <c r="N1335" s="6" t="s">
        <f>=I1335+J1335+K1335+L1335</f>
      </c>
      <c r="O1335" s="22"/>
      <c r="P1335" s="22" t="s">
        <v>927</v>
      </c>
    </row>
    <row collapsed="false" customFormat="false" customHeight="false" hidden="false" ht="12.1" outlineLevel="0" r="1336">
      <c r="A1336" s="20" t="n">
        <v>45460.804166667</v>
      </c>
      <c r="B1336" s="16" t="s">
        <v>17</v>
      </c>
      <c r="C1336" s="16" t="s">
        <v>928</v>
      </c>
      <c r="D1336" s="16" t="s">
        <v>656</v>
      </c>
      <c r="E1336" s="16" t="s">
        <v>18</v>
      </c>
      <c r="F1336" s="16" t="s">
        <v>20</v>
      </c>
      <c r="G1336" s="7" t="n">
        <v>0.302795</v>
      </c>
      <c r="H1336" s="6" t="n">
        <v>16512.82</v>
      </c>
      <c r="I1336" s="6" t="n">
        <v>-5000</v>
      </c>
      <c r="J1336" s="6" t="n">
        <v>-0</v>
      </c>
      <c r="K1336" s="6" t="n">
        <v>-0</v>
      </c>
      <c r="L1336" s="6" t="n">
        <v>-0</v>
      </c>
      <c r="M1336" s="6"/>
      <c r="N1336" s="6" t="s">
        <f>=I1336+J1336+K1336+L1336</f>
      </c>
      <c r="O1336" s="16"/>
      <c r="P1336" s="16" t="s">
        <v>927</v>
      </c>
    </row>
    <row collapsed="false" customFormat="false" customHeight="false" hidden="false" ht="12.1" outlineLevel="0" r="1337">
      <c r="A1337" s="21" t="n">
        <v>45471</v>
      </c>
      <c r="B1337" s="22" t="s">
        <v>803</v>
      </c>
      <c r="C1337" s="22" t="s">
        <v>175</v>
      </c>
      <c r="D1337" s="22" t="s">
        <v>803</v>
      </c>
      <c r="E1337" s="22" t="s">
        <v>803</v>
      </c>
      <c r="F1337" s="22" t="s">
        <v>20</v>
      </c>
      <c r="G1337" s="23" t="n">
        <v>1</v>
      </c>
      <c r="H1337" s="24" t="n">
        <v>4000</v>
      </c>
      <c r="I1337" s="24" t="n">
        <v>4000</v>
      </c>
      <c r="J1337" s="24" t="n">
        <v>0</v>
      </c>
      <c r="K1337" s="24" t="n">
        <v>-0</v>
      </c>
      <c r="L1337" s="24" t="n">
        <v>-0</v>
      </c>
      <c r="M1337" s="24"/>
      <c r="N1337" s="6" t="s">
        <f>=I1337+J1337+K1337+L1337</f>
      </c>
      <c r="O1337" s="22"/>
      <c r="P1337" s="22" t="s">
        <v>807</v>
      </c>
    </row>
    <row collapsed="false" customFormat="false" customHeight="false" hidden="false" ht="12.1" outlineLevel="0" r="1338">
      <c r="A1338" s="21" t="n">
        <v>45471</v>
      </c>
      <c r="B1338" s="22" t="s">
        <v>813</v>
      </c>
      <c r="C1338" s="22" t="s">
        <v>976</v>
      </c>
      <c r="D1338" s="22" t="s">
        <v>813</v>
      </c>
      <c r="E1338" s="22" t="s">
        <v>813</v>
      </c>
      <c r="F1338" s="22" t="s">
        <v>20</v>
      </c>
      <c r="G1338" s="23" t="n">
        <v>1</v>
      </c>
      <c r="H1338" s="24" t="n">
        <v>333</v>
      </c>
      <c r="I1338" s="24" t="n">
        <v>333</v>
      </c>
      <c r="J1338" s="24" t="n">
        <v>0</v>
      </c>
      <c r="K1338" s="24" t="n">
        <v>-0</v>
      </c>
      <c r="L1338" s="24" t="n">
        <v>-0</v>
      </c>
      <c r="M1338" s="24"/>
      <c r="N1338" s="6" t="s">
        <f>=I1338+J1338+K1338+L1338</f>
      </c>
      <c r="O1338" s="22"/>
      <c r="P1338" s="22" t="s">
        <v>807</v>
      </c>
    </row>
    <row collapsed="false" customFormat="false" customHeight="false" hidden="false" ht="12.1" outlineLevel="0" r="1339">
      <c r="A1339" s="21" t="n">
        <v>45471</v>
      </c>
      <c r="B1339" s="22" t="s">
        <v>813</v>
      </c>
      <c r="C1339" s="22" t="s">
        <v>976</v>
      </c>
      <c r="D1339" s="22" t="s">
        <v>813</v>
      </c>
      <c r="E1339" s="22" t="s">
        <v>813</v>
      </c>
      <c r="F1339" s="22" t="s">
        <v>20</v>
      </c>
      <c r="G1339" s="23" t="n">
        <v>1</v>
      </c>
      <c r="H1339" s="24" t="n">
        <v>1672.1</v>
      </c>
      <c r="I1339" s="24" t="n">
        <v>1672.1</v>
      </c>
      <c r="J1339" s="24" t="n">
        <v>0</v>
      </c>
      <c r="K1339" s="24" t="n">
        <v>-0</v>
      </c>
      <c r="L1339" s="24" t="n">
        <v>-0</v>
      </c>
      <c r="M1339" s="24"/>
      <c r="N1339" s="6" t="s">
        <f>=I1339+J1339+K1339+L1339</f>
      </c>
      <c r="O1339" s="22"/>
      <c r="P1339" s="22" t="s">
        <v>807</v>
      </c>
    </row>
    <row collapsed="false" customFormat="false" customHeight="false" hidden="false" ht="12.1" outlineLevel="0" r="1340">
      <c r="A1340" s="20" t="n">
        <v>45471.587766204</v>
      </c>
      <c r="B1340" s="16" t="s">
        <v>62</v>
      </c>
      <c r="C1340" s="16" t="s">
        <v>872</v>
      </c>
      <c r="D1340" s="16" t="s">
        <v>656</v>
      </c>
      <c r="E1340" s="16" t="s">
        <v>18</v>
      </c>
      <c r="F1340" s="16" t="s">
        <v>20</v>
      </c>
      <c r="G1340" s="7" t="n">
        <v>3</v>
      </c>
      <c r="H1340" s="6" t="n">
        <v>1071.4</v>
      </c>
      <c r="I1340" s="6" t="n">
        <v>-3214.2</v>
      </c>
      <c r="J1340" s="6" t="n">
        <v>-0</v>
      </c>
      <c r="K1340" s="6" t="n">
        <v>-2.52</v>
      </c>
      <c r="L1340" s="6" t="n">
        <v>-0</v>
      </c>
      <c r="M1340" s="6"/>
      <c r="N1340" s="6" t="s">
        <f>=I1340+J1340+K1340+L1340</f>
      </c>
      <c r="O1340" s="16"/>
      <c r="P1340" s="16" t="s">
        <v>807</v>
      </c>
    </row>
    <row collapsed="false" customFormat="false" customHeight="false" hidden="false" ht="12.1" outlineLevel="0" r="1341">
      <c r="A1341" s="20" t="n">
        <v>45471.588125</v>
      </c>
      <c r="B1341" s="16" t="s">
        <v>722</v>
      </c>
      <c r="C1341" s="16" t="s">
        <v>917</v>
      </c>
      <c r="D1341" s="16" t="s">
        <v>656</v>
      </c>
      <c r="E1341" s="16" t="s">
        <v>87</v>
      </c>
      <c r="F1341" s="16" t="s">
        <v>20</v>
      </c>
      <c r="G1341" s="7" t="n">
        <v>120</v>
      </c>
      <c r="H1341" s="6" t="n">
        <v>6.52</v>
      </c>
      <c r="I1341" s="6" t="n">
        <v>-782.4</v>
      </c>
      <c r="J1341" s="6" t="n">
        <v>-0</v>
      </c>
      <c r="K1341" s="6" t="n">
        <v>-0.61</v>
      </c>
      <c r="L1341" s="6" t="n">
        <v>-0</v>
      </c>
      <c r="M1341" s="6"/>
      <c r="N1341" s="6" t="s">
        <f>=I1341+J1341+K1341+L1341</f>
      </c>
      <c r="O1341" s="16"/>
      <c r="P1341" s="16" t="s">
        <v>807</v>
      </c>
    </row>
    <row collapsed="false" customFormat="false" customHeight="false" hidden="false" ht="12.1" outlineLevel="0" r="1342">
      <c r="A1342" s="20" t="n">
        <v>45474.447604167</v>
      </c>
      <c r="B1342" s="16" t="s">
        <v>739</v>
      </c>
      <c r="C1342" s="16" t="s">
        <v>956</v>
      </c>
      <c r="D1342" s="16" t="s">
        <v>656</v>
      </c>
      <c r="E1342" s="16" t="s">
        <v>113</v>
      </c>
      <c r="F1342" s="16" t="s">
        <v>20</v>
      </c>
      <c r="G1342" s="7" t="n">
        <v>3</v>
      </c>
      <c r="H1342" s="6" t="n">
        <v>53.7</v>
      </c>
      <c r="I1342" s="6" t="n">
        <v>-1611</v>
      </c>
      <c r="J1342" s="6" t="n">
        <v>-15.75</v>
      </c>
      <c r="K1342" s="6" t="n">
        <v>-1.26</v>
      </c>
      <c r="L1342" s="6" t="n">
        <v>-0</v>
      </c>
      <c r="M1342" s="6"/>
      <c r="N1342" s="6" t="s">
        <f>=I1342+J1342+K1342+L1342</f>
      </c>
      <c r="O1342" s="16"/>
      <c r="P1342" s="16" t="s">
        <v>807</v>
      </c>
    </row>
    <row collapsed="false" customFormat="false" customHeight="false" hidden="false" ht="12.1" outlineLevel="0" r="1343">
      <c r="A1343" s="20" t="n">
        <v>45474.447928241</v>
      </c>
      <c r="B1343" s="16" t="s">
        <v>722</v>
      </c>
      <c r="C1343" s="16" t="s">
        <v>917</v>
      </c>
      <c r="D1343" s="16" t="s">
        <v>656</v>
      </c>
      <c r="E1343" s="16" t="s">
        <v>87</v>
      </c>
      <c r="F1343" s="16" t="s">
        <v>20</v>
      </c>
      <c r="G1343" s="7" t="n">
        <v>55</v>
      </c>
      <c r="H1343" s="6" t="n">
        <v>6.54</v>
      </c>
      <c r="I1343" s="6" t="n">
        <v>-359.7</v>
      </c>
      <c r="J1343" s="6" t="n">
        <v>-0</v>
      </c>
      <c r="K1343" s="6" t="n">
        <v>-0.28</v>
      </c>
      <c r="L1343" s="6" t="n">
        <v>-0</v>
      </c>
      <c r="M1343" s="6"/>
      <c r="N1343" s="6" t="s">
        <f>=I1343+J1343+K1343+L1343</f>
      </c>
      <c r="O1343" s="16"/>
      <c r="P1343" s="16" t="s">
        <v>807</v>
      </c>
    </row>
    <row collapsed="false" customFormat="false" customHeight="false" hidden="false" ht="12.1" outlineLevel="0" r="1344">
      <c r="A1344" s="20" t="n">
        <v>45478.544444444</v>
      </c>
      <c r="B1344" s="16" t="s">
        <v>719</v>
      </c>
      <c r="C1344" s="16" t="s">
        <v>914</v>
      </c>
      <c r="D1344" s="16" t="s">
        <v>656</v>
      </c>
      <c r="E1344" s="16" t="s">
        <v>87</v>
      </c>
      <c r="F1344" s="16" t="s">
        <v>20</v>
      </c>
      <c r="G1344" s="7" t="n">
        <v>6</v>
      </c>
      <c r="H1344" s="6" t="n">
        <v>20.52</v>
      </c>
      <c r="I1344" s="6" t="n">
        <v>-123.12</v>
      </c>
      <c r="J1344" s="6" t="n">
        <v>-0</v>
      </c>
      <c r="K1344" s="6" t="n">
        <v>-0</v>
      </c>
      <c r="L1344" s="6" t="n">
        <v>-0</v>
      </c>
      <c r="M1344" s="6"/>
      <c r="N1344" s="6" t="s">
        <f>=I1344+J1344+K1344+L1344</f>
      </c>
      <c r="O1344" s="16"/>
      <c r="P1344" s="16" t="s">
        <v>841</v>
      </c>
    </row>
    <row collapsed="false" customFormat="false" customHeight="false" hidden="false" ht="12.1" outlineLevel="0" r="1345">
      <c r="A1345" s="21" t="n">
        <v>45478.678472222</v>
      </c>
      <c r="B1345" s="22" t="s">
        <v>803</v>
      </c>
      <c r="C1345" s="22" t="s">
        <v>175</v>
      </c>
      <c r="D1345" s="22" t="s">
        <v>803</v>
      </c>
      <c r="E1345" s="22" t="s">
        <v>803</v>
      </c>
      <c r="F1345" s="22" t="s">
        <v>20</v>
      </c>
      <c r="G1345" s="23" t="n">
        <v>2000</v>
      </c>
      <c r="H1345" s="24" t="n">
        <v>1</v>
      </c>
      <c r="I1345" s="24" t="n">
        <v>2000</v>
      </c>
      <c r="J1345" s="24" t="n">
        <v>0</v>
      </c>
      <c r="K1345" s="24" t="n">
        <v>-0</v>
      </c>
      <c r="L1345" s="24" t="n">
        <v>-0</v>
      </c>
      <c r="M1345" s="24"/>
      <c r="N1345" s="6" t="s">
        <f>=I1345+J1345+K1345+L1345</f>
      </c>
      <c r="O1345" s="22"/>
      <c r="P1345" s="22" t="s">
        <v>841</v>
      </c>
    </row>
    <row collapsed="false" customFormat="false" customHeight="false" hidden="false" ht="12.1" outlineLevel="0" r="1346">
      <c r="A1346" s="20" t="n">
        <v>45478.679166667</v>
      </c>
      <c r="B1346" s="16" t="s">
        <v>79</v>
      </c>
      <c r="C1346" s="16" t="s">
        <v>857</v>
      </c>
      <c r="D1346" s="16" t="s">
        <v>656</v>
      </c>
      <c r="E1346" s="16" t="s">
        <v>18</v>
      </c>
      <c r="F1346" s="16" t="s">
        <v>20</v>
      </c>
      <c r="G1346" s="7" t="n">
        <v>1</v>
      </c>
      <c r="H1346" s="6" t="n">
        <v>744</v>
      </c>
      <c r="I1346" s="6" t="n">
        <v>-744</v>
      </c>
      <c r="J1346" s="6" t="n">
        <v>-0</v>
      </c>
      <c r="K1346" s="6" t="n">
        <v>-0</v>
      </c>
      <c r="L1346" s="6" t="n">
        <v>-0</v>
      </c>
      <c r="M1346" s="6"/>
      <c r="N1346" s="6" t="s">
        <f>=I1346+J1346+K1346+L1346</f>
      </c>
      <c r="O1346" s="16"/>
      <c r="P1346" s="16" t="s">
        <v>841</v>
      </c>
    </row>
    <row collapsed="false" customFormat="false" customHeight="false" hidden="false" ht="12.1" outlineLevel="0" r="1347">
      <c r="A1347" s="20" t="n">
        <v>45478.679166667</v>
      </c>
      <c r="B1347" s="16" t="s">
        <v>93</v>
      </c>
      <c r="C1347" s="16" t="s">
        <v>935</v>
      </c>
      <c r="D1347" s="16" t="s">
        <v>656</v>
      </c>
      <c r="E1347" s="16" t="s">
        <v>87</v>
      </c>
      <c r="F1347" s="16" t="s">
        <v>20</v>
      </c>
      <c r="G1347" s="7" t="n">
        <v>1</v>
      </c>
      <c r="H1347" s="6" t="n">
        <v>1145.2</v>
      </c>
      <c r="I1347" s="6" t="n">
        <v>-1145.2</v>
      </c>
      <c r="J1347" s="6" t="n">
        <v>-0</v>
      </c>
      <c r="K1347" s="6" t="n">
        <v>-0</v>
      </c>
      <c r="L1347" s="6" t="n">
        <v>-0</v>
      </c>
      <c r="M1347" s="6"/>
      <c r="N1347" s="6" t="s">
        <f>=I1347+J1347+K1347+L1347</f>
      </c>
      <c r="O1347" s="16"/>
      <c r="P1347" s="16" t="s">
        <v>841</v>
      </c>
    </row>
    <row collapsed="false" customFormat="false" customHeight="false" hidden="false" ht="12.1" outlineLevel="0" r="1348">
      <c r="A1348" s="20" t="n">
        <v>45478.679166667</v>
      </c>
      <c r="B1348" s="16" t="s">
        <v>719</v>
      </c>
      <c r="C1348" s="16" t="s">
        <v>914</v>
      </c>
      <c r="D1348" s="16" t="s">
        <v>656</v>
      </c>
      <c r="E1348" s="16" t="s">
        <v>87</v>
      </c>
      <c r="F1348" s="16" t="s">
        <v>20</v>
      </c>
      <c r="G1348" s="7" t="n">
        <v>6</v>
      </c>
      <c r="H1348" s="6" t="n">
        <v>20.52</v>
      </c>
      <c r="I1348" s="6" t="n">
        <v>-123.12</v>
      </c>
      <c r="J1348" s="6" t="n">
        <v>-0</v>
      </c>
      <c r="K1348" s="6" t="n">
        <v>-0</v>
      </c>
      <c r="L1348" s="6" t="n">
        <v>-0</v>
      </c>
      <c r="M1348" s="6"/>
      <c r="N1348" s="6" t="s">
        <f>=I1348+J1348+K1348+L1348</f>
      </c>
      <c r="O1348" s="16"/>
      <c r="P1348" s="16" t="s">
        <v>841</v>
      </c>
    </row>
    <row collapsed="false" customFormat="false" customHeight="false" hidden="false" ht="12.1" outlineLevel="0" r="1349">
      <c r="A1349" s="21" t="n">
        <v>45488.572916667</v>
      </c>
      <c r="B1349" s="22" t="s">
        <v>803</v>
      </c>
      <c r="C1349" s="22" t="s">
        <v>175</v>
      </c>
      <c r="D1349" s="22" t="s">
        <v>803</v>
      </c>
      <c r="E1349" s="22" t="s">
        <v>803</v>
      </c>
      <c r="F1349" s="22" t="s">
        <v>20</v>
      </c>
      <c r="G1349" s="23" t="n">
        <v>5000</v>
      </c>
      <c r="H1349" s="24" t="n">
        <v>1</v>
      </c>
      <c r="I1349" s="24" t="n">
        <v>5000</v>
      </c>
      <c r="J1349" s="24" t="n">
        <v>0</v>
      </c>
      <c r="K1349" s="24" t="n">
        <v>-0</v>
      </c>
      <c r="L1349" s="24" t="n">
        <v>-0</v>
      </c>
      <c r="M1349" s="24"/>
      <c r="N1349" s="6" t="s">
        <f>=I1349+J1349+K1349+L1349</f>
      </c>
      <c r="O1349" s="22"/>
      <c r="P1349" s="22" t="s">
        <v>927</v>
      </c>
    </row>
    <row collapsed="false" customFormat="false" customHeight="false" hidden="false" ht="12.1" outlineLevel="0" r="1350">
      <c r="A1350" s="20" t="n">
        <v>45489.624305556</v>
      </c>
      <c r="B1350" s="16" t="s">
        <v>17</v>
      </c>
      <c r="C1350" s="16" t="s">
        <v>928</v>
      </c>
      <c r="D1350" s="16" t="s">
        <v>656</v>
      </c>
      <c r="E1350" s="16" t="s">
        <v>18</v>
      </c>
      <c r="F1350" s="16" t="s">
        <v>20</v>
      </c>
      <c r="G1350" s="7" t="n">
        <v>0.3272845</v>
      </c>
      <c r="H1350" s="6" t="n">
        <v>15277.23</v>
      </c>
      <c r="I1350" s="6" t="n">
        <v>-5000</v>
      </c>
      <c r="J1350" s="6" t="n">
        <v>-0</v>
      </c>
      <c r="K1350" s="6" t="n">
        <v>-0</v>
      </c>
      <c r="L1350" s="6" t="n">
        <v>-0</v>
      </c>
      <c r="M1350" s="6"/>
      <c r="N1350" s="6" t="s">
        <f>=I1350+J1350+K1350+L1350</f>
      </c>
      <c r="O1350" s="16"/>
      <c r="P1350" s="16" t="s">
        <v>927</v>
      </c>
    </row>
    <row collapsed="false" customFormat="false" customHeight="false" hidden="false" ht="12.1" outlineLevel="0" r="1351">
      <c r="A1351" s="21" t="n">
        <v>45490.467361111</v>
      </c>
      <c r="B1351" s="22" t="s">
        <v>813</v>
      </c>
      <c r="C1351" s="22" t="s">
        <v>965</v>
      </c>
      <c r="D1351" s="22" t="s">
        <v>813</v>
      </c>
      <c r="E1351" s="22" t="s">
        <v>813</v>
      </c>
      <c r="F1351" s="22" t="s">
        <v>20</v>
      </c>
      <c r="G1351" s="23" t="n">
        <v>2188.86</v>
      </c>
      <c r="H1351" s="24" t="n">
        <v>1</v>
      </c>
      <c r="I1351" s="24" t="n">
        <v>2188.86</v>
      </c>
      <c r="J1351" s="24" t="n">
        <v>0</v>
      </c>
      <c r="K1351" s="24" t="n">
        <v>-0</v>
      </c>
      <c r="L1351" s="24" t="n">
        <v>-0</v>
      </c>
      <c r="M1351" s="24"/>
      <c r="N1351" s="6" t="s">
        <f>=I1351+J1351+K1351+L1351</f>
      </c>
      <c r="O1351" s="22"/>
      <c r="P1351" s="22" t="s">
        <v>807</v>
      </c>
    </row>
    <row collapsed="false" customFormat="false" customHeight="false" hidden="false" ht="12.1" outlineLevel="0" r="1352">
      <c r="A1352" s="20" t="n">
        <v>45490.69712963</v>
      </c>
      <c r="B1352" s="16" t="s">
        <v>35</v>
      </c>
      <c r="C1352" s="16" t="s">
        <v>898</v>
      </c>
      <c r="D1352" s="16" t="s">
        <v>656</v>
      </c>
      <c r="E1352" s="16" t="s">
        <v>18</v>
      </c>
      <c r="F1352" s="16" t="s">
        <v>20</v>
      </c>
      <c r="G1352" s="7" t="n">
        <v>4</v>
      </c>
      <c r="H1352" s="6" t="n">
        <v>511.85</v>
      </c>
      <c r="I1352" s="6" t="n">
        <v>-2047.4</v>
      </c>
      <c r="J1352" s="6" t="n">
        <v>-0</v>
      </c>
      <c r="K1352" s="6" t="n">
        <v>-1.6</v>
      </c>
      <c r="L1352" s="6" t="n">
        <v>-0</v>
      </c>
      <c r="M1352" s="6"/>
      <c r="N1352" s="6" t="s">
        <f>=I1352+J1352+K1352+L1352</f>
      </c>
      <c r="O1352" s="16"/>
      <c r="P1352" s="16" t="s">
        <v>807</v>
      </c>
    </row>
    <row collapsed="false" customFormat="false" customHeight="false" hidden="false" ht="12.1" outlineLevel="0" r="1353">
      <c r="A1353" s="20" t="n">
        <v>45490.697337963</v>
      </c>
      <c r="B1353" s="16" t="s">
        <v>722</v>
      </c>
      <c r="C1353" s="16" t="s">
        <v>917</v>
      </c>
      <c r="D1353" s="16" t="s">
        <v>656</v>
      </c>
      <c r="E1353" s="16" t="s">
        <v>87</v>
      </c>
      <c r="F1353" s="16" t="s">
        <v>20</v>
      </c>
      <c r="G1353" s="7" t="n">
        <v>25</v>
      </c>
      <c r="H1353" s="6" t="n">
        <v>6.27</v>
      </c>
      <c r="I1353" s="6" t="n">
        <v>-156.75</v>
      </c>
      <c r="J1353" s="6" t="n">
        <v>-0</v>
      </c>
      <c r="K1353" s="6" t="n">
        <v>-0.12</v>
      </c>
      <c r="L1353" s="6" t="n">
        <v>-0</v>
      </c>
      <c r="M1353" s="6"/>
      <c r="N1353" s="6" t="s">
        <f>=I1353+J1353+K1353+L1353</f>
      </c>
      <c r="O1353" s="16"/>
      <c r="P1353" s="16" t="s">
        <v>807</v>
      </c>
    </row>
    <row collapsed="false" customFormat="false" customHeight="false" hidden="false" ht="12.1" outlineLevel="0" r="1354">
      <c r="A1354" s="20" t="n">
        <v>45492.544444444</v>
      </c>
      <c r="B1354" s="16" t="s">
        <v>719</v>
      </c>
      <c r="C1354" s="16" t="s">
        <v>914</v>
      </c>
      <c r="D1354" s="16" t="s">
        <v>656</v>
      </c>
      <c r="E1354" s="16" t="s">
        <v>87</v>
      </c>
      <c r="F1354" s="16" t="s">
        <v>20</v>
      </c>
      <c r="G1354" s="7" t="n">
        <v>2</v>
      </c>
      <c r="H1354" s="6" t="n">
        <v>20.47</v>
      </c>
      <c r="I1354" s="6" t="n">
        <v>-40.94</v>
      </c>
      <c r="J1354" s="6" t="n">
        <v>-0</v>
      </c>
      <c r="K1354" s="6" t="n">
        <v>-0</v>
      </c>
      <c r="L1354" s="6" t="n">
        <v>-0</v>
      </c>
      <c r="M1354" s="6"/>
      <c r="N1354" s="6" t="s">
        <f>=I1354+J1354+K1354+L1354</f>
      </c>
      <c r="O1354" s="16"/>
      <c r="P1354" s="16" t="s">
        <v>841</v>
      </c>
    </row>
    <row collapsed="false" customFormat="false" customHeight="false" hidden="false" ht="12.1" outlineLevel="0" r="1355">
      <c r="A1355" s="21" t="n">
        <v>45495</v>
      </c>
      <c r="B1355" s="22" t="s">
        <v>813</v>
      </c>
      <c r="C1355" s="22" t="s">
        <v>977</v>
      </c>
      <c r="D1355" s="22" t="s">
        <v>813</v>
      </c>
      <c r="E1355" s="22" t="s">
        <v>813</v>
      </c>
      <c r="F1355" s="22" t="s">
        <v>20</v>
      </c>
      <c r="G1355" s="23" t="n">
        <v>1</v>
      </c>
      <c r="H1355" s="24" t="n">
        <v>847.5</v>
      </c>
      <c r="I1355" s="24" t="n">
        <v>847.5</v>
      </c>
      <c r="J1355" s="24" t="n">
        <v>0</v>
      </c>
      <c r="K1355" s="24" t="n">
        <v>-0</v>
      </c>
      <c r="L1355" s="24" t="n">
        <v>-0</v>
      </c>
      <c r="M1355" s="24"/>
      <c r="N1355" s="6" t="s">
        <f>=I1355+J1355+K1355+L1355</f>
      </c>
      <c r="O1355" s="22"/>
      <c r="P1355" s="22" t="s">
        <v>807</v>
      </c>
    </row>
    <row collapsed="false" customFormat="false" customHeight="false" hidden="false" ht="12.1" outlineLevel="0" r="1356">
      <c r="A1356" s="20" t="n">
        <v>45495.804421296</v>
      </c>
      <c r="B1356" s="16" t="s">
        <v>35</v>
      </c>
      <c r="C1356" s="16" t="s">
        <v>898</v>
      </c>
      <c r="D1356" s="16" t="s">
        <v>656</v>
      </c>
      <c r="E1356" s="16" t="s">
        <v>18</v>
      </c>
      <c r="F1356" s="16" t="s">
        <v>20</v>
      </c>
      <c r="G1356" s="7" t="n">
        <v>1</v>
      </c>
      <c r="H1356" s="6" t="n">
        <v>533.15</v>
      </c>
      <c r="I1356" s="6" t="n">
        <v>-533.15</v>
      </c>
      <c r="J1356" s="6" t="n">
        <v>-0</v>
      </c>
      <c r="K1356" s="6" t="n">
        <v>-0.41</v>
      </c>
      <c r="L1356" s="6" t="n">
        <v>-0</v>
      </c>
      <c r="M1356" s="6"/>
      <c r="N1356" s="6" t="s">
        <f>=I1356+J1356+K1356+L1356</f>
      </c>
      <c r="O1356" s="16"/>
      <c r="P1356" s="16" t="s">
        <v>807</v>
      </c>
    </row>
    <row collapsed="false" customFormat="false" customHeight="false" hidden="false" ht="12.1" outlineLevel="0" r="1357">
      <c r="A1357" s="20" t="n">
        <v>45495.804560185</v>
      </c>
      <c r="B1357" s="16" t="s">
        <v>722</v>
      </c>
      <c r="C1357" s="16" t="s">
        <v>917</v>
      </c>
      <c r="D1357" s="16" t="s">
        <v>656</v>
      </c>
      <c r="E1357" s="16" t="s">
        <v>87</v>
      </c>
      <c r="F1357" s="16" t="s">
        <v>20</v>
      </c>
      <c r="G1357" s="7" t="n">
        <v>49</v>
      </c>
      <c r="H1357" s="6" t="n">
        <v>6.46</v>
      </c>
      <c r="I1357" s="6" t="n">
        <v>-316.54</v>
      </c>
      <c r="J1357" s="6" t="n">
        <v>-0</v>
      </c>
      <c r="K1357" s="6" t="n">
        <v>-0.25</v>
      </c>
      <c r="L1357" s="6" t="n">
        <v>-0</v>
      </c>
      <c r="M1357" s="6"/>
      <c r="N1357" s="6" t="s">
        <f>=I1357+J1357+K1357+L1357</f>
      </c>
      <c r="O1357" s="16"/>
      <c r="P1357" s="16" t="s">
        <v>807</v>
      </c>
    </row>
    <row collapsed="false" customFormat="false" customHeight="false" hidden="false" ht="12.1" outlineLevel="0" r="1358">
      <c r="A1358" s="21" t="n">
        <v>45498</v>
      </c>
      <c r="B1358" s="22" t="s">
        <v>813</v>
      </c>
      <c r="C1358" s="22" t="s">
        <v>978</v>
      </c>
      <c r="D1358" s="22" t="s">
        <v>813</v>
      </c>
      <c r="E1358" s="22" t="s">
        <v>813</v>
      </c>
      <c r="F1358" s="22" t="s">
        <v>20</v>
      </c>
      <c r="G1358" s="23" t="n">
        <v>1</v>
      </c>
      <c r="H1358" s="24" t="n">
        <v>505.2</v>
      </c>
      <c r="I1358" s="24" t="n">
        <v>505.2</v>
      </c>
      <c r="J1358" s="24" t="n">
        <v>0</v>
      </c>
      <c r="K1358" s="24" t="n">
        <v>-0</v>
      </c>
      <c r="L1358" s="24" t="n">
        <v>-0</v>
      </c>
      <c r="M1358" s="24"/>
      <c r="N1358" s="6" t="s">
        <f>=I1358+J1358+K1358+L1358</f>
      </c>
      <c r="O1358" s="22"/>
      <c r="P1358" s="22" t="s">
        <v>807</v>
      </c>
    </row>
    <row collapsed="false" customFormat="false" customHeight="false" hidden="false" ht="12.1" outlineLevel="0" r="1359">
      <c r="A1359" s="29" t="n">
        <v>45498.67556713</v>
      </c>
      <c r="B1359" s="30" t="s">
        <v>722</v>
      </c>
      <c r="C1359" s="30" t="s">
        <v>917</v>
      </c>
      <c r="D1359" s="30" t="s">
        <v>657</v>
      </c>
      <c r="E1359" s="30" t="s">
        <v>87</v>
      </c>
      <c r="F1359" s="30" t="s">
        <v>20</v>
      </c>
      <c r="G1359" s="31" t="n">
        <v>-9</v>
      </c>
      <c r="H1359" s="32" t="n">
        <v>6.45</v>
      </c>
      <c r="I1359" s="32" t="n">
        <v>58.05</v>
      </c>
      <c r="J1359" s="32" t="n">
        <v>0</v>
      </c>
      <c r="K1359" s="32" t="n">
        <v>-0.05</v>
      </c>
      <c r="L1359" s="32" t="n">
        <v>-0</v>
      </c>
      <c r="M1359" s="32"/>
      <c r="N1359" s="6" t="s">
        <f>=I1359+J1359+K1359+L1359</f>
      </c>
      <c r="O1359" s="30"/>
      <c r="P1359" s="30" t="s">
        <v>807</v>
      </c>
    </row>
    <row collapsed="false" customFormat="false" customHeight="false" hidden="false" ht="12.1" outlineLevel="0" r="1360">
      <c r="A1360" s="20" t="n">
        <v>45498.675706019</v>
      </c>
      <c r="B1360" s="16" t="s">
        <v>35</v>
      </c>
      <c r="C1360" s="16" t="s">
        <v>898</v>
      </c>
      <c r="D1360" s="16" t="s">
        <v>656</v>
      </c>
      <c r="E1360" s="16" t="s">
        <v>18</v>
      </c>
      <c r="F1360" s="16" t="s">
        <v>20</v>
      </c>
      <c r="G1360" s="7" t="n">
        <v>1</v>
      </c>
      <c r="H1360" s="6" t="n">
        <v>531.35</v>
      </c>
      <c r="I1360" s="6" t="n">
        <v>-531.35</v>
      </c>
      <c r="J1360" s="6" t="n">
        <v>-0</v>
      </c>
      <c r="K1360" s="6" t="n">
        <v>-0.41</v>
      </c>
      <c r="L1360" s="6" t="n">
        <v>-0</v>
      </c>
      <c r="M1360" s="6"/>
      <c r="N1360" s="6" t="s">
        <f>=I1360+J1360+K1360+L1360</f>
      </c>
      <c r="O1360" s="16"/>
      <c r="P1360" s="16" t="s">
        <v>807</v>
      </c>
    </row>
    <row collapsed="false" customFormat="false" customHeight="false" hidden="false" ht="12.1" outlineLevel="0" r="1361">
      <c r="A1361" s="21" t="n">
        <v>45499</v>
      </c>
      <c r="B1361" s="22" t="s">
        <v>813</v>
      </c>
      <c r="C1361" s="22" t="s">
        <v>979</v>
      </c>
      <c r="D1361" s="22" t="s">
        <v>813</v>
      </c>
      <c r="E1361" s="22" t="s">
        <v>813</v>
      </c>
      <c r="F1361" s="22" t="s">
        <v>20</v>
      </c>
      <c r="G1361" s="23" t="n">
        <v>1</v>
      </c>
      <c r="H1361" s="24" t="n">
        <v>3767</v>
      </c>
      <c r="I1361" s="24" t="n">
        <v>3767</v>
      </c>
      <c r="J1361" s="24" t="n">
        <v>0</v>
      </c>
      <c r="K1361" s="24" t="n">
        <v>-0</v>
      </c>
      <c r="L1361" s="24" t="n">
        <v>-0</v>
      </c>
      <c r="M1361" s="24"/>
      <c r="N1361" s="6" t="s">
        <f>=I1361+J1361+K1361+L1361</f>
      </c>
      <c r="O1361" s="22"/>
      <c r="P1361" s="22" t="s">
        <v>807</v>
      </c>
    </row>
    <row collapsed="false" customFormat="false" customHeight="false" hidden="false" ht="12.1" outlineLevel="0" r="1362">
      <c r="A1362" s="20" t="n">
        <v>45499.894293981</v>
      </c>
      <c r="B1362" s="16" t="s">
        <v>23</v>
      </c>
      <c r="C1362" s="16" t="s">
        <v>897</v>
      </c>
      <c r="D1362" s="16" t="s">
        <v>656</v>
      </c>
      <c r="E1362" s="16" t="s">
        <v>18</v>
      </c>
      <c r="F1362" s="16" t="s">
        <v>20</v>
      </c>
      <c r="G1362" s="7" t="n">
        <v>10</v>
      </c>
      <c r="H1362" s="6" t="n">
        <v>293.91</v>
      </c>
      <c r="I1362" s="6" t="n">
        <v>-2939.1</v>
      </c>
      <c r="J1362" s="6" t="n">
        <v>-0</v>
      </c>
      <c r="K1362" s="6" t="n">
        <v>-2.3</v>
      </c>
      <c r="L1362" s="6" t="n">
        <v>-0</v>
      </c>
      <c r="M1362" s="6"/>
      <c r="N1362" s="6" t="s">
        <f>=I1362+J1362+K1362+L1362</f>
      </c>
      <c r="O1362" s="16"/>
      <c r="P1362" s="16" t="s">
        <v>807</v>
      </c>
    </row>
    <row collapsed="false" customFormat="false" customHeight="false" hidden="false" ht="12.1" outlineLevel="0" r="1363">
      <c r="A1363" s="20" t="n">
        <v>45499.894606481</v>
      </c>
      <c r="B1363" s="16" t="s">
        <v>739</v>
      </c>
      <c r="C1363" s="16" t="s">
        <v>956</v>
      </c>
      <c r="D1363" s="16" t="s">
        <v>656</v>
      </c>
      <c r="E1363" s="16" t="s">
        <v>113</v>
      </c>
      <c r="F1363" s="16" t="s">
        <v>20</v>
      </c>
      <c r="G1363" s="7" t="n">
        <v>1</v>
      </c>
      <c r="H1363" s="6" t="n">
        <v>51.282</v>
      </c>
      <c r="I1363" s="6" t="n">
        <v>-512.82</v>
      </c>
      <c r="J1363" s="6" t="n">
        <v>-10.5</v>
      </c>
      <c r="K1363" s="6" t="n">
        <v>-0.4</v>
      </c>
      <c r="L1363" s="6" t="n">
        <v>-0</v>
      </c>
      <c r="M1363" s="6"/>
      <c r="N1363" s="6" t="s">
        <f>=I1363+J1363+K1363+L1363</f>
      </c>
      <c r="O1363" s="16"/>
      <c r="P1363" s="16" t="s">
        <v>807</v>
      </c>
    </row>
    <row collapsed="false" customFormat="false" customHeight="false" hidden="false" ht="12.1" outlineLevel="0" r="1364">
      <c r="A1364" s="20" t="n">
        <v>45499.894849537</v>
      </c>
      <c r="B1364" s="16" t="s">
        <v>722</v>
      </c>
      <c r="C1364" s="16" t="s">
        <v>917</v>
      </c>
      <c r="D1364" s="16" t="s">
        <v>656</v>
      </c>
      <c r="E1364" s="16" t="s">
        <v>87</v>
      </c>
      <c r="F1364" s="16" t="s">
        <v>20</v>
      </c>
      <c r="G1364" s="7" t="n">
        <v>50</v>
      </c>
      <c r="H1364" s="6" t="n">
        <v>6.38</v>
      </c>
      <c r="I1364" s="6" t="n">
        <v>-319</v>
      </c>
      <c r="J1364" s="6" t="n">
        <v>-0</v>
      </c>
      <c r="K1364" s="6" t="n">
        <v>-0.25</v>
      </c>
      <c r="L1364" s="6" t="n">
        <v>-0</v>
      </c>
      <c r="M1364" s="6"/>
      <c r="N1364" s="6" t="s">
        <f>=I1364+J1364+K1364+L1364</f>
      </c>
      <c r="O1364" s="16"/>
      <c r="P1364" s="16" t="s">
        <v>807</v>
      </c>
    </row>
    <row collapsed="false" customFormat="false" customHeight="false" hidden="false" ht="12.1" outlineLevel="0" r="1365">
      <c r="A1365" s="21" t="n">
        <v>45504</v>
      </c>
      <c r="B1365" s="22" t="s">
        <v>803</v>
      </c>
      <c r="C1365" s="22" t="s">
        <v>175</v>
      </c>
      <c r="D1365" s="22" t="s">
        <v>803</v>
      </c>
      <c r="E1365" s="22" t="s">
        <v>803</v>
      </c>
      <c r="F1365" s="22" t="s">
        <v>20</v>
      </c>
      <c r="G1365" s="23" t="n">
        <v>1</v>
      </c>
      <c r="H1365" s="24" t="n">
        <v>4000</v>
      </c>
      <c r="I1365" s="24" t="n">
        <v>4000</v>
      </c>
      <c r="J1365" s="24" t="n">
        <v>0</v>
      </c>
      <c r="K1365" s="24" t="n">
        <v>-0</v>
      </c>
      <c r="L1365" s="24" t="n">
        <v>-0</v>
      </c>
      <c r="M1365" s="24"/>
      <c r="N1365" s="6" t="s">
        <f>=I1365+J1365+K1365+L1365</f>
      </c>
      <c r="O1365" s="22"/>
      <c r="P1365" s="22" t="s">
        <v>807</v>
      </c>
    </row>
    <row collapsed="false" customFormat="false" customHeight="false" hidden="false" ht="12.1" outlineLevel="0" r="1366">
      <c r="A1366" s="20" t="n">
        <v>45504.459641204</v>
      </c>
      <c r="B1366" s="16" t="s">
        <v>151</v>
      </c>
      <c r="C1366" s="16" t="s">
        <v>973</v>
      </c>
      <c r="D1366" s="16" t="s">
        <v>656</v>
      </c>
      <c r="E1366" s="16" t="s">
        <v>113</v>
      </c>
      <c r="F1366" s="16" t="s">
        <v>20</v>
      </c>
      <c r="G1366" s="7" t="n">
        <v>3</v>
      </c>
      <c r="H1366" s="6" t="n">
        <v>79.3</v>
      </c>
      <c r="I1366" s="6" t="n">
        <v>-2379</v>
      </c>
      <c r="J1366" s="6" t="n">
        <v>-117.45</v>
      </c>
      <c r="K1366" s="6" t="n">
        <v>-1.86</v>
      </c>
      <c r="L1366" s="6" t="n">
        <v>-0</v>
      </c>
      <c r="M1366" s="6"/>
      <c r="N1366" s="6" t="s">
        <f>=I1366+J1366+K1366+L1366</f>
      </c>
      <c r="O1366" s="16"/>
      <c r="P1366" s="16" t="s">
        <v>807</v>
      </c>
    </row>
    <row collapsed="false" customFormat="false" customHeight="false" hidden="false" ht="12.1" outlineLevel="0" r="1367">
      <c r="A1367" s="20" t="n">
        <v>45504.459872685</v>
      </c>
      <c r="B1367" s="16" t="s">
        <v>722</v>
      </c>
      <c r="C1367" s="16" t="s">
        <v>917</v>
      </c>
      <c r="D1367" s="16" t="s">
        <v>656</v>
      </c>
      <c r="E1367" s="16" t="s">
        <v>87</v>
      </c>
      <c r="F1367" s="16" t="s">
        <v>20</v>
      </c>
      <c r="G1367" s="7" t="n">
        <v>240</v>
      </c>
      <c r="H1367" s="6" t="n">
        <v>6.3</v>
      </c>
      <c r="I1367" s="6" t="n">
        <v>-1512</v>
      </c>
      <c r="J1367" s="6" t="n">
        <v>-0</v>
      </c>
      <c r="K1367" s="6" t="n">
        <v>-1.18</v>
      </c>
      <c r="L1367" s="6" t="n">
        <v>-0</v>
      </c>
      <c r="M1367" s="6"/>
      <c r="N1367" s="6" t="s">
        <f>=I1367+J1367+K1367+L1367</f>
      </c>
      <c r="O1367" s="16"/>
      <c r="P1367" s="16" t="s">
        <v>807</v>
      </c>
    </row>
    <row collapsed="false" customFormat="false" customHeight="false" hidden="false" ht="12.1" outlineLevel="0" r="1368">
      <c r="A1368" s="29" t="n">
        <v>45516.537696759</v>
      </c>
      <c r="B1368" s="30" t="s">
        <v>722</v>
      </c>
      <c r="C1368" s="30" t="s">
        <v>917</v>
      </c>
      <c r="D1368" s="30" t="s">
        <v>657</v>
      </c>
      <c r="E1368" s="30" t="s">
        <v>87</v>
      </c>
      <c r="F1368" s="30" t="s">
        <v>20</v>
      </c>
      <c r="G1368" s="31" t="n">
        <v>-2170</v>
      </c>
      <c r="H1368" s="32" t="n">
        <v>6.02</v>
      </c>
      <c r="I1368" s="32" t="n">
        <v>13063.4</v>
      </c>
      <c r="J1368" s="32" t="n">
        <v>0</v>
      </c>
      <c r="K1368" s="32" t="n">
        <v>-10.22</v>
      </c>
      <c r="L1368" s="32" t="n">
        <v>-0</v>
      </c>
      <c r="M1368" s="32"/>
      <c r="N1368" s="6" t="s">
        <f>=I1368+J1368+K1368+L1368</f>
      </c>
      <c r="O1368" s="30"/>
      <c r="P1368" s="30" t="s">
        <v>807</v>
      </c>
    </row>
    <row collapsed="false" customFormat="false" customHeight="false" hidden="false" ht="12.1" outlineLevel="0" r="1369">
      <c r="A1369" s="29" t="n">
        <v>45516.537835648</v>
      </c>
      <c r="B1369" s="30" t="s">
        <v>715</v>
      </c>
      <c r="C1369" s="30" t="s">
        <v>906</v>
      </c>
      <c r="D1369" s="30" t="s">
        <v>657</v>
      </c>
      <c r="E1369" s="30" t="s">
        <v>87</v>
      </c>
      <c r="F1369" s="30" t="s">
        <v>20</v>
      </c>
      <c r="G1369" s="31" t="n">
        <v>-1517</v>
      </c>
      <c r="H1369" s="32" t="n">
        <v>8.66</v>
      </c>
      <c r="I1369" s="32" t="n">
        <v>13137.22</v>
      </c>
      <c r="J1369" s="32" t="n">
        <v>0</v>
      </c>
      <c r="K1369" s="32" t="n">
        <v>-10.27</v>
      </c>
      <c r="L1369" s="32" t="n">
        <v>-0</v>
      </c>
      <c r="M1369" s="32"/>
      <c r="N1369" s="6" t="s">
        <f>=I1369+J1369+K1369+L1369</f>
      </c>
      <c r="O1369" s="30"/>
      <c r="P1369" s="30" t="s">
        <v>807</v>
      </c>
    </row>
    <row collapsed="false" customFormat="false" customHeight="false" hidden="false" ht="12.1" outlineLevel="0" r="1370">
      <c r="A1370" s="20" t="n">
        <v>45516.538425926</v>
      </c>
      <c r="B1370" s="16" t="s">
        <v>719</v>
      </c>
      <c r="C1370" s="16" t="s">
        <v>914</v>
      </c>
      <c r="D1370" s="16" t="s">
        <v>656</v>
      </c>
      <c r="E1370" s="16" t="s">
        <v>87</v>
      </c>
      <c r="F1370" s="16" t="s">
        <v>20</v>
      </c>
      <c r="G1370" s="7" t="n">
        <v>1250</v>
      </c>
      <c r="H1370" s="6" t="n">
        <v>20.595</v>
      </c>
      <c r="I1370" s="6" t="n">
        <v>-25743.75</v>
      </c>
      <c r="J1370" s="6" t="n">
        <v>-0</v>
      </c>
      <c r="K1370" s="6" t="n">
        <v>-20.13</v>
      </c>
      <c r="L1370" s="6" t="n">
        <v>-0</v>
      </c>
      <c r="M1370" s="6"/>
      <c r="N1370" s="6" t="s">
        <f>=I1370+J1370+K1370+L1370</f>
      </c>
      <c r="O1370" s="16"/>
      <c r="P1370" s="16" t="s">
        <v>807</v>
      </c>
    </row>
    <row collapsed="false" customFormat="false" customHeight="false" hidden="false" ht="12.1" outlineLevel="0" r="1371">
      <c r="A1371" s="20" t="n">
        <v>45516.538611111</v>
      </c>
      <c r="B1371" s="16" t="s">
        <v>666</v>
      </c>
      <c r="C1371" s="16" t="s">
        <v>817</v>
      </c>
      <c r="D1371" s="16" t="s">
        <v>656</v>
      </c>
      <c r="E1371" s="16" t="s">
        <v>87</v>
      </c>
      <c r="F1371" s="16" t="s">
        <v>20</v>
      </c>
      <c r="G1371" s="7" t="n">
        <v>20</v>
      </c>
      <c r="H1371" s="6" t="n">
        <v>17.281</v>
      </c>
      <c r="I1371" s="6" t="n">
        <v>-345.62</v>
      </c>
      <c r="J1371" s="6" t="n">
        <v>-0</v>
      </c>
      <c r="K1371" s="6" t="n">
        <v>-0.27</v>
      </c>
      <c r="L1371" s="6" t="n">
        <v>-0</v>
      </c>
      <c r="M1371" s="6"/>
      <c r="N1371" s="6" t="s">
        <f>=I1371+J1371+K1371+L1371</f>
      </c>
      <c r="O1371" s="16"/>
      <c r="P1371" s="16" t="s">
        <v>807</v>
      </c>
    </row>
    <row collapsed="false" customFormat="false" customHeight="false" hidden="false" ht="12.1" outlineLevel="0" r="1372">
      <c r="A1372" s="29" t="n">
        <v>45517.797222222</v>
      </c>
      <c r="B1372" s="30" t="s">
        <v>702</v>
      </c>
      <c r="C1372" s="30" t="s">
        <v>890</v>
      </c>
      <c r="D1372" s="30" t="s">
        <v>657</v>
      </c>
      <c r="E1372" s="30" t="s">
        <v>87</v>
      </c>
      <c r="F1372" s="30" t="s">
        <v>20</v>
      </c>
      <c r="G1372" s="31" t="n">
        <v>-12</v>
      </c>
      <c r="H1372" s="32" t="n">
        <v>87.83</v>
      </c>
      <c r="I1372" s="32" t="n">
        <v>1053.96</v>
      </c>
      <c r="J1372" s="32" t="n">
        <v>0</v>
      </c>
      <c r="K1372" s="32" t="n">
        <v>-0</v>
      </c>
      <c r="L1372" s="32" t="n">
        <v>-0</v>
      </c>
      <c r="M1372" s="32"/>
      <c r="N1372" s="6" t="s">
        <f>=I1372+J1372+K1372+L1372</f>
      </c>
      <c r="O1372" s="30"/>
      <c r="P1372" s="30" t="s">
        <v>841</v>
      </c>
    </row>
    <row collapsed="false" customFormat="false" customHeight="false" hidden="false" ht="12.1" outlineLevel="0" r="1373">
      <c r="A1373" s="29" t="n">
        <v>45517.797222222</v>
      </c>
      <c r="B1373" s="30" t="s">
        <v>687</v>
      </c>
      <c r="C1373" s="30" t="s">
        <v>866</v>
      </c>
      <c r="D1373" s="30" t="s">
        <v>657</v>
      </c>
      <c r="E1373" s="30" t="s">
        <v>87</v>
      </c>
      <c r="F1373" s="30" t="s">
        <v>20</v>
      </c>
      <c r="G1373" s="31" t="n">
        <v>-5</v>
      </c>
      <c r="H1373" s="32" t="n">
        <v>65.67</v>
      </c>
      <c r="I1373" s="32" t="n">
        <v>328.35</v>
      </c>
      <c r="J1373" s="32" t="n">
        <v>0</v>
      </c>
      <c r="K1373" s="32" t="n">
        <v>-0</v>
      </c>
      <c r="L1373" s="32" t="n">
        <v>-0</v>
      </c>
      <c r="M1373" s="32"/>
      <c r="N1373" s="6" t="s">
        <f>=I1373+J1373+K1373+L1373</f>
      </c>
      <c r="O1373" s="30"/>
      <c r="P1373" s="30" t="s">
        <v>841</v>
      </c>
    </row>
    <row collapsed="false" customFormat="false" customHeight="false" hidden="false" ht="12.1" outlineLevel="0" r="1374">
      <c r="A1374" s="29" t="n">
        <v>45517.797222222</v>
      </c>
      <c r="B1374" s="30" t="s">
        <v>675</v>
      </c>
      <c r="C1374" s="30" t="s">
        <v>842</v>
      </c>
      <c r="D1374" s="30" t="s">
        <v>657</v>
      </c>
      <c r="E1374" s="30" t="s">
        <v>87</v>
      </c>
      <c r="F1374" s="30" t="s">
        <v>20</v>
      </c>
      <c r="G1374" s="31" t="n">
        <v>-10</v>
      </c>
      <c r="H1374" s="32" t="n">
        <v>132.86</v>
      </c>
      <c r="I1374" s="32" t="n">
        <v>1328.6</v>
      </c>
      <c r="J1374" s="32" t="n">
        <v>0</v>
      </c>
      <c r="K1374" s="32" t="n">
        <v>-0</v>
      </c>
      <c r="L1374" s="32" t="n">
        <v>-0</v>
      </c>
      <c r="M1374" s="32"/>
      <c r="N1374" s="6" t="s">
        <f>=I1374+J1374+K1374+L1374</f>
      </c>
      <c r="O1374" s="30"/>
      <c r="P1374" s="30" t="s">
        <v>841</v>
      </c>
    </row>
    <row collapsed="false" customFormat="false" customHeight="false" hidden="false" ht="12.1" outlineLevel="0" r="1375">
      <c r="A1375" s="29" t="n">
        <v>45517.797222222</v>
      </c>
      <c r="B1375" s="30" t="s">
        <v>695</v>
      </c>
      <c r="C1375" s="30" t="s">
        <v>878</v>
      </c>
      <c r="D1375" s="30" t="s">
        <v>657</v>
      </c>
      <c r="E1375" s="30" t="s">
        <v>87</v>
      </c>
      <c r="F1375" s="30" t="s">
        <v>20</v>
      </c>
      <c r="G1375" s="31" t="n">
        <v>-20</v>
      </c>
      <c r="H1375" s="32" t="n">
        <v>87.64</v>
      </c>
      <c r="I1375" s="32" t="n">
        <v>1752.8</v>
      </c>
      <c r="J1375" s="32" t="n">
        <v>0</v>
      </c>
      <c r="K1375" s="32" t="n">
        <v>-0</v>
      </c>
      <c r="L1375" s="32" t="n">
        <v>-0</v>
      </c>
      <c r="M1375" s="32"/>
      <c r="N1375" s="6" t="s">
        <f>=I1375+J1375+K1375+L1375</f>
      </c>
      <c r="O1375" s="30"/>
      <c r="P1375" s="30" t="s">
        <v>841</v>
      </c>
    </row>
    <row collapsed="false" customFormat="false" customHeight="false" hidden="false" ht="12.1" outlineLevel="0" r="1376">
      <c r="A1376" s="29" t="n">
        <v>45517.797222222</v>
      </c>
      <c r="B1376" s="30" t="s">
        <v>708</v>
      </c>
      <c r="C1376" s="30" t="s">
        <v>895</v>
      </c>
      <c r="D1376" s="30" t="s">
        <v>657</v>
      </c>
      <c r="E1376" s="30" t="s">
        <v>87</v>
      </c>
      <c r="F1376" s="30" t="s">
        <v>20</v>
      </c>
      <c r="G1376" s="31" t="n">
        <v>-57</v>
      </c>
      <c r="H1376" s="32" t="n">
        <v>2.48</v>
      </c>
      <c r="I1376" s="32" t="n">
        <v>141.36</v>
      </c>
      <c r="J1376" s="32" t="n">
        <v>0</v>
      </c>
      <c r="K1376" s="32" t="n">
        <v>-0</v>
      </c>
      <c r="L1376" s="32" t="n">
        <v>-0</v>
      </c>
      <c r="M1376" s="32"/>
      <c r="N1376" s="6" t="s">
        <f>=I1376+J1376+K1376+L1376</f>
      </c>
      <c r="O1376" s="30"/>
      <c r="P1376" s="30" t="s">
        <v>841</v>
      </c>
    </row>
    <row collapsed="false" customFormat="false" customHeight="false" hidden="false" ht="12.1" outlineLevel="0" r="1377">
      <c r="A1377" s="29" t="n">
        <v>45517.797222222</v>
      </c>
      <c r="B1377" s="30" t="s">
        <v>684</v>
      </c>
      <c r="C1377" s="30" t="s">
        <v>862</v>
      </c>
      <c r="D1377" s="30" t="s">
        <v>657</v>
      </c>
      <c r="E1377" s="30" t="s">
        <v>87</v>
      </c>
      <c r="F1377" s="30" t="s">
        <v>20</v>
      </c>
      <c r="G1377" s="31" t="n">
        <v>-15</v>
      </c>
      <c r="H1377" s="32" t="n">
        <v>107.19</v>
      </c>
      <c r="I1377" s="32" t="n">
        <v>1607.85</v>
      </c>
      <c r="J1377" s="32" t="n">
        <v>0</v>
      </c>
      <c r="K1377" s="32" t="n">
        <v>-0</v>
      </c>
      <c r="L1377" s="32" t="n">
        <v>-0</v>
      </c>
      <c r="M1377" s="32"/>
      <c r="N1377" s="6" t="s">
        <f>=I1377+J1377+K1377+L1377</f>
      </c>
      <c r="O1377" s="30"/>
      <c r="P1377" s="30" t="s">
        <v>841</v>
      </c>
    </row>
    <row collapsed="false" customFormat="false" customHeight="false" hidden="false" ht="12.1" outlineLevel="0" r="1378">
      <c r="A1378" s="29" t="n">
        <v>45517.797222222</v>
      </c>
      <c r="B1378" s="30" t="s">
        <v>689</v>
      </c>
      <c r="C1378" s="30" t="s">
        <v>869</v>
      </c>
      <c r="D1378" s="30" t="s">
        <v>657</v>
      </c>
      <c r="E1378" s="30" t="s">
        <v>87</v>
      </c>
      <c r="F1378" s="30" t="s">
        <v>20</v>
      </c>
      <c r="G1378" s="31" t="n">
        <v>-7</v>
      </c>
      <c r="H1378" s="32" t="n">
        <v>92.36</v>
      </c>
      <c r="I1378" s="32" t="n">
        <v>646.52</v>
      </c>
      <c r="J1378" s="32" t="n">
        <v>0</v>
      </c>
      <c r="K1378" s="32" t="n">
        <v>-0</v>
      </c>
      <c r="L1378" s="32" t="n">
        <v>-0</v>
      </c>
      <c r="M1378" s="32"/>
      <c r="N1378" s="6" t="s">
        <f>=I1378+J1378+K1378+L1378</f>
      </c>
      <c r="O1378" s="30"/>
      <c r="P1378" s="30" t="s">
        <v>841</v>
      </c>
    </row>
    <row collapsed="false" customFormat="false" customHeight="false" hidden="false" ht="12.1" outlineLevel="0" r="1379">
      <c r="A1379" s="29" t="n">
        <v>45517.797222222</v>
      </c>
      <c r="B1379" s="30" t="s">
        <v>680</v>
      </c>
      <c r="C1379" s="30" t="s">
        <v>854</v>
      </c>
      <c r="D1379" s="30" t="s">
        <v>657</v>
      </c>
      <c r="E1379" s="30" t="s">
        <v>87</v>
      </c>
      <c r="F1379" s="30" t="s">
        <v>20</v>
      </c>
      <c r="G1379" s="31" t="n">
        <v>-12</v>
      </c>
      <c r="H1379" s="32" t="n">
        <v>149.11</v>
      </c>
      <c r="I1379" s="32" t="n">
        <v>1789.32</v>
      </c>
      <c r="J1379" s="32" t="n">
        <v>0</v>
      </c>
      <c r="K1379" s="32" t="n">
        <v>-0</v>
      </c>
      <c r="L1379" s="32" t="n">
        <v>-0</v>
      </c>
      <c r="M1379" s="32"/>
      <c r="N1379" s="6" t="s">
        <f>=I1379+J1379+K1379+L1379</f>
      </c>
      <c r="O1379" s="30"/>
      <c r="P1379" s="30" t="s">
        <v>841</v>
      </c>
    </row>
    <row collapsed="false" customFormat="false" customHeight="false" hidden="false" ht="12.1" outlineLevel="0" r="1380">
      <c r="A1380" s="20" t="n">
        <v>45520.544444444</v>
      </c>
      <c r="B1380" s="16" t="s">
        <v>112</v>
      </c>
      <c r="C1380" s="16" t="s">
        <v>980</v>
      </c>
      <c r="D1380" s="16" t="s">
        <v>656</v>
      </c>
      <c r="E1380" s="16" t="s">
        <v>113</v>
      </c>
      <c r="F1380" s="16" t="s">
        <v>20</v>
      </c>
      <c r="G1380" s="7" t="n">
        <v>1</v>
      </c>
      <c r="H1380" s="6" t="n">
        <v>93.5499</v>
      </c>
      <c r="I1380" s="6" t="n">
        <v>-8306.857</v>
      </c>
      <c r="J1380" s="6" t="n">
        <v>-134.97</v>
      </c>
      <c r="K1380" s="6" t="n">
        <v>-0</v>
      </c>
      <c r="L1380" s="6" t="n">
        <v>-0</v>
      </c>
      <c r="M1380" s="6"/>
      <c r="N1380" s="6" t="s">
        <f>=I1380+J1380+K1380+L1380</f>
      </c>
      <c r="O1380" s="16"/>
      <c r="P1380" s="16" t="s">
        <v>841</v>
      </c>
    </row>
    <row collapsed="false" customFormat="false" customHeight="false" hidden="false" ht="12.1" outlineLevel="0" r="1381">
      <c r="A1381" s="20" t="n">
        <v>45520.544444444</v>
      </c>
      <c r="B1381" s="16" t="s">
        <v>719</v>
      </c>
      <c r="C1381" s="16" t="s">
        <v>914</v>
      </c>
      <c r="D1381" s="16" t="s">
        <v>656</v>
      </c>
      <c r="E1381" s="16" t="s">
        <v>87</v>
      </c>
      <c r="F1381" s="16" t="s">
        <v>20</v>
      </c>
      <c r="G1381" s="7" t="n">
        <v>3</v>
      </c>
      <c r="H1381" s="6" t="n">
        <v>20.67</v>
      </c>
      <c r="I1381" s="6" t="n">
        <v>-62.01</v>
      </c>
      <c r="J1381" s="6" t="n">
        <v>-0</v>
      </c>
      <c r="K1381" s="6" t="n">
        <v>-0</v>
      </c>
      <c r="L1381" s="6" t="n">
        <v>-0</v>
      </c>
      <c r="M1381" s="6"/>
      <c r="N1381" s="6" t="s">
        <f>=I1381+J1381+K1381+L1381</f>
      </c>
      <c r="O1381" s="16"/>
      <c r="P1381" s="16" t="s">
        <v>841</v>
      </c>
    </row>
    <row collapsed="false" customFormat="false" customHeight="false" hidden="false" ht="12.1" outlineLevel="0" r="1382">
      <c r="A1382" s="20" t="n">
        <v>45520.544444444</v>
      </c>
      <c r="B1382" s="16" t="s">
        <v>719</v>
      </c>
      <c r="C1382" s="16" t="s">
        <v>914</v>
      </c>
      <c r="D1382" s="16" t="s">
        <v>656</v>
      </c>
      <c r="E1382" s="16" t="s">
        <v>87</v>
      </c>
      <c r="F1382" s="16" t="s">
        <v>20</v>
      </c>
      <c r="G1382" s="7" t="n">
        <v>6</v>
      </c>
      <c r="H1382" s="6" t="n">
        <v>20.665</v>
      </c>
      <c r="I1382" s="6" t="n">
        <v>-123.99</v>
      </c>
      <c r="J1382" s="6" t="n">
        <v>-0</v>
      </c>
      <c r="K1382" s="6" t="n">
        <v>-0</v>
      </c>
      <c r="L1382" s="6" t="n">
        <v>-0</v>
      </c>
      <c r="M1382" s="6"/>
      <c r="N1382" s="6" t="s">
        <f>=I1382+J1382+K1382+L1382</f>
      </c>
      <c r="O1382" s="16"/>
      <c r="P1382" s="16" t="s">
        <v>841</v>
      </c>
    </row>
    <row collapsed="false" customFormat="false" customHeight="false" hidden="false" ht="12.1" outlineLevel="0" r="1383">
      <c r="A1383" s="20" t="n">
        <v>45520.544444444</v>
      </c>
      <c r="B1383" s="16" t="s">
        <v>93</v>
      </c>
      <c r="C1383" s="16" t="s">
        <v>935</v>
      </c>
      <c r="D1383" s="16" t="s">
        <v>656</v>
      </c>
      <c r="E1383" s="16" t="s">
        <v>87</v>
      </c>
      <c r="F1383" s="16" t="s">
        <v>20</v>
      </c>
      <c r="G1383" s="7" t="n">
        <v>1</v>
      </c>
      <c r="H1383" s="6" t="n">
        <v>1163</v>
      </c>
      <c r="I1383" s="6" t="n">
        <v>-1163</v>
      </c>
      <c r="J1383" s="6" t="n">
        <v>-0</v>
      </c>
      <c r="K1383" s="6" t="n">
        <v>-0</v>
      </c>
      <c r="L1383" s="6" t="n">
        <v>-0</v>
      </c>
      <c r="M1383" s="6"/>
      <c r="N1383" s="6" t="s">
        <f>=I1383+J1383+K1383+L1383</f>
      </c>
      <c r="O1383" s="16"/>
      <c r="P1383" s="16" t="s">
        <v>841</v>
      </c>
    </row>
    <row collapsed="false" customFormat="false" customHeight="false" hidden="false" ht="12.1" outlineLevel="0" r="1384">
      <c r="A1384" s="29" t="n">
        <v>45520.544444444</v>
      </c>
      <c r="B1384" s="30" t="s">
        <v>86</v>
      </c>
      <c r="C1384" s="30" t="s">
        <v>971</v>
      </c>
      <c r="D1384" s="30" t="s">
        <v>657</v>
      </c>
      <c r="E1384" s="30" t="s">
        <v>87</v>
      </c>
      <c r="F1384" s="30" t="s">
        <v>20</v>
      </c>
      <c r="G1384" s="31" t="n">
        <v>-1</v>
      </c>
      <c r="H1384" s="32" t="n">
        <v>1281</v>
      </c>
      <c r="I1384" s="32" t="n">
        <v>1281</v>
      </c>
      <c r="J1384" s="32" t="n">
        <v>0</v>
      </c>
      <c r="K1384" s="32" t="n">
        <v>-0</v>
      </c>
      <c r="L1384" s="32" t="n">
        <v>-0</v>
      </c>
      <c r="M1384" s="32"/>
      <c r="N1384" s="6" t="s">
        <f>=I1384+J1384+K1384+L1384</f>
      </c>
      <c r="O1384" s="30"/>
      <c r="P1384" s="30" t="s">
        <v>841</v>
      </c>
    </row>
    <row collapsed="false" customFormat="false" customHeight="false" hidden="false" ht="12.1" outlineLevel="0" r="1385">
      <c r="A1385" s="21" t="n">
        <v>45520.792361111</v>
      </c>
      <c r="B1385" s="22" t="s">
        <v>803</v>
      </c>
      <c r="C1385" s="22" t="s">
        <v>175</v>
      </c>
      <c r="D1385" s="22" t="s">
        <v>803</v>
      </c>
      <c r="E1385" s="22" t="s">
        <v>803</v>
      </c>
      <c r="F1385" s="22" t="s">
        <v>20</v>
      </c>
      <c r="G1385" s="23" t="n">
        <v>5000</v>
      </c>
      <c r="H1385" s="24" t="n">
        <v>1</v>
      </c>
      <c r="I1385" s="24" t="n">
        <v>5000</v>
      </c>
      <c r="J1385" s="24" t="n">
        <v>0</v>
      </c>
      <c r="K1385" s="24" t="n">
        <v>-0</v>
      </c>
      <c r="L1385" s="24" t="n">
        <v>-0</v>
      </c>
      <c r="M1385" s="24"/>
      <c r="N1385" s="6" t="s">
        <f>=I1385+J1385+K1385+L1385</f>
      </c>
      <c r="O1385" s="22"/>
      <c r="P1385" s="22" t="s">
        <v>927</v>
      </c>
    </row>
    <row collapsed="false" customFormat="false" customHeight="false" hidden="false" ht="12.1" outlineLevel="0" r="1386">
      <c r="A1386" s="20" t="n">
        <v>45523.805555556</v>
      </c>
      <c r="B1386" s="16" t="s">
        <v>17</v>
      </c>
      <c r="C1386" s="16" t="s">
        <v>928</v>
      </c>
      <c r="D1386" s="16" t="s">
        <v>656</v>
      </c>
      <c r="E1386" s="16" t="s">
        <v>18</v>
      </c>
      <c r="F1386" s="16" t="s">
        <v>20</v>
      </c>
      <c r="G1386" s="7" t="n">
        <v>0.3312105</v>
      </c>
      <c r="H1386" s="6" t="n">
        <v>15096.14</v>
      </c>
      <c r="I1386" s="6" t="n">
        <v>-5000</v>
      </c>
      <c r="J1386" s="6" t="n">
        <v>-0</v>
      </c>
      <c r="K1386" s="6" t="n">
        <v>-0</v>
      </c>
      <c r="L1386" s="6" t="n">
        <v>-0</v>
      </c>
      <c r="M1386" s="6"/>
      <c r="N1386" s="6" t="s">
        <f>=I1386+J1386+K1386+L1386</f>
      </c>
      <c r="O1386" s="16"/>
      <c r="P1386" s="16" t="s">
        <v>927</v>
      </c>
    </row>
    <row collapsed="false" customFormat="false" customHeight="false" hidden="false" ht="12.1" outlineLevel="0" r="1387">
      <c r="A1387" s="21" t="n">
        <v>45524.522222222</v>
      </c>
      <c r="B1387" s="22" t="s">
        <v>803</v>
      </c>
      <c r="C1387" s="22" t="s">
        <v>175</v>
      </c>
      <c r="D1387" s="22" t="s">
        <v>803</v>
      </c>
      <c r="E1387" s="22" t="s">
        <v>803</v>
      </c>
      <c r="F1387" s="22" t="s">
        <v>20</v>
      </c>
      <c r="G1387" s="23" t="n">
        <v>6000</v>
      </c>
      <c r="H1387" s="24" t="n">
        <v>1</v>
      </c>
      <c r="I1387" s="24" t="n">
        <v>6000</v>
      </c>
      <c r="J1387" s="24" t="n">
        <v>0</v>
      </c>
      <c r="K1387" s="24" t="n">
        <v>-0</v>
      </c>
      <c r="L1387" s="24" t="n">
        <v>-0</v>
      </c>
      <c r="M1387" s="24"/>
      <c r="N1387" s="6" t="s">
        <f>=I1387+J1387+K1387+L1387</f>
      </c>
      <c r="O1387" s="22"/>
      <c r="P1387" s="22" t="s">
        <v>841</v>
      </c>
    </row>
    <row collapsed="false" customFormat="false" customHeight="false" hidden="false" ht="12.1" outlineLevel="0" r="1388">
      <c r="A1388" s="20" t="n">
        <v>45524.522916667</v>
      </c>
      <c r="B1388" s="16" t="s">
        <v>666</v>
      </c>
      <c r="C1388" s="16" t="s">
        <v>817</v>
      </c>
      <c r="D1388" s="16" t="s">
        <v>656</v>
      </c>
      <c r="E1388" s="16" t="s">
        <v>87</v>
      </c>
      <c r="F1388" s="16" t="s">
        <v>20</v>
      </c>
      <c r="G1388" s="7" t="n">
        <v>353</v>
      </c>
      <c r="H1388" s="6" t="n">
        <v>16.962</v>
      </c>
      <c r="I1388" s="6" t="n">
        <v>-5987.59</v>
      </c>
      <c r="J1388" s="6" t="n">
        <v>-0</v>
      </c>
      <c r="K1388" s="6" t="n">
        <v>-0</v>
      </c>
      <c r="L1388" s="6" t="n">
        <v>-0</v>
      </c>
      <c r="M1388" s="6"/>
      <c r="N1388" s="6" t="s">
        <f>=I1388+J1388+K1388+L1388</f>
      </c>
      <c r="O1388" s="16"/>
      <c r="P1388" s="16" t="s">
        <v>841</v>
      </c>
    </row>
    <row collapsed="false" customFormat="false" customHeight="false" hidden="false" ht="12.1" outlineLevel="0" r="1389">
      <c r="A1389" s="21" t="n">
        <v>45524.791666667</v>
      </c>
      <c r="B1389" s="22" t="s">
        <v>803</v>
      </c>
      <c r="C1389" s="22" t="s">
        <v>175</v>
      </c>
      <c r="D1389" s="22" t="s">
        <v>803</v>
      </c>
      <c r="E1389" s="22" t="s">
        <v>803</v>
      </c>
      <c r="F1389" s="22" t="s">
        <v>20</v>
      </c>
      <c r="G1389" s="23" t="n">
        <v>1300</v>
      </c>
      <c r="H1389" s="24" t="n">
        <v>1</v>
      </c>
      <c r="I1389" s="24" t="n">
        <v>1300</v>
      </c>
      <c r="J1389" s="24" t="n">
        <v>0</v>
      </c>
      <c r="K1389" s="24" t="n">
        <v>-0</v>
      </c>
      <c r="L1389" s="24" t="n">
        <v>-0</v>
      </c>
      <c r="M1389" s="24"/>
      <c r="N1389" s="6" t="s">
        <f>=I1389+J1389+K1389+L1389</f>
      </c>
      <c r="O1389" s="22"/>
      <c r="P1389" s="22" t="s">
        <v>841</v>
      </c>
    </row>
    <row collapsed="false" customFormat="false" customHeight="false" hidden="false" ht="12.1" outlineLevel="0" r="1390">
      <c r="A1390" s="20" t="n">
        <v>45524.792361111</v>
      </c>
      <c r="B1390" s="16" t="s">
        <v>93</v>
      </c>
      <c r="C1390" s="16" t="s">
        <v>935</v>
      </c>
      <c r="D1390" s="16" t="s">
        <v>656</v>
      </c>
      <c r="E1390" s="16" t="s">
        <v>87</v>
      </c>
      <c r="F1390" s="16" t="s">
        <v>20</v>
      </c>
      <c r="G1390" s="7" t="n">
        <v>1</v>
      </c>
      <c r="H1390" s="6" t="n">
        <v>1169.8</v>
      </c>
      <c r="I1390" s="6" t="n">
        <v>-1300</v>
      </c>
      <c r="J1390" s="6" t="n">
        <v>-0</v>
      </c>
      <c r="K1390" s="6" t="n">
        <v>-0</v>
      </c>
      <c r="L1390" s="6" t="n">
        <v>-0</v>
      </c>
      <c r="M1390" s="6"/>
      <c r="N1390" s="6" t="s">
        <f>=I1390+J1390+K1390+L1390</f>
      </c>
      <c r="O1390" s="16"/>
      <c r="P1390" s="16" t="s">
        <v>841</v>
      </c>
    </row>
    <row collapsed="false" customFormat="false" customHeight="false" hidden="false" ht="12.1" outlineLevel="0" r="1391">
      <c r="A1391" s="29" t="n">
        <v>45524.80625</v>
      </c>
      <c r="B1391" s="30" t="s">
        <v>108</v>
      </c>
      <c r="C1391" s="30" t="s">
        <v>818</v>
      </c>
      <c r="D1391" s="30" t="s">
        <v>657</v>
      </c>
      <c r="E1391" s="30" t="s">
        <v>87</v>
      </c>
      <c r="F1391" s="30" t="s">
        <v>20</v>
      </c>
      <c r="G1391" s="31" t="n">
        <v>-0.71553</v>
      </c>
      <c r="H1391" s="32" t="n">
        <v>2227.4538</v>
      </c>
      <c r="I1391" s="32" t="n">
        <v>1593.81</v>
      </c>
      <c r="J1391" s="32" t="n">
        <v>0</v>
      </c>
      <c r="K1391" s="32" t="n">
        <v>-0</v>
      </c>
      <c r="L1391" s="32" t="n">
        <v>-0</v>
      </c>
      <c r="M1391" s="32"/>
      <c r="N1391" s="6" t="s">
        <f>=I1391+J1391+K1391+L1391</f>
      </c>
      <c r="O1391" s="30"/>
      <c r="P1391" s="30" t="s">
        <v>807</v>
      </c>
    </row>
    <row collapsed="false" customFormat="false" customHeight="false" hidden="false" ht="12.1" outlineLevel="0" r="1392">
      <c r="A1392" s="37" t="n">
        <v>45524.811111111</v>
      </c>
      <c r="B1392" s="38" t="s">
        <v>707</v>
      </c>
      <c r="C1392" s="38" t="s">
        <v>394</v>
      </c>
      <c r="D1392" s="38" t="s">
        <v>981</v>
      </c>
      <c r="E1392" s="38" t="s">
        <v>87</v>
      </c>
      <c r="F1392" s="38" t="s">
        <v>20</v>
      </c>
      <c r="G1392" s="39" t="n">
        <v>-20</v>
      </c>
      <c r="H1392" s="40" t="n">
        <v>1</v>
      </c>
      <c r="I1392" s="40" t="n">
        <v>0</v>
      </c>
      <c r="J1392" s="40" t="n">
        <v>0</v>
      </c>
      <c r="K1392" s="40" t="n">
        <v>-0</v>
      </c>
      <c r="L1392" s="40" t="n">
        <v>-0</v>
      </c>
      <c r="M1392" s="40"/>
      <c r="N1392" s="6" t="s">
        <f>=I1392+J1392+K1392+L1392</f>
      </c>
      <c r="O1392" s="38"/>
      <c r="P1392" s="38" t="s">
        <v>841</v>
      </c>
    </row>
    <row collapsed="false" customFormat="false" customHeight="false" hidden="false" ht="12.1" outlineLevel="0" r="1393">
      <c r="A1393" s="37" t="n">
        <v>45524.811111111</v>
      </c>
      <c r="B1393" s="38" t="s">
        <v>703</v>
      </c>
      <c r="C1393" s="38" t="s">
        <v>395</v>
      </c>
      <c r="D1393" s="38" t="s">
        <v>981</v>
      </c>
      <c r="E1393" s="38" t="s">
        <v>87</v>
      </c>
      <c r="F1393" s="38" t="s">
        <v>20</v>
      </c>
      <c r="G1393" s="39" t="n">
        <v>-11</v>
      </c>
      <c r="H1393" s="40" t="n">
        <v>1</v>
      </c>
      <c r="I1393" s="40" t="n">
        <v>0</v>
      </c>
      <c r="J1393" s="40" t="n">
        <v>0</v>
      </c>
      <c r="K1393" s="40" t="n">
        <v>-0</v>
      </c>
      <c r="L1393" s="40" t="n">
        <v>-0</v>
      </c>
      <c r="M1393" s="40"/>
      <c r="N1393" s="6" t="s">
        <f>=I1393+J1393+K1393+L1393</f>
      </c>
      <c r="O1393" s="38"/>
      <c r="P1393" s="38" t="s">
        <v>841</v>
      </c>
    </row>
    <row collapsed="false" customFormat="false" customHeight="false" hidden="false" ht="12.1" outlineLevel="0" r="1394">
      <c r="A1394" s="37" t="n">
        <v>45524.811111111</v>
      </c>
      <c r="B1394" s="38" t="s">
        <v>686</v>
      </c>
      <c r="C1394" s="38" t="s">
        <v>396</v>
      </c>
      <c r="D1394" s="38" t="s">
        <v>981</v>
      </c>
      <c r="E1394" s="38" t="s">
        <v>87</v>
      </c>
      <c r="F1394" s="38" t="s">
        <v>20</v>
      </c>
      <c r="G1394" s="39" t="n">
        <v>-6</v>
      </c>
      <c r="H1394" s="40" t="n">
        <v>1</v>
      </c>
      <c r="I1394" s="40" t="n">
        <v>0</v>
      </c>
      <c r="J1394" s="40" t="n">
        <v>0</v>
      </c>
      <c r="K1394" s="40" t="n">
        <v>-0</v>
      </c>
      <c r="L1394" s="40" t="n">
        <v>-0</v>
      </c>
      <c r="M1394" s="40"/>
      <c r="N1394" s="6" t="s">
        <f>=I1394+J1394+K1394+L1394</f>
      </c>
      <c r="O1394" s="38"/>
      <c r="P1394" s="38" t="s">
        <v>841</v>
      </c>
    </row>
    <row collapsed="false" customFormat="false" customHeight="false" hidden="false" ht="12.1" outlineLevel="0" r="1395">
      <c r="A1395" s="37" t="n">
        <v>45524.811111111</v>
      </c>
      <c r="B1395" s="38" t="s">
        <v>694</v>
      </c>
      <c r="C1395" s="38" t="s">
        <v>397</v>
      </c>
      <c r="D1395" s="38" t="s">
        <v>981</v>
      </c>
      <c r="E1395" s="38" t="s">
        <v>87</v>
      </c>
      <c r="F1395" s="38" t="s">
        <v>20</v>
      </c>
      <c r="G1395" s="39" t="n">
        <v>-30</v>
      </c>
      <c r="H1395" s="40" t="n">
        <v>1</v>
      </c>
      <c r="I1395" s="40" t="n">
        <v>0</v>
      </c>
      <c r="J1395" s="40" t="n">
        <v>0</v>
      </c>
      <c r="K1395" s="40" t="n">
        <v>-0</v>
      </c>
      <c r="L1395" s="40" t="n">
        <v>-0</v>
      </c>
      <c r="M1395" s="40"/>
      <c r="N1395" s="6" t="s">
        <f>=I1395+J1395+K1395+L1395</f>
      </c>
      <c r="O1395" s="38"/>
      <c r="P1395" s="38" t="s">
        <v>841</v>
      </c>
    </row>
    <row collapsed="false" customFormat="false" customHeight="false" hidden="false" ht="12.1" outlineLevel="0" r="1396">
      <c r="A1396" s="37" t="n">
        <v>45524.811111111</v>
      </c>
      <c r="B1396" s="38" t="s">
        <v>678</v>
      </c>
      <c r="C1396" s="38" t="s">
        <v>398</v>
      </c>
      <c r="D1396" s="38" t="s">
        <v>981</v>
      </c>
      <c r="E1396" s="38" t="s">
        <v>87</v>
      </c>
      <c r="F1396" s="38" t="s">
        <v>20</v>
      </c>
      <c r="G1396" s="39" t="n">
        <v>-10</v>
      </c>
      <c r="H1396" s="40" t="n">
        <v>1</v>
      </c>
      <c r="I1396" s="40" t="n">
        <v>0</v>
      </c>
      <c r="J1396" s="40" t="n">
        <v>0</v>
      </c>
      <c r="K1396" s="40" t="n">
        <v>-0</v>
      </c>
      <c r="L1396" s="40" t="n">
        <v>-0</v>
      </c>
      <c r="M1396" s="40"/>
      <c r="N1396" s="6" t="s">
        <f>=I1396+J1396+K1396+L1396</f>
      </c>
      <c r="O1396" s="38"/>
      <c r="P1396" s="38" t="s">
        <v>841</v>
      </c>
    </row>
    <row collapsed="false" customFormat="false" customHeight="false" hidden="false" ht="12.1" outlineLevel="0" r="1397">
      <c r="A1397" s="20" t="n">
        <v>45525.424039352</v>
      </c>
      <c r="B1397" s="16" t="s">
        <v>50</v>
      </c>
      <c r="C1397" s="16" t="s">
        <v>812</v>
      </c>
      <c r="D1397" s="16" t="s">
        <v>656</v>
      </c>
      <c r="E1397" s="16" t="s">
        <v>18</v>
      </c>
      <c r="F1397" s="16" t="s">
        <v>20</v>
      </c>
      <c r="G1397" s="7" t="n">
        <v>10</v>
      </c>
      <c r="H1397" s="6" t="n">
        <v>155.7</v>
      </c>
      <c r="I1397" s="6" t="n">
        <v>-1557</v>
      </c>
      <c r="J1397" s="6" t="n">
        <v>-0</v>
      </c>
      <c r="K1397" s="6" t="n">
        <v>-1.21</v>
      </c>
      <c r="L1397" s="6" t="n">
        <v>-0</v>
      </c>
      <c r="M1397" s="6"/>
      <c r="N1397" s="6" t="s">
        <f>=I1397+J1397+K1397+L1397</f>
      </c>
      <c r="O1397" s="16"/>
      <c r="P1397" s="16" t="s">
        <v>807</v>
      </c>
    </row>
    <row collapsed="false" customFormat="false" customHeight="false" hidden="false" ht="12.1" outlineLevel="0" r="1398">
      <c r="A1398" s="20" t="n">
        <v>45525.424328704</v>
      </c>
      <c r="B1398" s="16" t="s">
        <v>666</v>
      </c>
      <c r="C1398" s="16" t="s">
        <v>817</v>
      </c>
      <c r="D1398" s="16" t="s">
        <v>656</v>
      </c>
      <c r="E1398" s="16" t="s">
        <v>87</v>
      </c>
      <c r="F1398" s="16" t="s">
        <v>20</v>
      </c>
      <c r="G1398" s="7" t="n">
        <v>5</v>
      </c>
      <c r="H1398" s="6" t="n">
        <v>16.955</v>
      </c>
      <c r="I1398" s="6" t="n">
        <v>-84.78</v>
      </c>
      <c r="J1398" s="6" t="n">
        <v>-0</v>
      </c>
      <c r="K1398" s="6" t="n">
        <v>-0.07</v>
      </c>
      <c r="L1398" s="6" t="n">
        <v>-0</v>
      </c>
      <c r="M1398" s="6"/>
      <c r="N1398" s="6" t="s">
        <f>=I1398+J1398+K1398+L1398</f>
      </c>
      <c r="O1398" s="16"/>
      <c r="P1398" s="16" t="s">
        <v>807</v>
      </c>
    </row>
    <row collapsed="false" customFormat="false" customHeight="false" hidden="false" ht="12.1" outlineLevel="0" r="1399">
      <c r="A1399" s="21" t="n">
        <v>45525.805555556</v>
      </c>
      <c r="B1399" s="22" t="s">
        <v>813</v>
      </c>
      <c r="C1399" s="22" t="s">
        <v>982</v>
      </c>
      <c r="D1399" s="22" t="s">
        <v>813</v>
      </c>
      <c r="E1399" s="22" t="s">
        <v>813</v>
      </c>
      <c r="F1399" s="22" t="s">
        <v>20</v>
      </c>
      <c r="G1399" s="23" t="n">
        <v>143.03</v>
      </c>
      <c r="H1399" s="24" t="n">
        <v>1</v>
      </c>
      <c r="I1399" s="24" t="n">
        <v>143.03</v>
      </c>
      <c r="J1399" s="24" t="n">
        <v>0</v>
      </c>
      <c r="K1399" s="24" t="n">
        <v>-0</v>
      </c>
      <c r="L1399" s="24" t="n">
        <v>-0</v>
      </c>
      <c r="M1399" s="24"/>
      <c r="N1399" s="6" t="s">
        <f>=I1399+J1399+K1399+L1399</f>
      </c>
      <c r="O1399" s="22"/>
      <c r="P1399" s="22" t="s">
        <v>841</v>
      </c>
    </row>
    <row collapsed="false" customFormat="false" customHeight="false" hidden="false" ht="12.1" outlineLevel="0" r="1400">
      <c r="A1400" s="20" t="n">
        <v>45525.80625</v>
      </c>
      <c r="B1400" s="16" t="s">
        <v>666</v>
      </c>
      <c r="C1400" s="16" t="s">
        <v>817</v>
      </c>
      <c r="D1400" s="16" t="s">
        <v>656</v>
      </c>
      <c r="E1400" s="16" t="s">
        <v>87</v>
      </c>
      <c r="F1400" s="16" t="s">
        <v>20</v>
      </c>
      <c r="G1400" s="7" t="n">
        <v>16</v>
      </c>
      <c r="H1400" s="6" t="n">
        <v>16.962</v>
      </c>
      <c r="I1400" s="6" t="n">
        <v>-271.39</v>
      </c>
      <c r="J1400" s="6" t="n">
        <v>-0</v>
      </c>
      <c r="K1400" s="6" t="n">
        <v>-0</v>
      </c>
      <c r="L1400" s="6" t="n">
        <v>-0</v>
      </c>
      <c r="M1400" s="6"/>
      <c r="N1400" s="6" t="s">
        <f>=I1400+J1400+K1400+L1400</f>
      </c>
      <c r="O1400" s="16"/>
      <c r="P1400" s="16" t="s">
        <v>841</v>
      </c>
    </row>
    <row collapsed="false" customFormat="false" customHeight="false" hidden="false" ht="12.1" outlineLevel="0" r="1401">
      <c r="A1401" s="20" t="n">
        <v>45525.80625</v>
      </c>
      <c r="B1401" s="16" t="s">
        <v>666</v>
      </c>
      <c r="C1401" s="16" t="s">
        <v>817</v>
      </c>
      <c r="D1401" s="16" t="s">
        <v>656</v>
      </c>
      <c r="E1401" s="16" t="s">
        <v>87</v>
      </c>
      <c r="F1401" s="16" t="s">
        <v>20</v>
      </c>
      <c r="G1401" s="7" t="n">
        <v>9</v>
      </c>
      <c r="H1401" s="6" t="n">
        <v>16.828</v>
      </c>
      <c r="I1401" s="6" t="n">
        <v>-151.45</v>
      </c>
      <c r="J1401" s="6" t="n">
        <v>-0</v>
      </c>
      <c r="K1401" s="6" t="n">
        <v>-0</v>
      </c>
      <c r="L1401" s="6" t="n">
        <v>-0</v>
      </c>
      <c r="M1401" s="6"/>
      <c r="N1401" s="6" t="s">
        <f>=I1401+J1401+K1401+L1401</f>
      </c>
      <c r="O1401" s="16"/>
      <c r="P1401" s="16" t="s">
        <v>841</v>
      </c>
    </row>
    <row collapsed="false" customFormat="false" customHeight="false" hidden="false" ht="12.1" outlineLevel="0" r="1402">
      <c r="A1402" s="21" t="n">
        <v>45527.71875</v>
      </c>
      <c r="B1402" s="22" t="s">
        <v>803</v>
      </c>
      <c r="C1402" s="22" t="s">
        <v>175</v>
      </c>
      <c r="D1402" s="22" t="s">
        <v>803</v>
      </c>
      <c r="E1402" s="22" t="s">
        <v>803</v>
      </c>
      <c r="F1402" s="22" t="s">
        <v>20</v>
      </c>
      <c r="G1402" s="23" t="n">
        <v>5000</v>
      </c>
      <c r="H1402" s="24" t="n">
        <v>1</v>
      </c>
      <c r="I1402" s="24" t="n">
        <v>5000</v>
      </c>
      <c r="J1402" s="24" t="n">
        <v>0</v>
      </c>
      <c r="K1402" s="24" t="n">
        <v>-0</v>
      </c>
      <c r="L1402" s="24" t="n">
        <v>-0</v>
      </c>
      <c r="M1402" s="24"/>
      <c r="N1402" s="6" t="s">
        <f>=I1402+J1402+K1402+L1402</f>
      </c>
      <c r="O1402" s="22"/>
      <c r="P1402" s="22" t="s">
        <v>807</v>
      </c>
    </row>
    <row collapsed="false" customFormat="false" customHeight="false" hidden="false" ht="12.1" outlineLevel="0" r="1403">
      <c r="A1403" s="29" t="n">
        <v>45527.719710648</v>
      </c>
      <c r="B1403" s="30" t="s">
        <v>151</v>
      </c>
      <c r="C1403" s="30" t="s">
        <v>973</v>
      </c>
      <c r="D1403" s="30" t="s">
        <v>657</v>
      </c>
      <c r="E1403" s="30" t="s">
        <v>113</v>
      </c>
      <c r="F1403" s="30" t="s">
        <v>20</v>
      </c>
      <c r="G1403" s="31" t="n">
        <v>-6</v>
      </c>
      <c r="H1403" s="32" t="n">
        <v>79.402</v>
      </c>
      <c r="I1403" s="32" t="n">
        <v>4764.12</v>
      </c>
      <c r="J1403" s="32" t="n">
        <v>281.1</v>
      </c>
      <c r="K1403" s="32" t="n">
        <v>-3.73</v>
      </c>
      <c r="L1403" s="32" t="n">
        <v>-0</v>
      </c>
      <c r="M1403" s="32"/>
      <c r="N1403" s="6" t="s">
        <f>=I1403+J1403+K1403+L1403</f>
      </c>
      <c r="O1403" s="30"/>
      <c r="P1403" s="30" t="s">
        <v>807</v>
      </c>
    </row>
    <row collapsed="false" customFormat="false" customHeight="false" hidden="false" ht="12.1" outlineLevel="0" r="1404">
      <c r="A1404" s="29" t="n">
        <v>45527.719849537</v>
      </c>
      <c r="B1404" s="30" t="s">
        <v>743</v>
      </c>
      <c r="C1404" s="30" t="s">
        <v>964</v>
      </c>
      <c r="D1404" s="30" t="s">
        <v>657</v>
      </c>
      <c r="E1404" s="30" t="s">
        <v>113</v>
      </c>
      <c r="F1404" s="30" t="s">
        <v>20</v>
      </c>
      <c r="G1404" s="31" t="n">
        <v>-11</v>
      </c>
      <c r="H1404" s="32" t="n">
        <v>87.91</v>
      </c>
      <c r="I1404" s="32" t="n">
        <v>9670.1</v>
      </c>
      <c r="J1404" s="32" t="n">
        <v>250.8</v>
      </c>
      <c r="K1404" s="32" t="n">
        <v>-7.56</v>
      </c>
      <c r="L1404" s="32" t="n">
        <v>-0</v>
      </c>
      <c r="M1404" s="32"/>
      <c r="N1404" s="6" t="s">
        <f>=I1404+J1404+K1404+L1404</f>
      </c>
      <c r="O1404" s="30"/>
      <c r="P1404" s="30" t="s">
        <v>807</v>
      </c>
    </row>
    <row collapsed="false" customFormat="false" customHeight="false" hidden="false" ht="12.1" outlineLevel="0" r="1405">
      <c r="A1405" s="20" t="n">
        <v>45527.720115741</v>
      </c>
      <c r="B1405" s="16" t="s">
        <v>17</v>
      </c>
      <c r="C1405" s="16" t="s">
        <v>928</v>
      </c>
      <c r="D1405" s="16" t="s">
        <v>656</v>
      </c>
      <c r="E1405" s="16" t="s">
        <v>18</v>
      </c>
      <c r="F1405" s="16" t="s">
        <v>20</v>
      </c>
      <c r="G1405" s="7" t="n">
        <v>1</v>
      </c>
      <c r="H1405" s="6" t="n">
        <v>14412</v>
      </c>
      <c r="I1405" s="6" t="n">
        <v>-14412</v>
      </c>
      <c r="J1405" s="6" t="n">
        <v>-0</v>
      </c>
      <c r="K1405" s="6" t="n">
        <v>-11.27</v>
      </c>
      <c r="L1405" s="6" t="n">
        <v>-0</v>
      </c>
      <c r="M1405" s="6"/>
      <c r="N1405" s="6" t="s">
        <f>=I1405+J1405+K1405+L1405</f>
      </c>
      <c r="O1405" s="16"/>
      <c r="P1405" s="16" t="s">
        <v>807</v>
      </c>
    </row>
    <row collapsed="false" customFormat="false" customHeight="false" hidden="false" ht="12.1" outlineLevel="0" r="1406">
      <c r="A1406" s="20" t="n">
        <v>45527.736921296</v>
      </c>
      <c r="B1406" s="16" t="s">
        <v>151</v>
      </c>
      <c r="C1406" s="16" t="s">
        <v>973</v>
      </c>
      <c r="D1406" s="16" t="s">
        <v>656</v>
      </c>
      <c r="E1406" s="16" t="s">
        <v>113</v>
      </c>
      <c r="F1406" s="16" t="s">
        <v>20</v>
      </c>
      <c r="G1406" s="7" t="n">
        <v>6</v>
      </c>
      <c r="H1406" s="6" t="n">
        <v>79.459</v>
      </c>
      <c r="I1406" s="6" t="n">
        <v>-4767.54</v>
      </c>
      <c r="J1406" s="6" t="n">
        <v>-281.1</v>
      </c>
      <c r="K1406" s="6" t="n">
        <v>-3.73</v>
      </c>
      <c r="L1406" s="6" t="n">
        <v>-0</v>
      </c>
      <c r="M1406" s="6"/>
      <c r="N1406" s="6" t="s">
        <f>=I1406+J1406+K1406+L1406</f>
      </c>
      <c r="O1406" s="16"/>
      <c r="P1406" s="16" t="s">
        <v>807</v>
      </c>
    </row>
    <row collapsed="false" customFormat="false" customHeight="false" hidden="false" ht="12.1" outlineLevel="0" r="1407">
      <c r="A1407" s="20" t="n">
        <v>45527.737199074</v>
      </c>
      <c r="B1407" s="16" t="s">
        <v>666</v>
      </c>
      <c r="C1407" s="16" t="s">
        <v>817</v>
      </c>
      <c r="D1407" s="16" t="s">
        <v>656</v>
      </c>
      <c r="E1407" s="16" t="s">
        <v>87</v>
      </c>
      <c r="F1407" s="16" t="s">
        <v>20</v>
      </c>
      <c r="G1407" s="7" t="n">
        <v>30</v>
      </c>
      <c r="H1407" s="6" t="n">
        <v>16.363</v>
      </c>
      <c r="I1407" s="6" t="n">
        <v>-490.89</v>
      </c>
      <c r="J1407" s="6" t="n">
        <v>-0</v>
      </c>
      <c r="K1407" s="6" t="n">
        <v>-0.38</v>
      </c>
      <c r="L1407" s="6" t="n">
        <v>-0</v>
      </c>
      <c r="M1407" s="6"/>
      <c r="N1407" s="6" t="s">
        <f>=I1407+J1407+K1407+L1407</f>
      </c>
      <c r="O1407" s="16"/>
      <c r="P1407" s="16" t="s">
        <v>807</v>
      </c>
    </row>
    <row collapsed="false" customFormat="false" customHeight="false" hidden="false" ht="12.1" outlineLevel="0" r="1408">
      <c r="A1408" s="21" t="n">
        <v>45527.802083333</v>
      </c>
      <c r="B1408" s="22" t="s">
        <v>803</v>
      </c>
      <c r="C1408" s="22" t="s">
        <v>175</v>
      </c>
      <c r="D1408" s="22" t="s">
        <v>803</v>
      </c>
      <c r="E1408" s="22" t="s">
        <v>803</v>
      </c>
      <c r="F1408" s="22" t="s">
        <v>20</v>
      </c>
      <c r="G1408" s="23" t="n">
        <v>10000</v>
      </c>
      <c r="H1408" s="24" t="n">
        <v>1</v>
      </c>
      <c r="I1408" s="24" t="n">
        <v>10000</v>
      </c>
      <c r="J1408" s="24" t="n">
        <v>0</v>
      </c>
      <c r="K1408" s="24" t="n">
        <v>-0</v>
      </c>
      <c r="L1408" s="24" t="n">
        <v>-0</v>
      </c>
      <c r="M1408" s="24"/>
      <c r="N1408" s="6" t="s">
        <f>=I1408+J1408+K1408+L1408</f>
      </c>
      <c r="O1408" s="22"/>
      <c r="P1408" s="22" t="s">
        <v>841</v>
      </c>
    </row>
    <row collapsed="false" customFormat="false" customHeight="false" hidden="false" ht="12.1" outlineLevel="0" r="1409">
      <c r="A1409" s="20" t="n">
        <v>45527.802777778</v>
      </c>
      <c r="B1409" s="16" t="s">
        <v>112</v>
      </c>
      <c r="C1409" s="16" t="s">
        <v>980</v>
      </c>
      <c r="D1409" s="16" t="s">
        <v>656</v>
      </c>
      <c r="E1409" s="16" t="s">
        <v>113</v>
      </c>
      <c r="F1409" s="16" t="s">
        <v>20</v>
      </c>
      <c r="G1409" s="7" t="n">
        <v>1</v>
      </c>
      <c r="H1409" s="6" t="n">
        <v>90.4993</v>
      </c>
      <c r="I1409" s="6" t="n">
        <v>-8261.51</v>
      </c>
      <c r="J1409" s="6" t="n">
        <v>-8.22</v>
      </c>
      <c r="K1409" s="6" t="n">
        <v>-0</v>
      </c>
      <c r="L1409" s="6" t="n">
        <v>-0</v>
      </c>
      <c r="M1409" s="6"/>
      <c r="N1409" s="6" t="s">
        <f>=I1409+J1409+K1409+L1409</f>
      </c>
      <c r="O1409" s="16"/>
      <c r="P1409" s="16" t="s">
        <v>841</v>
      </c>
    </row>
    <row collapsed="false" customFormat="false" customHeight="false" hidden="false" ht="12.1" outlineLevel="0" r="1410">
      <c r="A1410" s="20" t="n">
        <v>45527.804861111</v>
      </c>
      <c r="B1410" s="16" t="s">
        <v>93</v>
      </c>
      <c r="C1410" s="16" t="s">
        <v>935</v>
      </c>
      <c r="D1410" s="16" t="s">
        <v>656</v>
      </c>
      <c r="E1410" s="16" t="s">
        <v>87</v>
      </c>
      <c r="F1410" s="16" t="s">
        <v>20</v>
      </c>
      <c r="G1410" s="7" t="n">
        <v>1</v>
      </c>
      <c r="H1410" s="6" t="n">
        <v>1169.6</v>
      </c>
      <c r="I1410" s="6" t="n">
        <v>-1169.6</v>
      </c>
      <c r="J1410" s="6" t="n">
        <v>-0</v>
      </c>
      <c r="K1410" s="6" t="n">
        <v>-0</v>
      </c>
      <c r="L1410" s="6" t="n">
        <v>-0</v>
      </c>
      <c r="M1410" s="6"/>
      <c r="N1410" s="6" t="s">
        <f>=I1410+J1410+K1410+L1410</f>
      </c>
      <c r="O1410" s="16"/>
      <c r="P1410" s="16" t="s">
        <v>841</v>
      </c>
    </row>
    <row collapsed="false" customFormat="false" customHeight="false" hidden="false" ht="12.1" outlineLevel="0" r="1411">
      <c r="A1411" s="20" t="n">
        <v>45527.804861111</v>
      </c>
      <c r="B1411" s="16" t="s">
        <v>666</v>
      </c>
      <c r="C1411" s="16" t="s">
        <v>817</v>
      </c>
      <c r="D1411" s="16" t="s">
        <v>656</v>
      </c>
      <c r="E1411" s="16" t="s">
        <v>87</v>
      </c>
      <c r="F1411" s="16" t="s">
        <v>20</v>
      </c>
      <c r="G1411" s="7" t="n">
        <v>33</v>
      </c>
      <c r="H1411" s="6" t="n">
        <v>16.553</v>
      </c>
      <c r="I1411" s="6" t="n">
        <v>-546.25</v>
      </c>
      <c r="J1411" s="6" t="n">
        <v>-0</v>
      </c>
      <c r="K1411" s="6" t="n">
        <v>-0</v>
      </c>
      <c r="L1411" s="6" t="n">
        <v>-0</v>
      </c>
      <c r="M1411" s="6"/>
      <c r="N1411" s="6" t="s">
        <f>=I1411+J1411+K1411+L1411</f>
      </c>
      <c r="O1411" s="16"/>
      <c r="P1411" s="16" t="s">
        <v>841</v>
      </c>
    </row>
    <row collapsed="false" customFormat="false" customHeight="false" hidden="false" ht="12.1" outlineLevel="0" r="1412">
      <c r="A1412" s="21" t="n">
        <v>45534.590277778</v>
      </c>
      <c r="B1412" s="22" t="s">
        <v>803</v>
      </c>
      <c r="C1412" s="22" t="s">
        <v>175</v>
      </c>
      <c r="D1412" s="22" t="s">
        <v>803</v>
      </c>
      <c r="E1412" s="22" t="s">
        <v>803</v>
      </c>
      <c r="F1412" s="22" t="s">
        <v>20</v>
      </c>
      <c r="G1412" s="23" t="n">
        <v>5000</v>
      </c>
      <c r="H1412" s="24" t="n">
        <v>1</v>
      </c>
      <c r="I1412" s="24" t="n">
        <v>5000</v>
      </c>
      <c r="J1412" s="24" t="n">
        <v>0</v>
      </c>
      <c r="K1412" s="24" t="n">
        <v>-0</v>
      </c>
      <c r="L1412" s="24" t="n">
        <v>-0</v>
      </c>
      <c r="M1412" s="24"/>
      <c r="N1412" s="6" t="s">
        <f>=I1412+J1412+K1412+L1412</f>
      </c>
      <c r="O1412" s="22"/>
      <c r="P1412" s="22" t="s">
        <v>807</v>
      </c>
    </row>
    <row collapsed="false" customFormat="false" customHeight="false" hidden="false" ht="12.1" outlineLevel="0" r="1413">
      <c r="A1413" s="20" t="n">
        <v>45534.594861111</v>
      </c>
      <c r="B1413" s="16" t="s">
        <v>50</v>
      </c>
      <c r="C1413" s="16" t="s">
        <v>812</v>
      </c>
      <c r="D1413" s="16" t="s">
        <v>656</v>
      </c>
      <c r="E1413" s="16" t="s">
        <v>18</v>
      </c>
      <c r="F1413" s="16" t="s">
        <v>20</v>
      </c>
      <c r="G1413" s="7" t="n">
        <v>10</v>
      </c>
      <c r="H1413" s="6" t="n">
        <v>135.6</v>
      </c>
      <c r="I1413" s="6" t="n">
        <v>-1356</v>
      </c>
      <c r="J1413" s="6" t="n">
        <v>-0</v>
      </c>
      <c r="K1413" s="6" t="n">
        <v>-1.06</v>
      </c>
      <c r="L1413" s="6" t="n">
        <v>-0</v>
      </c>
      <c r="M1413" s="6"/>
      <c r="N1413" s="6" t="s">
        <f>=I1413+J1413+K1413+L1413</f>
      </c>
      <c r="O1413" s="16"/>
      <c r="P1413" s="16" t="s">
        <v>807</v>
      </c>
    </row>
    <row collapsed="false" customFormat="false" customHeight="false" hidden="false" ht="12.1" outlineLevel="0" r="1414">
      <c r="A1414" s="20" t="n">
        <v>45534.595162037</v>
      </c>
      <c r="B1414" s="16" t="s">
        <v>23</v>
      </c>
      <c r="C1414" s="16" t="s">
        <v>897</v>
      </c>
      <c r="D1414" s="16" t="s">
        <v>656</v>
      </c>
      <c r="E1414" s="16" t="s">
        <v>18</v>
      </c>
      <c r="F1414" s="16" t="s">
        <v>20</v>
      </c>
      <c r="G1414" s="7" t="n">
        <v>10</v>
      </c>
      <c r="H1414" s="6" t="n">
        <v>255.91</v>
      </c>
      <c r="I1414" s="6" t="n">
        <v>-2559.1</v>
      </c>
      <c r="J1414" s="6" t="n">
        <v>-0</v>
      </c>
      <c r="K1414" s="6" t="n">
        <v>-2</v>
      </c>
      <c r="L1414" s="6" t="n">
        <v>-0</v>
      </c>
      <c r="M1414" s="6"/>
      <c r="N1414" s="6" t="s">
        <f>=I1414+J1414+K1414+L1414</f>
      </c>
      <c r="O1414" s="16"/>
      <c r="P1414" s="16" t="s">
        <v>807</v>
      </c>
    </row>
    <row collapsed="false" customFormat="false" customHeight="false" hidden="false" ht="12.1" outlineLevel="0" r="1415">
      <c r="A1415" s="20" t="n">
        <v>45534.595289352</v>
      </c>
      <c r="B1415" s="16" t="s">
        <v>35</v>
      </c>
      <c r="C1415" s="16" t="s">
        <v>898</v>
      </c>
      <c r="D1415" s="16" t="s">
        <v>656</v>
      </c>
      <c r="E1415" s="16" t="s">
        <v>18</v>
      </c>
      <c r="F1415" s="16" t="s">
        <v>20</v>
      </c>
      <c r="G1415" s="7" t="n">
        <v>2</v>
      </c>
      <c r="H1415" s="6" t="n">
        <v>476.9</v>
      </c>
      <c r="I1415" s="6" t="n">
        <v>-953.8</v>
      </c>
      <c r="J1415" s="6" t="n">
        <v>-0</v>
      </c>
      <c r="K1415" s="6" t="n">
        <v>-0.75</v>
      </c>
      <c r="L1415" s="6" t="n">
        <v>-0</v>
      </c>
      <c r="M1415" s="6"/>
      <c r="N1415" s="6" t="s">
        <f>=I1415+J1415+K1415+L1415</f>
      </c>
      <c r="O1415" s="16"/>
      <c r="P1415" s="16" t="s">
        <v>807</v>
      </c>
    </row>
    <row collapsed="false" customFormat="false" customHeight="false" hidden="false" ht="12.1" outlineLevel="0" r="1416">
      <c r="A1416" s="20" t="n">
        <v>45534.595625</v>
      </c>
      <c r="B1416" s="16" t="s">
        <v>666</v>
      </c>
      <c r="C1416" s="16" t="s">
        <v>817</v>
      </c>
      <c r="D1416" s="16" t="s">
        <v>656</v>
      </c>
      <c r="E1416" s="16" t="s">
        <v>87</v>
      </c>
      <c r="F1416" s="16" t="s">
        <v>20</v>
      </c>
      <c r="G1416" s="7" t="n">
        <v>8</v>
      </c>
      <c r="H1416" s="6" t="n">
        <v>16.249</v>
      </c>
      <c r="I1416" s="6" t="n">
        <v>-129.99</v>
      </c>
      <c r="J1416" s="6" t="n">
        <v>-0</v>
      </c>
      <c r="K1416" s="6" t="n">
        <v>-0.1</v>
      </c>
      <c r="L1416" s="6" t="n">
        <v>-0</v>
      </c>
      <c r="M1416" s="6"/>
      <c r="N1416" s="6" t="s">
        <f>=I1416+J1416+K1416+L1416</f>
      </c>
      <c r="O1416" s="16"/>
      <c r="P1416" s="16" t="s">
        <v>807</v>
      </c>
    </row>
    <row collapsed="false" customFormat="false" customHeight="false" hidden="false" ht="12.1" outlineLevel="0" r="1417">
      <c r="A1417" s="29" t="n">
        <v>45537.707256944</v>
      </c>
      <c r="B1417" s="30" t="s">
        <v>151</v>
      </c>
      <c r="C1417" s="30" t="s">
        <v>973</v>
      </c>
      <c r="D1417" s="30" t="s">
        <v>657</v>
      </c>
      <c r="E1417" s="30" t="s">
        <v>113</v>
      </c>
      <c r="F1417" s="30" t="s">
        <v>20</v>
      </c>
      <c r="G1417" s="31" t="n">
        <v>-16</v>
      </c>
      <c r="H1417" s="32" t="n">
        <v>78.3</v>
      </c>
      <c r="I1417" s="32" t="n">
        <v>12528</v>
      </c>
      <c r="J1417" s="32" t="n">
        <v>789.12</v>
      </c>
      <c r="K1417" s="32" t="n">
        <v>-9.8</v>
      </c>
      <c r="L1417" s="32" t="n">
        <v>-0</v>
      </c>
      <c r="M1417" s="32"/>
      <c r="N1417" s="6" t="s">
        <f>=I1417+J1417+K1417+L1417</f>
      </c>
      <c r="O1417" s="30"/>
      <c r="P1417" s="30" t="s">
        <v>807</v>
      </c>
    </row>
    <row collapsed="false" customFormat="false" customHeight="false" hidden="false" ht="12.1" outlineLevel="0" r="1418">
      <c r="A1418" s="29" t="n">
        <v>45537.707627315</v>
      </c>
      <c r="B1418" s="30" t="s">
        <v>719</v>
      </c>
      <c r="C1418" s="30" t="s">
        <v>914</v>
      </c>
      <c r="D1418" s="30" t="s">
        <v>657</v>
      </c>
      <c r="E1418" s="30" t="s">
        <v>87</v>
      </c>
      <c r="F1418" s="30" t="s">
        <v>20</v>
      </c>
      <c r="G1418" s="31" t="n">
        <v>-20</v>
      </c>
      <c r="H1418" s="32" t="n">
        <v>21.295</v>
      </c>
      <c r="I1418" s="32" t="n">
        <v>425.9</v>
      </c>
      <c r="J1418" s="32" t="n">
        <v>0</v>
      </c>
      <c r="K1418" s="32" t="n">
        <v>-0.33</v>
      </c>
      <c r="L1418" s="32" t="n">
        <v>-0</v>
      </c>
      <c r="M1418" s="32"/>
      <c r="N1418" s="6" t="s">
        <f>=I1418+J1418+K1418+L1418</f>
      </c>
      <c r="O1418" s="30"/>
      <c r="P1418" s="30" t="s">
        <v>807</v>
      </c>
    </row>
    <row collapsed="false" customFormat="false" customHeight="false" hidden="false" ht="12.1" outlineLevel="0" r="1419">
      <c r="A1419" s="20" t="n">
        <v>45537.707800926</v>
      </c>
      <c r="B1419" s="16" t="s">
        <v>17</v>
      </c>
      <c r="C1419" s="16" t="s">
        <v>928</v>
      </c>
      <c r="D1419" s="16" t="s">
        <v>656</v>
      </c>
      <c r="E1419" s="16" t="s">
        <v>18</v>
      </c>
      <c r="F1419" s="16" t="s">
        <v>20</v>
      </c>
      <c r="G1419" s="7" t="n">
        <v>1</v>
      </c>
      <c r="H1419" s="6" t="n">
        <v>13724</v>
      </c>
      <c r="I1419" s="6" t="n">
        <v>-13724</v>
      </c>
      <c r="J1419" s="6" t="n">
        <v>-0</v>
      </c>
      <c r="K1419" s="6" t="n">
        <v>-10.73</v>
      </c>
      <c r="L1419" s="6" t="n">
        <v>-0</v>
      </c>
      <c r="M1419" s="6"/>
      <c r="N1419" s="6" t="s">
        <f>=I1419+J1419+K1419+L1419</f>
      </c>
      <c r="O1419" s="16"/>
      <c r="P1419" s="16" t="s">
        <v>807</v>
      </c>
    </row>
    <row collapsed="false" customFormat="false" customHeight="false" hidden="false" ht="12.1" outlineLevel="0" r="1420">
      <c r="A1420" s="21" t="n">
        <v>45538</v>
      </c>
      <c r="B1420" s="22" t="s">
        <v>803</v>
      </c>
      <c r="C1420" s="22" t="s">
        <v>175</v>
      </c>
      <c r="D1420" s="22" t="s">
        <v>803</v>
      </c>
      <c r="E1420" s="22" t="s">
        <v>803</v>
      </c>
      <c r="F1420" s="22" t="s">
        <v>20</v>
      </c>
      <c r="G1420" s="23" t="n">
        <v>1</v>
      </c>
      <c r="H1420" s="24" t="n">
        <v>200</v>
      </c>
      <c r="I1420" s="24" t="n">
        <v>200</v>
      </c>
      <c r="J1420" s="24" t="n">
        <v>0</v>
      </c>
      <c r="K1420" s="24" t="n">
        <v>-0</v>
      </c>
      <c r="L1420" s="24" t="n">
        <v>-0</v>
      </c>
      <c r="M1420" s="24"/>
      <c r="N1420" s="6" t="s">
        <f>=I1420+J1420+K1420+L1420</f>
      </c>
      <c r="O1420" s="22"/>
      <c r="P1420" s="22" t="s">
        <v>807</v>
      </c>
    </row>
    <row collapsed="false" customFormat="false" customHeight="false" hidden="false" ht="12.1" outlineLevel="0" r="1421">
      <c r="A1421" s="20" t="n">
        <v>45538.879953704</v>
      </c>
      <c r="B1421" s="16" t="s">
        <v>102</v>
      </c>
      <c r="C1421" s="16" t="s">
        <v>845</v>
      </c>
      <c r="D1421" s="16" t="s">
        <v>656</v>
      </c>
      <c r="E1421" s="16" t="s">
        <v>87</v>
      </c>
      <c r="F1421" s="16" t="s">
        <v>20</v>
      </c>
      <c r="G1421" s="7" t="n">
        <v>1</v>
      </c>
      <c r="H1421" s="6" t="n">
        <v>120.8</v>
      </c>
      <c r="I1421" s="6" t="n">
        <v>-120.8</v>
      </c>
      <c r="J1421" s="6" t="n">
        <v>-0</v>
      </c>
      <c r="K1421" s="6" t="n">
        <v>-0.09</v>
      </c>
      <c r="L1421" s="6" t="n">
        <v>-0</v>
      </c>
      <c r="M1421" s="6"/>
      <c r="N1421" s="6" t="s">
        <f>=I1421+J1421+K1421+L1421</f>
      </c>
      <c r="O1421" s="16"/>
      <c r="P1421" s="16" t="s">
        <v>807</v>
      </c>
    </row>
    <row collapsed="false" customFormat="false" customHeight="false" hidden="false" ht="12.1" outlineLevel="0" r="1422">
      <c r="A1422" s="21" t="n">
        <v>45547.514583333</v>
      </c>
      <c r="B1422" s="22" t="s">
        <v>803</v>
      </c>
      <c r="C1422" s="22" t="s">
        <v>175</v>
      </c>
      <c r="D1422" s="22" t="s">
        <v>803</v>
      </c>
      <c r="E1422" s="22" t="s">
        <v>803</v>
      </c>
      <c r="F1422" s="22" t="s">
        <v>20</v>
      </c>
      <c r="G1422" s="23" t="n">
        <v>5000</v>
      </c>
      <c r="H1422" s="24" t="n">
        <v>1</v>
      </c>
      <c r="I1422" s="24" t="n">
        <v>5000</v>
      </c>
      <c r="J1422" s="24" t="n">
        <v>0</v>
      </c>
      <c r="K1422" s="24" t="n">
        <v>-0</v>
      </c>
      <c r="L1422" s="24" t="n">
        <v>-0</v>
      </c>
      <c r="M1422" s="24"/>
      <c r="N1422" s="6" t="s">
        <f>=I1422+J1422+K1422+L1422</f>
      </c>
      <c r="O1422" s="22"/>
      <c r="P1422" s="22" t="s">
        <v>807</v>
      </c>
    </row>
    <row collapsed="false" customFormat="false" customHeight="false" hidden="false" ht="12.1" outlineLevel="0" r="1423">
      <c r="A1423" s="20" t="n">
        <v>45547.545520833</v>
      </c>
      <c r="B1423" s="16" t="s">
        <v>23</v>
      </c>
      <c r="C1423" s="16" t="s">
        <v>897</v>
      </c>
      <c r="D1423" s="16" t="s">
        <v>656</v>
      </c>
      <c r="E1423" s="16" t="s">
        <v>18</v>
      </c>
      <c r="F1423" s="16" t="s">
        <v>20</v>
      </c>
      <c r="G1423" s="7" t="n">
        <v>10</v>
      </c>
      <c r="H1423" s="6" t="n">
        <v>255.99</v>
      </c>
      <c r="I1423" s="6" t="n">
        <v>-2559.9</v>
      </c>
      <c r="J1423" s="6" t="n">
        <v>-0</v>
      </c>
      <c r="K1423" s="6" t="n">
        <v>-2</v>
      </c>
      <c r="L1423" s="6" t="n">
        <v>-0</v>
      </c>
      <c r="M1423" s="6"/>
      <c r="N1423" s="6" t="s">
        <f>=I1423+J1423+K1423+L1423</f>
      </c>
      <c r="O1423" s="16"/>
      <c r="P1423" s="16" t="s">
        <v>807</v>
      </c>
    </row>
    <row collapsed="false" customFormat="false" customHeight="false" hidden="false" ht="12.1" outlineLevel="0" r="1424">
      <c r="A1424" s="20" t="n">
        <v>45547.545636574</v>
      </c>
      <c r="B1424" s="16" t="s">
        <v>50</v>
      </c>
      <c r="C1424" s="16" t="s">
        <v>812</v>
      </c>
      <c r="D1424" s="16" t="s">
        <v>656</v>
      </c>
      <c r="E1424" s="16" t="s">
        <v>18</v>
      </c>
      <c r="F1424" s="16" t="s">
        <v>20</v>
      </c>
      <c r="G1424" s="7" t="n">
        <v>10</v>
      </c>
      <c r="H1424" s="6" t="n">
        <v>141.1</v>
      </c>
      <c r="I1424" s="6" t="n">
        <v>-1411</v>
      </c>
      <c r="J1424" s="6" t="n">
        <v>-0</v>
      </c>
      <c r="K1424" s="6" t="n">
        <v>-1.1</v>
      </c>
      <c r="L1424" s="6" t="n">
        <v>-0</v>
      </c>
      <c r="M1424" s="6"/>
      <c r="N1424" s="6" t="s">
        <f>=I1424+J1424+K1424+L1424</f>
      </c>
      <c r="O1424" s="16"/>
      <c r="P1424" s="16" t="s">
        <v>807</v>
      </c>
    </row>
    <row collapsed="false" customFormat="false" customHeight="false" hidden="false" ht="12.1" outlineLevel="0" r="1425">
      <c r="A1425" s="20" t="n">
        <v>45547.545868056</v>
      </c>
      <c r="B1425" s="16" t="s">
        <v>35</v>
      </c>
      <c r="C1425" s="16" t="s">
        <v>898</v>
      </c>
      <c r="D1425" s="16" t="s">
        <v>656</v>
      </c>
      <c r="E1425" s="16" t="s">
        <v>18</v>
      </c>
      <c r="F1425" s="16" t="s">
        <v>20</v>
      </c>
      <c r="G1425" s="7" t="n">
        <v>2</v>
      </c>
      <c r="H1425" s="6" t="n">
        <v>476.4</v>
      </c>
      <c r="I1425" s="6" t="n">
        <v>-952.8</v>
      </c>
      <c r="J1425" s="6" t="n">
        <v>-0</v>
      </c>
      <c r="K1425" s="6" t="n">
        <v>-0.75</v>
      </c>
      <c r="L1425" s="6" t="n">
        <v>-0</v>
      </c>
      <c r="M1425" s="6"/>
      <c r="N1425" s="6" t="s">
        <f>=I1425+J1425+K1425+L1425</f>
      </c>
      <c r="O1425" s="16"/>
      <c r="P1425" s="16" t="s">
        <v>807</v>
      </c>
    </row>
    <row collapsed="false" customFormat="false" customHeight="false" hidden="false" ht="12.1" outlineLevel="0" r="1426">
      <c r="A1426" s="20" t="n">
        <v>45547.54599537</v>
      </c>
      <c r="B1426" s="16" t="s">
        <v>102</v>
      </c>
      <c r="C1426" s="16" t="s">
        <v>845</v>
      </c>
      <c r="D1426" s="16" t="s">
        <v>656</v>
      </c>
      <c r="E1426" s="16" t="s">
        <v>87</v>
      </c>
      <c r="F1426" s="16" t="s">
        <v>20</v>
      </c>
      <c r="G1426" s="7" t="n">
        <v>1</v>
      </c>
      <c r="H1426" s="6" t="n">
        <v>125.05</v>
      </c>
      <c r="I1426" s="6" t="n">
        <v>-125.05</v>
      </c>
      <c r="J1426" s="6" t="n">
        <v>-0</v>
      </c>
      <c r="K1426" s="6" t="n">
        <v>-0.1</v>
      </c>
      <c r="L1426" s="6" t="n">
        <v>-0</v>
      </c>
      <c r="M1426" s="6"/>
      <c r="N1426" s="6" t="s">
        <f>=I1426+J1426+K1426+L1426</f>
      </c>
      <c r="O1426" s="16"/>
      <c r="P1426" s="16" t="s">
        <v>807</v>
      </c>
    </row>
    <row collapsed="false" customFormat="false" customHeight="false" hidden="false" ht="12.1" outlineLevel="0" r="1427">
      <c r="A1427" s="21" t="n">
        <v>45551.764583333</v>
      </c>
      <c r="B1427" s="22" t="s">
        <v>803</v>
      </c>
      <c r="C1427" s="22" t="s">
        <v>175</v>
      </c>
      <c r="D1427" s="22" t="s">
        <v>803</v>
      </c>
      <c r="E1427" s="22" t="s">
        <v>803</v>
      </c>
      <c r="F1427" s="22" t="s">
        <v>20</v>
      </c>
      <c r="G1427" s="23" t="n">
        <v>6000</v>
      </c>
      <c r="H1427" s="24" t="n">
        <v>1</v>
      </c>
      <c r="I1427" s="24" t="n">
        <v>6000</v>
      </c>
      <c r="J1427" s="24" t="n">
        <v>0</v>
      </c>
      <c r="K1427" s="24" t="n">
        <v>-0</v>
      </c>
      <c r="L1427" s="24" t="n">
        <v>-0</v>
      </c>
      <c r="M1427" s="24"/>
      <c r="N1427" s="6" t="s">
        <f>=I1427+J1427+K1427+L1427</f>
      </c>
      <c r="O1427" s="22"/>
      <c r="P1427" s="22" t="s">
        <v>927</v>
      </c>
    </row>
    <row collapsed="false" customFormat="false" customHeight="false" hidden="false" ht="12.1" outlineLevel="0" r="1428">
      <c r="A1428" s="20" t="n">
        <v>45552.796527778</v>
      </c>
      <c r="B1428" s="16" t="s">
        <v>17</v>
      </c>
      <c r="C1428" s="16" t="s">
        <v>928</v>
      </c>
      <c r="D1428" s="16" t="s">
        <v>656</v>
      </c>
      <c r="E1428" s="16" t="s">
        <v>18</v>
      </c>
      <c r="F1428" s="16" t="s">
        <v>20</v>
      </c>
      <c r="G1428" s="7" t="n">
        <v>0.4152172</v>
      </c>
      <c r="H1428" s="6" t="n">
        <v>14450.27</v>
      </c>
      <c r="I1428" s="6" t="n">
        <v>-6000</v>
      </c>
      <c r="J1428" s="6" t="n">
        <v>-0</v>
      </c>
      <c r="K1428" s="6" t="n">
        <v>-0</v>
      </c>
      <c r="L1428" s="6" t="n">
        <v>-0</v>
      </c>
      <c r="M1428" s="6"/>
      <c r="N1428" s="6" t="s">
        <f>=I1428+J1428+K1428+L1428</f>
      </c>
      <c r="O1428" s="16"/>
      <c r="P1428" s="16" t="s">
        <v>927</v>
      </c>
    </row>
    <row collapsed="false" customFormat="false" customHeight="false" hidden="false" ht="12.1" outlineLevel="0" r="1429">
      <c r="A1429" s="21" t="n">
        <v>45555</v>
      </c>
      <c r="B1429" s="22" t="s">
        <v>813</v>
      </c>
      <c r="C1429" s="22" t="s">
        <v>976</v>
      </c>
      <c r="D1429" s="22" t="s">
        <v>813</v>
      </c>
      <c r="E1429" s="22" t="s">
        <v>813</v>
      </c>
      <c r="F1429" s="22" t="s">
        <v>20</v>
      </c>
      <c r="G1429" s="23" t="n">
        <v>1</v>
      </c>
      <c r="H1429" s="24" t="n">
        <v>271.6</v>
      </c>
      <c r="I1429" s="24" t="n">
        <v>271.6</v>
      </c>
      <c r="J1429" s="24" t="n">
        <v>0</v>
      </c>
      <c r="K1429" s="24" t="n">
        <v>-0</v>
      </c>
      <c r="L1429" s="24" t="n">
        <v>-0</v>
      </c>
      <c r="M1429" s="24"/>
      <c r="N1429" s="6" t="s">
        <f>=I1429+J1429+K1429+L1429</f>
      </c>
      <c r="O1429" s="22"/>
      <c r="P1429" s="22" t="s">
        <v>807</v>
      </c>
    </row>
    <row collapsed="false" customFormat="false" customHeight="false" hidden="false" ht="12.1" outlineLevel="0" r="1430">
      <c r="A1430" s="20" t="n">
        <v>45555.8053125</v>
      </c>
      <c r="B1430" s="16" t="s">
        <v>102</v>
      </c>
      <c r="C1430" s="16" t="s">
        <v>845</v>
      </c>
      <c r="D1430" s="16" t="s">
        <v>656</v>
      </c>
      <c r="E1430" s="16" t="s">
        <v>87</v>
      </c>
      <c r="F1430" s="16" t="s">
        <v>20</v>
      </c>
      <c r="G1430" s="7" t="n">
        <v>2</v>
      </c>
      <c r="H1430" s="6" t="n">
        <v>133.25</v>
      </c>
      <c r="I1430" s="6" t="n">
        <v>-266.5</v>
      </c>
      <c r="J1430" s="6" t="n">
        <v>-0</v>
      </c>
      <c r="K1430" s="6" t="n">
        <v>-0.21</v>
      </c>
      <c r="L1430" s="6" t="n">
        <v>-0</v>
      </c>
      <c r="M1430" s="6"/>
      <c r="N1430" s="6" t="s">
        <f>=I1430+J1430+K1430+L1430</f>
      </c>
      <c r="O1430" s="16"/>
      <c r="P1430" s="16" t="s">
        <v>807</v>
      </c>
    </row>
    <row collapsed="false" customFormat="false" customHeight="false" hidden="false" ht="12.1" outlineLevel="0" r="1431">
      <c r="A1431" s="21" t="n">
        <v>45558.625</v>
      </c>
      <c r="B1431" s="22" t="s">
        <v>803</v>
      </c>
      <c r="C1431" s="22" t="s">
        <v>175</v>
      </c>
      <c r="D1431" s="22" t="s">
        <v>803</v>
      </c>
      <c r="E1431" s="22" t="s">
        <v>803</v>
      </c>
      <c r="F1431" s="22" t="s">
        <v>20</v>
      </c>
      <c r="G1431" s="23" t="n">
        <v>5000</v>
      </c>
      <c r="H1431" s="24" t="n">
        <v>1</v>
      </c>
      <c r="I1431" s="24" t="n">
        <v>5000</v>
      </c>
      <c r="J1431" s="24" t="n">
        <v>0</v>
      </c>
      <c r="K1431" s="24" t="n">
        <v>-0</v>
      </c>
      <c r="L1431" s="24" t="n">
        <v>-0</v>
      </c>
      <c r="M1431" s="24"/>
      <c r="N1431" s="6" t="s">
        <f>=I1431+J1431+K1431+L1431</f>
      </c>
      <c r="O1431" s="22"/>
      <c r="P1431" s="22" t="s">
        <v>841</v>
      </c>
    </row>
    <row collapsed="false" customFormat="false" customHeight="false" hidden="false" ht="12.1" outlineLevel="0" r="1432">
      <c r="A1432" s="20" t="n">
        <v>45558.632638889</v>
      </c>
      <c r="B1432" s="16" t="s">
        <v>744</v>
      </c>
      <c r="C1432" s="16" t="s">
        <v>983</v>
      </c>
      <c r="D1432" s="16" t="s">
        <v>656</v>
      </c>
      <c r="E1432" s="16" t="s">
        <v>18</v>
      </c>
      <c r="F1432" s="16" t="s">
        <v>20</v>
      </c>
      <c r="G1432" s="7" t="n">
        <v>2</v>
      </c>
      <c r="H1432" s="6" t="n">
        <v>2153.5</v>
      </c>
      <c r="I1432" s="6" t="n">
        <v>-4307</v>
      </c>
      <c r="J1432" s="6" t="n">
        <v>-0</v>
      </c>
      <c r="K1432" s="6" t="n">
        <v>-0</v>
      </c>
      <c r="L1432" s="6" t="n">
        <v>-0</v>
      </c>
      <c r="M1432" s="6"/>
      <c r="N1432" s="6" t="s">
        <f>=I1432+J1432+K1432+L1432</f>
      </c>
      <c r="O1432" s="16"/>
      <c r="P1432" s="16" t="s">
        <v>841</v>
      </c>
    </row>
    <row collapsed="false" customFormat="false" customHeight="false" hidden="false" ht="12.1" outlineLevel="0" r="1433">
      <c r="A1433" s="20" t="n">
        <v>45558.632638889</v>
      </c>
      <c r="B1433" s="16" t="s">
        <v>718</v>
      </c>
      <c r="C1433" s="16" t="s">
        <v>912</v>
      </c>
      <c r="D1433" s="16" t="s">
        <v>656</v>
      </c>
      <c r="E1433" s="16" t="s">
        <v>87</v>
      </c>
      <c r="F1433" s="16" t="s">
        <v>20</v>
      </c>
      <c r="G1433" s="7" t="n">
        <v>51</v>
      </c>
      <c r="H1433" s="6" t="n">
        <v>13.504</v>
      </c>
      <c r="I1433" s="6" t="n">
        <v>-688.7</v>
      </c>
      <c r="J1433" s="6" t="n">
        <v>-0</v>
      </c>
      <c r="K1433" s="6" t="n">
        <v>-0</v>
      </c>
      <c r="L1433" s="6" t="n">
        <v>-0</v>
      </c>
      <c r="M1433" s="6"/>
      <c r="N1433" s="6" t="s">
        <f>=I1433+J1433+K1433+L1433</f>
      </c>
      <c r="O1433" s="16"/>
      <c r="P1433" s="16" t="s">
        <v>841</v>
      </c>
    </row>
    <row collapsed="false" customFormat="false" customHeight="false" hidden="false" ht="12.1" outlineLevel="0" r="1434">
      <c r="A1434" s="20" t="n">
        <v>45558.651921296</v>
      </c>
      <c r="B1434" s="16" t="s">
        <v>666</v>
      </c>
      <c r="C1434" s="16" t="s">
        <v>817</v>
      </c>
      <c r="D1434" s="16" t="s">
        <v>656</v>
      </c>
      <c r="E1434" s="16" t="s">
        <v>87</v>
      </c>
      <c r="F1434" s="16" t="s">
        <v>20</v>
      </c>
      <c r="G1434" s="7" t="n">
        <v>2</v>
      </c>
      <c r="H1434" s="6" t="n">
        <v>17.268</v>
      </c>
      <c r="I1434" s="6" t="n">
        <v>-34.54</v>
      </c>
      <c r="J1434" s="6" t="n">
        <v>-0</v>
      </c>
      <c r="K1434" s="6" t="n">
        <v>-0.03</v>
      </c>
      <c r="L1434" s="6" t="n">
        <v>-0</v>
      </c>
      <c r="M1434" s="6"/>
      <c r="N1434" s="6" t="s">
        <f>=I1434+J1434+K1434+L1434</f>
      </c>
      <c r="O1434" s="16"/>
      <c r="P1434" s="16" t="s">
        <v>807</v>
      </c>
    </row>
    <row collapsed="false" customFormat="false" customHeight="false" hidden="false" ht="12.1" outlineLevel="0" r="1435">
      <c r="A1435" s="29" t="n">
        <v>45567.441979167</v>
      </c>
      <c r="B1435" s="30" t="s">
        <v>741</v>
      </c>
      <c r="C1435" s="30" t="s">
        <v>958</v>
      </c>
      <c r="D1435" s="30" t="s">
        <v>657</v>
      </c>
      <c r="E1435" s="30" t="s">
        <v>87</v>
      </c>
      <c r="F1435" s="30" t="s">
        <v>20</v>
      </c>
      <c r="G1435" s="31" t="n">
        <v>-1</v>
      </c>
      <c r="H1435" s="32" t="n">
        <v>70600</v>
      </c>
      <c r="I1435" s="32" t="n">
        <v>70600</v>
      </c>
      <c r="J1435" s="32" t="n">
        <v>0</v>
      </c>
      <c r="K1435" s="32" t="n">
        <v>-55.21</v>
      </c>
      <c r="L1435" s="32" t="n">
        <v>-0</v>
      </c>
      <c r="M1435" s="32"/>
      <c r="N1435" s="6" t="s">
        <f>=I1435+J1435+K1435+L1435</f>
      </c>
      <c r="O1435" s="30"/>
      <c r="P1435" s="30" t="s">
        <v>807</v>
      </c>
    </row>
    <row collapsed="false" customFormat="false" customHeight="false" hidden="false" ht="12.1" outlineLevel="0" r="1436">
      <c r="A1436" s="20" t="n">
        <v>45567.444131944</v>
      </c>
      <c r="B1436" s="16" t="s">
        <v>27</v>
      </c>
      <c r="C1436" s="16" t="s">
        <v>860</v>
      </c>
      <c r="D1436" s="16" t="s">
        <v>656</v>
      </c>
      <c r="E1436" s="16" t="s">
        <v>18</v>
      </c>
      <c r="F1436" s="16" t="s">
        <v>20</v>
      </c>
      <c r="G1436" s="7" t="n">
        <v>10</v>
      </c>
      <c r="H1436" s="6" t="n">
        <v>6950</v>
      </c>
      <c r="I1436" s="6" t="n">
        <v>-69500</v>
      </c>
      <c r="J1436" s="6" t="n">
        <v>-0</v>
      </c>
      <c r="K1436" s="6" t="n">
        <v>-54.35</v>
      </c>
      <c r="L1436" s="6" t="n">
        <v>-0</v>
      </c>
      <c r="M1436" s="6"/>
      <c r="N1436" s="6" t="s">
        <f>=I1436+J1436+K1436+L1436</f>
      </c>
      <c r="O1436" s="16"/>
      <c r="P1436" s="16" t="s">
        <v>807</v>
      </c>
    </row>
    <row collapsed="false" customFormat="false" customHeight="false" hidden="false" ht="12.1" outlineLevel="0" r="1437">
      <c r="A1437" s="20" t="n">
        <v>45567.444502315</v>
      </c>
      <c r="B1437" s="16" t="s">
        <v>676</v>
      </c>
      <c r="C1437" s="16" t="s">
        <v>844</v>
      </c>
      <c r="D1437" s="16" t="s">
        <v>656</v>
      </c>
      <c r="E1437" s="16" t="s">
        <v>87</v>
      </c>
      <c r="F1437" s="16" t="s">
        <v>20</v>
      </c>
      <c r="G1437" s="7" t="n">
        <v>662</v>
      </c>
      <c r="H1437" s="6" t="n">
        <v>1.4893</v>
      </c>
      <c r="I1437" s="6" t="n">
        <v>-985.92</v>
      </c>
      <c r="J1437" s="6" t="n">
        <v>-0</v>
      </c>
      <c r="K1437" s="6" t="n">
        <v>-0.77</v>
      </c>
      <c r="L1437" s="6" t="n">
        <v>-0</v>
      </c>
      <c r="M1437" s="6"/>
      <c r="N1437" s="6" t="s">
        <f>=I1437+J1437+K1437+L1437</f>
      </c>
      <c r="O1437" s="16"/>
      <c r="P1437" s="16" t="s">
        <v>807</v>
      </c>
    </row>
    <row collapsed="false" customFormat="false" customHeight="false" hidden="false" ht="12.1" outlineLevel="0" r="1438">
      <c r="A1438" s="29" t="n">
        <v>45567.559027778</v>
      </c>
      <c r="B1438" s="30" t="s">
        <v>666</v>
      </c>
      <c r="C1438" s="30" t="s">
        <v>817</v>
      </c>
      <c r="D1438" s="30" t="s">
        <v>657</v>
      </c>
      <c r="E1438" s="30" t="s">
        <v>87</v>
      </c>
      <c r="F1438" s="30" t="s">
        <v>20</v>
      </c>
      <c r="G1438" s="31" t="n">
        <v>-81</v>
      </c>
      <c r="H1438" s="32" t="n">
        <v>17.288</v>
      </c>
      <c r="I1438" s="32" t="n">
        <v>1400.33</v>
      </c>
      <c r="J1438" s="32" t="n">
        <v>0</v>
      </c>
      <c r="K1438" s="32" t="n">
        <v>-0</v>
      </c>
      <c r="L1438" s="32" t="n">
        <v>-0</v>
      </c>
      <c r="M1438" s="32"/>
      <c r="N1438" s="6" t="s">
        <f>=I1438+J1438+K1438+L1438</f>
      </c>
      <c r="O1438" s="30"/>
      <c r="P1438" s="30" t="s">
        <v>841</v>
      </c>
    </row>
    <row collapsed="false" customFormat="false" customHeight="false" hidden="false" ht="12.1" outlineLevel="0" r="1439">
      <c r="A1439" s="29" t="n">
        <v>45567.559027778</v>
      </c>
      <c r="B1439" s="30" t="s">
        <v>666</v>
      </c>
      <c r="C1439" s="30" t="s">
        <v>817</v>
      </c>
      <c r="D1439" s="30" t="s">
        <v>657</v>
      </c>
      <c r="E1439" s="30" t="s">
        <v>87</v>
      </c>
      <c r="F1439" s="30" t="s">
        <v>20</v>
      </c>
      <c r="G1439" s="31" t="n">
        <v>-330</v>
      </c>
      <c r="H1439" s="32" t="n">
        <v>17.287</v>
      </c>
      <c r="I1439" s="32" t="n">
        <v>5704.71</v>
      </c>
      <c r="J1439" s="32" t="n">
        <v>0</v>
      </c>
      <c r="K1439" s="32" t="n">
        <v>-0</v>
      </c>
      <c r="L1439" s="32" t="n">
        <v>-0</v>
      </c>
      <c r="M1439" s="32"/>
      <c r="N1439" s="6" t="s">
        <f>=I1439+J1439+K1439+L1439</f>
      </c>
      <c r="O1439" s="30"/>
      <c r="P1439" s="30" t="s">
        <v>841</v>
      </c>
    </row>
    <row collapsed="false" customFormat="false" customHeight="false" hidden="false" ht="12.1" outlineLevel="0" r="1440">
      <c r="A1440" s="29" t="n">
        <v>45567.559722222</v>
      </c>
      <c r="B1440" s="30" t="s">
        <v>93</v>
      </c>
      <c r="C1440" s="30" t="s">
        <v>935</v>
      </c>
      <c r="D1440" s="30" t="s">
        <v>657</v>
      </c>
      <c r="E1440" s="30" t="s">
        <v>87</v>
      </c>
      <c r="F1440" s="30" t="s">
        <v>20</v>
      </c>
      <c r="G1440" s="31" t="n">
        <v>-1</v>
      </c>
      <c r="H1440" s="32" t="n">
        <v>1154.4</v>
      </c>
      <c r="I1440" s="32" t="n">
        <v>1154.4</v>
      </c>
      <c r="J1440" s="32" t="n">
        <v>0</v>
      </c>
      <c r="K1440" s="32" t="n">
        <v>-0</v>
      </c>
      <c r="L1440" s="32" t="n">
        <v>-0</v>
      </c>
      <c r="M1440" s="32"/>
      <c r="N1440" s="6" t="s">
        <f>=I1440+J1440+K1440+L1440</f>
      </c>
      <c r="O1440" s="30"/>
      <c r="P1440" s="30" t="s">
        <v>841</v>
      </c>
    </row>
    <row collapsed="false" customFormat="false" customHeight="false" hidden="false" ht="12.1" outlineLevel="0" r="1441">
      <c r="A1441" s="20" t="n">
        <v>45567.560416667</v>
      </c>
      <c r="B1441" s="16" t="s">
        <v>112</v>
      </c>
      <c r="C1441" s="16" t="s">
        <v>980</v>
      </c>
      <c r="D1441" s="16" t="s">
        <v>656</v>
      </c>
      <c r="E1441" s="16" t="s">
        <v>113</v>
      </c>
      <c r="F1441" s="16" t="s">
        <v>20</v>
      </c>
      <c r="G1441" s="7" t="n">
        <v>1</v>
      </c>
      <c r="H1441" s="6" t="n">
        <v>87.6799</v>
      </c>
      <c r="I1441" s="6" t="n">
        <v>-8185.63</v>
      </c>
      <c r="J1441" s="6" t="n">
        <v>-69.084994</v>
      </c>
      <c r="K1441" s="6" t="n">
        <v>-0</v>
      </c>
      <c r="L1441" s="6" t="n">
        <v>-0</v>
      </c>
      <c r="M1441" s="6"/>
      <c r="N1441" s="6" t="s">
        <f>=I1441+J1441+K1441+L1441</f>
      </c>
      <c r="O1441" s="16"/>
      <c r="P1441" s="16" t="s">
        <v>841</v>
      </c>
    </row>
    <row collapsed="false" customFormat="false" customHeight="false" hidden="false" ht="12.1" outlineLevel="0" r="1442">
      <c r="A1442" s="29" t="n">
        <v>45574.595</v>
      </c>
      <c r="B1442" s="30" t="s">
        <v>676</v>
      </c>
      <c r="C1442" s="30" t="s">
        <v>844</v>
      </c>
      <c r="D1442" s="30" t="s">
        <v>657</v>
      </c>
      <c r="E1442" s="30" t="s">
        <v>87</v>
      </c>
      <c r="F1442" s="30" t="s">
        <v>20</v>
      </c>
      <c r="G1442" s="31" t="n">
        <v>-662</v>
      </c>
      <c r="H1442" s="32" t="n">
        <v>1.4943</v>
      </c>
      <c r="I1442" s="32" t="n">
        <v>989.23</v>
      </c>
      <c r="J1442" s="32" t="n">
        <v>0</v>
      </c>
      <c r="K1442" s="32" t="n">
        <v>-0.77</v>
      </c>
      <c r="L1442" s="32" t="n">
        <v>-0</v>
      </c>
      <c r="M1442" s="32"/>
      <c r="N1442" s="6" t="s">
        <f>=I1442+J1442+K1442+L1442</f>
      </c>
      <c r="O1442" s="30"/>
      <c r="P1442" s="30" t="s">
        <v>807</v>
      </c>
    </row>
    <row collapsed="false" customFormat="false" customHeight="false" hidden="false" ht="12.1" outlineLevel="0" r="1443">
      <c r="A1443" s="20" t="n">
        <v>45574.595162037</v>
      </c>
      <c r="B1443" s="16" t="s">
        <v>62</v>
      </c>
      <c r="C1443" s="16" t="s">
        <v>872</v>
      </c>
      <c r="D1443" s="16" t="s">
        <v>656</v>
      </c>
      <c r="E1443" s="16" t="s">
        <v>18</v>
      </c>
      <c r="F1443" s="16" t="s">
        <v>20</v>
      </c>
      <c r="G1443" s="7" t="n">
        <v>1</v>
      </c>
      <c r="H1443" s="6" t="n">
        <v>985.2</v>
      </c>
      <c r="I1443" s="6" t="n">
        <v>-985.2</v>
      </c>
      <c r="J1443" s="6" t="n">
        <v>-0</v>
      </c>
      <c r="K1443" s="6" t="n">
        <v>-0.77</v>
      </c>
      <c r="L1443" s="6" t="n">
        <v>-0</v>
      </c>
      <c r="M1443" s="6"/>
      <c r="N1443" s="6" t="s">
        <f>=I1443+J1443+K1443+L1443</f>
      </c>
      <c r="O1443" s="16"/>
      <c r="P1443" s="16" t="s">
        <v>807</v>
      </c>
    </row>
    <row collapsed="false" customFormat="false" customHeight="false" hidden="false" ht="12.1" outlineLevel="0" r="1444">
      <c r="A1444" s="21" t="n">
        <v>45580.834027778</v>
      </c>
      <c r="B1444" s="22" t="s">
        <v>803</v>
      </c>
      <c r="C1444" s="22" t="s">
        <v>175</v>
      </c>
      <c r="D1444" s="22" t="s">
        <v>803</v>
      </c>
      <c r="E1444" s="22" t="s">
        <v>803</v>
      </c>
      <c r="F1444" s="22" t="s">
        <v>20</v>
      </c>
      <c r="G1444" s="23" t="n">
        <v>2000</v>
      </c>
      <c r="H1444" s="24" t="n">
        <v>1</v>
      </c>
      <c r="I1444" s="24" t="n">
        <v>2000</v>
      </c>
      <c r="J1444" s="24" t="n">
        <v>0</v>
      </c>
      <c r="K1444" s="24" t="n">
        <v>-0</v>
      </c>
      <c r="L1444" s="24" t="n">
        <v>-0</v>
      </c>
      <c r="M1444" s="24"/>
      <c r="N1444" s="6" t="s">
        <f>=I1444+J1444+K1444+L1444</f>
      </c>
      <c r="O1444" s="22"/>
      <c r="P1444" s="22" t="s">
        <v>841</v>
      </c>
    </row>
    <row collapsed="false" customFormat="false" customHeight="false" hidden="false" ht="12.1" outlineLevel="0" r="1445">
      <c r="A1445" s="20" t="n">
        <v>45580.834722222</v>
      </c>
      <c r="B1445" s="16" t="s">
        <v>43</v>
      </c>
      <c r="C1445" s="16" t="s">
        <v>984</v>
      </c>
      <c r="D1445" s="16" t="s">
        <v>656</v>
      </c>
      <c r="E1445" s="16" t="s">
        <v>18</v>
      </c>
      <c r="F1445" s="16" t="s">
        <v>20</v>
      </c>
      <c r="G1445" s="7" t="n">
        <v>1</v>
      </c>
      <c r="H1445" s="6" t="n">
        <v>1370</v>
      </c>
      <c r="I1445" s="6" t="n">
        <v>-1370</v>
      </c>
      <c r="J1445" s="6" t="n">
        <v>-0</v>
      </c>
      <c r="K1445" s="6" t="n">
        <v>-0</v>
      </c>
      <c r="L1445" s="6" t="n">
        <v>-0</v>
      </c>
      <c r="M1445" s="6"/>
      <c r="N1445" s="6" t="s">
        <f>=I1445+J1445+K1445+L1445</f>
      </c>
      <c r="O1445" s="16"/>
      <c r="P1445" s="16" t="s">
        <v>841</v>
      </c>
    </row>
    <row collapsed="false" customFormat="false" customHeight="false" hidden="false" ht="12.1" outlineLevel="0" r="1446">
      <c r="A1446" s="20" t="n">
        <v>45580.834722222</v>
      </c>
      <c r="B1446" s="16" t="s">
        <v>58</v>
      </c>
      <c r="C1446" s="16" t="s">
        <v>961</v>
      </c>
      <c r="D1446" s="16" t="s">
        <v>656</v>
      </c>
      <c r="E1446" s="16" t="s">
        <v>18</v>
      </c>
      <c r="F1446" s="16" t="s">
        <v>20</v>
      </c>
      <c r="G1446" s="7" t="n">
        <v>100</v>
      </c>
      <c r="H1446" s="6" t="n">
        <v>3.892</v>
      </c>
      <c r="I1446" s="6" t="n">
        <v>-389.2</v>
      </c>
      <c r="J1446" s="6" t="n">
        <v>-0</v>
      </c>
      <c r="K1446" s="6" t="n">
        <v>-0</v>
      </c>
      <c r="L1446" s="6" t="n">
        <v>-0</v>
      </c>
      <c r="M1446" s="6"/>
      <c r="N1446" s="6" t="s">
        <f>=I1446+J1446+K1446+L1446</f>
      </c>
      <c r="O1446" s="16"/>
      <c r="P1446" s="16" t="s">
        <v>841</v>
      </c>
    </row>
    <row collapsed="false" customFormat="false" customHeight="false" hidden="false" ht="12.1" outlineLevel="0" r="1447">
      <c r="A1447" s="21" t="n">
        <v>45581.595138889</v>
      </c>
      <c r="B1447" s="22" t="s">
        <v>803</v>
      </c>
      <c r="C1447" s="22" t="s">
        <v>175</v>
      </c>
      <c r="D1447" s="22" t="s">
        <v>803</v>
      </c>
      <c r="E1447" s="22" t="s">
        <v>803</v>
      </c>
      <c r="F1447" s="22" t="s">
        <v>20</v>
      </c>
      <c r="G1447" s="23" t="n">
        <v>100</v>
      </c>
      <c r="H1447" s="24" t="n">
        <v>1</v>
      </c>
      <c r="I1447" s="24" t="n">
        <v>100</v>
      </c>
      <c r="J1447" s="24" t="n">
        <v>0</v>
      </c>
      <c r="K1447" s="24" t="n">
        <v>-0</v>
      </c>
      <c r="L1447" s="24" t="n">
        <v>-0</v>
      </c>
      <c r="M1447" s="24"/>
      <c r="N1447" s="6" t="s">
        <f>=I1447+J1447+K1447+L1447</f>
      </c>
      <c r="O1447" s="22"/>
      <c r="P1447" s="22" t="s">
        <v>841</v>
      </c>
    </row>
    <row collapsed="false" customFormat="false" customHeight="false" hidden="false" ht="12.1" outlineLevel="0" r="1448">
      <c r="A1448" s="21" t="n">
        <v>45581.595138889</v>
      </c>
      <c r="B1448" s="22" t="s">
        <v>813</v>
      </c>
      <c r="C1448" s="22" t="s">
        <v>985</v>
      </c>
      <c r="D1448" s="22" t="s">
        <v>813</v>
      </c>
      <c r="E1448" s="22" t="s">
        <v>813</v>
      </c>
      <c r="F1448" s="22" t="s">
        <v>20</v>
      </c>
      <c r="G1448" s="23" t="n">
        <v>60.4</v>
      </c>
      <c r="H1448" s="24" t="n">
        <v>1</v>
      </c>
      <c r="I1448" s="24" t="n">
        <v>60.4</v>
      </c>
      <c r="J1448" s="24" t="n">
        <v>0</v>
      </c>
      <c r="K1448" s="24" t="n">
        <v>-0</v>
      </c>
      <c r="L1448" s="24" t="n">
        <v>-0</v>
      </c>
      <c r="M1448" s="24"/>
      <c r="N1448" s="6" t="s">
        <f>=I1448+J1448+K1448+L1448</f>
      </c>
      <c r="O1448" s="22"/>
      <c r="P1448" s="22" t="s">
        <v>841</v>
      </c>
    </row>
    <row collapsed="false" customFormat="false" customHeight="false" hidden="false" ht="12.1" outlineLevel="0" r="1449">
      <c r="A1449" s="20" t="n">
        <v>45581.595833333</v>
      </c>
      <c r="B1449" s="16" t="s">
        <v>58</v>
      </c>
      <c r="C1449" s="16" t="s">
        <v>961</v>
      </c>
      <c r="D1449" s="16" t="s">
        <v>656</v>
      </c>
      <c r="E1449" s="16" t="s">
        <v>18</v>
      </c>
      <c r="F1449" s="16" t="s">
        <v>20</v>
      </c>
      <c r="G1449" s="7" t="n">
        <v>100</v>
      </c>
      <c r="H1449" s="6" t="n">
        <v>3.8695</v>
      </c>
      <c r="I1449" s="6" t="n">
        <v>-386.95</v>
      </c>
      <c r="J1449" s="6" t="n">
        <v>-0</v>
      </c>
      <c r="K1449" s="6" t="n">
        <v>-0</v>
      </c>
      <c r="L1449" s="6" t="n">
        <v>-0</v>
      </c>
      <c r="M1449" s="6"/>
      <c r="N1449" s="6" t="s">
        <f>=I1449+J1449+K1449+L1449</f>
      </c>
      <c r="O1449" s="16"/>
      <c r="P1449" s="16" t="s">
        <v>841</v>
      </c>
    </row>
    <row collapsed="false" customFormat="false" customHeight="false" hidden="false" ht="12.1" outlineLevel="0" r="1450">
      <c r="A1450" s="21" t="n">
        <v>45581.601388889</v>
      </c>
      <c r="B1450" s="22" t="s">
        <v>803</v>
      </c>
      <c r="C1450" s="22" t="s">
        <v>175</v>
      </c>
      <c r="D1450" s="22" t="s">
        <v>803</v>
      </c>
      <c r="E1450" s="22" t="s">
        <v>803</v>
      </c>
      <c r="F1450" s="22" t="s">
        <v>20</v>
      </c>
      <c r="G1450" s="23" t="n">
        <v>6000</v>
      </c>
      <c r="H1450" s="24" t="n">
        <v>1</v>
      </c>
      <c r="I1450" s="24" t="n">
        <v>6000</v>
      </c>
      <c r="J1450" s="24" t="n">
        <v>0</v>
      </c>
      <c r="K1450" s="24" t="n">
        <v>-0</v>
      </c>
      <c r="L1450" s="24" t="n">
        <v>-0</v>
      </c>
      <c r="M1450" s="24"/>
      <c r="N1450" s="6" t="s">
        <f>=I1450+J1450+K1450+L1450</f>
      </c>
      <c r="O1450" s="22"/>
      <c r="P1450" s="22" t="s">
        <v>927</v>
      </c>
    </row>
    <row collapsed="false" customFormat="false" customHeight="false" hidden="false" ht="12.1" outlineLevel="0" r="1451">
      <c r="A1451" s="20" t="n">
        <v>45582.504861111</v>
      </c>
      <c r="B1451" s="16" t="s">
        <v>718</v>
      </c>
      <c r="C1451" s="16" t="s">
        <v>912</v>
      </c>
      <c r="D1451" s="16" t="s">
        <v>656</v>
      </c>
      <c r="E1451" s="16" t="s">
        <v>87</v>
      </c>
      <c r="F1451" s="16" t="s">
        <v>20</v>
      </c>
      <c r="G1451" s="7" t="n">
        <v>1</v>
      </c>
      <c r="H1451" s="6" t="n">
        <v>13.388</v>
      </c>
      <c r="I1451" s="6" t="n">
        <v>-13.39</v>
      </c>
      <c r="J1451" s="6" t="n">
        <v>-0</v>
      </c>
      <c r="K1451" s="6" t="n">
        <v>-0</v>
      </c>
      <c r="L1451" s="6" t="n">
        <v>-0</v>
      </c>
      <c r="M1451" s="6"/>
      <c r="N1451" s="6" t="s">
        <f>=I1451+J1451+K1451+L1451</f>
      </c>
      <c r="O1451" s="16"/>
      <c r="P1451" s="16" t="s">
        <v>841</v>
      </c>
    </row>
    <row collapsed="false" customFormat="false" customHeight="false" hidden="false" ht="12.1" outlineLevel="0" r="1452">
      <c r="A1452" s="20" t="n">
        <v>45582.576388889</v>
      </c>
      <c r="B1452" s="16" t="s">
        <v>17</v>
      </c>
      <c r="C1452" s="16" t="s">
        <v>928</v>
      </c>
      <c r="D1452" s="16" t="s">
        <v>656</v>
      </c>
      <c r="E1452" s="16" t="s">
        <v>18</v>
      </c>
      <c r="F1452" s="16" t="s">
        <v>20</v>
      </c>
      <c r="G1452" s="7" t="n">
        <v>0.4003357</v>
      </c>
      <c r="H1452" s="6" t="n">
        <v>14987.42</v>
      </c>
      <c r="I1452" s="6" t="n">
        <v>-6000</v>
      </c>
      <c r="J1452" s="6" t="n">
        <v>-0</v>
      </c>
      <c r="K1452" s="6" t="n">
        <v>-0</v>
      </c>
      <c r="L1452" s="6" t="n">
        <v>-0</v>
      </c>
      <c r="M1452" s="6"/>
      <c r="N1452" s="6" t="s">
        <f>=I1452+J1452+K1452+L1452</f>
      </c>
      <c r="O1452" s="16"/>
      <c r="P1452" s="16" t="s">
        <v>927</v>
      </c>
    </row>
    <row collapsed="false" customFormat="false" customHeight="false" hidden="false" ht="12.1" outlineLevel="0" r="1453">
      <c r="A1453" s="21" t="n">
        <v>45583.420833333</v>
      </c>
      <c r="B1453" s="22" t="s">
        <v>803</v>
      </c>
      <c r="C1453" s="22" t="s">
        <v>175</v>
      </c>
      <c r="D1453" s="22" t="s">
        <v>803</v>
      </c>
      <c r="E1453" s="22" t="s">
        <v>803</v>
      </c>
      <c r="F1453" s="22" t="s">
        <v>20</v>
      </c>
      <c r="G1453" s="23" t="n">
        <v>1400</v>
      </c>
      <c r="H1453" s="24" t="n">
        <v>1</v>
      </c>
      <c r="I1453" s="24" t="n">
        <v>1400</v>
      </c>
      <c r="J1453" s="24" t="n">
        <v>0</v>
      </c>
      <c r="K1453" s="24" t="n">
        <v>-0</v>
      </c>
      <c r="L1453" s="24" t="n">
        <v>-0</v>
      </c>
      <c r="M1453" s="24"/>
      <c r="N1453" s="6" t="s">
        <f>=I1453+J1453+K1453+L1453</f>
      </c>
      <c r="O1453" s="22"/>
      <c r="P1453" s="22" t="s">
        <v>841</v>
      </c>
    </row>
    <row collapsed="false" customFormat="false" customHeight="false" hidden="false" ht="12.1" outlineLevel="0" r="1454">
      <c r="A1454" s="20" t="n">
        <v>45583.421527778</v>
      </c>
      <c r="B1454" s="16" t="s">
        <v>745</v>
      </c>
      <c r="C1454" s="16" t="s">
        <v>986</v>
      </c>
      <c r="D1454" s="16" t="s">
        <v>656</v>
      </c>
      <c r="E1454" s="16" t="s">
        <v>18</v>
      </c>
      <c r="F1454" s="16" t="s">
        <v>20</v>
      </c>
      <c r="G1454" s="7" t="n">
        <v>100</v>
      </c>
      <c r="H1454" s="6" t="n">
        <v>13.565</v>
      </c>
      <c r="I1454" s="6" t="n">
        <v>-1356.5</v>
      </c>
      <c r="J1454" s="6" t="n">
        <v>-0</v>
      </c>
      <c r="K1454" s="6" t="n">
        <v>-0</v>
      </c>
      <c r="L1454" s="6" t="n">
        <v>-0</v>
      </c>
      <c r="M1454" s="6"/>
      <c r="N1454" s="6" t="s">
        <f>=I1454+J1454+K1454+L1454</f>
      </c>
      <c r="O1454" s="16"/>
      <c r="P1454" s="16" t="s">
        <v>841</v>
      </c>
    </row>
    <row collapsed="false" customFormat="false" customHeight="false" hidden="false" ht="12.1" outlineLevel="0" r="1455">
      <c r="A1455" s="20" t="n">
        <v>45583.421527778</v>
      </c>
      <c r="B1455" s="16" t="s">
        <v>718</v>
      </c>
      <c r="C1455" s="16" t="s">
        <v>912</v>
      </c>
      <c r="D1455" s="16" t="s">
        <v>656</v>
      </c>
      <c r="E1455" s="16" t="s">
        <v>87</v>
      </c>
      <c r="F1455" s="16" t="s">
        <v>20</v>
      </c>
      <c r="G1455" s="7" t="n">
        <v>3</v>
      </c>
      <c r="H1455" s="6" t="n">
        <v>13.39</v>
      </c>
      <c r="I1455" s="6" t="n">
        <v>-40.17</v>
      </c>
      <c r="J1455" s="6" t="n">
        <v>-0</v>
      </c>
      <c r="K1455" s="6" t="n">
        <v>-0</v>
      </c>
      <c r="L1455" s="6" t="n">
        <v>-0</v>
      </c>
      <c r="M1455" s="6"/>
      <c r="N1455" s="6" t="s">
        <f>=I1455+J1455+K1455+L1455</f>
      </c>
      <c r="O1455" s="16"/>
      <c r="P1455" s="16" t="s">
        <v>841</v>
      </c>
    </row>
    <row collapsed="false" customFormat="false" customHeight="false" hidden="false" ht="12.1" outlineLevel="0" r="1456">
      <c r="A1456" s="21" t="n">
        <v>45587.416666667</v>
      </c>
      <c r="B1456" s="22" t="s">
        <v>803</v>
      </c>
      <c r="C1456" s="22" t="s">
        <v>175</v>
      </c>
      <c r="D1456" s="22" t="s">
        <v>803</v>
      </c>
      <c r="E1456" s="22" t="s">
        <v>803</v>
      </c>
      <c r="F1456" s="22" t="s">
        <v>20</v>
      </c>
      <c r="G1456" s="23" t="n">
        <v>95</v>
      </c>
      <c r="H1456" s="24" t="n">
        <v>1</v>
      </c>
      <c r="I1456" s="24" t="n">
        <v>95</v>
      </c>
      <c r="J1456" s="24" t="n">
        <v>0</v>
      </c>
      <c r="K1456" s="24" t="n">
        <v>-0</v>
      </c>
      <c r="L1456" s="24" t="n">
        <v>-0</v>
      </c>
      <c r="M1456" s="24"/>
      <c r="N1456" s="6" t="s">
        <f>=I1456+J1456+K1456+L1456</f>
      </c>
      <c r="O1456" s="22"/>
      <c r="P1456" s="22" t="s">
        <v>841</v>
      </c>
    </row>
    <row collapsed="false" customFormat="false" customHeight="false" hidden="false" ht="12.1" outlineLevel="0" r="1457">
      <c r="A1457" s="21" t="n">
        <v>45587.416666667</v>
      </c>
      <c r="B1457" s="22" t="s">
        <v>803</v>
      </c>
      <c r="C1457" s="22" t="s">
        <v>175</v>
      </c>
      <c r="D1457" s="22" t="s">
        <v>803</v>
      </c>
      <c r="E1457" s="22" t="s">
        <v>803</v>
      </c>
      <c r="F1457" s="22" t="s">
        <v>20</v>
      </c>
      <c r="G1457" s="23" t="n">
        <v>40</v>
      </c>
      <c r="H1457" s="24" t="n">
        <v>1</v>
      </c>
      <c r="I1457" s="24" t="n">
        <v>40</v>
      </c>
      <c r="J1457" s="24" t="n">
        <v>0</v>
      </c>
      <c r="K1457" s="24" t="n">
        <v>-0</v>
      </c>
      <c r="L1457" s="24" t="n">
        <v>-0</v>
      </c>
      <c r="M1457" s="24"/>
      <c r="N1457" s="6" t="s">
        <f>=I1457+J1457+K1457+L1457</f>
      </c>
      <c r="O1457" s="22"/>
      <c r="P1457" s="22" t="s">
        <v>841</v>
      </c>
    </row>
    <row collapsed="false" customFormat="false" customHeight="false" hidden="false" ht="12.1" outlineLevel="0" r="1458">
      <c r="A1458" s="20" t="n">
        <v>45587.420833333</v>
      </c>
      <c r="B1458" s="16" t="s">
        <v>718</v>
      </c>
      <c r="C1458" s="16" t="s">
        <v>912</v>
      </c>
      <c r="D1458" s="16" t="s">
        <v>656</v>
      </c>
      <c r="E1458" s="16" t="s">
        <v>87</v>
      </c>
      <c r="F1458" s="16" t="s">
        <v>20</v>
      </c>
      <c r="G1458" s="7" t="n">
        <v>10</v>
      </c>
      <c r="H1458" s="6" t="n">
        <v>13.4</v>
      </c>
      <c r="I1458" s="6" t="n">
        <v>-134</v>
      </c>
      <c r="J1458" s="6" t="n">
        <v>-0</v>
      </c>
      <c r="K1458" s="6" t="n">
        <v>-0</v>
      </c>
      <c r="L1458" s="6" t="n">
        <v>-0</v>
      </c>
      <c r="M1458" s="6"/>
      <c r="N1458" s="6" t="s">
        <f>=I1458+J1458+K1458+L1458</f>
      </c>
      <c r="O1458" s="16"/>
      <c r="P1458" s="16" t="s">
        <v>841</v>
      </c>
    </row>
    <row collapsed="false" customFormat="false" customHeight="false" hidden="false" ht="12.1" outlineLevel="0" r="1459">
      <c r="A1459" s="21" t="n">
        <v>45589.520833333</v>
      </c>
      <c r="B1459" s="22" t="s">
        <v>803</v>
      </c>
      <c r="C1459" s="22" t="s">
        <v>175</v>
      </c>
      <c r="D1459" s="22" t="s">
        <v>803</v>
      </c>
      <c r="E1459" s="22" t="s">
        <v>803</v>
      </c>
      <c r="F1459" s="22" t="s">
        <v>20</v>
      </c>
      <c r="G1459" s="23" t="n">
        <v>162</v>
      </c>
      <c r="H1459" s="24" t="n">
        <v>1</v>
      </c>
      <c r="I1459" s="24" t="n">
        <v>162</v>
      </c>
      <c r="J1459" s="24" t="n">
        <v>0</v>
      </c>
      <c r="K1459" s="24" t="n">
        <v>-0</v>
      </c>
      <c r="L1459" s="24" t="n">
        <v>-0</v>
      </c>
      <c r="M1459" s="24"/>
      <c r="N1459" s="6" t="s">
        <f>=I1459+J1459+K1459+L1459</f>
      </c>
      <c r="O1459" s="22"/>
      <c r="P1459" s="22" t="s">
        <v>841</v>
      </c>
    </row>
    <row collapsed="false" customFormat="false" customHeight="false" hidden="false" ht="12.1" outlineLevel="0" r="1460">
      <c r="A1460" s="20" t="n">
        <v>45589.522916667</v>
      </c>
      <c r="B1460" s="16" t="s">
        <v>718</v>
      </c>
      <c r="C1460" s="16" t="s">
        <v>912</v>
      </c>
      <c r="D1460" s="16" t="s">
        <v>656</v>
      </c>
      <c r="E1460" s="16" t="s">
        <v>87</v>
      </c>
      <c r="F1460" s="16" t="s">
        <v>20</v>
      </c>
      <c r="G1460" s="7" t="n">
        <v>12</v>
      </c>
      <c r="H1460" s="6" t="n">
        <v>13.378</v>
      </c>
      <c r="I1460" s="6" t="n">
        <v>-160.54</v>
      </c>
      <c r="J1460" s="6" t="n">
        <v>-0</v>
      </c>
      <c r="K1460" s="6" t="n">
        <v>-0</v>
      </c>
      <c r="L1460" s="6" t="n">
        <v>-0</v>
      </c>
      <c r="M1460" s="6"/>
      <c r="N1460" s="6" t="s">
        <f>=I1460+J1460+K1460+L1460</f>
      </c>
      <c r="O1460" s="16"/>
      <c r="P1460" s="16" t="s">
        <v>841</v>
      </c>
    </row>
    <row collapsed="false" customFormat="false" customHeight="false" hidden="false" ht="12.1" outlineLevel="0" r="1461">
      <c r="A1461" s="21" t="n">
        <v>45589.583333333</v>
      </c>
      <c r="B1461" s="22" t="s">
        <v>813</v>
      </c>
      <c r="C1461" s="22" t="s">
        <v>965</v>
      </c>
      <c r="D1461" s="22" t="s">
        <v>813</v>
      </c>
      <c r="E1461" s="22" t="s">
        <v>813</v>
      </c>
      <c r="F1461" s="22" t="s">
        <v>20</v>
      </c>
      <c r="G1461" s="23" t="n">
        <v>2396.72</v>
      </c>
      <c r="H1461" s="24" t="n">
        <v>1</v>
      </c>
      <c r="I1461" s="24" t="n">
        <v>2396.72</v>
      </c>
      <c r="J1461" s="24" t="n">
        <v>0</v>
      </c>
      <c r="K1461" s="24" t="n">
        <v>-0</v>
      </c>
      <c r="L1461" s="24" t="n">
        <v>-0</v>
      </c>
      <c r="M1461" s="24"/>
      <c r="N1461" s="6" t="s">
        <f>=I1461+J1461+K1461+L1461</f>
      </c>
      <c r="O1461" s="22"/>
      <c r="P1461" s="22" t="s">
        <v>807</v>
      </c>
    </row>
    <row collapsed="false" customFormat="false" customHeight="false" hidden="false" ht="12.1" outlineLevel="0" r="1462">
      <c r="A1462" s="20" t="n">
        <v>45589.586145833</v>
      </c>
      <c r="B1462" s="16" t="s">
        <v>35</v>
      </c>
      <c r="C1462" s="16" t="s">
        <v>898</v>
      </c>
      <c r="D1462" s="16" t="s">
        <v>656</v>
      </c>
      <c r="E1462" s="16" t="s">
        <v>18</v>
      </c>
      <c r="F1462" s="16" t="s">
        <v>20</v>
      </c>
      <c r="G1462" s="7" t="n">
        <v>5</v>
      </c>
      <c r="H1462" s="6" t="n">
        <v>469.95</v>
      </c>
      <c r="I1462" s="6" t="n">
        <v>-2349.75</v>
      </c>
      <c r="J1462" s="6" t="n">
        <v>-0</v>
      </c>
      <c r="K1462" s="6" t="n">
        <v>-1.82</v>
      </c>
      <c r="L1462" s="6" t="n">
        <v>-0</v>
      </c>
      <c r="M1462" s="6"/>
      <c r="N1462" s="6" t="s">
        <f>=I1462+J1462+K1462+L1462</f>
      </c>
      <c r="O1462" s="16"/>
      <c r="P1462" s="16" t="s">
        <v>807</v>
      </c>
    </row>
    <row collapsed="false" customFormat="false" customHeight="false" hidden="false" ht="12.1" outlineLevel="0" r="1463">
      <c r="A1463" s="20" t="n">
        <v>45589.586423611</v>
      </c>
      <c r="B1463" s="16" t="s">
        <v>666</v>
      </c>
      <c r="C1463" s="16" t="s">
        <v>817</v>
      </c>
      <c r="D1463" s="16" t="s">
        <v>656</v>
      </c>
      <c r="E1463" s="16" t="s">
        <v>87</v>
      </c>
      <c r="F1463" s="16" t="s">
        <v>20</v>
      </c>
      <c r="G1463" s="7" t="n">
        <v>3</v>
      </c>
      <c r="H1463" s="6" t="n">
        <v>16.649</v>
      </c>
      <c r="I1463" s="6" t="n">
        <v>-49.95</v>
      </c>
      <c r="J1463" s="6" t="n">
        <v>-0</v>
      </c>
      <c r="K1463" s="6" t="n">
        <v>-0.04</v>
      </c>
      <c r="L1463" s="6" t="n">
        <v>-0</v>
      </c>
      <c r="M1463" s="6"/>
      <c r="N1463" s="6" t="s">
        <f>=I1463+J1463+K1463+L1463</f>
      </c>
      <c r="O1463" s="16"/>
      <c r="P1463" s="16" t="s">
        <v>807</v>
      </c>
    </row>
    <row collapsed="false" customFormat="false" customHeight="false" hidden="false" ht="12.1" outlineLevel="0" r="1464">
      <c r="A1464" s="21" t="n">
        <v>45593</v>
      </c>
      <c r="B1464" s="22" t="s">
        <v>813</v>
      </c>
      <c r="C1464" s="22" t="s">
        <v>977</v>
      </c>
      <c r="D1464" s="22" t="s">
        <v>813</v>
      </c>
      <c r="E1464" s="22" t="s">
        <v>813</v>
      </c>
      <c r="F1464" s="22" t="s">
        <v>20</v>
      </c>
      <c r="G1464" s="23" t="n">
        <v>1</v>
      </c>
      <c r="H1464" s="24" t="n">
        <v>2260</v>
      </c>
      <c r="I1464" s="24" t="n">
        <v>2260</v>
      </c>
      <c r="J1464" s="24" t="n">
        <v>0</v>
      </c>
      <c r="K1464" s="24" t="n">
        <v>-0</v>
      </c>
      <c r="L1464" s="24" t="n">
        <v>-0</v>
      </c>
      <c r="M1464" s="24"/>
      <c r="N1464" s="6" t="s">
        <f>=I1464+J1464+K1464+L1464</f>
      </c>
      <c r="O1464" s="22"/>
      <c r="P1464" s="22" t="s">
        <v>807</v>
      </c>
    </row>
    <row collapsed="false" customFormat="false" customHeight="false" hidden="false" ht="12.1" outlineLevel="0" r="1465">
      <c r="A1465" s="21" t="n">
        <v>45593</v>
      </c>
      <c r="B1465" s="22" t="s">
        <v>813</v>
      </c>
      <c r="C1465" s="22" t="s">
        <v>987</v>
      </c>
      <c r="D1465" s="22" t="s">
        <v>813</v>
      </c>
      <c r="E1465" s="22" t="s">
        <v>813</v>
      </c>
      <c r="F1465" s="22" t="s">
        <v>20</v>
      </c>
      <c r="G1465" s="23" t="n">
        <v>1</v>
      </c>
      <c r="H1465" s="24" t="n">
        <v>339.5</v>
      </c>
      <c r="I1465" s="24" t="n">
        <v>339.5</v>
      </c>
      <c r="J1465" s="24" t="n">
        <v>0</v>
      </c>
      <c r="K1465" s="24" t="n">
        <v>-0</v>
      </c>
      <c r="L1465" s="24" t="n">
        <v>-0</v>
      </c>
      <c r="M1465" s="24"/>
      <c r="N1465" s="6" t="s">
        <f>=I1465+J1465+K1465+L1465</f>
      </c>
      <c r="O1465" s="22"/>
      <c r="P1465" s="22" t="s">
        <v>807</v>
      </c>
    </row>
    <row collapsed="false" customFormat="false" customHeight="false" hidden="false" ht="12.1" outlineLevel="0" r="1466">
      <c r="A1466" s="21" t="n">
        <v>45593.3875</v>
      </c>
      <c r="B1466" s="22" t="s">
        <v>803</v>
      </c>
      <c r="C1466" s="22" t="s">
        <v>175</v>
      </c>
      <c r="D1466" s="22" t="s">
        <v>803</v>
      </c>
      <c r="E1466" s="22" t="s">
        <v>803</v>
      </c>
      <c r="F1466" s="22" t="s">
        <v>20</v>
      </c>
      <c r="G1466" s="23" t="n">
        <v>98</v>
      </c>
      <c r="H1466" s="24" t="n">
        <v>1</v>
      </c>
      <c r="I1466" s="24" t="n">
        <v>98</v>
      </c>
      <c r="J1466" s="24" t="n">
        <v>0</v>
      </c>
      <c r="K1466" s="24" t="n">
        <v>-0</v>
      </c>
      <c r="L1466" s="24" t="n">
        <v>-0</v>
      </c>
      <c r="M1466" s="24"/>
      <c r="N1466" s="6" t="s">
        <f>=I1466+J1466+K1466+L1466</f>
      </c>
      <c r="O1466" s="22"/>
      <c r="P1466" s="22" t="s">
        <v>841</v>
      </c>
    </row>
    <row collapsed="false" customFormat="false" customHeight="false" hidden="false" ht="12.1" outlineLevel="0" r="1467">
      <c r="A1467" s="20" t="n">
        <v>45593.445833333</v>
      </c>
      <c r="B1467" s="16" t="s">
        <v>718</v>
      </c>
      <c r="C1467" s="16" t="s">
        <v>912</v>
      </c>
      <c r="D1467" s="16" t="s">
        <v>656</v>
      </c>
      <c r="E1467" s="16" t="s">
        <v>87</v>
      </c>
      <c r="F1467" s="16" t="s">
        <v>20</v>
      </c>
      <c r="G1467" s="7" t="n">
        <v>7</v>
      </c>
      <c r="H1467" s="6" t="n">
        <v>13.35</v>
      </c>
      <c r="I1467" s="6" t="n">
        <v>-93.45</v>
      </c>
      <c r="J1467" s="6" t="n">
        <v>-0</v>
      </c>
      <c r="K1467" s="6" t="n">
        <v>-0</v>
      </c>
      <c r="L1467" s="6" t="n">
        <v>-0</v>
      </c>
      <c r="M1467" s="6"/>
      <c r="N1467" s="6" t="s">
        <f>=I1467+J1467+K1467+L1467</f>
      </c>
      <c r="O1467" s="16"/>
      <c r="P1467" s="16" t="s">
        <v>841</v>
      </c>
    </row>
    <row collapsed="false" customFormat="false" customHeight="false" hidden="false" ht="12.1" outlineLevel="0" r="1468">
      <c r="A1468" s="29" t="n">
        <v>45593.634722222</v>
      </c>
      <c r="B1468" s="30" t="s">
        <v>744</v>
      </c>
      <c r="C1468" s="30" t="s">
        <v>983</v>
      </c>
      <c r="D1468" s="30" t="s">
        <v>657</v>
      </c>
      <c r="E1468" s="30" t="s">
        <v>18</v>
      </c>
      <c r="F1468" s="30" t="s">
        <v>20</v>
      </c>
      <c r="G1468" s="31" t="n">
        <v>-2</v>
      </c>
      <c r="H1468" s="32" t="n">
        <v>2070</v>
      </c>
      <c r="I1468" s="32" t="n">
        <v>4140</v>
      </c>
      <c r="J1468" s="32" t="n">
        <v>0</v>
      </c>
      <c r="K1468" s="32" t="n">
        <v>-0</v>
      </c>
      <c r="L1468" s="32" t="n">
        <v>-0</v>
      </c>
      <c r="M1468" s="32"/>
      <c r="N1468" s="6" t="s">
        <f>=I1468+J1468+K1468+L1468</f>
      </c>
      <c r="O1468" s="30"/>
      <c r="P1468" s="30" t="s">
        <v>841</v>
      </c>
    </row>
    <row collapsed="false" customFormat="false" customHeight="false" hidden="false" ht="12.1" outlineLevel="0" r="1469">
      <c r="A1469" s="29" t="n">
        <v>45593.635416667</v>
      </c>
      <c r="B1469" s="30" t="s">
        <v>93</v>
      </c>
      <c r="C1469" s="30" t="s">
        <v>935</v>
      </c>
      <c r="D1469" s="30" t="s">
        <v>657</v>
      </c>
      <c r="E1469" s="30" t="s">
        <v>87</v>
      </c>
      <c r="F1469" s="30" t="s">
        <v>20</v>
      </c>
      <c r="G1469" s="31" t="n">
        <v>-4</v>
      </c>
      <c r="H1469" s="32" t="n">
        <v>1126.45</v>
      </c>
      <c r="I1469" s="32" t="n">
        <v>4505.8</v>
      </c>
      <c r="J1469" s="32" t="n">
        <v>0</v>
      </c>
      <c r="K1469" s="32" t="n">
        <v>-0</v>
      </c>
      <c r="L1469" s="32" t="n">
        <v>-0</v>
      </c>
      <c r="M1469" s="32"/>
      <c r="N1469" s="6" t="s">
        <f>=I1469+J1469+K1469+L1469</f>
      </c>
      <c r="O1469" s="30"/>
      <c r="P1469" s="30" t="s">
        <v>841</v>
      </c>
    </row>
    <row collapsed="false" customFormat="false" customHeight="false" hidden="false" ht="12.1" outlineLevel="0" r="1470">
      <c r="A1470" s="20" t="n">
        <v>45593.636111111</v>
      </c>
      <c r="B1470" s="16" t="s">
        <v>112</v>
      </c>
      <c r="C1470" s="16" t="s">
        <v>980</v>
      </c>
      <c r="D1470" s="16" t="s">
        <v>656</v>
      </c>
      <c r="E1470" s="16" t="s">
        <v>113</v>
      </c>
      <c r="F1470" s="16" t="s">
        <v>20</v>
      </c>
      <c r="G1470" s="7" t="n">
        <v>1</v>
      </c>
      <c r="H1470" s="6" t="n">
        <v>81.8</v>
      </c>
      <c r="I1470" s="6" t="n">
        <v>-7907.25</v>
      </c>
      <c r="J1470" s="6" t="n">
        <v>-114.065526</v>
      </c>
      <c r="K1470" s="6" t="n">
        <v>-0</v>
      </c>
      <c r="L1470" s="6" t="n">
        <v>-0</v>
      </c>
      <c r="M1470" s="6"/>
      <c r="N1470" s="6" t="s">
        <f>=I1470+J1470+K1470+L1470</f>
      </c>
      <c r="O1470" s="16"/>
      <c r="P1470" s="16" t="s">
        <v>841</v>
      </c>
    </row>
    <row collapsed="false" customFormat="false" customHeight="false" hidden="false" ht="12.1" outlineLevel="0" r="1471">
      <c r="A1471" s="20" t="n">
        <v>45593.636805556</v>
      </c>
      <c r="B1471" s="16" t="s">
        <v>58</v>
      </c>
      <c r="C1471" s="16" t="s">
        <v>961</v>
      </c>
      <c r="D1471" s="16" t="s">
        <v>656</v>
      </c>
      <c r="E1471" s="16" t="s">
        <v>18</v>
      </c>
      <c r="F1471" s="16" t="s">
        <v>20</v>
      </c>
      <c r="G1471" s="7" t="n">
        <v>100</v>
      </c>
      <c r="H1471" s="6" t="n">
        <v>3.777</v>
      </c>
      <c r="I1471" s="6" t="n">
        <v>-377.7</v>
      </c>
      <c r="J1471" s="6" t="n">
        <v>-0</v>
      </c>
      <c r="K1471" s="6" t="n">
        <v>-0</v>
      </c>
      <c r="L1471" s="6" t="n">
        <v>-0</v>
      </c>
      <c r="M1471" s="6"/>
      <c r="N1471" s="6" t="s">
        <f>=I1471+J1471+K1471+L1471</f>
      </c>
      <c r="O1471" s="16"/>
      <c r="P1471" s="16" t="s">
        <v>841</v>
      </c>
    </row>
    <row collapsed="false" customFormat="false" customHeight="false" hidden="false" ht="12.1" outlineLevel="0" r="1472">
      <c r="A1472" s="20" t="n">
        <v>45593.636805556</v>
      </c>
      <c r="B1472" s="16" t="s">
        <v>718</v>
      </c>
      <c r="C1472" s="16" t="s">
        <v>912</v>
      </c>
      <c r="D1472" s="16" t="s">
        <v>656</v>
      </c>
      <c r="E1472" s="16" t="s">
        <v>87</v>
      </c>
      <c r="F1472" s="16" t="s">
        <v>20</v>
      </c>
      <c r="G1472" s="7" t="n">
        <v>17</v>
      </c>
      <c r="H1472" s="6" t="n">
        <v>13.317</v>
      </c>
      <c r="I1472" s="6" t="n">
        <v>-226.39</v>
      </c>
      <c r="J1472" s="6" t="n">
        <v>-0</v>
      </c>
      <c r="K1472" s="6" t="n">
        <v>-0</v>
      </c>
      <c r="L1472" s="6" t="n">
        <v>-0</v>
      </c>
      <c r="M1472" s="6"/>
      <c r="N1472" s="6" t="s">
        <f>=I1472+J1472+K1472+L1472</f>
      </c>
      <c r="O1472" s="16"/>
      <c r="P1472" s="16" t="s">
        <v>841</v>
      </c>
    </row>
    <row collapsed="false" customFormat="false" customHeight="false" hidden="false" ht="12.1" outlineLevel="0" r="1473">
      <c r="A1473" s="20" t="n">
        <v>45593.817280093</v>
      </c>
      <c r="B1473" s="16" t="s">
        <v>31</v>
      </c>
      <c r="C1473" s="16" t="s">
        <v>856</v>
      </c>
      <c r="D1473" s="16" t="s">
        <v>656</v>
      </c>
      <c r="E1473" s="16" t="s">
        <v>18</v>
      </c>
      <c r="F1473" s="16" t="s">
        <v>20</v>
      </c>
      <c r="G1473" s="7" t="n">
        <v>3</v>
      </c>
      <c r="H1473" s="6" t="n">
        <v>568.15</v>
      </c>
      <c r="I1473" s="6" t="n">
        <v>-1704.45</v>
      </c>
      <c r="J1473" s="6" t="n">
        <v>-0</v>
      </c>
      <c r="K1473" s="6" t="n">
        <v>-1.32</v>
      </c>
      <c r="L1473" s="6" t="n">
        <v>-0</v>
      </c>
      <c r="M1473" s="6"/>
      <c r="N1473" s="6" t="s">
        <f>=I1473+J1473+K1473+L1473</f>
      </c>
      <c r="O1473" s="16"/>
      <c r="P1473" s="16" t="s">
        <v>807</v>
      </c>
    </row>
    <row collapsed="false" customFormat="false" customHeight="false" hidden="false" ht="12.1" outlineLevel="0" r="1474">
      <c r="A1474" s="20" t="n">
        <v>45593.817569444</v>
      </c>
      <c r="B1474" s="16" t="s">
        <v>739</v>
      </c>
      <c r="C1474" s="16" t="s">
        <v>956</v>
      </c>
      <c r="D1474" s="16" t="s">
        <v>656</v>
      </c>
      <c r="E1474" s="16" t="s">
        <v>113</v>
      </c>
      <c r="F1474" s="16" t="s">
        <v>20</v>
      </c>
      <c r="G1474" s="7" t="n">
        <v>1</v>
      </c>
      <c r="H1474" s="6" t="n">
        <v>48.914</v>
      </c>
      <c r="I1474" s="6" t="n">
        <v>-489.14</v>
      </c>
      <c r="J1474" s="6" t="n">
        <v>-28.4</v>
      </c>
      <c r="K1474" s="6" t="n">
        <v>-0.38</v>
      </c>
      <c r="L1474" s="6" t="n">
        <v>-0</v>
      </c>
      <c r="M1474" s="6"/>
      <c r="N1474" s="6" t="s">
        <f>=I1474+J1474+K1474+L1474</f>
      </c>
      <c r="O1474" s="16"/>
      <c r="P1474" s="16" t="s">
        <v>807</v>
      </c>
    </row>
    <row collapsed="false" customFormat="false" customHeight="false" hidden="false" ht="12.1" outlineLevel="0" r="1475">
      <c r="A1475" s="20" t="n">
        <v>45593.818842593</v>
      </c>
      <c r="B1475" s="16" t="s">
        <v>102</v>
      </c>
      <c r="C1475" s="16" t="s">
        <v>845</v>
      </c>
      <c r="D1475" s="16" t="s">
        <v>656</v>
      </c>
      <c r="E1475" s="16" t="s">
        <v>87</v>
      </c>
      <c r="F1475" s="16" t="s">
        <v>20</v>
      </c>
      <c r="G1475" s="7" t="n">
        <v>3</v>
      </c>
      <c r="H1475" s="6" t="n">
        <v>121.65</v>
      </c>
      <c r="I1475" s="6" t="n">
        <v>-364.95</v>
      </c>
      <c r="J1475" s="6" t="n">
        <v>-0</v>
      </c>
      <c r="K1475" s="6" t="n">
        <v>-0.28</v>
      </c>
      <c r="L1475" s="6" t="n">
        <v>-0</v>
      </c>
      <c r="M1475" s="6"/>
      <c r="N1475" s="6" t="s">
        <f>=I1475+J1475+K1475+L1475</f>
      </c>
      <c r="O1475" s="16"/>
      <c r="P1475" s="16" t="s">
        <v>807</v>
      </c>
    </row>
    <row collapsed="false" customFormat="false" customHeight="false" hidden="false" ht="12.1" outlineLevel="0" r="1476">
      <c r="A1476" s="29" t="n">
        <v>45594.450636574</v>
      </c>
      <c r="B1476" s="30" t="s">
        <v>17</v>
      </c>
      <c r="C1476" s="30" t="s">
        <v>928</v>
      </c>
      <c r="D1476" s="30" t="s">
        <v>657</v>
      </c>
      <c r="E1476" s="30" t="s">
        <v>18</v>
      </c>
      <c r="F1476" s="30" t="s">
        <v>20</v>
      </c>
      <c r="G1476" s="31" t="n">
        <v>-2</v>
      </c>
      <c r="H1476" s="32" t="n">
        <v>15300</v>
      </c>
      <c r="I1476" s="32" t="n">
        <v>30600</v>
      </c>
      <c r="J1476" s="32" t="n">
        <v>0</v>
      </c>
      <c r="K1476" s="32" t="n">
        <v>-23.67</v>
      </c>
      <c r="L1476" s="32" t="n">
        <v>-0</v>
      </c>
      <c r="M1476" s="32"/>
      <c r="N1476" s="6" t="s">
        <f>=I1476+J1476+K1476+L1476</f>
      </c>
      <c r="O1476" s="30"/>
      <c r="P1476" s="30" t="s">
        <v>807</v>
      </c>
    </row>
    <row collapsed="false" customFormat="false" customHeight="false" hidden="false" ht="12.1" outlineLevel="0" r="1477">
      <c r="A1477" s="20" t="n">
        <v>45594.469259259</v>
      </c>
      <c r="B1477" s="16" t="s">
        <v>17</v>
      </c>
      <c r="C1477" s="16" t="s">
        <v>928</v>
      </c>
      <c r="D1477" s="16" t="s">
        <v>656</v>
      </c>
      <c r="E1477" s="16" t="s">
        <v>18</v>
      </c>
      <c r="F1477" s="16" t="s">
        <v>20</v>
      </c>
      <c r="G1477" s="7" t="n">
        <v>2</v>
      </c>
      <c r="H1477" s="6" t="n">
        <v>13800</v>
      </c>
      <c r="I1477" s="6" t="n">
        <v>-27600</v>
      </c>
      <c r="J1477" s="6" t="n">
        <v>-0</v>
      </c>
      <c r="K1477" s="6" t="n">
        <v>-21.35</v>
      </c>
      <c r="L1477" s="6" t="n">
        <v>-0</v>
      </c>
      <c r="M1477" s="6"/>
      <c r="N1477" s="6" t="s">
        <f>=I1477+J1477+K1477+L1477</f>
      </c>
      <c r="O1477" s="16"/>
      <c r="P1477" s="16" t="s">
        <v>807</v>
      </c>
    </row>
    <row collapsed="false" customFormat="false" customHeight="false" hidden="false" ht="12.1" outlineLevel="0" r="1478">
      <c r="A1478" s="20" t="n">
        <v>45594.470162037</v>
      </c>
      <c r="B1478" s="16" t="s">
        <v>50</v>
      </c>
      <c r="C1478" s="16" t="s">
        <v>812</v>
      </c>
      <c r="D1478" s="16" t="s">
        <v>656</v>
      </c>
      <c r="E1478" s="16" t="s">
        <v>18</v>
      </c>
      <c r="F1478" s="16" t="s">
        <v>20</v>
      </c>
      <c r="G1478" s="7" t="n">
        <v>10</v>
      </c>
      <c r="H1478" s="6" t="n">
        <v>117.14</v>
      </c>
      <c r="I1478" s="6" t="n">
        <v>-1171.4</v>
      </c>
      <c r="J1478" s="6" t="n">
        <v>-0</v>
      </c>
      <c r="K1478" s="6" t="n">
        <v>-0.91</v>
      </c>
      <c r="L1478" s="6" t="n">
        <v>-0</v>
      </c>
      <c r="M1478" s="6"/>
      <c r="N1478" s="6" t="s">
        <f>=I1478+J1478+K1478+L1478</f>
      </c>
      <c r="O1478" s="16"/>
      <c r="P1478" s="16" t="s">
        <v>807</v>
      </c>
    </row>
    <row collapsed="false" customFormat="false" customHeight="false" hidden="false" ht="12.1" outlineLevel="0" r="1479">
      <c r="A1479" s="20" t="n">
        <v>45594.47056713</v>
      </c>
      <c r="B1479" s="16" t="s">
        <v>35</v>
      </c>
      <c r="C1479" s="16" t="s">
        <v>898</v>
      </c>
      <c r="D1479" s="16" t="s">
        <v>656</v>
      </c>
      <c r="E1479" s="16" t="s">
        <v>18</v>
      </c>
      <c r="F1479" s="16" t="s">
        <v>20</v>
      </c>
      <c r="G1479" s="7" t="n">
        <v>4</v>
      </c>
      <c r="H1479" s="6" t="n">
        <v>439</v>
      </c>
      <c r="I1479" s="6" t="n">
        <v>-1756</v>
      </c>
      <c r="J1479" s="6" t="n">
        <v>-0</v>
      </c>
      <c r="K1479" s="6" t="n">
        <v>-1.36</v>
      </c>
      <c r="L1479" s="6" t="n">
        <v>-0</v>
      </c>
      <c r="M1479" s="6"/>
      <c r="N1479" s="6" t="s">
        <f>=I1479+J1479+K1479+L1479</f>
      </c>
      <c r="O1479" s="16"/>
      <c r="P1479" s="16" t="s">
        <v>807</v>
      </c>
    </row>
    <row collapsed="false" customFormat="false" customHeight="false" hidden="false" ht="12.1" outlineLevel="0" r="1480">
      <c r="A1480" s="20" t="n">
        <v>45594.472326389</v>
      </c>
      <c r="B1480" s="16" t="s">
        <v>666</v>
      </c>
      <c r="C1480" s="16" t="s">
        <v>817</v>
      </c>
      <c r="D1480" s="16" t="s">
        <v>656</v>
      </c>
      <c r="E1480" s="16" t="s">
        <v>87</v>
      </c>
      <c r="F1480" s="16" t="s">
        <v>20</v>
      </c>
      <c r="G1480" s="7" t="n">
        <v>2</v>
      </c>
      <c r="H1480" s="6" t="n">
        <v>15.936</v>
      </c>
      <c r="I1480" s="6" t="n">
        <v>-31.87</v>
      </c>
      <c r="J1480" s="6" t="n">
        <v>-0</v>
      </c>
      <c r="K1480" s="6" t="n">
        <v>-0.02</v>
      </c>
      <c r="L1480" s="6" t="n">
        <v>-0</v>
      </c>
      <c r="M1480" s="6"/>
      <c r="N1480" s="6" t="s">
        <f>=I1480+J1480+K1480+L1480</f>
      </c>
      <c r="O1480" s="16"/>
      <c r="P1480" s="16" t="s">
        <v>807</v>
      </c>
    </row>
    <row collapsed="false" customFormat="false" customHeight="false" hidden="false" ht="12.1" outlineLevel="0" r="1481">
      <c r="A1481" s="21" t="n">
        <v>45596</v>
      </c>
      <c r="B1481" s="22" t="s">
        <v>803</v>
      </c>
      <c r="C1481" s="22" t="s">
        <v>175</v>
      </c>
      <c r="D1481" s="22" t="s">
        <v>803</v>
      </c>
      <c r="E1481" s="22" t="s">
        <v>803</v>
      </c>
      <c r="F1481" s="22" t="s">
        <v>20</v>
      </c>
      <c r="G1481" s="23" t="n">
        <v>1</v>
      </c>
      <c r="H1481" s="24" t="n">
        <v>5000</v>
      </c>
      <c r="I1481" s="24" t="n">
        <v>5000</v>
      </c>
      <c r="J1481" s="24" t="n">
        <v>0</v>
      </c>
      <c r="K1481" s="24" t="n">
        <v>-0</v>
      </c>
      <c r="L1481" s="24" t="n">
        <v>-0</v>
      </c>
      <c r="M1481" s="24"/>
      <c r="N1481" s="6" t="s">
        <f>=I1481+J1481+K1481+L1481</f>
      </c>
      <c r="O1481" s="22"/>
      <c r="P1481" s="22" t="s">
        <v>807</v>
      </c>
    </row>
    <row collapsed="false" customFormat="false" customHeight="false" hidden="false" ht="12.1" outlineLevel="0" r="1482">
      <c r="A1482" s="20" t="n">
        <v>45596.551041667</v>
      </c>
      <c r="B1482" s="16" t="s">
        <v>50</v>
      </c>
      <c r="C1482" s="16" t="s">
        <v>812</v>
      </c>
      <c r="D1482" s="16" t="s">
        <v>656</v>
      </c>
      <c r="E1482" s="16" t="s">
        <v>18</v>
      </c>
      <c r="F1482" s="16" t="s">
        <v>20</v>
      </c>
      <c r="G1482" s="7" t="n">
        <v>10</v>
      </c>
      <c r="H1482" s="6" t="n">
        <v>117.36</v>
      </c>
      <c r="I1482" s="6" t="n">
        <v>-1173.6</v>
      </c>
      <c r="J1482" s="6" t="n">
        <v>-0</v>
      </c>
      <c r="K1482" s="6" t="n">
        <v>-0.91</v>
      </c>
      <c r="L1482" s="6" t="n">
        <v>-0</v>
      </c>
      <c r="M1482" s="6"/>
      <c r="N1482" s="6" t="s">
        <f>=I1482+J1482+K1482+L1482</f>
      </c>
      <c r="O1482" s="16"/>
      <c r="P1482" s="16" t="s">
        <v>807</v>
      </c>
    </row>
    <row collapsed="false" customFormat="false" customHeight="false" hidden="false" ht="12.1" outlineLevel="0" r="1483">
      <c r="A1483" s="20" t="n">
        <v>45596.55150463</v>
      </c>
      <c r="B1483" s="16" t="s">
        <v>62</v>
      </c>
      <c r="C1483" s="16" t="s">
        <v>872</v>
      </c>
      <c r="D1483" s="16" t="s">
        <v>656</v>
      </c>
      <c r="E1483" s="16" t="s">
        <v>18</v>
      </c>
      <c r="F1483" s="16" t="s">
        <v>20</v>
      </c>
      <c r="G1483" s="7" t="n">
        <v>1</v>
      </c>
      <c r="H1483" s="6" t="n">
        <v>854</v>
      </c>
      <c r="I1483" s="6" t="n">
        <v>-854</v>
      </c>
      <c r="J1483" s="6" t="n">
        <v>-0</v>
      </c>
      <c r="K1483" s="6" t="n">
        <v>-0.66</v>
      </c>
      <c r="L1483" s="6" t="n">
        <v>-0</v>
      </c>
      <c r="M1483" s="6"/>
      <c r="N1483" s="6" t="s">
        <f>=I1483+J1483+K1483+L1483</f>
      </c>
      <c r="O1483" s="16"/>
      <c r="P1483" s="16" t="s">
        <v>807</v>
      </c>
    </row>
    <row collapsed="false" customFormat="false" customHeight="false" hidden="false" ht="12.1" outlineLevel="0" r="1484">
      <c r="A1484" s="20" t="n">
        <v>45596.551736111</v>
      </c>
      <c r="B1484" s="16" t="s">
        <v>35</v>
      </c>
      <c r="C1484" s="16" t="s">
        <v>898</v>
      </c>
      <c r="D1484" s="16" t="s">
        <v>656</v>
      </c>
      <c r="E1484" s="16" t="s">
        <v>18</v>
      </c>
      <c r="F1484" s="16" t="s">
        <v>20</v>
      </c>
      <c r="G1484" s="7" t="n">
        <v>1</v>
      </c>
      <c r="H1484" s="6" t="n">
        <v>433.3</v>
      </c>
      <c r="I1484" s="6" t="n">
        <v>-433.3</v>
      </c>
      <c r="J1484" s="6" t="n">
        <v>-0</v>
      </c>
      <c r="K1484" s="6" t="n">
        <v>-0.33</v>
      </c>
      <c r="L1484" s="6" t="n">
        <v>-0</v>
      </c>
      <c r="M1484" s="6"/>
      <c r="N1484" s="6" t="s">
        <f>=I1484+J1484+K1484+L1484</f>
      </c>
      <c r="O1484" s="16"/>
      <c r="P1484" s="16" t="s">
        <v>807</v>
      </c>
    </row>
    <row collapsed="false" customFormat="false" customHeight="false" hidden="false" ht="12.1" outlineLevel="0" r="1485">
      <c r="A1485" s="20" t="n">
        <v>45596.551944444</v>
      </c>
      <c r="B1485" s="16" t="s">
        <v>23</v>
      </c>
      <c r="C1485" s="16" t="s">
        <v>897</v>
      </c>
      <c r="D1485" s="16" t="s">
        <v>656</v>
      </c>
      <c r="E1485" s="16" t="s">
        <v>18</v>
      </c>
      <c r="F1485" s="16" t="s">
        <v>20</v>
      </c>
      <c r="G1485" s="7" t="n">
        <v>10</v>
      </c>
      <c r="H1485" s="6" t="n">
        <v>239.8</v>
      </c>
      <c r="I1485" s="6" t="n">
        <v>-2398</v>
      </c>
      <c r="J1485" s="6" t="n">
        <v>-0</v>
      </c>
      <c r="K1485" s="6" t="n">
        <v>-1.86</v>
      </c>
      <c r="L1485" s="6" t="n">
        <v>-0</v>
      </c>
      <c r="M1485" s="6"/>
      <c r="N1485" s="6" t="s">
        <f>=I1485+J1485+K1485+L1485</f>
      </c>
      <c r="O1485" s="16"/>
      <c r="P1485" s="16" t="s">
        <v>807</v>
      </c>
    </row>
    <row collapsed="false" customFormat="false" customHeight="false" hidden="false" ht="12.1" outlineLevel="0" r="1486">
      <c r="A1486" s="20" t="n">
        <v>45596.552094907</v>
      </c>
      <c r="B1486" s="16" t="s">
        <v>102</v>
      </c>
      <c r="C1486" s="16" t="s">
        <v>845</v>
      </c>
      <c r="D1486" s="16" t="s">
        <v>656</v>
      </c>
      <c r="E1486" s="16" t="s">
        <v>87</v>
      </c>
      <c r="F1486" s="16" t="s">
        <v>20</v>
      </c>
      <c r="G1486" s="7" t="n">
        <v>1</v>
      </c>
      <c r="H1486" s="6" t="n">
        <v>122</v>
      </c>
      <c r="I1486" s="6" t="n">
        <v>-122</v>
      </c>
      <c r="J1486" s="6" t="n">
        <v>-0</v>
      </c>
      <c r="K1486" s="6" t="n">
        <v>-0.09</v>
      </c>
      <c r="L1486" s="6" t="n">
        <v>-0</v>
      </c>
      <c r="M1486" s="6"/>
      <c r="N1486" s="6" t="s">
        <f>=I1486+J1486+K1486+L1486</f>
      </c>
      <c r="O1486" s="16"/>
      <c r="P1486" s="16" t="s">
        <v>807</v>
      </c>
    </row>
    <row collapsed="false" customFormat="false" customHeight="false" hidden="false" ht="12.1" outlineLevel="0" r="1487">
      <c r="A1487" s="21" t="n">
        <v>45608.416666667</v>
      </c>
      <c r="B1487" s="22" t="s">
        <v>803</v>
      </c>
      <c r="C1487" s="22" t="s">
        <v>175</v>
      </c>
      <c r="D1487" s="22" t="s">
        <v>803</v>
      </c>
      <c r="E1487" s="22" t="s">
        <v>803</v>
      </c>
      <c r="F1487" s="22" t="s">
        <v>20</v>
      </c>
      <c r="G1487" s="23" t="n">
        <v>76</v>
      </c>
      <c r="H1487" s="24" t="n">
        <v>1</v>
      </c>
      <c r="I1487" s="24" t="n">
        <v>76</v>
      </c>
      <c r="J1487" s="24" t="n">
        <v>0</v>
      </c>
      <c r="K1487" s="24" t="n">
        <v>-0</v>
      </c>
      <c r="L1487" s="24" t="n">
        <v>-0</v>
      </c>
      <c r="M1487" s="24"/>
      <c r="N1487" s="6" t="s">
        <f>=I1487+J1487+K1487+L1487</f>
      </c>
      <c r="O1487" s="22"/>
      <c r="P1487" s="22" t="s">
        <v>841</v>
      </c>
    </row>
    <row collapsed="false" customFormat="false" customHeight="false" hidden="false" ht="12.1" outlineLevel="0" r="1488">
      <c r="A1488" s="21" t="n">
        <v>45608.416666667</v>
      </c>
      <c r="B1488" s="22" t="s">
        <v>803</v>
      </c>
      <c r="C1488" s="22" t="s">
        <v>175</v>
      </c>
      <c r="D1488" s="22" t="s">
        <v>803</v>
      </c>
      <c r="E1488" s="22" t="s">
        <v>803</v>
      </c>
      <c r="F1488" s="22" t="s">
        <v>20</v>
      </c>
      <c r="G1488" s="23" t="n">
        <v>143</v>
      </c>
      <c r="H1488" s="24" t="n">
        <v>1</v>
      </c>
      <c r="I1488" s="24" t="n">
        <v>143</v>
      </c>
      <c r="J1488" s="24" t="n">
        <v>0</v>
      </c>
      <c r="K1488" s="24" t="n">
        <v>-0</v>
      </c>
      <c r="L1488" s="24" t="n">
        <v>-0</v>
      </c>
      <c r="M1488" s="24"/>
      <c r="N1488" s="6" t="s">
        <f>=I1488+J1488+K1488+L1488</f>
      </c>
      <c r="O1488" s="22"/>
      <c r="P1488" s="22" t="s">
        <v>841</v>
      </c>
    </row>
    <row collapsed="false" customFormat="false" customHeight="false" hidden="false" ht="12.1" outlineLevel="0" r="1489">
      <c r="A1489" s="20" t="n">
        <v>45608.418055556</v>
      </c>
      <c r="B1489" s="16" t="s">
        <v>718</v>
      </c>
      <c r="C1489" s="16" t="s">
        <v>912</v>
      </c>
      <c r="D1489" s="16" t="s">
        <v>656</v>
      </c>
      <c r="E1489" s="16" t="s">
        <v>87</v>
      </c>
      <c r="F1489" s="16" t="s">
        <v>20</v>
      </c>
      <c r="G1489" s="7" t="n">
        <v>6</v>
      </c>
      <c r="H1489" s="6" t="n">
        <v>13.248</v>
      </c>
      <c r="I1489" s="6" t="n">
        <v>-79.49</v>
      </c>
      <c r="J1489" s="6" t="n">
        <v>-0</v>
      </c>
      <c r="K1489" s="6" t="n">
        <v>-0</v>
      </c>
      <c r="L1489" s="6" t="n">
        <v>-0</v>
      </c>
      <c r="M1489" s="6"/>
      <c r="N1489" s="6" t="s">
        <f>=I1489+J1489+K1489+L1489</f>
      </c>
      <c r="O1489" s="16"/>
      <c r="P1489" s="16" t="s">
        <v>841</v>
      </c>
    </row>
    <row collapsed="false" customFormat="false" customHeight="false" hidden="false" ht="12.1" outlineLevel="0" r="1490">
      <c r="A1490" s="20" t="n">
        <v>45608.41875</v>
      </c>
      <c r="B1490" s="16" t="s">
        <v>718</v>
      </c>
      <c r="C1490" s="16" t="s">
        <v>912</v>
      </c>
      <c r="D1490" s="16" t="s">
        <v>656</v>
      </c>
      <c r="E1490" s="16" t="s">
        <v>87</v>
      </c>
      <c r="F1490" s="16" t="s">
        <v>20</v>
      </c>
      <c r="G1490" s="7" t="n">
        <v>11</v>
      </c>
      <c r="H1490" s="6" t="n">
        <v>13.266</v>
      </c>
      <c r="I1490" s="6" t="n">
        <v>-145.93</v>
      </c>
      <c r="J1490" s="6" t="n">
        <v>-0</v>
      </c>
      <c r="K1490" s="6" t="n">
        <v>-0</v>
      </c>
      <c r="L1490" s="6" t="n">
        <v>-0</v>
      </c>
      <c r="M1490" s="6"/>
      <c r="N1490" s="6" t="s">
        <f>=I1490+J1490+K1490+L1490</f>
      </c>
      <c r="O1490" s="16"/>
      <c r="P1490" s="16" t="s">
        <v>841</v>
      </c>
    </row>
    <row collapsed="false" customFormat="false" customHeight="false" hidden="false" ht="12.1" outlineLevel="0" r="1491">
      <c r="A1491" s="29" t="n">
        <v>45608.720763889</v>
      </c>
      <c r="B1491" s="30" t="s">
        <v>719</v>
      </c>
      <c r="C1491" s="30" t="s">
        <v>914</v>
      </c>
      <c r="D1491" s="30" t="s">
        <v>657</v>
      </c>
      <c r="E1491" s="30" t="s">
        <v>87</v>
      </c>
      <c r="F1491" s="30" t="s">
        <v>20</v>
      </c>
      <c r="G1491" s="31" t="n">
        <v>-260</v>
      </c>
      <c r="H1491" s="32" t="n">
        <v>24.15</v>
      </c>
      <c r="I1491" s="32" t="n">
        <v>6279</v>
      </c>
      <c r="J1491" s="32" t="n">
        <v>0</v>
      </c>
      <c r="K1491" s="32" t="n">
        <v>-4.86</v>
      </c>
      <c r="L1491" s="32" t="n">
        <v>-0</v>
      </c>
      <c r="M1491" s="32"/>
      <c r="N1491" s="6" t="s">
        <f>=I1491+J1491+K1491+L1491</f>
      </c>
      <c r="O1491" s="30"/>
      <c r="P1491" s="30" t="s">
        <v>807</v>
      </c>
    </row>
    <row collapsed="false" customFormat="false" customHeight="false" hidden="false" ht="12.1" outlineLevel="0" r="1492">
      <c r="A1492" s="29" t="n">
        <v>45608.720763889</v>
      </c>
      <c r="B1492" s="30" t="s">
        <v>719</v>
      </c>
      <c r="C1492" s="30" t="s">
        <v>914</v>
      </c>
      <c r="D1492" s="30" t="s">
        <v>657</v>
      </c>
      <c r="E1492" s="30" t="s">
        <v>87</v>
      </c>
      <c r="F1492" s="30" t="s">
        <v>20</v>
      </c>
      <c r="G1492" s="31" t="n">
        <v>-970</v>
      </c>
      <c r="H1492" s="32" t="n">
        <v>24.15</v>
      </c>
      <c r="I1492" s="32" t="n">
        <v>23425.5</v>
      </c>
      <c r="J1492" s="32" t="n">
        <v>0</v>
      </c>
      <c r="K1492" s="32" t="n">
        <v>-18.12</v>
      </c>
      <c r="L1492" s="32" t="n">
        <v>-0</v>
      </c>
      <c r="M1492" s="32"/>
      <c r="N1492" s="6" t="s">
        <f>=I1492+J1492+K1492+L1492</f>
      </c>
      <c r="O1492" s="30"/>
      <c r="P1492" s="30" t="s">
        <v>807</v>
      </c>
    </row>
    <row collapsed="false" customFormat="false" customHeight="false" hidden="false" ht="12.1" outlineLevel="0" r="1493">
      <c r="A1493" s="20" t="n">
        <v>45608.929780093</v>
      </c>
      <c r="B1493" s="16" t="s">
        <v>35</v>
      </c>
      <c r="C1493" s="16" t="s">
        <v>898</v>
      </c>
      <c r="D1493" s="16" t="s">
        <v>656</v>
      </c>
      <c r="E1493" s="16" t="s">
        <v>18</v>
      </c>
      <c r="F1493" s="16" t="s">
        <v>20</v>
      </c>
      <c r="G1493" s="7" t="n">
        <v>60</v>
      </c>
      <c r="H1493" s="6" t="n">
        <v>483.15</v>
      </c>
      <c r="I1493" s="6" t="n">
        <v>-28989</v>
      </c>
      <c r="J1493" s="6" t="n">
        <v>-0</v>
      </c>
      <c r="K1493" s="6" t="n">
        <v>-22.42</v>
      </c>
      <c r="L1493" s="6" t="n">
        <v>-0</v>
      </c>
      <c r="M1493" s="6"/>
      <c r="N1493" s="6" t="s">
        <f>=I1493+J1493+K1493+L1493</f>
      </c>
      <c r="O1493" s="16"/>
      <c r="P1493" s="16" t="s">
        <v>807</v>
      </c>
    </row>
    <row collapsed="false" customFormat="false" customHeight="false" hidden="false" ht="12.1" outlineLevel="0" r="1494">
      <c r="A1494" s="21" t="n">
        <v>45609.625</v>
      </c>
      <c r="B1494" s="22" t="s">
        <v>803</v>
      </c>
      <c r="C1494" s="22" t="s">
        <v>175</v>
      </c>
      <c r="D1494" s="22" t="s">
        <v>803</v>
      </c>
      <c r="E1494" s="22" t="s">
        <v>803</v>
      </c>
      <c r="F1494" s="22" t="s">
        <v>20</v>
      </c>
      <c r="G1494" s="23" t="n">
        <v>600</v>
      </c>
      <c r="H1494" s="24" t="n">
        <v>1</v>
      </c>
      <c r="I1494" s="24" t="n">
        <v>600</v>
      </c>
      <c r="J1494" s="24" t="n">
        <v>0</v>
      </c>
      <c r="K1494" s="24" t="n">
        <v>-0</v>
      </c>
      <c r="L1494" s="24" t="n">
        <v>-0</v>
      </c>
      <c r="M1494" s="24"/>
      <c r="N1494" s="6" t="s">
        <f>=I1494+J1494+K1494+L1494</f>
      </c>
      <c r="O1494" s="22"/>
      <c r="P1494" s="22" t="s">
        <v>841</v>
      </c>
    </row>
    <row collapsed="false" customFormat="false" customHeight="false" hidden="false" ht="12.1" outlineLevel="0" r="1495">
      <c r="A1495" s="20" t="n">
        <v>45609.666666667</v>
      </c>
      <c r="B1495" s="16" t="s">
        <v>718</v>
      </c>
      <c r="C1495" s="16" t="s">
        <v>912</v>
      </c>
      <c r="D1495" s="16" t="s">
        <v>656</v>
      </c>
      <c r="E1495" s="16" t="s">
        <v>87</v>
      </c>
      <c r="F1495" s="16" t="s">
        <v>20</v>
      </c>
      <c r="G1495" s="7" t="n">
        <v>1</v>
      </c>
      <c r="H1495" s="6" t="n">
        <v>13.161</v>
      </c>
      <c r="I1495" s="6" t="n">
        <v>-13.16</v>
      </c>
      <c r="J1495" s="6" t="n">
        <v>-0</v>
      </c>
      <c r="K1495" s="6" t="n">
        <v>-0</v>
      </c>
      <c r="L1495" s="6" t="n">
        <v>-0</v>
      </c>
      <c r="M1495" s="6"/>
      <c r="N1495" s="6" t="s">
        <f>=I1495+J1495+K1495+L1495</f>
      </c>
      <c r="O1495" s="16"/>
      <c r="P1495" s="16" t="s">
        <v>841</v>
      </c>
    </row>
    <row collapsed="false" customFormat="false" customHeight="false" hidden="false" ht="12.1" outlineLevel="0" r="1496">
      <c r="A1496" s="20" t="n">
        <v>45609.666666667</v>
      </c>
      <c r="B1496" s="16" t="s">
        <v>719</v>
      </c>
      <c r="C1496" s="16" t="s">
        <v>914</v>
      </c>
      <c r="D1496" s="16" t="s">
        <v>656</v>
      </c>
      <c r="E1496" s="16" t="s">
        <v>87</v>
      </c>
      <c r="F1496" s="16" t="s">
        <v>20</v>
      </c>
      <c r="G1496" s="7" t="n">
        <v>24</v>
      </c>
      <c r="H1496" s="6" t="n">
        <v>24.235</v>
      </c>
      <c r="I1496" s="6" t="n">
        <v>-581.64</v>
      </c>
      <c r="J1496" s="6" t="n">
        <v>-0</v>
      </c>
      <c r="K1496" s="6" t="n">
        <v>-0</v>
      </c>
      <c r="L1496" s="6" t="n">
        <v>-0</v>
      </c>
      <c r="M1496" s="6"/>
      <c r="N1496" s="6" t="s">
        <f>=I1496+J1496+K1496+L1496</f>
      </c>
      <c r="O1496" s="16"/>
      <c r="P1496" s="16" t="s">
        <v>841</v>
      </c>
    </row>
    <row collapsed="false" customFormat="false" customHeight="false" hidden="false" ht="12.1" outlineLevel="0" r="1497">
      <c r="A1497" s="21" t="n">
        <v>45611.666666667</v>
      </c>
      <c r="B1497" s="22" t="s">
        <v>803</v>
      </c>
      <c r="C1497" s="22" t="s">
        <v>175</v>
      </c>
      <c r="D1497" s="22" t="s">
        <v>803</v>
      </c>
      <c r="E1497" s="22" t="s">
        <v>803</v>
      </c>
      <c r="F1497" s="22" t="s">
        <v>20</v>
      </c>
      <c r="G1497" s="23" t="n">
        <v>6000</v>
      </c>
      <c r="H1497" s="24" t="n">
        <v>1</v>
      </c>
      <c r="I1497" s="24" t="n">
        <v>6000</v>
      </c>
      <c r="J1497" s="24" t="n">
        <v>0</v>
      </c>
      <c r="K1497" s="24" t="n">
        <v>-0</v>
      </c>
      <c r="L1497" s="24" t="n">
        <v>-0</v>
      </c>
      <c r="M1497" s="24"/>
      <c r="N1497" s="6" t="s">
        <f>=I1497+J1497+K1497+L1497</f>
      </c>
      <c r="O1497" s="22"/>
      <c r="P1497" s="22" t="s">
        <v>927</v>
      </c>
    </row>
    <row collapsed="false" customFormat="false" customHeight="false" hidden="false" ht="12.1" outlineLevel="0" r="1498">
      <c r="A1498" s="29" t="n">
        <v>45614.42150463</v>
      </c>
      <c r="B1498" s="30" t="s">
        <v>17</v>
      </c>
      <c r="C1498" s="30" t="s">
        <v>928</v>
      </c>
      <c r="D1498" s="30" t="s">
        <v>657</v>
      </c>
      <c r="E1498" s="30" t="s">
        <v>18</v>
      </c>
      <c r="F1498" s="30" t="s">
        <v>20</v>
      </c>
      <c r="G1498" s="31" t="n">
        <v>-1</v>
      </c>
      <c r="H1498" s="32" t="n">
        <v>14376</v>
      </c>
      <c r="I1498" s="32" t="n">
        <v>14376</v>
      </c>
      <c r="J1498" s="32" t="n">
        <v>0</v>
      </c>
      <c r="K1498" s="32" t="n">
        <v>-11.12</v>
      </c>
      <c r="L1498" s="32" t="n">
        <v>-0</v>
      </c>
      <c r="M1498" s="32"/>
      <c r="N1498" s="6" t="s">
        <f>=I1498+J1498+K1498+L1498</f>
      </c>
      <c r="O1498" s="30"/>
      <c r="P1498" s="30" t="s">
        <v>807</v>
      </c>
    </row>
    <row collapsed="false" customFormat="false" customHeight="false" hidden="false" ht="12.1" outlineLevel="0" r="1499">
      <c r="A1499" s="29" t="n">
        <v>45614.421655093</v>
      </c>
      <c r="B1499" s="30" t="s">
        <v>17</v>
      </c>
      <c r="C1499" s="30" t="s">
        <v>928</v>
      </c>
      <c r="D1499" s="30" t="s">
        <v>657</v>
      </c>
      <c r="E1499" s="30" t="s">
        <v>18</v>
      </c>
      <c r="F1499" s="30" t="s">
        <v>20</v>
      </c>
      <c r="G1499" s="31" t="n">
        <v>-1</v>
      </c>
      <c r="H1499" s="32" t="n">
        <v>14374</v>
      </c>
      <c r="I1499" s="32" t="n">
        <v>14374</v>
      </c>
      <c r="J1499" s="32" t="n">
        <v>0</v>
      </c>
      <c r="K1499" s="32" t="n">
        <v>-11.12</v>
      </c>
      <c r="L1499" s="32" t="n">
        <v>-0</v>
      </c>
      <c r="M1499" s="32"/>
      <c r="N1499" s="6" t="s">
        <f>=I1499+J1499+K1499+L1499</f>
      </c>
      <c r="O1499" s="30"/>
      <c r="P1499" s="30" t="s">
        <v>807</v>
      </c>
    </row>
    <row collapsed="false" customFormat="false" customHeight="false" hidden="false" ht="12.1" outlineLevel="0" r="1500">
      <c r="A1500" s="20" t="n">
        <v>45614.479074074</v>
      </c>
      <c r="B1500" s="16" t="s">
        <v>117</v>
      </c>
      <c r="C1500" s="16" t="s">
        <v>988</v>
      </c>
      <c r="D1500" s="16" t="s">
        <v>656</v>
      </c>
      <c r="E1500" s="16" t="s">
        <v>113</v>
      </c>
      <c r="F1500" s="16" t="s">
        <v>20</v>
      </c>
      <c r="G1500" s="7" t="n">
        <v>3</v>
      </c>
      <c r="H1500" s="6" t="n">
        <v>87.1376</v>
      </c>
      <c r="I1500" s="6" t="n">
        <v>-26140.52</v>
      </c>
      <c r="J1500" s="6" t="n">
        <v>-93</v>
      </c>
      <c r="K1500" s="6" t="n">
        <v>-20.22</v>
      </c>
      <c r="L1500" s="6" t="n">
        <v>-0</v>
      </c>
      <c r="M1500" s="6"/>
      <c r="N1500" s="6" t="s">
        <f>=I1500+J1500+K1500+L1500</f>
      </c>
      <c r="O1500" s="16"/>
      <c r="P1500" s="16" t="s">
        <v>807</v>
      </c>
    </row>
    <row collapsed="false" customFormat="false" customHeight="false" hidden="false" ht="12.1" outlineLevel="0" r="1501">
      <c r="A1501" s="20" t="n">
        <v>45614.479467593</v>
      </c>
      <c r="B1501" s="16" t="s">
        <v>23</v>
      </c>
      <c r="C1501" s="16" t="s">
        <v>897</v>
      </c>
      <c r="D1501" s="16" t="s">
        <v>656</v>
      </c>
      <c r="E1501" s="16" t="s">
        <v>18</v>
      </c>
      <c r="F1501" s="16" t="s">
        <v>20</v>
      </c>
      <c r="G1501" s="7" t="n">
        <v>10</v>
      </c>
      <c r="H1501" s="6" t="n">
        <v>250.48</v>
      </c>
      <c r="I1501" s="6" t="n">
        <v>-2504.8</v>
      </c>
      <c r="J1501" s="6" t="n">
        <v>-0</v>
      </c>
      <c r="K1501" s="6" t="n">
        <v>-1.94</v>
      </c>
      <c r="L1501" s="6" t="n">
        <v>-0</v>
      </c>
      <c r="M1501" s="6"/>
      <c r="N1501" s="6" t="s">
        <f>=I1501+J1501+K1501+L1501</f>
      </c>
      <c r="O1501" s="16"/>
      <c r="P1501" s="16" t="s">
        <v>807</v>
      </c>
    </row>
    <row collapsed="false" customFormat="false" customHeight="false" hidden="false" ht="12.1" outlineLevel="0" r="1502">
      <c r="A1502" s="20" t="n">
        <v>45614.805555556</v>
      </c>
      <c r="B1502" s="16" t="s">
        <v>17</v>
      </c>
      <c r="C1502" s="16" t="s">
        <v>928</v>
      </c>
      <c r="D1502" s="16" t="s">
        <v>656</v>
      </c>
      <c r="E1502" s="16" t="s">
        <v>18</v>
      </c>
      <c r="F1502" s="16" t="s">
        <v>20</v>
      </c>
      <c r="G1502" s="7" t="n">
        <v>0.4170965</v>
      </c>
      <c r="H1502" s="6" t="n">
        <v>14385.16</v>
      </c>
      <c r="I1502" s="6" t="n">
        <v>-6000</v>
      </c>
      <c r="J1502" s="6" t="n">
        <v>-0</v>
      </c>
      <c r="K1502" s="6" t="n">
        <v>-0</v>
      </c>
      <c r="L1502" s="6" t="n">
        <v>-0</v>
      </c>
      <c r="M1502" s="6"/>
      <c r="N1502" s="6" t="s">
        <f>=I1502+J1502+K1502+L1502</f>
      </c>
      <c r="O1502" s="16"/>
      <c r="P1502" s="16" t="s">
        <v>927</v>
      </c>
    </row>
    <row collapsed="false" customFormat="false" customHeight="false" hidden="false" ht="12.1" outlineLevel="0" r="1503">
      <c r="A1503" s="21" t="n">
        <v>45616.560416667</v>
      </c>
      <c r="B1503" s="22" t="s">
        <v>813</v>
      </c>
      <c r="C1503" s="22" t="s">
        <v>989</v>
      </c>
      <c r="D1503" s="22" t="s">
        <v>813</v>
      </c>
      <c r="E1503" s="22" t="s">
        <v>813</v>
      </c>
      <c r="F1503" s="22" t="s">
        <v>20</v>
      </c>
      <c r="G1503" s="23" t="n">
        <v>624.2</v>
      </c>
      <c r="H1503" s="24" t="n">
        <v>1</v>
      </c>
      <c r="I1503" s="24" t="n">
        <v>624.2</v>
      </c>
      <c r="J1503" s="24" t="n">
        <v>0</v>
      </c>
      <c r="K1503" s="24" t="n">
        <v>-0</v>
      </c>
      <c r="L1503" s="24" t="n">
        <v>-0</v>
      </c>
      <c r="M1503" s="24"/>
      <c r="N1503" s="6" t="s">
        <f>=I1503+J1503+K1503+L1503</f>
      </c>
      <c r="O1503" s="22"/>
      <c r="P1503" s="22" t="s">
        <v>841</v>
      </c>
    </row>
    <row collapsed="false" customFormat="false" customHeight="false" hidden="false" ht="12.1" outlineLevel="0" r="1504">
      <c r="A1504" s="20" t="n">
        <v>45616.561111111</v>
      </c>
      <c r="B1504" s="16" t="s">
        <v>719</v>
      </c>
      <c r="C1504" s="16" t="s">
        <v>914</v>
      </c>
      <c r="D1504" s="16" t="s">
        <v>656</v>
      </c>
      <c r="E1504" s="16" t="s">
        <v>87</v>
      </c>
      <c r="F1504" s="16" t="s">
        <v>20</v>
      </c>
      <c r="G1504" s="7" t="n">
        <v>25</v>
      </c>
      <c r="H1504" s="6" t="n">
        <v>24.895</v>
      </c>
      <c r="I1504" s="6" t="n">
        <v>-622.38</v>
      </c>
      <c r="J1504" s="6" t="n">
        <v>-0</v>
      </c>
      <c r="K1504" s="6" t="n">
        <v>-0</v>
      </c>
      <c r="L1504" s="6" t="n">
        <v>-0</v>
      </c>
      <c r="M1504" s="6"/>
      <c r="N1504" s="6" t="s">
        <f>=I1504+J1504+K1504+L1504</f>
      </c>
      <c r="O1504" s="16"/>
      <c r="P1504" s="16" t="s">
        <v>841</v>
      </c>
    </row>
    <row collapsed="false" customFormat="false" customHeight="false" hidden="false" ht="12.1" outlineLevel="0" r="1505">
      <c r="A1505" s="21" t="n">
        <v>45623</v>
      </c>
      <c r="B1505" s="22" t="s">
        <v>813</v>
      </c>
      <c r="C1505" s="22" t="s">
        <v>969</v>
      </c>
      <c r="D1505" s="22" t="s">
        <v>813</v>
      </c>
      <c r="E1505" s="22" t="s">
        <v>813</v>
      </c>
      <c r="F1505" s="22" t="s">
        <v>20</v>
      </c>
      <c r="G1505" s="23" t="n">
        <v>1</v>
      </c>
      <c r="H1505" s="24" t="n">
        <v>947.4</v>
      </c>
      <c r="I1505" s="24" t="n">
        <v>947.4</v>
      </c>
      <c r="J1505" s="24" t="n">
        <v>0</v>
      </c>
      <c r="K1505" s="24" t="n">
        <v>-0</v>
      </c>
      <c r="L1505" s="24" t="n">
        <v>-0</v>
      </c>
      <c r="M1505" s="24"/>
      <c r="N1505" s="6" t="s">
        <f>=I1505+J1505+K1505+L1505</f>
      </c>
      <c r="O1505" s="22"/>
      <c r="P1505" s="22" t="s">
        <v>807</v>
      </c>
    </row>
    <row collapsed="false" customFormat="false" customHeight="false" hidden="false" ht="12.1" outlineLevel="0" r="1506">
      <c r="A1506" s="20" t="n">
        <v>45623.669976852</v>
      </c>
      <c r="B1506" s="16" t="s">
        <v>31</v>
      </c>
      <c r="C1506" s="16" t="s">
        <v>856</v>
      </c>
      <c r="D1506" s="16" t="s">
        <v>656</v>
      </c>
      <c r="E1506" s="16" t="s">
        <v>18</v>
      </c>
      <c r="F1506" s="16" t="s">
        <v>20</v>
      </c>
      <c r="G1506" s="7" t="n">
        <v>1</v>
      </c>
      <c r="H1506" s="6" t="n">
        <v>529.2</v>
      </c>
      <c r="I1506" s="6" t="n">
        <v>-529.2</v>
      </c>
      <c r="J1506" s="6" t="n">
        <v>-0</v>
      </c>
      <c r="K1506" s="6" t="n">
        <v>-0.41</v>
      </c>
      <c r="L1506" s="6" t="n">
        <v>-0</v>
      </c>
      <c r="M1506" s="6"/>
      <c r="N1506" s="6" t="s">
        <f>=I1506+J1506+K1506+L1506</f>
      </c>
      <c r="O1506" s="16"/>
      <c r="P1506" s="16" t="s">
        <v>807</v>
      </c>
    </row>
    <row collapsed="false" customFormat="false" customHeight="false" hidden="false" ht="12.1" outlineLevel="0" r="1507">
      <c r="A1507" s="20" t="n">
        <v>45623.670324074</v>
      </c>
      <c r="B1507" s="16" t="s">
        <v>102</v>
      </c>
      <c r="C1507" s="16" t="s">
        <v>845</v>
      </c>
      <c r="D1507" s="16" t="s">
        <v>656</v>
      </c>
      <c r="E1507" s="16" t="s">
        <v>87</v>
      </c>
      <c r="F1507" s="16" t="s">
        <v>20</v>
      </c>
      <c r="G1507" s="7" t="n">
        <v>4</v>
      </c>
      <c r="H1507" s="6" t="n">
        <v>117</v>
      </c>
      <c r="I1507" s="6" t="n">
        <v>-468</v>
      </c>
      <c r="J1507" s="6" t="n">
        <v>-0</v>
      </c>
      <c r="K1507" s="6" t="n">
        <v>-0.36</v>
      </c>
      <c r="L1507" s="6" t="n">
        <v>-0</v>
      </c>
      <c r="M1507" s="6"/>
      <c r="N1507" s="6" t="s">
        <f>=I1507+J1507+K1507+L1507</f>
      </c>
      <c r="O1507" s="16"/>
      <c r="P1507" s="16" t="s">
        <v>807</v>
      </c>
    </row>
    <row collapsed="false" customFormat="false" customHeight="false" hidden="false" ht="12.1" outlineLevel="0" r="1508">
      <c r="A1508" s="21" t="n">
        <v>45625</v>
      </c>
      <c r="B1508" s="22" t="s">
        <v>803</v>
      </c>
      <c r="C1508" s="22" t="s">
        <v>175</v>
      </c>
      <c r="D1508" s="22" t="s">
        <v>803</v>
      </c>
      <c r="E1508" s="22" t="s">
        <v>803</v>
      </c>
      <c r="F1508" s="22" t="s">
        <v>20</v>
      </c>
      <c r="G1508" s="23" t="n">
        <v>1</v>
      </c>
      <c r="H1508" s="24" t="n">
        <v>5000</v>
      </c>
      <c r="I1508" s="24" t="n">
        <v>5000</v>
      </c>
      <c r="J1508" s="24" t="n">
        <v>0</v>
      </c>
      <c r="K1508" s="24" t="n">
        <v>-0</v>
      </c>
      <c r="L1508" s="24" t="n">
        <v>-0</v>
      </c>
      <c r="M1508" s="24"/>
      <c r="N1508" s="6" t="s">
        <f>=I1508+J1508+K1508+L1508</f>
      </c>
      <c r="O1508" s="22"/>
      <c r="P1508" s="22" t="s">
        <v>807</v>
      </c>
    </row>
    <row collapsed="false" customFormat="false" customHeight="false" hidden="false" ht="12.1" outlineLevel="0" r="1509">
      <c r="A1509" s="20" t="n">
        <v>45625.54400463</v>
      </c>
      <c r="B1509" s="16" t="s">
        <v>50</v>
      </c>
      <c r="C1509" s="16" t="s">
        <v>812</v>
      </c>
      <c r="D1509" s="16" t="s">
        <v>656</v>
      </c>
      <c r="E1509" s="16" t="s">
        <v>18</v>
      </c>
      <c r="F1509" s="16" t="s">
        <v>20</v>
      </c>
      <c r="G1509" s="7" t="n">
        <v>10</v>
      </c>
      <c r="H1509" s="6" t="n">
        <v>126.06</v>
      </c>
      <c r="I1509" s="6" t="n">
        <v>-1260.6</v>
      </c>
      <c r="J1509" s="6" t="n">
        <v>-0</v>
      </c>
      <c r="K1509" s="6" t="n">
        <v>-0.98</v>
      </c>
      <c r="L1509" s="6" t="n">
        <v>-0</v>
      </c>
      <c r="M1509" s="6"/>
      <c r="N1509" s="6" t="s">
        <f>=I1509+J1509+K1509+L1509</f>
      </c>
      <c r="O1509" s="16"/>
      <c r="P1509" s="16" t="s">
        <v>807</v>
      </c>
    </row>
    <row collapsed="false" customFormat="false" customHeight="false" hidden="false" ht="12.1" outlineLevel="0" r="1510">
      <c r="A1510" s="20" t="n">
        <v>45625.544224537</v>
      </c>
      <c r="B1510" s="16" t="s">
        <v>23</v>
      </c>
      <c r="C1510" s="16" t="s">
        <v>897</v>
      </c>
      <c r="D1510" s="16" t="s">
        <v>656</v>
      </c>
      <c r="E1510" s="16" t="s">
        <v>18</v>
      </c>
      <c r="F1510" s="16" t="s">
        <v>20</v>
      </c>
      <c r="G1510" s="7" t="n">
        <v>10</v>
      </c>
      <c r="H1510" s="6" t="n">
        <v>233.33</v>
      </c>
      <c r="I1510" s="6" t="n">
        <v>-2333.3</v>
      </c>
      <c r="J1510" s="6" t="n">
        <v>-0</v>
      </c>
      <c r="K1510" s="6" t="n">
        <v>-1.8</v>
      </c>
      <c r="L1510" s="6" t="n">
        <v>-0</v>
      </c>
      <c r="M1510" s="6"/>
      <c r="N1510" s="6" t="s">
        <f>=I1510+J1510+K1510+L1510</f>
      </c>
      <c r="O1510" s="16"/>
      <c r="P1510" s="16" t="s">
        <v>807</v>
      </c>
    </row>
    <row collapsed="false" customFormat="false" customHeight="false" hidden="false" ht="12.1" outlineLevel="0" r="1511">
      <c r="A1511" s="20" t="n">
        <v>45625.544398148</v>
      </c>
      <c r="B1511" s="16" t="s">
        <v>68</v>
      </c>
      <c r="C1511" s="16" t="s">
        <v>829</v>
      </c>
      <c r="D1511" s="16" t="s">
        <v>656</v>
      </c>
      <c r="E1511" s="16" t="s">
        <v>18</v>
      </c>
      <c r="F1511" s="16" t="s">
        <v>20</v>
      </c>
      <c r="G1511" s="7" t="n">
        <v>1</v>
      </c>
      <c r="H1511" s="6" t="n">
        <v>1112</v>
      </c>
      <c r="I1511" s="6" t="n">
        <v>-1112</v>
      </c>
      <c r="J1511" s="6" t="n">
        <v>-0</v>
      </c>
      <c r="K1511" s="6" t="n">
        <v>-0.86</v>
      </c>
      <c r="L1511" s="6" t="n">
        <v>-0</v>
      </c>
      <c r="M1511" s="6"/>
      <c r="N1511" s="6" t="s">
        <f>=I1511+J1511+K1511+L1511</f>
      </c>
      <c r="O1511" s="16"/>
      <c r="P1511" s="16" t="s">
        <v>807</v>
      </c>
    </row>
    <row collapsed="false" customFormat="false" customHeight="false" hidden="false" ht="12.1" outlineLevel="0" r="1512">
      <c r="A1512" s="20" t="n">
        <v>45625.544537037</v>
      </c>
      <c r="B1512" s="16" t="s">
        <v>102</v>
      </c>
      <c r="C1512" s="16" t="s">
        <v>845</v>
      </c>
      <c r="D1512" s="16" t="s">
        <v>656</v>
      </c>
      <c r="E1512" s="16" t="s">
        <v>87</v>
      </c>
      <c r="F1512" s="16" t="s">
        <v>20</v>
      </c>
      <c r="G1512" s="7" t="n">
        <v>2</v>
      </c>
      <c r="H1512" s="6" t="n">
        <v>121.95</v>
      </c>
      <c r="I1512" s="6" t="n">
        <v>-243.9</v>
      </c>
      <c r="J1512" s="6" t="n">
        <v>-0</v>
      </c>
      <c r="K1512" s="6" t="n">
        <v>-0.19</v>
      </c>
      <c r="L1512" s="6" t="n">
        <v>-0</v>
      </c>
      <c r="M1512" s="6"/>
      <c r="N1512" s="6" t="s">
        <f>=I1512+J1512+K1512+L1512</f>
      </c>
      <c r="O1512" s="16"/>
      <c r="P1512" s="16" t="s">
        <v>807</v>
      </c>
    </row>
    <row collapsed="false" customFormat="false" customHeight="false" hidden="false" ht="12.1" outlineLevel="0" r="1513">
      <c r="A1513" s="21" t="n">
        <v>45628</v>
      </c>
      <c r="B1513" s="22" t="s">
        <v>813</v>
      </c>
      <c r="C1513" s="22" t="s">
        <v>990</v>
      </c>
      <c r="D1513" s="22" t="s">
        <v>813</v>
      </c>
      <c r="E1513" s="22" t="s">
        <v>813</v>
      </c>
      <c r="F1513" s="22" t="s">
        <v>20</v>
      </c>
      <c r="G1513" s="23" t="n">
        <v>1</v>
      </c>
      <c r="H1513" s="24" t="n">
        <v>164.85</v>
      </c>
      <c r="I1513" s="24" t="n">
        <v>164.85</v>
      </c>
      <c r="J1513" s="24" t="n">
        <v>0</v>
      </c>
      <c r="K1513" s="24" t="n">
        <v>-0</v>
      </c>
      <c r="L1513" s="24" t="n">
        <v>-0</v>
      </c>
      <c r="M1513" s="24"/>
      <c r="N1513" s="6" t="s">
        <f>=I1513+J1513+K1513+L1513</f>
      </c>
      <c r="O1513" s="22"/>
      <c r="P1513" s="22" t="s">
        <v>807</v>
      </c>
    </row>
    <row collapsed="false" customFormat="false" customHeight="false" hidden="false" ht="12.1" outlineLevel="0" r="1514">
      <c r="A1514" s="21" t="n">
        <v>45628.583333333</v>
      </c>
      <c r="B1514" s="22" t="s">
        <v>803</v>
      </c>
      <c r="C1514" s="22" t="s">
        <v>175</v>
      </c>
      <c r="D1514" s="22" t="s">
        <v>803</v>
      </c>
      <c r="E1514" s="22" t="s">
        <v>803</v>
      </c>
      <c r="F1514" s="22" t="s">
        <v>20</v>
      </c>
      <c r="G1514" s="23" t="n">
        <v>1200</v>
      </c>
      <c r="H1514" s="24" t="n">
        <v>1</v>
      </c>
      <c r="I1514" s="24" t="n">
        <v>1200</v>
      </c>
      <c r="J1514" s="24" t="n">
        <v>0</v>
      </c>
      <c r="K1514" s="24" t="n">
        <v>-0</v>
      </c>
      <c r="L1514" s="24" t="n">
        <v>-0</v>
      </c>
      <c r="M1514" s="24"/>
      <c r="N1514" s="6" t="s">
        <f>=I1514+J1514+K1514+L1514</f>
      </c>
      <c r="O1514" s="22"/>
      <c r="P1514" s="22" t="s">
        <v>841</v>
      </c>
    </row>
    <row collapsed="false" customFormat="false" customHeight="false" hidden="false" ht="12.1" outlineLevel="0" r="1515">
      <c r="A1515" s="20" t="n">
        <v>45628.586111111</v>
      </c>
      <c r="B1515" s="16" t="s">
        <v>72</v>
      </c>
      <c r="C1515" s="16" t="s">
        <v>991</v>
      </c>
      <c r="D1515" s="16" t="s">
        <v>656</v>
      </c>
      <c r="E1515" s="16" t="s">
        <v>18</v>
      </c>
      <c r="F1515" s="16" t="s">
        <v>20</v>
      </c>
      <c r="G1515" s="7" t="n">
        <v>10</v>
      </c>
      <c r="H1515" s="6" t="n">
        <v>113.34</v>
      </c>
      <c r="I1515" s="6" t="n">
        <v>-1133.4</v>
      </c>
      <c r="J1515" s="6" t="n">
        <v>-0</v>
      </c>
      <c r="K1515" s="6" t="n">
        <v>-0</v>
      </c>
      <c r="L1515" s="6" t="n">
        <v>-0</v>
      </c>
      <c r="M1515" s="6"/>
      <c r="N1515" s="6" t="s">
        <f>=I1515+J1515+K1515+L1515</f>
      </c>
      <c r="O1515" s="16"/>
      <c r="P1515" s="16" t="s">
        <v>841</v>
      </c>
    </row>
    <row collapsed="false" customFormat="false" customHeight="false" hidden="false" ht="12.1" outlineLevel="0" r="1516">
      <c r="A1516" s="20" t="n">
        <v>45628.586805556</v>
      </c>
      <c r="B1516" s="16" t="s">
        <v>719</v>
      </c>
      <c r="C1516" s="16" t="s">
        <v>914</v>
      </c>
      <c r="D1516" s="16" t="s">
        <v>656</v>
      </c>
      <c r="E1516" s="16" t="s">
        <v>87</v>
      </c>
      <c r="F1516" s="16" t="s">
        <v>20</v>
      </c>
      <c r="G1516" s="7" t="n">
        <v>2</v>
      </c>
      <c r="H1516" s="6" t="n">
        <v>26.6</v>
      </c>
      <c r="I1516" s="6" t="n">
        <v>-53.2</v>
      </c>
      <c r="J1516" s="6" t="n">
        <v>-0</v>
      </c>
      <c r="K1516" s="6" t="n">
        <v>-0</v>
      </c>
      <c r="L1516" s="6" t="n">
        <v>-0</v>
      </c>
      <c r="M1516" s="6"/>
      <c r="N1516" s="6" t="s">
        <f>=I1516+J1516+K1516+L1516</f>
      </c>
      <c r="O1516" s="16"/>
      <c r="P1516" s="16" t="s">
        <v>841</v>
      </c>
    </row>
    <row collapsed="false" customFormat="false" customHeight="false" hidden="false" ht="12.1" outlineLevel="0" r="1517">
      <c r="A1517" s="20" t="n">
        <v>45628.586805556</v>
      </c>
      <c r="B1517" s="16" t="s">
        <v>718</v>
      </c>
      <c r="C1517" s="16" t="s">
        <v>912</v>
      </c>
      <c r="D1517" s="16" t="s">
        <v>656</v>
      </c>
      <c r="E1517" s="16" t="s">
        <v>87</v>
      </c>
      <c r="F1517" s="16" t="s">
        <v>20</v>
      </c>
      <c r="G1517" s="7" t="n">
        <v>1</v>
      </c>
      <c r="H1517" s="6" t="n">
        <v>13.181</v>
      </c>
      <c r="I1517" s="6" t="n">
        <v>-13.18</v>
      </c>
      <c r="J1517" s="6" t="n">
        <v>-0</v>
      </c>
      <c r="K1517" s="6" t="n">
        <v>-0</v>
      </c>
      <c r="L1517" s="6" t="n">
        <v>-0</v>
      </c>
      <c r="M1517" s="6"/>
      <c r="N1517" s="6" t="s">
        <f>=I1517+J1517+K1517+L1517</f>
      </c>
      <c r="O1517" s="16"/>
      <c r="P1517" s="16" t="s">
        <v>841</v>
      </c>
    </row>
    <row collapsed="false" customFormat="false" customHeight="false" hidden="false" ht="12.1" outlineLevel="0" r="1518">
      <c r="A1518" s="20" t="n">
        <v>45628.744259259</v>
      </c>
      <c r="B1518" s="16" t="s">
        <v>102</v>
      </c>
      <c r="C1518" s="16" t="s">
        <v>845</v>
      </c>
      <c r="D1518" s="16" t="s">
        <v>656</v>
      </c>
      <c r="E1518" s="16" t="s">
        <v>87</v>
      </c>
      <c r="F1518" s="16" t="s">
        <v>20</v>
      </c>
      <c r="G1518" s="7" t="n">
        <v>1</v>
      </c>
      <c r="H1518" s="6" t="n">
        <v>122.7</v>
      </c>
      <c r="I1518" s="6" t="n">
        <v>-122.7</v>
      </c>
      <c r="J1518" s="6" t="n">
        <v>-0</v>
      </c>
      <c r="K1518" s="6" t="n">
        <v>-0.1</v>
      </c>
      <c r="L1518" s="6" t="n">
        <v>-0</v>
      </c>
      <c r="M1518" s="6"/>
      <c r="N1518" s="6" t="s">
        <f>=I1518+J1518+K1518+L1518</f>
      </c>
      <c r="O1518" s="16"/>
      <c r="P1518" s="16" t="s">
        <v>807</v>
      </c>
    </row>
    <row collapsed="false" customFormat="false" customHeight="false" hidden="false" ht="12.1" outlineLevel="0" r="1519">
      <c r="A1519" s="20" t="n">
        <v>45628.746273148</v>
      </c>
      <c r="B1519" s="16" t="s">
        <v>666</v>
      </c>
      <c r="C1519" s="16" t="s">
        <v>817</v>
      </c>
      <c r="D1519" s="16" t="s">
        <v>656</v>
      </c>
      <c r="E1519" s="16" t="s">
        <v>87</v>
      </c>
      <c r="F1519" s="16" t="s">
        <v>20</v>
      </c>
      <c r="G1519" s="7" t="n">
        <v>6</v>
      </c>
      <c r="H1519" s="6" t="n">
        <v>15.962</v>
      </c>
      <c r="I1519" s="6" t="n">
        <v>-95.77</v>
      </c>
      <c r="J1519" s="6" t="n">
        <v>-0</v>
      </c>
      <c r="K1519" s="6" t="n">
        <v>-0.07</v>
      </c>
      <c r="L1519" s="6" t="n">
        <v>-0</v>
      </c>
      <c r="M1519" s="6"/>
      <c r="N1519" s="6" t="s">
        <f>=I1519+J1519+K1519+L1519</f>
      </c>
      <c r="O1519" s="16"/>
      <c r="P1519" s="16" t="s">
        <v>807</v>
      </c>
    </row>
    <row collapsed="false" customFormat="false" customHeight="false" hidden="false" ht="12.1" outlineLevel="0" r="1520">
      <c r="A1520" s="21" t="n">
        <v>45630</v>
      </c>
      <c r="B1520" s="22" t="s">
        <v>803</v>
      </c>
      <c r="C1520" s="22" t="s">
        <v>175</v>
      </c>
      <c r="D1520" s="22" t="s">
        <v>803</v>
      </c>
      <c r="E1520" s="22" t="s">
        <v>803</v>
      </c>
      <c r="F1520" s="22" t="s">
        <v>20</v>
      </c>
      <c r="G1520" s="23" t="n">
        <v>1</v>
      </c>
      <c r="H1520" s="24" t="n">
        <v>100</v>
      </c>
      <c r="I1520" s="24" t="n">
        <v>100</v>
      </c>
      <c r="J1520" s="24" t="n">
        <v>0</v>
      </c>
      <c r="K1520" s="24" t="n">
        <v>-0</v>
      </c>
      <c r="L1520" s="24" t="n">
        <v>-0</v>
      </c>
      <c r="M1520" s="24"/>
      <c r="N1520" s="6" t="s">
        <f>=I1520+J1520+K1520+L1520</f>
      </c>
      <c r="O1520" s="22"/>
      <c r="P1520" s="22" t="s">
        <v>807</v>
      </c>
    </row>
    <row collapsed="false" customFormat="false" customHeight="false" hidden="false" ht="12.1" outlineLevel="0" r="1521">
      <c r="A1521" s="21" t="n">
        <v>45630</v>
      </c>
      <c r="B1521" s="22" t="s">
        <v>813</v>
      </c>
      <c r="C1521" s="22" t="s">
        <v>992</v>
      </c>
      <c r="D1521" s="22" t="s">
        <v>813</v>
      </c>
      <c r="E1521" s="22" t="s">
        <v>813</v>
      </c>
      <c r="F1521" s="22" t="s">
        <v>20</v>
      </c>
      <c r="G1521" s="23" t="n">
        <v>1</v>
      </c>
      <c r="H1521" s="24" t="n">
        <v>1982.4</v>
      </c>
      <c r="I1521" s="24" t="n">
        <v>1982.4</v>
      </c>
      <c r="J1521" s="24" t="n">
        <v>0</v>
      </c>
      <c r="K1521" s="24" t="n">
        <v>-0</v>
      </c>
      <c r="L1521" s="24" t="n">
        <v>-0</v>
      </c>
      <c r="M1521" s="24"/>
      <c r="N1521" s="6" t="s">
        <f>=I1521+J1521+K1521+L1521</f>
      </c>
      <c r="O1521" s="22"/>
      <c r="P1521" s="22" t="s">
        <v>807</v>
      </c>
    </row>
    <row collapsed="false" customFormat="false" customHeight="false" hidden="false" ht="12.1" outlineLevel="0" r="1522">
      <c r="A1522" s="20" t="n">
        <v>45630.703553241</v>
      </c>
      <c r="B1522" s="16" t="s">
        <v>739</v>
      </c>
      <c r="C1522" s="16" t="s">
        <v>956</v>
      </c>
      <c r="D1522" s="16" t="s">
        <v>656</v>
      </c>
      <c r="E1522" s="16" t="s">
        <v>113</v>
      </c>
      <c r="F1522" s="16" t="s">
        <v>20</v>
      </c>
      <c r="G1522" s="7" t="n">
        <v>3</v>
      </c>
      <c r="H1522" s="6" t="n">
        <v>51.274</v>
      </c>
      <c r="I1522" s="6" t="n">
        <v>-1538.22</v>
      </c>
      <c r="J1522" s="6" t="n">
        <v>-0.57</v>
      </c>
      <c r="K1522" s="6" t="n">
        <v>-1.19</v>
      </c>
      <c r="L1522" s="6" t="n">
        <v>-0</v>
      </c>
      <c r="M1522" s="6"/>
      <c r="N1522" s="6" t="s">
        <f>=I1522+J1522+K1522+L1522</f>
      </c>
      <c r="O1522" s="16"/>
      <c r="P1522" s="16" t="s">
        <v>807</v>
      </c>
    </row>
    <row collapsed="false" customFormat="false" customHeight="false" hidden="false" ht="12.1" outlineLevel="0" r="1523">
      <c r="A1523" s="20" t="n">
        <v>45630.72775463</v>
      </c>
      <c r="B1523" s="16" t="s">
        <v>739</v>
      </c>
      <c r="C1523" s="16" t="s">
        <v>956</v>
      </c>
      <c r="D1523" s="16" t="s">
        <v>656</v>
      </c>
      <c r="E1523" s="16" t="s">
        <v>113</v>
      </c>
      <c r="F1523" s="16" t="s">
        <v>20</v>
      </c>
      <c r="G1523" s="7" t="n">
        <v>1</v>
      </c>
      <c r="H1523" s="6" t="n">
        <v>51.4</v>
      </c>
      <c r="I1523" s="6" t="n">
        <v>-514</v>
      </c>
      <c r="J1523" s="6" t="n">
        <v>-0.19</v>
      </c>
      <c r="K1523" s="6" t="n">
        <v>-0.4</v>
      </c>
      <c r="L1523" s="6" t="n">
        <v>-0</v>
      </c>
      <c r="M1523" s="6"/>
      <c r="N1523" s="6" t="s">
        <f>=I1523+J1523+K1523+L1523</f>
      </c>
      <c r="O1523" s="16"/>
      <c r="P1523" s="16" t="s">
        <v>807</v>
      </c>
    </row>
    <row collapsed="false" customFormat="false" customHeight="false" hidden="false" ht="12.1" outlineLevel="0" r="1524">
      <c r="A1524" s="29" t="n">
        <v>45635.469791667</v>
      </c>
      <c r="B1524" s="30" t="s">
        <v>117</v>
      </c>
      <c r="C1524" s="30" t="s">
        <v>988</v>
      </c>
      <c r="D1524" s="30" t="s">
        <v>657</v>
      </c>
      <c r="E1524" s="30" t="s">
        <v>113</v>
      </c>
      <c r="F1524" s="30" t="s">
        <v>20</v>
      </c>
      <c r="G1524" s="31" t="n">
        <v>-3</v>
      </c>
      <c r="H1524" s="32" t="n">
        <v>87.8801</v>
      </c>
      <c r="I1524" s="32" t="n">
        <v>26211.51</v>
      </c>
      <c r="J1524" s="32" t="n">
        <v>44.74</v>
      </c>
      <c r="K1524" s="32" t="n">
        <v>-20.28</v>
      </c>
      <c r="L1524" s="32" t="n">
        <v>-0</v>
      </c>
      <c r="M1524" s="32"/>
      <c r="N1524" s="6" t="s">
        <f>=I1524+J1524+K1524+L1524</f>
      </c>
      <c r="O1524" s="30"/>
      <c r="P1524" s="30" t="s">
        <v>807</v>
      </c>
    </row>
    <row collapsed="false" customFormat="false" customHeight="false" hidden="false" ht="12.1" outlineLevel="0" r="1525">
      <c r="A1525" s="29" t="n">
        <v>45635.471284722</v>
      </c>
      <c r="B1525" s="30" t="s">
        <v>737</v>
      </c>
      <c r="C1525" s="30" t="s">
        <v>951</v>
      </c>
      <c r="D1525" s="30" t="s">
        <v>657</v>
      </c>
      <c r="E1525" s="30" t="s">
        <v>113</v>
      </c>
      <c r="F1525" s="30" t="s">
        <v>20</v>
      </c>
      <c r="G1525" s="31" t="n">
        <v>-10</v>
      </c>
      <c r="H1525" s="32" t="n">
        <v>68.021</v>
      </c>
      <c r="I1525" s="32" t="n">
        <v>6802.1</v>
      </c>
      <c r="J1525" s="32" t="n">
        <v>33.8</v>
      </c>
      <c r="K1525" s="32" t="n">
        <v>-5.26</v>
      </c>
      <c r="L1525" s="32" t="n">
        <v>-0</v>
      </c>
      <c r="M1525" s="32"/>
      <c r="N1525" s="6" t="s">
        <f>=I1525+J1525+K1525+L1525</f>
      </c>
      <c r="O1525" s="30"/>
      <c r="P1525" s="30" t="s">
        <v>807</v>
      </c>
    </row>
    <row collapsed="false" customFormat="false" customHeight="false" hidden="false" ht="12.1" outlineLevel="0" r="1526">
      <c r="A1526" s="29" t="n">
        <v>45635.471284722</v>
      </c>
      <c r="B1526" s="30" t="s">
        <v>737</v>
      </c>
      <c r="C1526" s="30" t="s">
        <v>951</v>
      </c>
      <c r="D1526" s="30" t="s">
        <v>657</v>
      </c>
      <c r="E1526" s="30" t="s">
        <v>113</v>
      </c>
      <c r="F1526" s="30" t="s">
        <v>20</v>
      </c>
      <c r="G1526" s="31" t="n">
        <v>-10</v>
      </c>
      <c r="H1526" s="32" t="n">
        <v>68.02</v>
      </c>
      <c r="I1526" s="32" t="n">
        <v>6802</v>
      </c>
      <c r="J1526" s="32" t="n">
        <v>33.8</v>
      </c>
      <c r="K1526" s="32" t="n">
        <v>-5.26</v>
      </c>
      <c r="L1526" s="32" t="n">
        <v>-0</v>
      </c>
      <c r="M1526" s="32"/>
      <c r="N1526" s="6" t="s">
        <f>=I1526+J1526+K1526+L1526</f>
      </c>
      <c r="O1526" s="30"/>
      <c r="P1526" s="30" t="s">
        <v>807</v>
      </c>
    </row>
    <row collapsed="false" customFormat="false" customHeight="false" hidden="false" ht="12.1" outlineLevel="0" r="1527">
      <c r="A1527" s="29" t="n">
        <v>45635.471666667</v>
      </c>
      <c r="B1527" s="30" t="s">
        <v>739</v>
      </c>
      <c r="C1527" s="30" t="s">
        <v>956</v>
      </c>
      <c r="D1527" s="30" t="s">
        <v>657</v>
      </c>
      <c r="E1527" s="30" t="s">
        <v>113</v>
      </c>
      <c r="F1527" s="30" t="s">
        <v>20</v>
      </c>
      <c r="G1527" s="31" t="n">
        <v>-45</v>
      </c>
      <c r="H1527" s="32" t="n">
        <v>50.589</v>
      </c>
      <c r="I1527" s="32" t="n">
        <v>22765.05</v>
      </c>
      <c r="J1527" s="32" t="n">
        <v>52.65</v>
      </c>
      <c r="K1527" s="32" t="n">
        <v>-17.61</v>
      </c>
      <c r="L1527" s="32" t="n">
        <v>-0</v>
      </c>
      <c r="M1527" s="32"/>
      <c r="N1527" s="6" t="s">
        <f>=I1527+J1527+K1527+L1527</f>
      </c>
      <c r="O1527" s="30"/>
      <c r="P1527" s="30" t="s">
        <v>807</v>
      </c>
    </row>
    <row collapsed="false" customFormat="false" customHeight="false" hidden="false" ht="12.1" outlineLevel="0" r="1528">
      <c r="A1528" s="29" t="n">
        <v>45635.471666667</v>
      </c>
      <c r="B1528" s="30" t="s">
        <v>739</v>
      </c>
      <c r="C1528" s="30" t="s">
        <v>956</v>
      </c>
      <c r="D1528" s="30" t="s">
        <v>657</v>
      </c>
      <c r="E1528" s="30" t="s">
        <v>113</v>
      </c>
      <c r="F1528" s="30" t="s">
        <v>20</v>
      </c>
      <c r="G1528" s="31" t="n">
        <v>-15</v>
      </c>
      <c r="H1528" s="32" t="n">
        <v>50.589</v>
      </c>
      <c r="I1528" s="32" t="n">
        <v>7588.35</v>
      </c>
      <c r="J1528" s="32" t="n">
        <v>17.55</v>
      </c>
      <c r="K1528" s="32" t="n">
        <v>-5.87</v>
      </c>
      <c r="L1528" s="32" t="n">
        <v>-0</v>
      </c>
      <c r="M1528" s="32"/>
      <c r="N1528" s="6" t="s">
        <f>=I1528+J1528+K1528+L1528</f>
      </c>
      <c r="O1528" s="30"/>
      <c r="P1528" s="30" t="s">
        <v>807</v>
      </c>
    </row>
    <row collapsed="false" customFormat="false" customHeight="false" hidden="false" ht="12.1" outlineLevel="0" r="1529">
      <c r="A1529" s="21" t="n">
        <v>45636</v>
      </c>
      <c r="B1529" s="22" t="s">
        <v>803</v>
      </c>
      <c r="C1529" s="22" t="s">
        <v>240</v>
      </c>
      <c r="D1529" s="22" t="s">
        <v>803</v>
      </c>
      <c r="E1529" s="22" t="s">
        <v>803</v>
      </c>
      <c r="F1529" s="22" t="s">
        <v>20</v>
      </c>
      <c r="G1529" s="23" t="n">
        <v>1</v>
      </c>
      <c r="H1529" s="24" t="n">
        <v>70300</v>
      </c>
      <c r="I1529" s="24" t="n">
        <v>70300</v>
      </c>
      <c r="J1529" s="24" t="n">
        <v>0</v>
      </c>
      <c r="K1529" s="24" t="n">
        <v>-0</v>
      </c>
      <c r="L1529" s="24" t="n">
        <v>-0</v>
      </c>
      <c r="M1529" s="24"/>
      <c r="N1529" s="6" t="s">
        <f>=I1529+J1529+K1529+L1529</f>
      </c>
      <c r="O1529" s="22"/>
      <c r="P1529" s="22" t="s">
        <v>993</v>
      </c>
    </row>
    <row collapsed="false" customFormat="false" customHeight="false" hidden="false" ht="12.1" outlineLevel="0" r="1530">
      <c r="A1530" s="25" t="n">
        <v>45636.421527778</v>
      </c>
      <c r="B1530" s="26" t="s">
        <v>843</v>
      </c>
      <c r="C1530" s="26" t="s">
        <v>225</v>
      </c>
      <c r="D1530" s="26" t="s">
        <v>843</v>
      </c>
      <c r="E1530" s="26" t="s">
        <v>843</v>
      </c>
      <c r="F1530" s="26" t="s">
        <v>20</v>
      </c>
      <c r="G1530" s="27" t="n">
        <v>70300</v>
      </c>
      <c r="H1530" s="28" t="n">
        <v>-1</v>
      </c>
      <c r="I1530" s="28" t="n">
        <v>-70300</v>
      </c>
      <c r="J1530" s="28" t="n">
        <v>0</v>
      </c>
      <c r="K1530" s="28" t="n">
        <v>-0</v>
      </c>
      <c r="L1530" s="28" t="n">
        <v>-0</v>
      </c>
      <c r="M1530" s="28"/>
      <c r="N1530" s="6" t="s">
        <f>=I1530+J1530+K1530+L1530</f>
      </c>
      <c r="O1530" s="26"/>
      <c r="P1530" s="26" t="s">
        <v>807</v>
      </c>
    </row>
    <row collapsed="false" customFormat="false" customHeight="false" hidden="false" ht="12.1" outlineLevel="0" r="1531">
      <c r="A1531" s="21" t="n">
        <v>45636.438194444</v>
      </c>
      <c r="B1531" s="22" t="s">
        <v>803</v>
      </c>
      <c r="C1531" s="22" t="s">
        <v>175</v>
      </c>
      <c r="D1531" s="22" t="s">
        <v>803</v>
      </c>
      <c r="E1531" s="22" t="s">
        <v>803</v>
      </c>
      <c r="F1531" s="22" t="s">
        <v>20</v>
      </c>
      <c r="G1531" s="23" t="n">
        <v>100</v>
      </c>
      <c r="H1531" s="24" t="n">
        <v>1</v>
      </c>
      <c r="I1531" s="24" t="n">
        <v>100</v>
      </c>
      <c r="J1531" s="24" t="n">
        <v>0</v>
      </c>
      <c r="K1531" s="24" t="n">
        <v>-0</v>
      </c>
      <c r="L1531" s="24" t="n">
        <v>-0</v>
      </c>
      <c r="M1531" s="24"/>
      <c r="N1531" s="6" t="s">
        <f>=I1531+J1531+K1531+L1531</f>
      </c>
      <c r="O1531" s="22"/>
      <c r="P1531" s="22" t="s">
        <v>993</v>
      </c>
    </row>
    <row collapsed="false" customFormat="false" customHeight="false" hidden="false" ht="12.1" outlineLevel="0" r="1532">
      <c r="A1532" s="20" t="n">
        <v>45636.542581019</v>
      </c>
      <c r="B1532" s="16" t="s">
        <v>35</v>
      </c>
      <c r="C1532" s="16" t="s">
        <v>898</v>
      </c>
      <c r="D1532" s="16" t="s">
        <v>656</v>
      </c>
      <c r="E1532" s="16" t="s">
        <v>18</v>
      </c>
      <c r="F1532" s="16" t="s">
        <v>20</v>
      </c>
      <c r="G1532" s="7" t="n">
        <v>144</v>
      </c>
      <c r="H1532" s="6" t="n">
        <v>487.15</v>
      </c>
      <c r="I1532" s="6" t="n">
        <v>-70149.6</v>
      </c>
      <c r="J1532" s="6" t="n">
        <v>-0</v>
      </c>
      <c r="K1532" s="6" t="n">
        <v>-42.09</v>
      </c>
      <c r="L1532" s="6" t="n">
        <v>-21.04</v>
      </c>
      <c r="M1532" s="6"/>
      <c r="N1532" s="6" t="s">
        <f>=I1532+J1532+K1532+L1532</f>
      </c>
      <c r="O1532" s="16"/>
      <c r="P1532" s="16" t="s">
        <v>993</v>
      </c>
    </row>
    <row collapsed="false" customFormat="false" customHeight="false" hidden="false" ht="12.1" outlineLevel="0" r="1533">
      <c r="A1533" s="20" t="n">
        <v>45636.610266204</v>
      </c>
      <c r="B1533" s="16" t="s">
        <v>105</v>
      </c>
      <c r="C1533" s="16" t="s">
        <v>913</v>
      </c>
      <c r="D1533" s="16" t="s">
        <v>656</v>
      </c>
      <c r="E1533" s="16" t="s">
        <v>87</v>
      </c>
      <c r="F1533" s="16" t="s">
        <v>20</v>
      </c>
      <c r="G1533" s="7" t="n">
        <v>11</v>
      </c>
      <c r="H1533" s="6" t="n">
        <v>14.3585</v>
      </c>
      <c r="I1533" s="6" t="n">
        <v>-157.94</v>
      </c>
      <c r="J1533" s="6" t="n">
        <v>-0</v>
      </c>
      <c r="K1533" s="6" t="n">
        <v>-0</v>
      </c>
      <c r="L1533" s="6" t="n">
        <v>-0.05</v>
      </c>
      <c r="M1533" s="6"/>
      <c r="N1533" s="6" t="s">
        <f>=I1533+J1533+K1533+L1533</f>
      </c>
      <c r="O1533" s="16"/>
      <c r="P1533" s="16" t="s">
        <v>993</v>
      </c>
    </row>
    <row collapsed="false" customFormat="false" customHeight="false" hidden="false" ht="12.1" outlineLevel="0" r="1534">
      <c r="A1534" s="20" t="n">
        <v>45636.610648148</v>
      </c>
      <c r="B1534" s="16" t="s">
        <v>105</v>
      </c>
      <c r="C1534" s="16" t="s">
        <v>913</v>
      </c>
      <c r="D1534" s="16" t="s">
        <v>656</v>
      </c>
      <c r="E1534" s="16" t="s">
        <v>87</v>
      </c>
      <c r="F1534" s="16" t="s">
        <v>20</v>
      </c>
      <c r="G1534" s="7" t="n">
        <v>1</v>
      </c>
      <c r="H1534" s="6" t="n">
        <v>14.3585</v>
      </c>
      <c r="I1534" s="6" t="n">
        <v>-14.36</v>
      </c>
      <c r="J1534" s="6" t="n">
        <v>-0</v>
      </c>
      <c r="K1534" s="6" t="n">
        <v>-0</v>
      </c>
      <c r="L1534" s="6" t="n">
        <v>-0.02</v>
      </c>
      <c r="M1534" s="6"/>
      <c r="N1534" s="6" t="s">
        <f>=I1534+J1534+K1534+L1534</f>
      </c>
      <c r="O1534" s="16"/>
      <c r="P1534" s="16" t="s">
        <v>993</v>
      </c>
    </row>
    <row collapsed="false" customFormat="false" customHeight="false" hidden="false" ht="12.1" outlineLevel="0" r="1535">
      <c r="A1535" s="21" t="n">
        <v>45642.709722222</v>
      </c>
      <c r="B1535" s="22" t="s">
        <v>803</v>
      </c>
      <c r="C1535" s="22" t="s">
        <v>175</v>
      </c>
      <c r="D1535" s="22" t="s">
        <v>803</v>
      </c>
      <c r="E1535" s="22" t="s">
        <v>803</v>
      </c>
      <c r="F1535" s="22" t="s">
        <v>20</v>
      </c>
      <c r="G1535" s="23" t="n">
        <v>6000</v>
      </c>
      <c r="H1535" s="24" t="n">
        <v>1</v>
      </c>
      <c r="I1535" s="24" t="n">
        <v>6000</v>
      </c>
      <c r="J1535" s="24" t="n">
        <v>0</v>
      </c>
      <c r="K1535" s="24" t="n">
        <v>-0</v>
      </c>
      <c r="L1535" s="24" t="n">
        <v>-0</v>
      </c>
      <c r="M1535" s="24"/>
      <c r="N1535" s="6" t="s">
        <f>=I1535+J1535+K1535+L1535</f>
      </c>
      <c r="O1535" s="22"/>
      <c r="P1535" s="22" t="s">
        <v>927</v>
      </c>
    </row>
    <row collapsed="false" customFormat="false" customHeight="false" hidden="false" ht="12.1" outlineLevel="0" r="1536">
      <c r="A1536" s="21" t="n">
        <v>45643</v>
      </c>
      <c r="B1536" s="22" t="s">
        <v>813</v>
      </c>
      <c r="C1536" s="22" t="s">
        <v>994</v>
      </c>
      <c r="D1536" s="22" t="s">
        <v>813</v>
      </c>
      <c r="E1536" s="22" t="s">
        <v>813</v>
      </c>
      <c r="F1536" s="22" t="s">
        <v>20</v>
      </c>
      <c r="G1536" s="23" t="n">
        <v>1</v>
      </c>
      <c r="H1536" s="24" t="n">
        <v>1132.75</v>
      </c>
      <c r="I1536" s="24" t="n">
        <v>1132.75</v>
      </c>
      <c r="J1536" s="24" t="n">
        <v>0</v>
      </c>
      <c r="K1536" s="24" t="n">
        <v>-0</v>
      </c>
      <c r="L1536" s="24" t="n">
        <v>-0</v>
      </c>
      <c r="M1536" s="24"/>
      <c r="N1536" s="6" t="s">
        <f>=I1536+J1536+K1536+L1536</f>
      </c>
      <c r="O1536" s="22"/>
      <c r="P1536" s="22" t="s">
        <v>807</v>
      </c>
    </row>
    <row collapsed="false" customFormat="false" customHeight="false" hidden="false" ht="12.1" outlineLevel="0" r="1537">
      <c r="A1537" s="20" t="n">
        <v>45643.6125</v>
      </c>
      <c r="B1537" s="16" t="s">
        <v>17</v>
      </c>
      <c r="C1537" s="16" t="s">
        <v>928</v>
      </c>
      <c r="D1537" s="16" t="s">
        <v>656</v>
      </c>
      <c r="E1537" s="16" t="s">
        <v>18</v>
      </c>
      <c r="F1537" s="16" t="s">
        <v>20</v>
      </c>
      <c r="G1537" s="7" t="n">
        <v>0.483855</v>
      </c>
      <c r="H1537" s="6" t="n">
        <v>12400.41</v>
      </c>
      <c r="I1537" s="6" t="n">
        <v>-6000</v>
      </c>
      <c r="J1537" s="6" t="n">
        <v>-0</v>
      </c>
      <c r="K1537" s="6" t="n">
        <v>-0</v>
      </c>
      <c r="L1537" s="6" t="n">
        <v>-0</v>
      </c>
      <c r="M1537" s="6"/>
      <c r="N1537" s="6" t="s">
        <f>=I1537+J1537+K1537+L1537</f>
      </c>
      <c r="O1537" s="16"/>
      <c r="P1537" s="16" t="s">
        <v>927</v>
      </c>
    </row>
    <row collapsed="false" customFormat="false" customHeight="false" hidden="false" ht="12.1" outlineLevel="0" r="1538">
      <c r="A1538" s="20" t="n">
        <v>45643.853240741</v>
      </c>
      <c r="B1538" s="16" t="s">
        <v>50</v>
      </c>
      <c r="C1538" s="16" t="s">
        <v>812</v>
      </c>
      <c r="D1538" s="16" t="s">
        <v>656</v>
      </c>
      <c r="E1538" s="16" t="s">
        <v>18</v>
      </c>
      <c r="F1538" s="16" t="s">
        <v>20</v>
      </c>
      <c r="G1538" s="7" t="n">
        <v>10</v>
      </c>
      <c r="H1538" s="6" t="n">
        <v>114.46</v>
      </c>
      <c r="I1538" s="6" t="n">
        <v>-1144.6</v>
      </c>
      <c r="J1538" s="6" t="n">
        <v>-0</v>
      </c>
      <c r="K1538" s="6" t="n">
        <v>-0.89</v>
      </c>
      <c r="L1538" s="6" t="n">
        <v>-0</v>
      </c>
      <c r="M1538" s="6"/>
      <c r="N1538" s="6" t="s">
        <f>=I1538+J1538+K1538+L1538</f>
      </c>
      <c r="O1538" s="16"/>
      <c r="P1538" s="16" t="s">
        <v>807</v>
      </c>
    </row>
    <row collapsed="false" customFormat="false" customHeight="false" hidden="false" ht="12.1" outlineLevel="0" r="1539">
      <c r="A1539" s="21" t="n">
        <v>45650</v>
      </c>
      <c r="B1539" s="22" t="s">
        <v>813</v>
      </c>
      <c r="C1539" s="22" t="s">
        <v>995</v>
      </c>
      <c r="D1539" s="22" t="s">
        <v>813</v>
      </c>
      <c r="E1539" s="22" t="s">
        <v>813</v>
      </c>
      <c r="F1539" s="22" t="s">
        <v>20</v>
      </c>
      <c r="G1539" s="23" t="n">
        <v>1</v>
      </c>
      <c r="H1539" s="24" t="n">
        <v>9842</v>
      </c>
      <c r="I1539" s="24" t="n">
        <v>9842</v>
      </c>
      <c r="J1539" s="24" t="n">
        <v>0</v>
      </c>
      <c r="K1539" s="24" t="n">
        <v>-0</v>
      </c>
      <c r="L1539" s="24" t="n">
        <v>-0</v>
      </c>
      <c r="M1539" s="24"/>
      <c r="N1539" s="6" t="s">
        <f>=I1539+J1539+K1539+L1539</f>
      </c>
      <c r="O1539" s="22"/>
      <c r="P1539" s="22" t="s">
        <v>807</v>
      </c>
    </row>
    <row collapsed="false" customFormat="false" customHeight="false" hidden="false" ht="12.1" outlineLevel="0" r="1540">
      <c r="A1540" s="20" t="n">
        <v>45650.873773148</v>
      </c>
      <c r="B1540" s="16" t="s">
        <v>27</v>
      </c>
      <c r="C1540" s="16" t="s">
        <v>860</v>
      </c>
      <c r="D1540" s="16" t="s">
        <v>656</v>
      </c>
      <c r="E1540" s="16" t="s">
        <v>18</v>
      </c>
      <c r="F1540" s="16" t="s">
        <v>20</v>
      </c>
      <c r="G1540" s="7" t="n">
        <v>1</v>
      </c>
      <c r="H1540" s="6" t="n">
        <v>6864</v>
      </c>
      <c r="I1540" s="6" t="n">
        <v>-6864</v>
      </c>
      <c r="J1540" s="6" t="n">
        <v>-0</v>
      </c>
      <c r="K1540" s="6" t="n">
        <v>-5.31</v>
      </c>
      <c r="L1540" s="6" t="n">
        <v>-0</v>
      </c>
      <c r="M1540" s="6"/>
      <c r="N1540" s="6" t="s">
        <f>=I1540+J1540+K1540+L1540</f>
      </c>
      <c r="O1540" s="16"/>
      <c r="P1540" s="16" t="s">
        <v>807</v>
      </c>
    </row>
    <row collapsed="false" customFormat="false" customHeight="false" hidden="false" ht="12.1" outlineLevel="0" r="1541">
      <c r="A1541" s="20" t="n">
        <v>45650.874270833</v>
      </c>
      <c r="B1541" s="16" t="s">
        <v>50</v>
      </c>
      <c r="C1541" s="16" t="s">
        <v>812</v>
      </c>
      <c r="D1541" s="16" t="s">
        <v>656</v>
      </c>
      <c r="E1541" s="16" t="s">
        <v>18</v>
      </c>
      <c r="F1541" s="16" t="s">
        <v>20</v>
      </c>
      <c r="G1541" s="7" t="n">
        <v>10</v>
      </c>
      <c r="H1541" s="6" t="n">
        <v>133.38</v>
      </c>
      <c r="I1541" s="6" t="n">
        <v>-1333.8</v>
      </c>
      <c r="J1541" s="6" t="n">
        <v>-0</v>
      </c>
      <c r="K1541" s="6" t="n">
        <v>-1.03</v>
      </c>
      <c r="L1541" s="6" t="n">
        <v>-0</v>
      </c>
      <c r="M1541" s="6"/>
      <c r="N1541" s="6" t="s">
        <f>=I1541+J1541+K1541+L1541</f>
      </c>
      <c r="O1541" s="16"/>
      <c r="P1541" s="16" t="s">
        <v>807</v>
      </c>
    </row>
    <row collapsed="false" customFormat="false" customHeight="false" hidden="false" ht="12.1" outlineLevel="0" r="1542">
      <c r="A1542" s="20" t="n">
        <v>45650.874710648</v>
      </c>
      <c r="B1542" s="16" t="s">
        <v>68</v>
      </c>
      <c r="C1542" s="16" t="s">
        <v>829</v>
      </c>
      <c r="D1542" s="16" t="s">
        <v>656</v>
      </c>
      <c r="E1542" s="16" t="s">
        <v>18</v>
      </c>
      <c r="F1542" s="16" t="s">
        <v>20</v>
      </c>
      <c r="G1542" s="7" t="n">
        <v>1</v>
      </c>
      <c r="H1542" s="6" t="n">
        <v>1138.8</v>
      </c>
      <c r="I1542" s="6" t="n">
        <v>-1138.8</v>
      </c>
      <c r="J1542" s="6" t="n">
        <v>-0</v>
      </c>
      <c r="K1542" s="6" t="n">
        <v>-0.88</v>
      </c>
      <c r="L1542" s="6" t="n">
        <v>-0</v>
      </c>
      <c r="M1542" s="6"/>
      <c r="N1542" s="6" t="s">
        <f>=I1542+J1542+K1542+L1542</f>
      </c>
      <c r="O1542" s="16"/>
      <c r="P1542" s="16" t="s">
        <v>807</v>
      </c>
    </row>
    <row collapsed="false" customFormat="false" customHeight="false" hidden="false" ht="12.1" outlineLevel="0" r="1543">
      <c r="A1543" s="20" t="n">
        <v>45650.874872685</v>
      </c>
      <c r="B1543" s="16" t="s">
        <v>102</v>
      </c>
      <c r="C1543" s="16" t="s">
        <v>845</v>
      </c>
      <c r="D1543" s="16" t="s">
        <v>656</v>
      </c>
      <c r="E1543" s="16" t="s">
        <v>87</v>
      </c>
      <c r="F1543" s="16" t="s">
        <v>20</v>
      </c>
      <c r="G1543" s="7" t="n">
        <v>3</v>
      </c>
      <c r="H1543" s="6" t="n">
        <v>129.3</v>
      </c>
      <c r="I1543" s="6" t="n">
        <v>-387.9</v>
      </c>
      <c r="J1543" s="6" t="n">
        <v>-0</v>
      </c>
      <c r="K1543" s="6" t="n">
        <v>-0.3</v>
      </c>
      <c r="L1543" s="6" t="n">
        <v>-0</v>
      </c>
      <c r="M1543" s="6"/>
      <c r="N1543" s="6" t="s">
        <f>=I1543+J1543+K1543+L1543</f>
      </c>
      <c r="O1543" s="16"/>
      <c r="P1543" s="16" t="s">
        <v>807</v>
      </c>
    </row>
    <row collapsed="false" customFormat="false" customHeight="false" hidden="false" ht="12.1" outlineLevel="0" r="1544">
      <c r="A1544" s="20" t="n">
        <v>45651.419606481</v>
      </c>
      <c r="B1544" s="16" t="s">
        <v>102</v>
      </c>
      <c r="C1544" s="16" t="s">
        <v>845</v>
      </c>
      <c r="D1544" s="16" t="s">
        <v>656</v>
      </c>
      <c r="E1544" s="16" t="s">
        <v>87</v>
      </c>
      <c r="F1544" s="16" t="s">
        <v>20</v>
      </c>
      <c r="G1544" s="7" t="n">
        <v>1</v>
      </c>
      <c r="H1544" s="6" t="n">
        <v>128.55</v>
      </c>
      <c r="I1544" s="6" t="n">
        <v>-128.55</v>
      </c>
      <c r="J1544" s="6" t="n">
        <v>-0</v>
      </c>
      <c r="K1544" s="6" t="n">
        <v>-0.1</v>
      </c>
      <c r="L1544" s="6" t="n">
        <v>-0</v>
      </c>
      <c r="M1544" s="6"/>
      <c r="N1544" s="6" t="s">
        <f>=I1544+J1544+K1544+L1544</f>
      </c>
      <c r="O1544" s="16"/>
      <c r="P1544" s="16" t="s">
        <v>807</v>
      </c>
    </row>
    <row collapsed="false" customFormat="false" customHeight="false" hidden="false" ht="12.1" outlineLevel="0" r="1545">
      <c r="A1545" s="21" t="n">
        <v>45654</v>
      </c>
      <c r="B1545" s="22" t="s">
        <v>813</v>
      </c>
      <c r="C1545" s="22" t="s">
        <v>996</v>
      </c>
      <c r="D1545" s="22" t="s">
        <v>813</v>
      </c>
      <c r="E1545" s="22" t="s">
        <v>813</v>
      </c>
      <c r="F1545" s="22" t="s">
        <v>20</v>
      </c>
      <c r="G1545" s="23" t="n">
        <v>1</v>
      </c>
      <c r="H1545" s="24" t="n">
        <v>469.66</v>
      </c>
      <c r="I1545" s="24" t="n">
        <v>469.66</v>
      </c>
      <c r="J1545" s="24" t="n">
        <v>0</v>
      </c>
      <c r="K1545" s="24" t="n">
        <v>-0</v>
      </c>
      <c r="L1545" s="24" t="n">
        <v>-0</v>
      </c>
      <c r="M1545" s="24"/>
      <c r="N1545" s="6" t="s">
        <f>=I1545+J1545+K1545+L1545</f>
      </c>
      <c r="O1545" s="22"/>
      <c r="P1545" s="22" t="s">
        <v>807</v>
      </c>
    </row>
    <row collapsed="false" customFormat="false" customHeight="false" hidden="false" ht="12.1" outlineLevel="0" r="1546">
      <c r="A1546" s="20" t="n">
        <v>45660.432743056</v>
      </c>
      <c r="B1546" s="16" t="s">
        <v>102</v>
      </c>
      <c r="C1546" s="16" t="s">
        <v>845</v>
      </c>
      <c r="D1546" s="16" t="s">
        <v>656</v>
      </c>
      <c r="E1546" s="16" t="s">
        <v>87</v>
      </c>
      <c r="F1546" s="16" t="s">
        <v>20</v>
      </c>
      <c r="G1546" s="7" t="n">
        <v>3</v>
      </c>
      <c r="H1546" s="6" t="n">
        <v>137.85</v>
      </c>
      <c r="I1546" s="6" t="n">
        <v>-413.55</v>
      </c>
      <c r="J1546" s="6" t="n">
        <v>-0</v>
      </c>
      <c r="K1546" s="6" t="n">
        <v>-0.32</v>
      </c>
      <c r="L1546" s="6" t="n">
        <v>-0</v>
      </c>
      <c r="M1546" s="6"/>
      <c r="N1546" s="6" t="s">
        <f>=I1546+J1546+K1546+L1546</f>
      </c>
      <c r="O1546" s="16"/>
      <c r="P1546" s="16" t="s">
        <v>807</v>
      </c>
    </row>
    <row collapsed="false" customFormat="false" customHeight="false" hidden="false" ht="12.1" outlineLevel="0" r="1547">
      <c r="A1547" s="21" t="n">
        <v>45674.625</v>
      </c>
      <c r="B1547" s="22" t="s">
        <v>803</v>
      </c>
      <c r="C1547" s="22" t="s">
        <v>175</v>
      </c>
      <c r="D1547" s="22" t="s">
        <v>803</v>
      </c>
      <c r="E1547" s="22" t="s">
        <v>803</v>
      </c>
      <c r="F1547" s="22" t="s">
        <v>20</v>
      </c>
      <c r="G1547" s="23" t="n">
        <v>9500</v>
      </c>
      <c r="H1547" s="24" t="n">
        <v>1</v>
      </c>
      <c r="I1547" s="24" t="n">
        <v>9500</v>
      </c>
      <c r="J1547" s="24" t="n">
        <v>0</v>
      </c>
      <c r="K1547" s="24" t="n">
        <v>-0</v>
      </c>
      <c r="L1547" s="24" t="n">
        <v>-0</v>
      </c>
      <c r="M1547" s="24"/>
      <c r="N1547" s="6" t="s">
        <f>=I1547+J1547+K1547+L1547</f>
      </c>
      <c r="O1547" s="22"/>
      <c r="P1547" s="22" t="s">
        <v>841</v>
      </c>
    </row>
    <row collapsed="false" customFormat="false" customHeight="false" hidden="false" ht="12.1" outlineLevel="0" r="1548">
      <c r="A1548" s="20" t="n">
        <v>45674.625</v>
      </c>
      <c r="B1548" s="16" t="s">
        <v>719</v>
      </c>
      <c r="C1548" s="16" t="s">
        <v>914</v>
      </c>
      <c r="D1548" s="16" t="s">
        <v>656</v>
      </c>
      <c r="E1548" s="16" t="s">
        <v>87</v>
      </c>
      <c r="F1548" s="16" t="s">
        <v>20</v>
      </c>
      <c r="G1548" s="7" t="n">
        <v>3</v>
      </c>
      <c r="H1548" s="6" t="n">
        <v>26.56</v>
      </c>
      <c r="I1548" s="6" t="n">
        <v>-79.68</v>
      </c>
      <c r="J1548" s="6" t="n">
        <v>-0</v>
      </c>
      <c r="K1548" s="6" t="n">
        <v>-0</v>
      </c>
      <c r="L1548" s="6" t="n">
        <v>-0</v>
      </c>
      <c r="M1548" s="6"/>
      <c r="N1548" s="6" t="s">
        <f>=I1548+J1548+K1548+L1548</f>
      </c>
      <c r="O1548" s="16"/>
      <c r="P1548" s="16" t="s">
        <v>841</v>
      </c>
    </row>
    <row collapsed="false" customFormat="false" customHeight="false" hidden="false" ht="12.1" outlineLevel="0" r="1549">
      <c r="A1549" s="20" t="n">
        <v>45674.625</v>
      </c>
      <c r="B1549" s="16" t="s">
        <v>112</v>
      </c>
      <c r="C1549" s="16" t="s">
        <v>980</v>
      </c>
      <c r="D1549" s="16" t="s">
        <v>656</v>
      </c>
      <c r="E1549" s="16" t="s">
        <v>113</v>
      </c>
      <c r="F1549" s="16" t="s">
        <v>20</v>
      </c>
      <c r="G1549" s="7" t="n">
        <v>1</v>
      </c>
      <c r="H1549" s="6" t="n">
        <v>91</v>
      </c>
      <c r="I1549" s="6" t="n">
        <v>-9316.23</v>
      </c>
      <c r="J1549" s="6" t="n">
        <v>-106.471248</v>
      </c>
      <c r="K1549" s="6" t="n">
        <v>-0</v>
      </c>
      <c r="L1549" s="6" t="n">
        <v>-0</v>
      </c>
      <c r="M1549" s="6"/>
      <c r="N1549" s="6" t="s">
        <f>=I1549+J1549+K1549+L1549</f>
      </c>
      <c r="O1549" s="16"/>
      <c r="P1549" s="16" t="s">
        <v>841</v>
      </c>
    </row>
    <row collapsed="false" customFormat="false" customHeight="false" hidden="false" ht="12.1" outlineLevel="0" r="1550">
      <c r="A1550" s="21" t="n">
        <v>45684</v>
      </c>
      <c r="B1550" s="22" t="s">
        <v>813</v>
      </c>
      <c r="C1550" s="22" t="s">
        <v>997</v>
      </c>
      <c r="D1550" s="22" t="s">
        <v>813</v>
      </c>
      <c r="E1550" s="22" t="s">
        <v>813</v>
      </c>
      <c r="F1550" s="22" t="s">
        <v>20</v>
      </c>
      <c r="G1550" s="23" t="n">
        <v>1</v>
      </c>
      <c r="H1550" s="24" t="n">
        <v>3178</v>
      </c>
      <c r="I1550" s="24" t="n">
        <v>3178</v>
      </c>
      <c r="J1550" s="24" t="n">
        <v>0</v>
      </c>
      <c r="K1550" s="24" t="n">
        <v>-0</v>
      </c>
      <c r="L1550" s="24" t="n">
        <v>-0</v>
      </c>
      <c r="M1550" s="24"/>
      <c r="N1550" s="6" t="s">
        <f>=I1550+J1550+K1550+L1550</f>
      </c>
      <c r="O1550" s="22"/>
      <c r="P1550" s="22" t="s">
        <v>807</v>
      </c>
    </row>
    <row collapsed="false" customFormat="false" customHeight="false" hidden="false" ht="12.1" outlineLevel="0" r="1551">
      <c r="A1551" s="21" t="n">
        <v>45684.493055556</v>
      </c>
      <c r="B1551" s="22" t="s">
        <v>803</v>
      </c>
      <c r="C1551" s="22" t="s">
        <v>175</v>
      </c>
      <c r="D1551" s="22" t="s">
        <v>803</v>
      </c>
      <c r="E1551" s="22" t="s">
        <v>803</v>
      </c>
      <c r="F1551" s="22" t="s">
        <v>20</v>
      </c>
      <c r="G1551" s="23" t="n">
        <v>4800</v>
      </c>
      <c r="H1551" s="24" t="n">
        <v>1</v>
      </c>
      <c r="I1551" s="24" t="n">
        <v>4800</v>
      </c>
      <c r="J1551" s="24" t="n">
        <v>0</v>
      </c>
      <c r="K1551" s="24" t="n">
        <v>-0</v>
      </c>
      <c r="L1551" s="24" t="n">
        <v>-0</v>
      </c>
      <c r="M1551" s="24"/>
      <c r="N1551" s="6" t="s">
        <f>=I1551+J1551+K1551+L1551</f>
      </c>
      <c r="O1551" s="22"/>
      <c r="P1551" s="22" t="s">
        <v>841</v>
      </c>
    </row>
    <row collapsed="false" customFormat="false" customHeight="false" hidden="false" ht="12.1" outlineLevel="0" r="1552">
      <c r="A1552" s="20" t="n">
        <v>45684.49375</v>
      </c>
      <c r="B1552" s="16" t="s">
        <v>79</v>
      </c>
      <c r="C1552" s="16" t="s">
        <v>857</v>
      </c>
      <c r="D1552" s="16" t="s">
        <v>656</v>
      </c>
      <c r="E1552" s="16" t="s">
        <v>18</v>
      </c>
      <c r="F1552" s="16" t="s">
        <v>20</v>
      </c>
      <c r="G1552" s="7" t="n">
        <v>2</v>
      </c>
      <c r="H1552" s="6" t="n">
        <v>759</v>
      </c>
      <c r="I1552" s="6" t="n">
        <v>-1518</v>
      </c>
      <c r="J1552" s="6" t="n">
        <v>-0</v>
      </c>
      <c r="K1552" s="6" t="n">
        <v>-0</v>
      </c>
      <c r="L1552" s="6" t="n">
        <v>-0</v>
      </c>
      <c r="M1552" s="6"/>
      <c r="N1552" s="6" t="s">
        <f>=I1552+J1552+K1552+L1552</f>
      </c>
      <c r="O1552" s="16"/>
      <c r="P1552" s="16" t="s">
        <v>841</v>
      </c>
    </row>
    <row collapsed="false" customFormat="false" customHeight="false" hidden="false" ht="12.1" outlineLevel="0" r="1553">
      <c r="A1553" s="20" t="n">
        <v>45684.49375</v>
      </c>
      <c r="B1553" s="16" t="s">
        <v>43</v>
      </c>
      <c r="C1553" s="16" t="s">
        <v>984</v>
      </c>
      <c r="D1553" s="16" t="s">
        <v>656</v>
      </c>
      <c r="E1553" s="16" t="s">
        <v>18</v>
      </c>
      <c r="F1553" s="16" t="s">
        <v>20</v>
      </c>
      <c r="G1553" s="7" t="n">
        <v>1</v>
      </c>
      <c r="H1553" s="6" t="n">
        <v>1156.5</v>
      </c>
      <c r="I1553" s="6" t="n">
        <v>-1156.5</v>
      </c>
      <c r="J1553" s="6" t="n">
        <v>-0</v>
      </c>
      <c r="K1553" s="6" t="n">
        <v>-0</v>
      </c>
      <c r="L1553" s="6" t="n">
        <v>-0</v>
      </c>
      <c r="M1553" s="6"/>
      <c r="N1553" s="6" t="s">
        <f>=I1553+J1553+K1553+L1553</f>
      </c>
      <c r="O1553" s="16"/>
      <c r="P1553" s="16" t="s">
        <v>841</v>
      </c>
    </row>
    <row collapsed="false" customFormat="false" customHeight="false" hidden="false" ht="12.1" outlineLevel="0" r="1554">
      <c r="A1554" s="20" t="n">
        <v>45684.49375</v>
      </c>
      <c r="B1554" s="16" t="s">
        <v>745</v>
      </c>
      <c r="C1554" s="16" t="s">
        <v>986</v>
      </c>
      <c r="D1554" s="16" t="s">
        <v>656</v>
      </c>
      <c r="E1554" s="16" t="s">
        <v>18</v>
      </c>
      <c r="F1554" s="16" t="s">
        <v>20</v>
      </c>
      <c r="G1554" s="7" t="n">
        <v>100</v>
      </c>
      <c r="H1554" s="6" t="n">
        <v>14.875</v>
      </c>
      <c r="I1554" s="6" t="n">
        <v>-1487.5</v>
      </c>
      <c r="J1554" s="6" t="n">
        <v>-0</v>
      </c>
      <c r="K1554" s="6" t="n">
        <v>-0</v>
      </c>
      <c r="L1554" s="6" t="n">
        <v>-0</v>
      </c>
      <c r="M1554" s="6"/>
      <c r="N1554" s="6" t="s">
        <f>=I1554+J1554+K1554+L1554</f>
      </c>
      <c r="O1554" s="16"/>
      <c r="P1554" s="16" t="s">
        <v>841</v>
      </c>
    </row>
    <row collapsed="false" customFormat="false" customHeight="false" hidden="false" ht="12.1" outlineLevel="0" r="1555">
      <c r="A1555" s="20" t="n">
        <v>45684.49375</v>
      </c>
      <c r="B1555" s="16" t="s">
        <v>719</v>
      </c>
      <c r="C1555" s="16" t="s">
        <v>914</v>
      </c>
      <c r="D1555" s="16" t="s">
        <v>656</v>
      </c>
      <c r="E1555" s="16" t="s">
        <v>87</v>
      </c>
      <c r="F1555" s="16" t="s">
        <v>20</v>
      </c>
      <c r="G1555" s="7" t="n">
        <v>25</v>
      </c>
      <c r="H1555" s="6" t="n">
        <v>25.84</v>
      </c>
      <c r="I1555" s="6" t="n">
        <v>-646</v>
      </c>
      <c r="J1555" s="6" t="n">
        <v>-0</v>
      </c>
      <c r="K1555" s="6" t="n">
        <v>-0</v>
      </c>
      <c r="L1555" s="6" t="n">
        <v>-0</v>
      </c>
      <c r="M1555" s="6"/>
      <c r="N1555" s="6" t="s">
        <f>=I1555+J1555+K1555+L1555</f>
      </c>
      <c r="O1555" s="16"/>
      <c r="P1555" s="16" t="s">
        <v>841</v>
      </c>
    </row>
    <row collapsed="false" customFormat="false" customHeight="false" hidden="false" ht="12.1" outlineLevel="0" r="1556">
      <c r="A1556" s="20" t="n">
        <v>45684.856053241</v>
      </c>
      <c r="B1556" s="16" t="s">
        <v>50</v>
      </c>
      <c r="C1556" s="16" t="s">
        <v>812</v>
      </c>
      <c r="D1556" s="16" t="s">
        <v>656</v>
      </c>
      <c r="E1556" s="16" t="s">
        <v>18</v>
      </c>
      <c r="F1556" s="16" t="s">
        <v>20</v>
      </c>
      <c r="G1556" s="7" t="n">
        <v>10</v>
      </c>
      <c r="H1556" s="6" t="n">
        <v>141.7</v>
      </c>
      <c r="I1556" s="6" t="n">
        <v>-1417</v>
      </c>
      <c r="J1556" s="6" t="n">
        <v>-0</v>
      </c>
      <c r="K1556" s="6" t="n">
        <v>-1.09</v>
      </c>
      <c r="L1556" s="6" t="n">
        <v>-0</v>
      </c>
      <c r="M1556" s="6"/>
      <c r="N1556" s="6" t="s">
        <f>=I1556+J1556+K1556+L1556</f>
      </c>
      <c r="O1556" s="16"/>
      <c r="P1556" s="16" t="s">
        <v>807</v>
      </c>
    </row>
    <row collapsed="false" customFormat="false" customHeight="false" hidden="false" ht="12.1" outlineLevel="0" r="1557">
      <c r="A1557" s="20" t="n">
        <v>45684.856273148</v>
      </c>
      <c r="B1557" s="16" t="s">
        <v>62</v>
      </c>
      <c r="C1557" s="16" t="s">
        <v>872</v>
      </c>
      <c r="D1557" s="16" t="s">
        <v>656</v>
      </c>
      <c r="E1557" s="16" t="s">
        <v>18</v>
      </c>
      <c r="F1557" s="16" t="s">
        <v>20</v>
      </c>
      <c r="G1557" s="7" t="n">
        <v>1</v>
      </c>
      <c r="H1557" s="6" t="n">
        <v>1009.6</v>
      </c>
      <c r="I1557" s="6" t="n">
        <v>-1009.6</v>
      </c>
      <c r="J1557" s="6" t="n">
        <v>-0</v>
      </c>
      <c r="K1557" s="6" t="n">
        <v>-0.78</v>
      </c>
      <c r="L1557" s="6" t="n">
        <v>-0</v>
      </c>
      <c r="M1557" s="6"/>
      <c r="N1557" s="6" t="s">
        <f>=I1557+J1557+K1557+L1557</f>
      </c>
      <c r="O1557" s="16"/>
      <c r="P1557" s="16" t="s">
        <v>807</v>
      </c>
    </row>
    <row collapsed="false" customFormat="false" customHeight="false" hidden="false" ht="12.1" outlineLevel="0" r="1558">
      <c r="A1558" s="20" t="n">
        <v>45684.856412037</v>
      </c>
      <c r="B1558" s="16" t="s">
        <v>31</v>
      </c>
      <c r="C1558" s="16" t="s">
        <v>856</v>
      </c>
      <c r="D1558" s="16" t="s">
        <v>656</v>
      </c>
      <c r="E1558" s="16" t="s">
        <v>18</v>
      </c>
      <c r="F1558" s="16" t="s">
        <v>20</v>
      </c>
      <c r="G1558" s="7" t="n">
        <v>1</v>
      </c>
      <c r="H1558" s="6" t="n">
        <v>603.7</v>
      </c>
      <c r="I1558" s="6" t="n">
        <v>-603.7</v>
      </c>
      <c r="J1558" s="6" t="n">
        <v>-0</v>
      </c>
      <c r="K1558" s="6" t="n">
        <v>-0.47</v>
      </c>
      <c r="L1558" s="6" t="n">
        <v>-0</v>
      </c>
      <c r="M1558" s="6"/>
      <c r="N1558" s="6" t="s">
        <f>=I1558+J1558+K1558+L1558</f>
      </c>
      <c r="O1558" s="16"/>
      <c r="P1558" s="16" t="s">
        <v>807</v>
      </c>
    </row>
    <row collapsed="false" customFormat="false" customHeight="false" hidden="false" ht="12.1" outlineLevel="0" r="1559">
      <c r="A1559" s="20" t="n">
        <v>45684.856527778</v>
      </c>
      <c r="B1559" s="16" t="s">
        <v>102</v>
      </c>
      <c r="C1559" s="16" t="s">
        <v>845</v>
      </c>
      <c r="D1559" s="16" t="s">
        <v>656</v>
      </c>
      <c r="E1559" s="16" t="s">
        <v>87</v>
      </c>
      <c r="F1559" s="16" t="s">
        <v>20</v>
      </c>
      <c r="G1559" s="7" t="n">
        <v>1</v>
      </c>
      <c r="H1559" s="6" t="n">
        <v>139.05</v>
      </c>
      <c r="I1559" s="6" t="n">
        <v>-139.05</v>
      </c>
      <c r="J1559" s="6" t="n">
        <v>-0</v>
      </c>
      <c r="K1559" s="6" t="n">
        <v>-0.11</v>
      </c>
      <c r="L1559" s="6" t="n">
        <v>-0</v>
      </c>
      <c r="M1559" s="6"/>
      <c r="N1559" s="6" t="s">
        <f>=I1559+J1559+K1559+L1559</f>
      </c>
      <c r="O1559" s="16"/>
      <c r="P1559" s="16" t="s">
        <v>807</v>
      </c>
    </row>
    <row collapsed="false" customFormat="false" customHeight="false" hidden="false" ht="12.1" outlineLevel="0" r="1560">
      <c r="A1560" s="20" t="n">
        <v>45685.574305556</v>
      </c>
      <c r="B1560" s="16" t="s">
        <v>719</v>
      </c>
      <c r="C1560" s="16" t="s">
        <v>914</v>
      </c>
      <c r="D1560" s="16" t="s">
        <v>656</v>
      </c>
      <c r="E1560" s="16" t="s">
        <v>87</v>
      </c>
      <c r="F1560" s="16" t="s">
        <v>20</v>
      </c>
      <c r="G1560" s="7" t="n">
        <v>6</v>
      </c>
      <c r="H1560" s="6" t="n">
        <v>25.75</v>
      </c>
      <c r="I1560" s="6" t="n">
        <v>-154.5</v>
      </c>
      <c r="J1560" s="6" t="n">
        <v>-0</v>
      </c>
      <c r="K1560" s="6" t="n">
        <v>-0</v>
      </c>
      <c r="L1560" s="6" t="n">
        <v>-0</v>
      </c>
      <c r="M1560" s="6"/>
      <c r="N1560" s="6" t="s">
        <f>=I1560+J1560+K1560+L1560</f>
      </c>
      <c r="O1560" s="16"/>
      <c r="P1560" s="16" t="s">
        <v>841</v>
      </c>
    </row>
    <row collapsed="false" customFormat="false" customHeight="false" hidden="false" ht="12.1" outlineLevel="0" r="1561">
      <c r="A1561" s="29" t="n">
        <v>45685.575</v>
      </c>
      <c r="B1561" s="30" t="s">
        <v>719</v>
      </c>
      <c r="C1561" s="30" t="s">
        <v>914</v>
      </c>
      <c r="D1561" s="30" t="s">
        <v>657</v>
      </c>
      <c r="E1561" s="30" t="s">
        <v>87</v>
      </c>
      <c r="F1561" s="30" t="s">
        <v>20</v>
      </c>
      <c r="G1561" s="31" t="n">
        <v>-203</v>
      </c>
      <c r="H1561" s="32" t="n">
        <v>25.75</v>
      </c>
      <c r="I1561" s="32" t="n">
        <v>5227.25</v>
      </c>
      <c r="J1561" s="32" t="n">
        <v>0</v>
      </c>
      <c r="K1561" s="32" t="n">
        <v>-0</v>
      </c>
      <c r="L1561" s="32" t="n">
        <v>-0</v>
      </c>
      <c r="M1561" s="32"/>
      <c r="N1561" s="6" t="s">
        <f>=I1561+J1561+K1561+L1561</f>
      </c>
      <c r="O1561" s="30"/>
      <c r="P1561" s="30" t="s">
        <v>841</v>
      </c>
    </row>
    <row collapsed="false" customFormat="false" customHeight="false" hidden="false" ht="12.1" outlineLevel="0" r="1562">
      <c r="A1562" s="20" t="n">
        <v>45685.579166667</v>
      </c>
      <c r="B1562" s="16" t="s">
        <v>96</v>
      </c>
      <c r="C1562" s="16" t="s">
        <v>847</v>
      </c>
      <c r="D1562" s="16" t="s">
        <v>656</v>
      </c>
      <c r="E1562" s="16" t="s">
        <v>87</v>
      </c>
      <c r="F1562" s="16" t="s">
        <v>20</v>
      </c>
      <c r="G1562" s="7" t="n">
        <v>5</v>
      </c>
      <c r="H1562" s="6" t="n">
        <v>2.2055</v>
      </c>
      <c r="I1562" s="6" t="n">
        <v>-11.03</v>
      </c>
      <c r="J1562" s="6" t="n">
        <v>-0</v>
      </c>
      <c r="K1562" s="6" t="n">
        <v>-0</v>
      </c>
      <c r="L1562" s="6" t="n">
        <v>-0</v>
      </c>
      <c r="M1562" s="6"/>
      <c r="N1562" s="6" t="s">
        <f>=I1562+J1562+K1562+L1562</f>
      </c>
      <c r="O1562" s="16"/>
      <c r="P1562" s="16" t="s">
        <v>841</v>
      </c>
    </row>
    <row collapsed="false" customFormat="false" customHeight="false" hidden="false" ht="12.1" outlineLevel="0" r="1563">
      <c r="A1563" s="20" t="n">
        <v>45685.579166667</v>
      </c>
      <c r="B1563" s="16" t="s">
        <v>96</v>
      </c>
      <c r="C1563" s="16" t="s">
        <v>847</v>
      </c>
      <c r="D1563" s="16" t="s">
        <v>656</v>
      </c>
      <c r="E1563" s="16" t="s">
        <v>87</v>
      </c>
      <c r="F1563" s="16" t="s">
        <v>20</v>
      </c>
      <c r="G1563" s="7" t="n">
        <v>2343</v>
      </c>
      <c r="H1563" s="6" t="n">
        <v>2.203</v>
      </c>
      <c r="I1563" s="6" t="n">
        <v>-5161.63</v>
      </c>
      <c r="J1563" s="6" t="n">
        <v>-0</v>
      </c>
      <c r="K1563" s="6" t="n">
        <v>-0</v>
      </c>
      <c r="L1563" s="6" t="n">
        <v>-0</v>
      </c>
      <c r="M1563" s="6"/>
      <c r="N1563" s="6" t="s">
        <f>=I1563+J1563+K1563+L1563</f>
      </c>
      <c r="O1563" s="16"/>
      <c r="P1563" s="16" t="s">
        <v>841</v>
      </c>
    </row>
    <row collapsed="false" customFormat="false" customHeight="false" hidden="false" ht="12.1" outlineLevel="0" r="1564">
      <c r="A1564" s="20" t="n">
        <v>45685.579166667</v>
      </c>
      <c r="B1564" s="16" t="s">
        <v>96</v>
      </c>
      <c r="C1564" s="16" t="s">
        <v>847</v>
      </c>
      <c r="D1564" s="16" t="s">
        <v>656</v>
      </c>
      <c r="E1564" s="16" t="s">
        <v>87</v>
      </c>
      <c r="F1564" s="16" t="s">
        <v>20</v>
      </c>
      <c r="G1564" s="7" t="n">
        <v>27</v>
      </c>
      <c r="H1564" s="6" t="n">
        <v>2.2035</v>
      </c>
      <c r="I1564" s="6" t="n">
        <v>-59.49</v>
      </c>
      <c r="J1564" s="6" t="n">
        <v>-0</v>
      </c>
      <c r="K1564" s="6" t="n">
        <v>-0</v>
      </c>
      <c r="L1564" s="6" t="n">
        <v>-0</v>
      </c>
      <c r="M1564" s="6"/>
      <c r="N1564" s="6" t="s">
        <f>=I1564+J1564+K1564+L1564</f>
      </c>
      <c r="O1564" s="16"/>
      <c r="P1564" s="16" t="s">
        <v>841</v>
      </c>
    </row>
    <row collapsed="false" customFormat="false" customHeight="false" hidden="false" ht="12.1" outlineLevel="0" r="1565">
      <c r="A1565" s="21" t="n">
        <v>45688</v>
      </c>
      <c r="B1565" s="22" t="s">
        <v>803</v>
      </c>
      <c r="C1565" s="22" t="s">
        <v>175</v>
      </c>
      <c r="D1565" s="22" t="s">
        <v>803</v>
      </c>
      <c r="E1565" s="22" t="s">
        <v>803</v>
      </c>
      <c r="F1565" s="22" t="s">
        <v>20</v>
      </c>
      <c r="G1565" s="23" t="n">
        <v>1</v>
      </c>
      <c r="H1565" s="24" t="n">
        <v>5000</v>
      </c>
      <c r="I1565" s="24" t="n">
        <v>5000</v>
      </c>
      <c r="J1565" s="24" t="n">
        <v>0</v>
      </c>
      <c r="K1565" s="24" t="n">
        <v>-0</v>
      </c>
      <c r="L1565" s="24" t="n">
        <v>-0</v>
      </c>
      <c r="M1565" s="24"/>
      <c r="N1565" s="6" t="s">
        <f>=I1565+J1565+K1565+L1565</f>
      </c>
      <c r="O1565" s="22"/>
      <c r="P1565" s="22" t="s">
        <v>807</v>
      </c>
    </row>
    <row collapsed="false" customFormat="false" customHeight="false" hidden="false" ht="12.1" outlineLevel="0" r="1566">
      <c r="A1566" s="21" t="n">
        <v>45688.551388889</v>
      </c>
      <c r="B1566" s="22" t="s">
        <v>803</v>
      </c>
      <c r="C1566" s="22" t="s">
        <v>175</v>
      </c>
      <c r="D1566" s="22" t="s">
        <v>803</v>
      </c>
      <c r="E1566" s="22" t="s">
        <v>803</v>
      </c>
      <c r="F1566" s="22" t="s">
        <v>20</v>
      </c>
      <c r="G1566" s="23" t="n">
        <v>6000</v>
      </c>
      <c r="H1566" s="24" t="n">
        <v>1</v>
      </c>
      <c r="I1566" s="24" t="n">
        <v>6000</v>
      </c>
      <c r="J1566" s="24" t="n">
        <v>0</v>
      </c>
      <c r="K1566" s="24" t="n">
        <v>-0</v>
      </c>
      <c r="L1566" s="24" t="n">
        <v>-0</v>
      </c>
      <c r="M1566" s="24"/>
      <c r="N1566" s="6" t="s">
        <f>=I1566+J1566+K1566+L1566</f>
      </c>
      <c r="O1566" s="22"/>
      <c r="P1566" s="22" t="s">
        <v>927</v>
      </c>
    </row>
    <row collapsed="false" customFormat="false" customHeight="false" hidden="false" ht="12.1" outlineLevel="0" r="1567">
      <c r="A1567" s="20" t="n">
        <v>45688.565543981</v>
      </c>
      <c r="B1567" s="16" t="s">
        <v>23</v>
      </c>
      <c r="C1567" s="16" t="s">
        <v>897</v>
      </c>
      <c r="D1567" s="16" t="s">
        <v>656</v>
      </c>
      <c r="E1567" s="16" t="s">
        <v>18</v>
      </c>
      <c r="F1567" s="16" t="s">
        <v>20</v>
      </c>
      <c r="G1567" s="7" t="n">
        <v>10</v>
      </c>
      <c r="H1567" s="6" t="n">
        <v>283.42</v>
      </c>
      <c r="I1567" s="6" t="n">
        <v>-2834.2</v>
      </c>
      <c r="J1567" s="6" t="n">
        <v>-0</v>
      </c>
      <c r="K1567" s="6" t="n">
        <v>-2.19</v>
      </c>
      <c r="L1567" s="6" t="n">
        <v>-0</v>
      </c>
      <c r="M1567" s="6"/>
      <c r="N1567" s="6" t="s">
        <f>=I1567+J1567+K1567+L1567</f>
      </c>
      <c r="O1567" s="16"/>
      <c r="P1567" s="16" t="s">
        <v>807</v>
      </c>
    </row>
    <row collapsed="false" customFormat="false" customHeight="false" hidden="false" ht="12.1" outlineLevel="0" r="1568">
      <c r="A1568" s="20" t="n">
        <v>45688.56587963</v>
      </c>
      <c r="B1568" s="16" t="s">
        <v>50</v>
      </c>
      <c r="C1568" s="16" t="s">
        <v>812</v>
      </c>
      <c r="D1568" s="16" t="s">
        <v>656</v>
      </c>
      <c r="E1568" s="16" t="s">
        <v>18</v>
      </c>
      <c r="F1568" s="16" t="s">
        <v>20</v>
      </c>
      <c r="G1568" s="7" t="n">
        <v>10</v>
      </c>
      <c r="H1568" s="6" t="n">
        <v>147.36</v>
      </c>
      <c r="I1568" s="6" t="n">
        <v>-1473.6</v>
      </c>
      <c r="J1568" s="6" t="n">
        <v>-0</v>
      </c>
      <c r="K1568" s="6" t="n">
        <v>-1.14</v>
      </c>
      <c r="L1568" s="6" t="n">
        <v>-0</v>
      </c>
      <c r="M1568" s="6"/>
      <c r="N1568" s="6" t="s">
        <f>=I1568+J1568+K1568+L1568</f>
      </c>
      <c r="O1568" s="16"/>
      <c r="P1568" s="16" t="s">
        <v>807</v>
      </c>
    </row>
    <row collapsed="false" customFormat="false" customHeight="false" hidden="false" ht="12.1" outlineLevel="0" r="1569">
      <c r="A1569" s="20" t="n">
        <v>45688.566226852</v>
      </c>
      <c r="B1569" s="16" t="s">
        <v>31</v>
      </c>
      <c r="C1569" s="16" t="s">
        <v>856</v>
      </c>
      <c r="D1569" s="16" t="s">
        <v>656</v>
      </c>
      <c r="E1569" s="16" t="s">
        <v>18</v>
      </c>
      <c r="F1569" s="16" t="s">
        <v>20</v>
      </c>
      <c r="G1569" s="7" t="n">
        <v>1</v>
      </c>
      <c r="H1569" s="6" t="n">
        <v>628.95</v>
      </c>
      <c r="I1569" s="6" t="n">
        <v>-628.95</v>
      </c>
      <c r="J1569" s="6" t="n">
        <v>-0</v>
      </c>
      <c r="K1569" s="6" t="n">
        <v>-0.49</v>
      </c>
      <c r="L1569" s="6" t="n">
        <v>-0</v>
      </c>
      <c r="M1569" s="6"/>
      <c r="N1569" s="6" t="s">
        <f>=I1569+J1569+K1569+L1569</f>
      </c>
      <c r="O1569" s="16"/>
      <c r="P1569" s="16" t="s">
        <v>807</v>
      </c>
    </row>
    <row collapsed="false" customFormat="false" customHeight="false" hidden="false" ht="12.1" outlineLevel="0" r="1570">
      <c r="A1570" s="20" t="n">
        <v>45688.566446759</v>
      </c>
      <c r="B1570" s="16" t="s">
        <v>666</v>
      </c>
      <c r="C1570" s="16" t="s">
        <v>817</v>
      </c>
      <c r="D1570" s="16" t="s">
        <v>656</v>
      </c>
      <c r="E1570" s="16" t="s">
        <v>87</v>
      </c>
      <c r="F1570" s="16" t="s">
        <v>20</v>
      </c>
      <c r="G1570" s="7" t="n">
        <v>6</v>
      </c>
      <c r="H1570" s="6" t="n">
        <v>18.743</v>
      </c>
      <c r="I1570" s="6" t="n">
        <v>-112.46</v>
      </c>
      <c r="J1570" s="6" t="n">
        <v>-0</v>
      </c>
      <c r="K1570" s="6" t="n">
        <v>-0.09</v>
      </c>
      <c r="L1570" s="6" t="n">
        <v>-0</v>
      </c>
      <c r="M1570" s="6"/>
      <c r="N1570" s="6" t="s">
        <f>=I1570+J1570+K1570+L1570</f>
      </c>
      <c r="O1570" s="16"/>
      <c r="P1570" s="16" t="s">
        <v>807</v>
      </c>
    </row>
    <row collapsed="false" customFormat="false" customHeight="false" hidden="false" ht="12.1" outlineLevel="0" r="1571">
      <c r="A1571" s="20" t="n">
        <v>45691.571527778</v>
      </c>
      <c r="B1571" s="16" t="s">
        <v>17</v>
      </c>
      <c r="C1571" s="16" t="s">
        <v>928</v>
      </c>
      <c r="D1571" s="16" t="s">
        <v>656</v>
      </c>
      <c r="E1571" s="16" t="s">
        <v>18</v>
      </c>
      <c r="F1571" s="16" t="s">
        <v>20</v>
      </c>
      <c r="G1571" s="7" t="n">
        <v>0.384966</v>
      </c>
      <c r="H1571" s="6" t="n">
        <v>15585.79</v>
      </c>
      <c r="I1571" s="6" t="n">
        <v>-6000</v>
      </c>
      <c r="J1571" s="6" t="n">
        <v>-0</v>
      </c>
      <c r="K1571" s="6" t="n">
        <v>-0</v>
      </c>
      <c r="L1571" s="6" t="n">
        <v>-0</v>
      </c>
      <c r="M1571" s="6"/>
      <c r="N1571" s="6" t="s">
        <f>=I1571+J1571+K1571+L1571</f>
      </c>
      <c r="O1571" s="16"/>
      <c r="P1571" s="16" t="s">
        <v>927</v>
      </c>
    </row>
    <row collapsed="false" customFormat="false" customHeight="false" hidden="false" ht="12.1" outlineLevel="0" r="1572">
      <c r="A1572" s="21" t="n">
        <v>45705.580555556</v>
      </c>
      <c r="B1572" s="22" t="s">
        <v>803</v>
      </c>
      <c r="C1572" s="22" t="s">
        <v>175</v>
      </c>
      <c r="D1572" s="22" t="s">
        <v>803</v>
      </c>
      <c r="E1572" s="22" t="s">
        <v>803</v>
      </c>
      <c r="F1572" s="22" t="s">
        <v>20</v>
      </c>
      <c r="G1572" s="23" t="n">
        <v>7000</v>
      </c>
      <c r="H1572" s="24" t="n">
        <v>1</v>
      </c>
      <c r="I1572" s="24" t="n">
        <v>7000</v>
      </c>
      <c r="J1572" s="24" t="n">
        <v>0</v>
      </c>
      <c r="K1572" s="24" t="n">
        <v>-0</v>
      </c>
      <c r="L1572" s="24" t="n">
        <v>-0</v>
      </c>
      <c r="M1572" s="24"/>
      <c r="N1572" s="6" t="s">
        <f>=I1572+J1572+K1572+L1572</f>
      </c>
      <c r="O1572" s="22"/>
      <c r="P1572" s="22" t="s">
        <v>927</v>
      </c>
    </row>
    <row collapsed="false" customFormat="false" customHeight="false" hidden="false" ht="12.1" outlineLevel="0" r="1573">
      <c r="A1573" s="20" t="n">
        <v>45706.551388889</v>
      </c>
      <c r="B1573" s="16" t="s">
        <v>17</v>
      </c>
      <c r="C1573" s="16" t="s">
        <v>928</v>
      </c>
      <c r="D1573" s="16" t="s">
        <v>656</v>
      </c>
      <c r="E1573" s="16" t="s">
        <v>18</v>
      </c>
      <c r="F1573" s="16" t="s">
        <v>20</v>
      </c>
      <c r="G1573" s="7" t="n">
        <v>0.4179586</v>
      </c>
      <c r="H1573" s="6" t="n">
        <v>16748.07</v>
      </c>
      <c r="I1573" s="6" t="n">
        <v>-7000</v>
      </c>
      <c r="J1573" s="6" t="n">
        <v>-0</v>
      </c>
      <c r="K1573" s="6" t="n">
        <v>-0</v>
      </c>
      <c r="L1573" s="6" t="n">
        <v>-0</v>
      </c>
      <c r="M1573" s="6"/>
      <c r="N1573" s="6" t="s">
        <f>=I1573+J1573+K1573+L1573</f>
      </c>
      <c r="O1573" s="16"/>
      <c r="P1573" s="16" t="s">
        <v>927</v>
      </c>
    </row>
    <row collapsed="false" customFormat="false" customHeight="false" hidden="false" ht="12.1" outlineLevel="0" r="1574">
      <c r="A1574" s="21" t="n">
        <v>45707.554861111</v>
      </c>
      <c r="B1574" s="22" t="s">
        <v>813</v>
      </c>
      <c r="C1574" s="22" t="s">
        <v>998</v>
      </c>
      <c r="D1574" s="22" t="s">
        <v>813</v>
      </c>
      <c r="E1574" s="22" t="s">
        <v>813</v>
      </c>
      <c r="F1574" s="22" t="s">
        <v>20</v>
      </c>
      <c r="G1574" s="23" t="n">
        <v>712.45</v>
      </c>
      <c r="H1574" s="24" t="n">
        <v>1</v>
      </c>
      <c r="I1574" s="24" t="n">
        <v>712.45</v>
      </c>
      <c r="J1574" s="24" t="n">
        <v>0</v>
      </c>
      <c r="K1574" s="24" t="n">
        <v>-0</v>
      </c>
      <c r="L1574" s="24" t="n">
        <v>-0</v>
      </c>
      <c r="M1574" s="24"/>
      <c r="N1574" s="6" t="s">
        <f>=I1574+J1574+K1574+L1574</f>
      </c>
      <c r="O1574" s="22"/>
      <c r="P1574" s="22" t="s">
        <v>841</v>
      </c>
    </row>
    <row collapsed="false" customFormat="false" customHeight="false" hidden="false" ht="12.1" outlineLevel="0" r="1575">
      <c r="A1575" s="20" t="n">
        <v>45707.599305556</v>
      </c>
      <c r="B1575" s="16" t="s">
        <v>96</v>
      </c>
      <c r="C1575" s="16" t="s">
        <v>847</v>
      </c>
      <c r="D1575" s="16" t="s">
        <v>656</v>
      </c>
      <c r="E1575" s="16" t="s">
        <v>87</v>
      </c>
      <c r="F1575" s="16" t="s">
        <v>20</v>
      </c>
      <c r="G1575" s="7" t="n">
        <v>325</v>
      </c>
      <c r="H1575" s="6" t="n">
        <v>2.1825</v>
      </c>
      <c r="I1575" s="6" t="n">
        <v>-709.31</v>
      </c>
      <c r="J1575" s="6" t="n">
        <v>-0</v>
      </c>
      <c r="K1575" s="6" t="n">
        <v>-0</v>
      </c>
      <c r="L1575" s="6" t="n">
        <v>-0</v>
      </c>
      <c r="M1575" s="6"/>
      <c r="N1575" s="6" t="s">
        <f>=I1575+J1575+K1575+L1575</f>
      </c>
      <c r="O1575" s="16"/>
      <c r="P1575" s="16" t="s">
        <v>841</v>
      </c>
    </row>
    <row collapsed="false" customFormat="false" customHeight="false" hidden="false" ht="12.1" outlineLevel="0" r="1576">
      <c r="A1576" s="21" t="n">
        <v>45730</v>
      </c>
      <c r="B1576" s="22" t="s">
        <v>803</v>
      </c>
      <c r="C1576" s="22" t="s">
        <v>240</v>
      </c>
      <c r="D1576" s="22" t="s">
        <v>803</v>
      </c>
      <c r="E1576" s="22" t="s">
        <v>803</v>
      </c>
      <c r="F1576" s="22" t="s">
        <v>20</v>
      </c>
      <c r="G1576" s="23" t="n">
        <v>1</v>
      </c>
      <c r="H1576" s="24" t="n">
        <v>500</v>
      </c>
      <c r="I1576" s="24" t="n">
        <v>500</v>
      </c>
      <c r="J1576" s="24" t="n">
        <v>0</v>
      </c>
      <c r="K1576" s="24" t="n">
        <v>-0</v>
      </c>
      <c r="L1576" s="24" t="n">
        <v>-0</v>
      </c>
      <c r="M1576" s="24"/>
      <c r="N1576" s="6" t="s">
        <f>=I1576+J1576+K1576+L1576</f>
      </c>
      <c r="O1576" s="22"/>
      <c r="P1576" s="22" t="s">
        <v>999</v>
      </c>
    </row>
    <row collapsed="false" customFormat="false" customHeight="false" hidden="false" ht="12.1" outlineLevel="0" r="1577">
      <c r="A1577" s="20" t="n">
        <v>45730.44068287</v>
      </c>
      <c r="B1577" s="16" t="s">
        <v>746</v>
      </c>
      <c r="C1577" s="16" t="s">
        <v>1000</v>
      </c>
      <c r="D1577" s="16" t="s">
        <v>656</v>
      </c>
      <c r="E1577" s="16" t="s">
        <v>87</v>
      </c>
      <c r="F1577" s="16" t="s">
        <v>20</v>
      </c>
      <c r="G1577" s="7" t="n">
        <v>3</v>
      </c>
      <c r="H1577" s="6" t="n">
        <v>133.14</v>
      </c>
      <c r="I1577" s="6" t="n">
        <v>-399.42</v>
      </c>
      <c r="J1577" s="6" t="n">
        <v>-0</v>
      </c>
      <c r="K1577" s="6" t="n">
        <v>-0.24</v>
      </c>
      <c r="L1577" s="6" t="n">
        <v>-0.12</v>
      </c>
      <c r="M1577" s="6"/>
      <c r="N1577" s="6" t="s">
        <f>=I1577+J1577+K1577+L1577</f>
      </c>
      <c r="O1577" s="16"/>
      <c r="P1577" s="16" t="s">
        <v>999</v>
      </c>
    </row>
    <row collapsed="false" customFormat="false" customHeight="false" hidden="false" ht="12.1" outlineLevel="0" r="1578">
      <c r="A1578" s="20" t="n">
        <v>45730.441122685</v>
      </c>
      <c r="B1578" s="16" t="s">
        <v>747</v>
      </c>
      <c r="C1578" s="16" t="s">
        <v>1001</v>
      </c>
      <c r="D1578" s="16" t="s">
        <v>656</v>
      </c>
      <c r="E1578" s="16" t="s">
        <v>87</v>
      </c>
      <c r="F1578" s="16" t="s">
        <v>20</v>
      </c>
      <c r="G1578" s="7" t="n">
        <v>1</v>
      </c>
      <c r="H1578" s="6" t="n">
        <v>96.01</v>
      </c>
      <c r="I1578" s="6" t="n">
        <v>-96.01</v>
      </c>
      <c r="J1578" s="6" t="n">
        <v>-0</v>
      </c>
      <c r="K1578" s="6" t="n">
        <v>-0.06</v>
      </c>
      <c r="L1578" s="6" t="n">
        <v>-0.03</v>
      </c>
      <c r="M1578" s="6"/>
      <c r="N1578" s="6" t="s">
        <f>=I1578+J1578+K1578+L1578</f>
      </c>
      <c r="O1578" s="16"/>
      <c r="P1578" s="16" t="s">
        <v>999</v>
      </c>
    </row>
    <row collapsed="false" customFormat="false" customHeight="false" hidden="false" ht="12.1" outlineLevel="0" r="1579">
      <c r="A1579" s="21" t="n">
        <v>45730.51875</v>
      </c>
      <c r="B1579" s="22" t="s">
        <v>803</v>
      </c>
      <c r="C1579" s="22" t="s">
        <v>175</v>
      </c>
      <c r="D1579" s="22" t="s">
        <v>803</v>
      </c>
      <c r="E1579" s="22" t="s">
        <v>803</v>
      </c>
      <c r="F1579" s="22" t="s">
        <v>20</v>
      </c>
      <c r="G1579" s="23" t="n">
        <v>7000</v>
      </c>
      <c r="H1579" s="24" t="n">
        <v>1</v>
      </c>
      <c r="I1579" s="24" t="n">
        <v>7000</v>
      </c>
      <c r="J1579" s="24" t="n">
        <v>0</v>
      </c>
      <c r="K1579" s="24" t="n">
        <v>-0</v>
      </c>
      <c r="L1579" s="24" t="n">
        <v>-0</v>
      </c>
      <c r="M1579" s="24"/>
      <c r="N1579" s="6" t="s">
        <f>=I1579+J1579+K1579+L1579</f>
      </c>
      <c r="O1579" s="22"/>
      <c r="P1579" s="22" t="s">
        <v>927</v>
      </c>
    </row>
    <row collapsed="false" customFormat="false" customHeight="false" hidden="false" ht="12.1" outlineLevel="0" r="1580">
      <c r="A1580" s="20" t="n">
        <v>45733.533333333</v>
      </c>
      <c r="B1580" s="16" t="s">
        <v>17</v>
      </c>
      <c r="C1580" s="16" t="s">
        <v>928</v>
      </c>
      <c r="D1580" s="16" t="s">
        <v>656</v>
      </c>
      <c r="E1580" s="16" t="s">
        <v>18</v>
      </c>
      <c r="F1580" s="16" t="s">
        <v>20</v>
      </c>
      <c r="G1580" s="7" t="n">
        <v>0.4265559</v>
      </c>
      <c r="H1580" s="6" t="n">
        <v>16410.51</v>
      </c>
      <c r="I1580" s="6" t="n">
        <v>-7000</v>
      </c>
      <c r="J1580" s="6" t="n">
        <v>-0</v>
      </c>
      <c r="K1580" s="6" t="n">
        <v>-0</v>
      </c>
      <c r="L1580" s="6" t="n">
        <v>-0</v>
      </c>
      <c r="M1580" s="6"/>
      <c r="N1580" s="6" t="s">
        <f>=I1580+J1580+K1580+L1580</f>
      </c>
      <c r="O1580" s="16"/>
      <c r="P1580" s="16" t="s">
        <v>927</v>
      </c>
    </row>
    <row collapsed="false" customFormat="false" customHeight="false" hidden="false" ht="12.1" outlineLevel="0" r="1581">
      <c r="A1581" s="21" t="n">
        <v>45734</v>
      </c>
      <c r="B1581" s="22" t="s">
        <v>803</v>
      </c>
      <c r="C1581" s="22" t="s">
        <v>240</v>
      </c>
      <c r="D1581" s="22" t="s">
        <v>803</v>
      </c>
      <c r="E1581" s="22" t="s">
        <v>803</v>
      </c>
      <c r="F1581" s="22" t="s">
        <v>20</v>
      </c>
      <c r="G1581" s="23" t="n">
        <v>1</v>
      </c>
      <c r="H1581" s="24" t="n">
        <v>200</v>
      </c>
      <c r="I1581" s="24" t="n">
        <v>200</v>
      </c>
      <c r="J1581" s="24" t="n">
        <v>0</v>
      </c>
      <c r="K1581" s="24" t="n">
        <v>-0</v>
      </c>
      <c r="L1581" s="24" t="n">
        <v>-0</v>
      </c>
      <c r="M1581" s="24"/>
      <c r="N1581" s="6" t="s">
        <f>=I1581+J1581+K1581+L1581</f>
      </c>
      <c r="O1581" s="22"/>
      <c r="P1581" s="22" t="s">
        <v>999</v>
      </c>
    </row>
    <row collapsed="false" customFormat="false" customHeight="false" hidden="false" ht="12.1" outlineLevel="0" r="1582">
      <c r="A1582" s="20" t="n">
        <v>45734.436909722</v>
      </c>
      <c r="B1582" s="16" t="s">
        <v>748</v>
      </c>
      <c r="C1582" s="16" t="s">
        <v>1002</v>
      </c>
      <c r="D1582" s="16" t="s">
        <v>656</v>
      </c>
      <c r="E1582" s="16" t="s">
        <v>87</v>
      </c>
      <c r="F1582" s="16" t="s">
        <v>20</v>
      </c>
      <c r="G1582" s="7" t="n">
        <v>1</v>
      </c>
      <c r="H1582" s="6" t="n">
        <v>105.72</v>
      </c>
      <c r="I1582" s="6" t="n">
        <v>-105.72</v>
      </c>
      <c r="J1582" s="6" t="n">
        <v>-0</v>
      </c>
      <c r="K1582" s="6" t="n">
        <v>-0.06</v>
      </c>
      <c r="L1582" s="6" t="n">
        <v>-0</v>
      </c>
      <c r="M1582" s="6"/>
      <c r="N1582" s="6" t="s">
        <f>=I1582+J1582+K1582+L1582</f>
      </c>
      <c r="O1582" s="16"/>
      <c r="P1582" s="16" t="s">
        <v>999</v>
      </c>
    </row>
    <row collapsed="false" customFormat="false" customHeight="false" hidden="false" ht="12.1" outlineLevel="0" r="1583">
      <c r="A1583" s="29" t="n">
        <v>45734.438020833</v>
      </c>
      <c r="B1583" s="30" t="s">
        <v>746</v>
      </c>
      <c r="C1583" s="30" t="s">
        <v>1000</v>
      </c>
      <c r="D1583" s="30" t="s">
        <v>657</v>
      </c>
      <c r="E1583" s="30" t="s">
        <v>87</v>
      </c>
      <c r="F1583" s="30" t="s">
        <v>20</v>
      </c>
      <c r="G1583" s="31" t="n">
        <v>-3</v>
      </c>
      <c r="H1583" s="32" t="n">
        <v>126</v>
      </c>
      <c r="I1583" s="32" t="n">
        <v>378</v>
      </c>
      <c r="J1583" s="32" t="n">
        <v>0</v>
      </c>
      <c r="K1583" s="32" t="n">
        <v>-0.23</v>
      </c>
      <c r="L1583" s="32" t="n">
        <v>-0</v>
      </c>
      <c r="M1583" s="32"/>
      <c r="N1583" s="6" t="s">
        <f>=I1583+J1583+K1583+L1583</f>
      </c>
      <c r="O1583" s="30"/>
      <c r="P1583" s="30" t="s">
        <v>999</v>
      </c>
    </row>
    <row collapsed="false" customFormat="false" customHeight="false" hidden="false" ht="12.1" outlineLevel="0" r="1584">
      <c r="A1584" s="20" t="n">
        <v>45734.438136574</v>
      </c>
      <c r="B1584" s="16" t="s">
        <v>748</v>
      </c>
      <c r="C1584" s="16" t="s">
        <v>1002</v>
      </c>
      <c r="D1584" s="16" t="s">
        <v>656</v>
      </c>
      <c r="E1584" s="16" t="s">
        <v>87</v>
      </c>
      <c r="F1584" s="16" t="s">
        <v>20</v>
      </c>
      <c r="G1584" s="7" t="n">
        <v>3</v>
      </c>
      <c r="H1584" s="6" t="n">
        <v>106</v>
      </c>
      <c r="I1584" s="6" t="n">
        <v>-318</v>
      </c>
      <c r="J1584" s="6" t="n">
        <v>-0</v>
      </c>
      <c r="K1584" s="6" t="n">
        <v>-0.19</v>
      </c>
      <c r="L1584" s="6" t="n">
        <v>-0</v>
      </c>
      <c r="M1584" s="6"/>
      <c r="N1584" s="6" t="s">
        <f>=I1584+J1584+K1584+L1584</f>
      </c>
      <c r="O1584" s="16"/>
      <c r="P1584" s="16" t="s">
        <v>999</v>
      </c>
    </row>
    <row collapsed="false" customFormat="false" customHeight="false" hidden="false" ht="12.1" outlineLevel="0" r="1585">
      <c r="A1585" s="20" t="n">
        <v>45734.438136574</v>
      </c>
      <c r="B1585" s="16" t="s">
        <v>748</v>
      </c>
      <c r="C1585" s="16" t="s">
        <v>1002</v>
      </c>
      <c r="D1585" s="16" t="s">
        <v>656</v>
      </c>
      <c r="E1585" s="16" t="s">
        <v>87</v>
      </c>
      <c r="F1585" s="16" t="s">
        <v>20</v>
      </c>
      <c r="G1585" s="7" t="n">
        <v>1</v>
      </c>
      <c r="H1585" s="6" t="n">
        <v>106</v>
      </c>
      <c r="I1585" s="6" t="n">
        <v>-106</v>
      </c>
      <c r="J1585" s="6" t="n">
        <v>-0</v>
      </c>
      <c r="K1585" s="6" t="n">
        <v>-0.06</v>
      </c>
      <c r="L1585" s="6" t="n">
        <v>-0</v>
      </c>
      <c r="M1585" s="6"/>
      <c r="N1585" s="6" t="s">
        <f>=I1585+J1585+K1585+L1585</f>
      </c>
      <c r="O1585" s="16"/>
      <c r="P1585" s="16" t="s">
        <v>999</v>
      </c>
    </row>
    <row collapsed="false" customFormat="false" customHeight="false" hidden="false" ht="12.1" outlineLevel="0" r="1586">
      <c r="A1586" s="29" t="n">
        <v>45734.438333333</v>
      </c>
      <c r="B1586" s="30" t="s">
        <v>747</v>
      </c>
      <c r="C1586" s="30" t="s">
        <v>1001</v>
      </c>
      <c r="D1586" s="30" t="s">
        <v>657</v>
      </c>
      <c r="E1586" s="30" t="s">
        <v>87</v>
      </c>
      <c r="F1586" s="30" t="s">
        <v>20</v>
      </c>
      <c r="G1586" s="31" t="n">
        <v>-1</v>
      </c>
      <c r="H1586" s="32" t="n">
        <v>98.87</v>
      </c>
      <c r="I1586" s="32" t="n">
        <v>98.87</v>
      </c>
      <c r="J1586" s="32" t="n">
        <v>0</v>
      </c>
      <c r="K1586" s="32" t="n">
        <v>-0.06</v>
      </c>
      <c r="L1586" s="32" t="n">
        <v>-0.03</v>
      </c>
      <c r="M1586" s="32"/>
      <c r="N1586" s="6" t="s">
        <f>=I1586+J1586+K1586+L1586</f>
      </c>
      <c r="O1586" s="30"/>
      <c r="P1586" s="30" t="s">
        <v>999</v>
      </c>
    </row>
    <row collapsed="false" customFormat="false" customHeight="false" hidden="false" ht="12.1" outlineLevel="0" r="1587">
      <c r="A1587" s="20" t="n">
        <v>45734.4384375</v>
      </c>
      <c r="B1587" s="16" t="s">
        <v>748</v>
      </c>
      <c r="C1587" s="16" t="s">
        <v>1002</v>
      </c>
      <c r="D1587" s="16" t="s">
        <v>656</v>
      </c>
      <c r="E1587" s="16" t="s">
        <v>87</v>
      </c>
      <c r="F1587" s="16" t="s">
        <v>20</v>
      </c>
      <c r="G1587" s="7" t="n">
        <v>1</v>
      </c>
      <c r="H1587" s="6" t="n">
        <v>106</v>
      </c>
      <c r="I1587" s="6" t="n">
        <v>-106</v>
      </c>
      <c r="J1587" s="6" t="n">
        <v>-0</v>
      </c>
      <c r="K1587" s="6" t="n">
        <v>-0.07</v>
      </c>
      <c r="L1587" s="6" t="n">
        <v>-0</v>
      </c>
      <c r="M1587" s="6"/>
      <c r="N1587" s="6" t="s">
        <f>=I1587+J1587+K1587+L1587</f>
      </c>
      <c r="O1587" s="16"/>
      <c r="P1587" s="16" t="s">
        <v>999</v>
      </c>
    </row>
    <row collapsed="false" customFormat="false" customHeight="false" hidden="false" ht="12.1" outlineLevel="0" r="1588">
      <c r="A1588" s="20" t="n">
        <v>45734.438854167</v>
      </c>
      <c r="B1588" s="16" t="s">
        <v>726</v>
      </c>
      <c r="C1588" s="16" t="s">
        <v>921</v>
      </c>
      <c r="D1588" s="16" t="s">
        <v>656</v>
      </c>
      <c r="E1588" s="16" t="s">
        <v>87</v>
      </c>
      <c r="F1588" s="16" t="s">
        <v>20</v>
      </c>
      <c r="G1588" s="7" t="n">
        <v>3</v>
      </c>
      <c r="H1588" s="6" t="n">
        <v>12.06</v>
      </c>
      <c r="I1588" s="6" t="n">
        <v>-36.18</v>
      </c>
      <c r="J1588" s="6" t="n">
        <v>-0</v>
      </c>
      <c r="K1588" s="6" t="n">
        <v>-0</v>
      </c>
      <c r="L1588" s="6" t="n">
        <v>-0</v>
      </c>
      <c r="M1588" s="6"/>
      <c r="N1588" s="6" t="s">
        <f>=I1588+J1588+K1588+L1588</f>
      </c>
      <c r="O1588" s="16"/>
      <c r="P1588" s="16" t="s">
        <v>999</v>
      </c>
    </row>
    <row collapsed="false" customFormat="false" customHeight="false" hidden="false" ht="12.1" outlineLevel="0" r="1589">
      <c r="A1589" s="21" t="n">
        <v>45763.439583333</v>
      </c>
      <c r="B1589" s="22" t="s">
        <v>803</v>
      </c>
      <c r="C1589" s="22" t="s">
        <v>175</v>
      </c>
      <c r="D1589" s="22" t="s">
        <v>803</v>
      </c>
      <c r="E1589" s="22" t="s">
        <v>803</v>
      </c>
      <c r="F1589" s="22" t="s">
        <v>20</v>
      </c>
      <c r="G1589" s="23" t="n">
        <v>7000</v>
      </c>
      <c r="H1589" s="24" t="n">
        <v>1</v>
      </c>
      <c r="I1589" s="24" t="n">
        <v>7000</v>
      </c>
      <c r="J1589" s="24" t="n">
        <v>0</v>
      </c>
      <c r="K1589" s="24" t="n">
        <v>-0</v>
      </c>
      <c r="L1589" s="24" t="n">
        <v>-0</v>
      </c>
      <c r="M1589" s="24"/>
      <c r="N1589" s="6" t="s">
        <f>=I1589+J1589+K1589+L1589</f>
      </c>
      <c r="O1589" s="22"/>
      <c r="P1589" s="22" t="s">
        <v>927</v>
      </c>
    </row>
    <row collapsed="false" customFormat="false" customHeight="false" hidden="false" ht="12.1" outlineLevel="0" r="1590">
      <c r="A1590" s="20" t="n">
        <v>45764.548611111</v>
      </c>
      <c r="B1590" s="16" t="s">
        <v>17</v>
      </c>
      <c r="C1590" s="16" t="s">
        <v>928</v>
      </c>
      <c r="D1590" s="16" t="s">
        <v>656</v>
      </c>
      <c r="E1590" s="16" t="s">
        <v>18</v>
      </c>
      <c r="F1590" s="16" t="s">
        <v>20</v>
      </c>
      <c r="G1590" s="7" t="n">
        <v>0.4769042</v>
      </c>
      <c r="H1590" s="6" t="n">
        <v>14678</v>
      </c>
      <c r="I1590" s="6" t="n">
        <v>-7000</v>
      </c>
      <c r="J1590" s="6" t="n">
        <v>-0</v>
      </c>
      <c r="K1590" s="6" t="n">
        <v>-0</v>
      </c>
      <c r="L1590" s="6" t="n">
        <v>-0</v>
      </c>
      <c r="M1590" s="6"/>
      <c r="N1590" s="6" t="s">
        <f>=I1590+J1590+K1590+L1590</f>
      </c>
      <c r="O1590" s="16"/>
      <c r="P1590" s="16" t="s">
        <v>927</v>
      </c>
    </row>
    <row collapsed="false" customFormat="false" customHeight="false" hidden="false" ht="12.1" outlineLevel="0" r="1591">
      <c r="A1591" s="21" t="n">
        <v>45776</v>
      </c>
      <c r="B1591" s="22" t="s">
        <v>813</v>
      </c>
      <c r="C1591" s="22" t="s">
        <v>1003</v>
      </c>
      <c r="D1591" s="22" t="s">
        <v>813</v>
      </c>
      <c r="E1591" s="22" t="s">
        <v>813</v>
      </c>
      <c r="F1591" s="22" t="s">
        <v>20</v>
      </c>
      <c r="G1591" s="23" t="n">
        <v>1</v>
      </c>
      <c r="H1591" s="24" t="n">
        <v>635</v>
      </c>
      <c r="I1591" s="24" t="n">
        <v>635</v>
      </c>
      <c r="J1591" s="24" t="n">
        <v>0</v>
      </c>
      <c r="K1591" s="24" t="n">
        <v>-0</v>
      </c>
      <c r="L1591" s="24" t="n">
        <v>-0</v>
      </c>
      <c r="M1591" s="24"/>
      <c r="N1591" s="6" t="s">
        <f>=I1591+J1591+K1591+L1591</f>
      </c>
      <c r="O1591" s="22"/>
      <c r="P1591" s="22" t="s">
        <v>807</v>
      </c>
    </row>
    <row collapsed="false" customFormat="false" customHeight="false" hidden="false" ht="12.1" outlineLevel="0" r="1592">
      <c r="A1592" s="20" t="n">
        <v>45776.818298611</v>
      </c>
      <c r="B1592" s="16" t="s">
        <v>102</v>
      </c>
      <c r="C1592" s="16" t="s">
        <v>845</v>
      </c>
      <c r="D1592" s="16" t="s">
        <v>656</v>
      </c>
      <c r="E1592" s="16" t="s">
        <v>87</v>
      </c>
      <c r="F1592" s="16" t="s">
        <v>20</v>
      </c>
      <c r="G1592" s="7" t="n">
        <v>4</v>
      </c>
      <c r="H1592" s="6" t="n">
        <v>141.65</v>
      </c>
      <c r="I1592" s="6" t="n">
        <v>-566.6</v>
      </c>
      <c r="J1592" s="6" t="n">
        <v>-0</v>
      </c>
      <c r="K1592" s="6" t="n">
        <v>-0.43</v>
      </c>
      <c r="L1592" s="6" t="n">
        <v>-0</v>
      </c>
      <c r="M1592" s="6"/>
      <c r="N1592" s="6" t="s">
        <f>=I1592+J1592+K1592+L1592</f>
      </c>
      <c r="O1592" s="16"/>
      <c r="P1592" s="16" t="s">
        <v>807</v>
      </c>
    </row>
    <row collapsed="false" customFormat="false" customHeight="false" hidden="false" ht="12.1" outlineLevel="0" r="1593">
      <c r="A1593" s="20" t="n">
        <v>45776.818981481</v>
      </c>
      <c r="B1593" s="16" t="s">
        <v>96</v>
      </c>
      <c r="C1593" s="16" t="s">
        <v>847</v>
      </c>
      <c r="D1593" s="16" t="s">
        <v>656</v>
      </c>
      <c r="E1593" s="16" t="s">
        <v>87</v>
      </c>
      <c r="F1593" s="16" t="s">
        <v>20</v>
      </c>
      <c r="G1593" s="7" t="n">
        <v>35</v>
      </c>
      <c r="H1593" s="6" t="n">
        <v>2.1985</v>
      </c>
      <c r="I1593" s="6" t="n">
        <v>-76.95</v>
      </c>
      <c r="J1593" s="6" t="n">
        <v>-0</v>
      </c>
      <c r="K1593" s="6" t="n">
        <v>-0.06</v>
      </c>
      <c r="L1593" s="6" t="n">
        <v>-0</v>
      </c>
      <c r="M1593" s="6"/>
      <c r="N1593" s="6" t="s">
        <f>=I1593+J1593+K1593+L1593</f>
      </c>
      <c r="O1593" s="16"/>
      <c r="P1593" s="16" t="s">
        <v>807</v>
      </c>
    </row>
    <row collapsed="false" customFormat="false" customHeight="false" hidden="false" ht="12.1" outlineLevel="0" r="1594">
      <c r="A1594" s="29" t="n">
        <v>45789.4875</v>
      </c>
      <c r="B1594" s="30" t="s">
        <v>35</v>
      </c>
      <c r="C1594" s="30" t="s">
        <v>898</v>
      </c>
      <c r="D1594" s="30" t="s">
        <v>657</v>
      </c>
      <c r="E1594" s="30" t="s">
        <v>18</v>
      </c>
      <c r="F1594" s="30" t="s">
        <v>20</v>
      </c>
      <c r="G1594" s="31" t="n">
        <v>-44</v>
      </c>
      <c r="H1594" s="32" t="n">
        <v>456.55</v>
      </c>
      <c r="I1594" s="32" t="n">
        <v>20088.2</v>
      </c>
      <c r="J1594" s="32" t="n">
        <v>0</v>
      </c>
      <c r="K1594" s="32" t="n">
        <v>-0</v>
      </c>
      <c r="L1594" s="32" t="n">
        <v>-0</v>
      </c>
      <c r="M1594" s="32"/>
      <c r="N1594" s="6" t="s">
        <f>=I1594+J1594+K1594+L1594</f>
      </c>
      <c r="O1594" s="30"/>
      <c r="P1594" s="30" t="s">
        <v>993</v>
      </c>
    </row>
    <row collapsed="false" customFormat="false" customHeight="false" hidden="false" ht="12.1" outlineLevel="0" r="1595">
      <c r="A1595" s="20" t="n">
        <v>45789.488194444</v>
      </c>
      <c r="B1595" s="16" t="s">
        <v>86</v>
      </c>
      <c r="C1595" s="16" t="s">
        <v>971</v>
      </c>
      <c r="D1595" s="16" t="s">
        <v>656</v>
      </c>
      <c r="E1595" s="16" t="s">
        <v>87</v>
      </c>
      <c r="F1595" s="16" t="s">
        <v>20</v>
      </c>
      <c r="G1595" s="7" t="n">
        <v>14</v>
      </c>
      <c r="H1595" s="6" t="n">
        <v>1387.5</v>
      </c>
      <c r="I1595" s="6" t="n">
        <v>-19425</v>
      </c>
      <c r="J1595" s="6" t="n">
        <v>-0</v>
      </c>
      <c r="K1595" s="6" t="n">
        <v>-0</v>
      </c>
      <c r="L1595" s="6" t="n">
        <v>-0</v>
      </c>
      <c r="M1595" s="6"/>
      <c r="N1595" s="6" t="s">
        <f>=I1595+J1595+K1595+L1595</f>
      </c>
      <c r="O1595" s="16"/>
      <c r="P1595" s="16" t="s">
        <v>993</v>
      </c>
    </row>
    <row collapsed="false" customFormat="false" customHeight="false" hidden="false" ht="12.1" outlineLevel="0" r="1596">
      <c r="A1596" s="20" t="n">
        <v>45789.488888889</v>
      </c>
      <c r="B1596" s="16" t="s">
        <v>105</v>
      </c>
      <c r="C1596" s="16" t="s">
        <v>913</v>
      </c>
      <c r="D1596" s="16" t="s">
        <v>656</v>
      </c>
      <c r="E1596" s="16" t="s">
        <v>87</v>
      </c>
      <c r="F1596" s="16" t="s">
        <v>20</v>
      </c>
      <c r="G1596" s="7" t="n">
        <v>40</v>
      </c>
      <c r="H1596" s="6" t="n">
        <v>15.6485</v>
      </c>
      <c r="I1596" s="6" t="n">
        <v>-625.94</v>
      </c>
      <c r="J1596" s="6" t="n">
        <v>-0</v>
      </c>
      <c r="K1596" s="6" t="n">
        <v>-0</v>
      </c>
      <c r="L1596" s="6" t="n">
        <v>-0</v>
      </c>
      <c r="M1596" s="6"/>
      <c r="N1596" s="6" t="s">
        <f>=I1596+J1596+K1596+L1596</f>
      </c>
      <c r="O1596" s="16"/>
      <c r="P1596" s="16" t="s">
        <v>993</v>
      </c>
    </row>
    <row collapsed="false" customFormat="false" customHeight="false" hidden="false" ht="12.1" outlineLevel="0" r="1597">
      <c r="A1597" s="21" t="n">
        <v>45793.581944444</v>
      </c>
      <c r="B1597" s="22" t="s">
        <v>803</v>
      </c>
      <c r="C1597" s="22" t="s">
        <v>175</v>
      </c>
      <c r="D1597" s="22" t="s">
        <v>803</v>
      </c>
      <c r="E1597" s="22" t="s">
        <v>803</v>
      </c>
      <c r="F1597" s="22" t="s">
        <v>20</v>
      </c>
      <c r="G1597" s="23" t="n">
        <v>7000</v>
      </c>
      <c r="H1597" s="24" t="n">
        <v>1</v>
      </c>
      <c r="I1597" s="24" t="n">
        <v>7000</v>
      </c>
      <c r="J1597" s="24" t="n">
        <v>0</v>
      </c>
      <c r="K1597" s="24" t="n">
        <v>-0</v>
      </c>
      <c r="L1597" s="24" t="n">
        <v>-0</v>
      </c>
      <c r="M1597" s="24"/>
      <c r="N1597" s="6" t="s">
        <f>=I1597+J1597+K1597+L1597</f>
      </c>
      <c r="O1597" s="22"/>
      <c r="P1597" s="22" t="s">
        <v>927</v>
      </c>
    </row>
    <row collapsed="false" customFormat="false" customHeight="false" hidden="false" ht="12.1" outlineLevel="0" r="1598">
      <c r="A1598" s="21" t="n">
        <v>45796</v>
      </c>
      <c r="B1598" s="22" t="s">
        <v>813</v>
      </c>
      <c r="C1598" s="22" t="s">
        <v>1004</v>
      </c>
      <c r="D1598" s="22" t="s">
        <v>813</v>
      </c>
      <c r="E1598" s="22" t="s">
        <v>813</v>
      </c>
      <c r="F1598" s="22" t="s">
        <v>20</v>
      </c>
      <c r="G1598" s="23" t="n">
        <v>1</v>
      </c>
      <c r="H1598" s="24" t="n">
        <v>527.45</v>
      </c>
      <c r="I1598" s="24" t="n">
        <v>527.45</v>
      </c>
      <c r="J1598" s="24" t="n">
        <v>0</v>
      </c>
      <c r="K1598" s="24" t="n">
        <v>-0</v>
      </c>
      <c r="L1598" s="24" t="n">
        <v>-0</v>
      </c>
      <c r="M1598" s="24"/>
      <c r="N1598" s="6" t="s">
        <f>=I1598+J1598+K1598+L1598</f>
      </c>
      <c r="O1598" s="22"/>
      <c r="P1598" s="22" t="s">
        <v>807</v>
      </c>
    </row>
    <row collapsed="false" customFormat="false" customHeight="false" hidden="false" ht="12.1" outlineLevel="0" r="1599">
      <c r="A1599" s="21" t="n">
        <v>45796.483333333</v>
      </c>
      <c r="B1599" s="22" t="s">
        <v>813</v>
      </c>
      <c r="C1599" s="22" t="s">
        <v>1005</v>
      </c>
      <c r="D1599" s="22" t="s">
        <v>813</v>
      </c>
      <c r="E1599" s="22" t="s">
        <v>813</v>
      </c>
      <c r="F1599" s="22" t="s">
        <v>20</v>
      </c>
      <c r="G1599" s="23" t="n">
        <v>75.28</v>
      </c>
      <c r="H1599" s="24" t="n">
        <v>1</v>
      </c>
      <c r="I1599" s="24" t="n">
        <v>75.28</v>
      </c>
      <c r="J1599" s="24" t="n">
        <v>0</v>
      </c>
      <c r="K1599" s="24" t="n">
        <v>-0</v>
      </c>
      <c r="L1599" s="24" t="n">
        <v>-0</v>
      </c>
      <c r="M1599" s="24"/>
      <c r="N1599" s="6" t="s">
        <f>=I1599+J1599+K1599+L1599</f>
      </c>
      <c r="O1599" s="22"/>
      <c r="P1599" s="22" t="s">
        <v>841</v>
      </c>
    </row>
    <row collapsed="false" customFormat="false" customHeight="false" hidden="false" ht="12.1" outlineLevel="0" r="1600">
      <c r="A1600" s="20" t="n">
        <v>45796.484027778</v>
      </c>
      <c r="B1600" s="16" t="s">
        <v>96</v>
      </c>
      <c r="C1600" s="16" t="s">
        <v>847</v>
      </c>
      <c r="D1600" s="16" t="s">
        <v>656</v>
      </c>
      <c r="E1600" s="16" t="s">
        <v>87</v>
      </c>
      <c r="F1600" s="16" t="s">
        <v>20</v>
      </c>
      <c r="G1600" s="7" t="n">
        <v>37</v>
      </c>
      <c r="H1600" s="6" t="n">
        <v>2.131</v>
      </c>
      <c r="I1600" s="6" t="n">
        <v>-78.85</v>
      </c>
      <c r="J1600" s="6" t="n">
        <v>-0</v>
      </c>
      <c r="K1600" s="6" t="n">
        <v>-0</v>
      </c>
      <c r="L1600" s="6" t="n">
        <v>-0</v>
      </c>
      <c r="M1600" s="6"/>
      <c r="N1600" s="6" t="s">
        <f>=I1600+J1600+K1600+L1600</f>
      </c>
      <c r="O1600" s="16"/>
      <c r="P1600" s="16" t="s">
        <v>841</v>
      </c>
    </row>
    <row collapsed="false" customFormat="false" customHeight="false" hidden="false" ht="12.1" outlineLevel="0" r="1601">
      <c r="A1601" s="20" t="n">
        <v>45796.576388889</v>
      </c>
      <c r="B1601" s="16" t="s">
        <v>17</v>
      </c>
      <c r="C1601" s="16" t="s">
        <v>928</v>
      </c>
      <c r="D1601" s="16" t="s">
        <v>656</v>
      </c>
      <c r="E1601" s="16" t="s">
        <v>18</v>
      </c>
      <c r="F1601" s="16" t="s">
        <v>20</v>
      </c>
      <c r="G1601" s="7" t="n">
        <v>0.4748068</v>
      </c>
      <c r="H1601" s="6" t="n">
        <v>14742.84</v>
      </c>
      <c r="I1601" s="6" t="n">
        <v>-7000</v>
      </c>
      <c r="J1601" s="6" t="n">
        <v>-0</v>
      </c>
      <c r="K1601" s="6" t="n">
        <v>-0</v>
      </c>
      <c r="L1601" s="6" t="n">
        <v>-0</v>
      </c>
      <c r="M1601" s="6"/>
      <c r="N1601" s="6" t="s">
        <f>=I1601+J1601+K1601+L1601</f>
      </c>
      <c r="O1601" s="16"/>
      <c r="P1601" s="16" t="s">
        <v>927</v>
      </c>
    </row>
    <row collapsed="false" customFormat="false" customHeight="false" hidden="false" ht="12.1" outlineLevel="0" r="1602">
      <c r="A1602" s="20" t="n">
        <v>45796.870335648</v>
      </c>
      <c r="B1602" s="16" t="s">
        <v>96</v>
      </c>
      <c r="C1602" s="16" t="s">
        <v>847</v>
      </c>
      <c r="D1602" s="16" t="s">
        <v>656</v>
      </c>
      <c r="E1602" s="16" t="s">
        <v>87</v>
      </c>
      <c r="F1602" s="16" t="s">
        <v>20</v>
      </c>
      <c r="G1602" s="7" t="n">
        <v>248</v>
      </c>
      <c r="H1602" s="6" t="n">
        <v>2.1175</v>
      </c>
      <c r="I1602" s="6" t="n">
        <v>-525.14</v>
      </c>
      <c r="J1602" s="6" t="n">
        <v>-0</v>
      </c>
      <c r="K1602" s="6" t="n">
        <v>-0.4</v>
      </c>
      <c r="L1602" s="6" t="n">
        <v>-0</v>
      </c>
      <c r="M1602" s="6"/>
      <c r="N1602" s="6" t="s">
        <f>=I1602+J1602+K1602+L1602</f>
      </c>
      <c r="O1602" s="16"/>
      <c r="P1602" s="16" t="s">
        <v>807</v>
      </c>
    </row>
    <row collapsed="false" customFormat="false" customHeight="false" hidden="false" ht="12.1" outlineLevel="0" r="1603">
      <c r="A1603" s="21" t="n">
        <v>45798.584027778</v>
      </c>
      <c r="B1603" s="22" t="s">
        <v>1006</v>
      </c>
      <c r="C1603" s="22" t="s">
        <v>210</v>
      </c>
      <c r="D1603" s="22" t="s">
        <v>813</v>
      </c>
      <c r="E1603" s="22" t="s">
        <v>813</v>
      </c>
      <c r="F1603" s="22" t="s">
        <v>20</v>
      </c>
      <c r="G1603" s="23" t="n">
        <v>626.4</v>
      </c>
      <c r="H1603" s="24" t="n">
        <v>1</v>
      </c>
      <c r="I1603" s="24" t="n">
        <v>626.4</v>
      </c>
      <c r="J1603" s="24" t="n">
        <v>0</v>
      </c>
      <c r="K1603" s="24" t="n">
        <v>-0</v>
      </c>
      <c r="L1603" s="24" t="n">
        <v>-0</v>
      </c>
      <c r="M1603" s="24"/>
      <c r="N1603" s="6" t="s">
        <f>=I1603+J1603+K1603+L1603</f>
      </c>
      <c r="O1603" s="22"/>
      <c r="P1603" s="22" t="s">
        <v>841</v>
      </c>
    </row>
    <row collapsed="false" customFormat="false" customHeight="false" hidden="false" ht="12.1" outlineLevel="0" r="1604">
      <c r="A1604" s="20" t="n">
        <v>45798.586805556</v>
      </c>
      <c r="B1604" s="16" t="s">
        <v>96</v>
      </c>
      <c r="C1604" s="16" t="s">
        <v>847</v>
      </c>
      <c r="D1604" s="16" t="s">
        <v>656</v>
      </c>
      <c r="E1604" s="16" t="s">
        <v>87</v>
      </c>
      <c r="F1604" s="16" t="s">
        <v>20</v>
      </c>
      <c r="G1604" s="7" t="n">
        <v>289</v>
      </c>
      <c r="H1604" s="6" t="n">
        <v>2.1455</v>
      </c>
      <c r="I1604" s="6" t="n">
        <v>-620.05</v>
      </c>
      <c r="J1604" s="6" t="n">
        <v>-0</v>
      </c>
      <c r="K1604" s="6" t="n">
        <v>-0</v>
      </c>
      <c r="L1604" s="6" t="n">
        <v>-0</v>
      </c>
      <c r="M1604" s="6"/>
      <c r="N1604" s="6" t="s">
        <f>=I1604+J1604+K1604+L1604</f>
      </c>
      <c r="O1604" s="16"/>
      <c r="P1604" s="16" t="s">
        <v>841</v>
      </c>
    </row>
    <row collapsed="false" customFormat="false" customHeight="false" hidden="false" ht="12.1" outlineLevel="0" r="1605">
      <c r="A1605" s="21" t="n">
        <v>45803.733333333</v>
      </c>
      <c r="B1605" s="22" t="s">
        <v>813</v>
      </c>
      <c r="C1605" s="22" t="s">
        <v>1007</v>
      </c>
      <c r="D1605" s="22" t="s">
        <v>813</v>
      </c>
      <c r="E1605" s="22" t="s">
        <v>813</v>
      </c>
      <c r="F1605" s="22" t="s">
        <v>20</v>
      </c>
      <c r="G1605" s="23" t="n">
        <v>28</v>
      </c>
      <c r="H1605" s="24" t="n">
        <v>1</v>
      </c>
      <c r="I1605" s="24" t="n">
        <v>28</v>
      </c>
      <c r="J1605" s="24" t="n">
        <v>0</v>
      </c>
      <c r="K1605" s="24" t="n">
        <v>-0</v>
      </c>
      <c r="L1605" s="24" t="n">
        <v>-0</v>
      </c>
      <c r="M1605" s="24"/>
      <c r="N1605" s="6" t="s">
        <f>=I1605+J1605+K1605+L1605</f>
      </c>
      <c r="O1605" s="22"/>
      <c r="P1605" s="22" t="s">
        <v>841</v>
      </c>
    </row>
    <row collapsed="false" customFormat="false" customHeight="false" hidden="false" ht="12.1" outlineLevel="0" r="1606">
      <c r="A1606" s="20" t="n">
        <v>45803.736111111</v>
      </c>
      <c r="B1606" s="16" t="s">
        <v>96</v>
      </c>
      <c r="C1606" s="16" t="s">
        <v>847</v>
      </c>
      <c r="D1606" s="16" t="s">
        <v>656</v>
      </c>
      <c r="E1606" s="16" t="s">
        <v>87</v>
      </c>
      <c r="F1606" s="16" t="s">
        <v>20</v>
      </c>
      <c r="G1606" s="7" t="n">
        <v>16</v>
      </c>
      <c r="H1606" s="6" t="n">
        <v>2.141</v>
      </c>
      <c r="I1606" s="6" t="n">
        <v>-34.26</v>
      </c>
      <c r="J1606" s="6" t="n">
        <v>-0</v>
      </c>
      <c r="K1606" s="6" t="n">
        <v>-0</v>
      </c>
      <c r="L1606" s="6" t="n">
        <v>-0</v>
      </c>
      <c r="M1606" s="6"/>
      <c r="N1606" s="6" t="s">
        <f>=I1606+J1606+K1606+L1606</f>
      </c>
      <c r="O1606" s="16"/>
      <c r="P1606" s="16" t="s">
        <v>841</v>
      </c>
    </row>
    <row collapsed="false" customFormat="false" customHeight="false" hidden="false" ht="12.1" outlineLevel="0" r="1607">
      <c r="A1607" s="21" t="n">
        <v>45824.513888889</v>
      </c>
      <c r="B1607" s="22" t="s">
        <v>803</v>
      </c>
      <c r="C1607" s="22" t="s">
        <v>175</v>
      </c>
      <c r="D1607" s="22" t="s">
        <v>803</v>
      </c>
      <c r="E1607" s="22" t="s">
        <v>803</v>
      </c>
      <c r="F1607" s="22" t="s">
        <v>20</v>
      </c>
      <c r="G1607" s="23" t="n">
        <v>7000</v>
      </c>
      <c r="H1607" s="24" t="n">
        <v>1</v>
      </c>
      <c r="I1607" s="24" t="n">
        <v>7000</v>
      </c>
      <c r="J1607" s="24" t="n">
        <v>0</v>
      </c>
      <c r="K1607" s="24" t="n">
        <v>-0</v>
      </c>
      <c r="L1607" s="24" t="n">
        <v>-0</v>
      </c>
      <c r="M1607" s="24"/>
      <c r="N1607" s="6" t="s">
        <f>=I1607+J1607+K1607+L1607</f>
      </c>
      <c r="O1607" s="22"/>
      <c r="P1607" s="22" t="s">
        <v>927</v>
      </c>
    </row>
    <row collapsed="false" customFormat="false" customHeight="false" hidden="false" ht="12.1" outlineLevel="0" r="1608">
      <c r="A1608" s="20" t="n">
        <v>45825.5125</v>
      </c>
      <c r="B1608" s="16" t="s">
        <v>17</v>
      </c>
      <c r="C1608" s="16" t="s">
        <v>928</v>
      </c>
      <c r="D1608" s="16" t="s">
        <v>656</v>
      </c>
      <c r="E1608" s="16" t="s">
        <v>18</v>
      </c>
      <c r="F1608" s="16" t="s">
        <v>20</v>
      </c>
      <c r="G1608" s="7" t="n">
        <v>0.482538</v>
      </c>
      <c r="H1608" s="6" t="n">
        <v>14506.63</v>
      </c>
      <c r="I1608" s="6" t="n">
        <v>-7000</v>
      </c>
      <c r="J1608" s="6" t="n">
        <v>-0</v>
      </c>
      <c r="K1608" s="6" t="n">
        <v>-0</v>
      </c>
      <c r="L1608" s="6" t="n">
        <v>-0</v>
      </c>
      <c r="M1608" s="6"/>
      <c r="N1608" s="6" t="s">
        <f>=I1608+J1608+K1608+L1608</f>
      </c>
      <c r="O1608" s="16"/>
      <c r="P1608" s="16" t="s">
        <v>927</v>
      </c>
    </row>
    <row collapsed="false" customFormat="false" customHeight="false" hidden="false" ht="12.1" outlineLevel="0" r="1609">
      <c r="A1609" s="21" t="n">
        <v>45826</v>
      </c>
      <c r="B1609" s="22" t="s">
        <v>813</v>
      </c>
      <c r="C1609" s="22" t="s">
        <v>1008</v>
      </c>
      <c r="D1609" s="22" t="s">
        <v>813</v>
      </c>
      <c r="E1609" s="22" t="s">
        <v>813</v>
      </c>
      <c r="F1609" s="22" t="s">
        <v>20</v>
      </c>
      <c r="G1609" s="23" t="n">
        <v>1</v>
      </c>
      <c r="H1609" s="24" t="n">
        <v>10828</v>
      </c>
      <c r="I1609" s="24" t="n">
        <v>10828</v>
      </c>
      <c r="J1609" s="24" t="n">
        <v>0</v>
      </c>
      <c r="K1609" s="24" t="n">
        <v>-0</v>
      </c>
      <c r="L1609" s="24" t="n">
        <v>-0</v>
      </c>
      <c r="M1609" s="24"/>
      <c r="N1609" s="6" t="s">
        <f>=I1609+J1609+K1609+L1609</f>
      </c>
      <c r="O1609" s="22"/>
      <c r="P1609" s="22" t="s">
        <v>807</v>
      </c>
    </row>
    <row collapsed="false" customFormat="false" customHeight="false" hidden="false" ht="12.1" outlineLevel="0" r="1610">
      <c r="A1610" s="20" t="n">
        <v>45826.82900463</v>
      </c>
      <c r="B1610" s="16" t="s">
        <v>27</v>
      </c>
      <c r="C1610" s="16" t="s">
        <v>860</v>
      </c>
      <c r="D1610" s="16" t="s">
        <v>656</v>
      </c>
      <c r="E1610" s="16" t="s">
        <v>18</v>
      </c>
      <c r="F1610" s="16" t="s">
        <v>20</v>
      </c>
      <c r="G1610" s="7" t="n">
        <v>1</v>
      </c>
      <c r="H1610" s="6" t="n">
        <v>6394.5</v>
      </c>
      <c r="I1610" s="6" t="n">
        <v>-6394.5</v>
      </c>
      <c r="J1610" s="6" t="n">
        <v>-0</v>
      </c>
      <c r="K1610" s="6" t="n">
        <v>-4.9</v>
      </c>
      <c r="L1610" s="6" t="n">
        <v>-0</v>
      </c>
      <c r="M1610" s="6"/>
      <c r="N1610" s="6" t="s">
        <f>=I1610+J1610+K1610+L1610</f>
      </c>
      <c r="O1610" s="16"/>
      <c r="P1610" s="16" t="s">
        <v>807</v>
      </c>
    </row>
    <row collapsed="false" customFormat="false" customHeight="false" hidden="false" ht="12.1" outlineLevel="0" r="1611">
      <c r="A1611" s="20" t="n">
        <v>45826.829675926</v>
      </c>
      <c r="B1611" s="16" t="s">
        <v>50</v>
      </c>
      <c r="C1611" s="16" t="s">
        <v>812</v>
      </c>
      <c r="D1611" s="16" t="s">
        <v>656</v>
      </c>
      <c r="E1611" s="16" t="s">
        <v>18</v>
      </c>
      <c r="F1611" s="16" t="s">
        <v>20</v>
      </c>
      <c r="G1611" s="7" t="n">
        <v>30</v>
      </c>
      <c r="H1611" s="6" t="n">
        <v>112.58</v>
      </c>
      <c r="I1611" s="6" t="n">
        <v>-3377.4</v>
      </c>
      <c r="J1611" s="6" t="n">
        <v>-0</v>
      </c>
      <c r="K1611" s="6" t="n">
        <v>-2.58</v>
      </c>
      <c r="L1611" s="6" t="n">
        <v>-0</v>
      </c>
      <c r="M1611" s="6"/>
      <c r="N1611" s="6" t="s">
        <f>=I1611+J1611+K1611+L1611</f>
      </c>
      <c r="O1611" s="16"/>
      <c r="P1611" s="16" t="s">
        <v>807</v>
      </c>
    </row>
    <row collapsed="false" customFormat="false" customHeight="false" hidden="false" ht="12.1" outlineLevel="0" r="1612">
      <c r="A1612" s="20" t="n">
        <v>45826.830439815</v>
      </c>
      <c r="B1612" s="16" t="s">
        <v>68</v>
      </c>
      <c r="C1612" s="16" t="s">
        <v>829</v>
      </c>
      <c r="D1612" s="16" t="s">
        <v>656</v>
      </c>
      <c r="E1612" s="16" t="s">
        <v>18</v>
      </c>
      <c r="F1612" s="16" t="s">
        <v>20</v>
      </c>
      <c r="G1612" s="7" t="n">
        <v>1</v>
      </c>
      <c r="H1612" s="6" t="n">
        <v>1020.2</v>
      </c>
      <c r="I1612" s="6" t="n">
        <v>-1020.2</v>
      </c>
      <c r="J1612" s="6" t="n">
        <v>-0</v>
      </c>
      <c r="K1612" s="6" t="n">
        <v>-0.78</v>
      </c>
      <c r="L1612" s="6" t="n">
        <v>-0</v>
      </c>
      <c r="M1612" s="6"/>
      <c r="N1612" s="6" t="s">
        <f>=I1612+J1612+K1612+L1612</f>
      </c>
      <c r="O1612" s="16"/>
      <c r="P1612" s="16" t="s">
        <v>807</v>
      </c>
    </row>
    <row collapsed="false" customFormat="false" customHeight="false" hidden="false" ht="12.1" outlineLevel="0" r="1613">
      <c r="A1613" s="20" t="n">
        <v>45826.830694444</v>
      </c>
      <c r="B1613" s="16" t="s">
        <v>96</v>
      </c>
      <c r="C1613" s="16" t="s">
        <v>847</v>
      </c>
      <c r="D1613" s="16" t="s">
        <v>656</v>
      </c>
      <c r="E1613" s="16" t="s">
        <v>87</v>
      </c>
      <c r="F1613" s="16" t="s">
        <v>20</v>
      </c>
      <c r="G1613" s="7" t="n">
        <v>13</v>
      </c>
      <c r="H1613" s="6" t="n">
        <v>2.1475</v>
      </c>
      <c r="I1613" s="6" t="n">
        <v>-27.92</v>
      </c>
      <c r="J1613" s="6" t="n">
        <v>-0</v>
      </c>
      <c r="K1613" s="6" t="n">
        <v>-0.02</v>
      </c>
      <c r="L1613" s="6" t="n">
        <v>-0</v>
      </c>
      <c r="M1613" s="6"/>
      <c r="N1613" s="6" t="s">
        <f>=I1613+J1613+K1613+L1613</f>
      </c>
      <c r="O1613" s="16"/>
      <c r="P1613" s="16" t="s">
        <v>807</v>
      </c>
    </row>
    <row collapsed="false" customFormat="false" customHeight="false" hidden="false" ht="12.1" outlineLevel="0" r="1614">
      <c r="A1614" s="21" t="n">
        <v>45834.429166667</v>
      </c>
      <c r="B1614" s="22" t="s">
        <v>813</v>
      </c>
      <c r="C1614" s="22" t="s">
        <v>1007</v>
      </c>
      <c r="D1614" s="22" t="s">
        <v>813</v>
      </c>
      <c r="E1614" s="22" t="s">
        <v>813</v>
      </c>
      <c r="F1614" s="22" t="s">
        <v>20</v>
      </c>
      <c r="G1614" s="23" t="n">
        <v>153.88</v>
      </c>
      <c r="H1614" s="24" t="n">
        <v>1</v>
      </c>
      <c r="I1614" s="24" t="n">
        <v>153.88</v>
      </c>
      <c r="J1614" s="24" t="n">
        <v>0</v>
      </c>
      <c r="K1614" s="24" t="n">
        <v>-0</v>
      </c>
      <c r="L1614" s="24" t="n">
        <v>-0</v>
      </c>
      <c r="M1614" s="24"/>
      <c r="N1614" s="6" t="s">
        <f>=I1614+J1614+K1614+L1614</f>
      </c>
      <c r="O1614" s="22"/>
      <c r="P1614" s="22" t="s">
        <v>841</v>
      </c>
    </row>
    <row collapsed="false" customFormat="false" customHeight="false" hidden="false" ht="12.1" outlineLevel="0" r="1615">
      <c r="A1615" s="20" t="n">
        <v>45834.429861111</v>
      </c>
      <c r="B1615" s="16" t="s">
        <v>96</v>
      </c>
      <c r="C1615" s="16" t="s">
        <v>847</v>
      </c>
      <c r="D1615" s="16" t="s">
        <v>656</v>
      </c>
      <c r="E1615" s="16" t="s">
        <v>87</v>
      </c>
      <c r="F1615" s="16" t="s">
        <v>20</v>
      </c>
      <c r="G1615" s="7" t="n">
        <v>73</v>
      </c>
      <c r="H1615" s="6" t="n">
        <v>2.1095</v>
      </c>
      <c r="I1615" s="6" t="n">
        <v>-153.99</v>
      </c>
      <c r="J1615" s="6" t="n">
        <v>-0</v>
      </c>
      <c r="K1615" s="6" t="n">
        <v>-0</v>
      </c>
      <c r="L1615" s="6" t="n">
        <v>-0</v>
      </c>
      <c r="M1615" s="6"/>
      <c r="N1615" s="6" t="s">
        <f>=I1615+J1615+K1615+L1615</f>
      </c>
      <c r="O1615" s="16"/>
      <c r="P1615" s="16" t="s">
        <v>841</v>
      </c>
    </row>
    <row collapsed="false" customFormat="false" customHeight="false" hidden="false" ht="12.1" outlineLevel="0" r="1616">
      <c r="A1616" s="29" t="n">
        <v>45841.677083333</v>
      </c>
      <c r="B1616" s="30" t="s">
        <v>35</v>
      </c>
      <c r="C1616" s="30" t="s">
        <v>898</v>
      </c>
      <c r="D1616" s="30" t="s">
        <v>657</v>
      </c>
      <c r="E1616" s="30" t="s">
        <v>18</v>
      </c>
      <c r="F1616" s="30" t="s">
        <v>20</v>
      </c>
      <c r="G1616" s="31" t="n">
        <v>-50</v>
      </c>
      <c r="H1616" s="32" t="n">
        <v>434.05</v>
      </c>
      <c r="I1616" s="32" t="n">
        <v>21702.5</v>
      </c>
      <c r="J1616" s="32" t="n">
        <v>0</v>
      </c>
      <c r="K1616" s="32" t="n">
        <v>-0</v>
      </c>
      <c r="L1616" s="32" t="n">
        <v>-0</v>
      </c>
      <c r="M1616" s="32"/>
      <c r="N1616" s="6" t="s">
        <f>=I1616+J1616+K1616+L1616</f>
      </c>
      <c r="O1616" s="30"/>
      <c r="P1616" s="30" t="s">
        <v>993</v>
      </c>
    </row>
    <row collapsed="false" customFormat="false" customHeight="false" hidden="false" ht="12.1" outlineLevel="0" r="1617">
      <c r="A1617" s="20" t="n">
        <v>45841.679166667</v>
      </c>
      <c r="B1617" s="16" t="s">
        <v>90</v>
      </c>
      <c r="C1617" s="16" t="s">
        <v>1009</v>
      </c>
      <c r="D1617" s="16" t="s">
        <v>656</v>
      </c>
      <c r="E1617" s="16" t="s">
        <v>87</v>
      </c>
      <c r="F1617" s="16" t="s">
        <v>20</v>
      </c>
      <c r="G1617" s="7" t="n">
        <v>1</v>
      </c>
      <c r="H1617" s="6" t="n">
        <v>12152</v>
      </c>
      <c r="I1617" s="6" t="n">
        <v>-12152</v>
      </c>
      <c r="J1617" s="6" t="n">
        <v>-0</v>
      </c>
      <c r="K1617" s="6" t="n">
        <v>-0</v>
      </c>
      <c r="L1617" s="6" t="n">
        <v>-0</v>
      </c>
      <c r="M1617" s="6"/>
      <c r="N1617" s="6" t="s">
        <f>=I1617+J1617+K1617+L1617</f>
      </c>
      <c r="O1617" s="16"/>
      <c r="P1617" s="16" t="s">
        <v>993</v>
      </c>
    </row>
    <row collapsed="false" customFormat="false" customHeight="false" hidden="false" ht="12.1" outlineLevel="0" r="1618">
      <c r="A1618" s="29" t="n">
        <v>45841.679861111</v>
      </c>
      <c r="B1618" s="30" t="s">
        <v>105</v>
      </c>
      <c r="C1618" s="30" t="s">
        <v>913</v>
      </c>
      <c r="D1618" s="30" t="s">
        <v>657</v>
      </c>
      <c r="E1618" s="30" t="s">
        <v>87</v>
      </c>
      <c r="F1618" s="30" t="s">
        <v>20</v>
      </c>
      <c r="G1618" s="31" t="n">
        <v>-52</v>
      </c>
      <c r="H1618" s="32" t="n">
        <v>16.1035</v>
      </c>
      <c r="I1618" s="32" t="n">
        <v>837.38</v>
      </c>
      <c r="J1618" s="32" t="n">
        <v>0</v>
      </c>
      <c r="K1618" s="32" t="n">
        <v>-0</v>
      </c>
      <c r="L1618" s="32" t="n">
        <v>-0</v>
      </c>
      <c r="M1618" s="32"/>
      <c r="N1618" s="6" t="s">
        <f>=I1618+J1618+K1618+L1618</f>
      </c>
      <c r="O1618" s="30"/>
      <c r="P1618" s="30" t="s">
        <v>993</v>
      </c>
    </row>
    <row collapsed="false" customFormat="false" customHeight="false" hidden="false" ht="12.1" outlineLevel="0" r="1619">
      <c r="A1619" s="21" t="n">
        <v>45841.68125</v>
      </c>
      <c r="B1619" s="22" t="s">
        <v>803</v>
      </c>
      <c r="C1619" s="22" t="s">
        <v>175</v>
      </c>
      <c r="D1619" s="22" t="s">
        <v>803</v>
      </c>
      <c r="E1619" s="22" t="s">
        <v>803</v>
      </c>
      <c r="F1619" s="22" t="s">
        <v>20</v>
      </c>
      <c r="G1619" s="23" t="n">
        <v>1000</v>
      </c>
      <c r="H1619" s="24" t="n">
        <v>1</v>
      </c>
      <c r="I1619" s="24" t="n">
        <v>1000</v>
      </c>
      <c r="J1619" s="24" t="n">
        <v>0</v>
      </c>
      <c r="K1619" s="24" t="n">
        <v>-0</v>
      </c>
      <c r="L1619" s="24" t="n">
        <v>-0</v>
      </c>
      <c r="M1619" s="24"/>
      <c r="N1619" s="6" t="s">
        <f>=I1619+J1619+K1619+L1619</f>
      </c>
      <c r="O1619" s="22"/>
      <c r="P1619" s="22" t="s">
        <v>993</v>
      </c>
    </row>
    <row collapsed="false" customFormat="false" customHeight="false" hidden="false" ht="12.1" outlineLevel="0" r="1620">
      <c r="A1620" s="20" t="n">
        <v>45841.681944444</v>
      </c>
      <c r="B1620" s="16" t="s">
        <v>749</v>
      </c>
      <c r="C1620" s="16" t="s">
        <v>1010</v>
      </c>
      <c r="D1620" s="16" t="s">
        <v>656</v>
      </c>
      <c r="E1620" s="16" t="s">
        <v>87</v>
      </c>
      <c r="F1620" s="16" t="s">
        <v>20</v>
      </c>
      <c r="G1620" s="7" t="n">
        <v>1</v>
      </c>
      <c r="H1620" s="6" t="n">
        <v>10402</v>
      </c>
      <c r="I1620" s="6" t="n">
        <v>-10402</v>
      </c>
      <c r="J1620" s="6" t="n">
        <v>-0</v>
      </c>
      <c r="K1620" s="6" t="n">
        <v>-0</v>
      </c>
      <c r="L1620" s="6" t="n">
        <v>-0</v>
      </c>
      <c r="M1620" s="6"/>
      <c r="N1620" s="6" t="s">
        <f>=I1620+J1620+K1620+L1620</f>
      </c>
      <c r="O1620" s="16"/>
      <c r="P1620" s="16" t="s">
        <v>993</v>
      </c>
    </row>
    <row collapsed="false" customFormat="false" customHeight="false" hidden="false" ht="12.1" outlineLevel="0" r="1621">
      <c r="A1621" s="20" t="n">
        <v>45841.682638889</v>
      </c>
      <c r="B1621" s="16" t="s">
        <v>105</v>
      </c>
      <c r="C1621" s="16" t="s">
        <v>913</v>
      </c>
      <c r="D1621" s="16" t="s">
        <v>656</v>
      </c>
      <c r="E1621" s="16" t="s">
        <v>87</v>
      </c>
      <c r="F1621" s="16" t="s">
        <v>20</v>
      </c>
      <c r="G1621" s="7" t="n">
        <v>59</v>
      </c>
      <c r="H1621" s="6" t="n">
        <v>16.1045</v>
      </c>
      <c r="I1621" s="6" t="n">
        <v>-950.17</v>
      </c>
      <c r="J1621" s="6" t="n">
        <v>-0</v>
      </c>
      <c r="K1621" s="6" t="n">
        <v>-0</v>
      </c>
      <c r="L1621" s="6" t="n">
        <v>-0</v>
      </c>
      <c r="M1621" s="6"/>
      <c r="N1621" s="6" t="s">
        <f>=I1621+J1621+K1621+L1621</f>
      </c>
      <c r="O1621" s="16"/>
      <c r="P1621" s="16" t="s">
        <v>993</v>
      </c>
    </row>
    <row collapsed="false" customFormat="false" customHeight="false" hidden="false" ht="12.1" outlineLevel="0" r="1622">
      <c r="A1622" s="29" t="n">
        <v>45841.689583333</v>
      </c>
      <c r="B1622" s="30" t="s">
        <v>35</v>
      </c>
      <c r="C1622" s="30" t="s">
        <v>898</v>
      </c>
      <c r="D1622" s="30" t="s">
        <v>657</v>
      </c>
      <c r="E1622" s="30" t="s">
        <v>18</v>
      </c>
      <c r="F1622" s="30" t="s">
        <v>20</v>
      </c>
      <c r="G1622" s="31" t="n">
        <v>-50</v>
      </c>
      <c r="H1622" s="32" t="n">
        <v>433.3</v>
      </c>
      <c r="I1622" s="32" t="n">
        <v>21665</v>
      </c>
      <c r="J1622" s="32" t="n">
        <v>0</v>
      </c>
      <c r="K1622" s="32" t="n">
        <v>-0</v>
      </c>
      <c r="L1622" s="32" t="n">
        <v>-0</v>
      </c>
      <c r="M1622" s="32"/>
      <c r="N1622" s="6" t="s">
        <f>=I1622+J1622+K1622+L1622</f>
      </c>
      <c r="O1622" s="30"/>
      <c r="P1622" s="30" t="s">
        <v>993</v>
      </c>
    </row>
    <row collapsed="false" customFormat="false" customHeight="false" hidden="false" ht="12.1" outlineLevel="0" r="1623">
      <c r="A1623" s="20" t="n">
        <v>45841.690277778</v>
      </c>
      <c r="B1623" s="16" t="s">
        <v>86</v>
      </c>
      <c r="C1623" s="16" t="s">
        <v>971</v>
      </c>
      <c r="D1623" s="16" t="s">
        <v>656</v>
      </c>
      <c r="E1623" s="16" t="s">
        <v>87</v>
      </c>
      <c r="F1623" s="16" t="s">
        <v>20</v>
      </c>
      <c r="G1623" s="7" t="n">
        <v>16</v>
      </c>
      <c r="H1623" s="6" t="n">
        <v>1334</v>
      </c>
      <c r="I1623" s="6" t="n">
        <v>-21344</v>
      </c>
      <c r="J1623" s="6" t="n">
        <v>-0</v>
      </c>
      <c r="K1623" s="6" t="n">
        <v>-0</v>
      </c>
      <c r="L1623" s="6" t="n">
        <v>-0</v>
      </c>
      <c r="M1623" s="6"/>
      <c r="N1623" s="6" t="s">
        <f>=I1623+J1623+K1623+L1623</f>
      </c>
      <c r="O1623" s="16"/>
      <c r="P1623" s="16" t="s">
        <v>993</v>
      </c>
    </row>
    <row collapsed="false" customFormat="false" customHeight="false" hidden="false" ht="12.1" outlineLevel="0" r="1624">
      <c r="A1624" s="20" t="n">
        <v>45841.690972222</v>
      </c>
      <c r="B1624" s="16" t="s">
        <v>105</v>
      </c>
      <c r="C1624" s="16" t="s">
        <v>913</v>
      </c>
      <c r="D1624" s="16" t="s">
        <v>656</v>
      </c>
      <c r="E1624" s="16" t="s">
        <v>87</v>
      </c>
      <c r="F1624" s="16" t="s">
        <v>20</v>
      </c>
      <c r="G1624" s="7" t="n">
        <v>19</v>
      </c>
      <c r="H1624" s="6" t="n">
        <v>16.104</v>
      </c>
      <c r="I1624" s="6" t="n">
        <v>-305.98</v>
      </c>
      <c r="J1624" s="6" t="n">
        <v>-0</v>
      </c>
      <c r="K1624" s="6" t="n">
        <v>-0</v>
      </c>
      <c r="L1624" s="6" t="n">
        <v>-0</v>
      </c>
      <c r="M1624" s="6"/>
      <c r="N1624" s="6" t="s">
        <f>=I1624+J1624+K1624+L1624</f>
      </c>
      <c r="O1624" s="16"/>
      <c r="P1624" s="16" t="s">
        <v>993</v>
      </c>
    </row>
    <row collapsed="false" customFormat="false" customHeight="false" hidden="false" ht="12.1" outlineLevel="0" r="1625">
      <c r="A1625" s="21" t="n">
        <v>45852.453472222</v>
      </c>
      <c r="B1625" s="22" t="s">
        <v>803</v>
      </c>
      <c r="C1625" s="22" t="s">
        <v>175</v>
      </c>
      <c r="D1625" s="22" t="s">
        <v>803</v>
      </c>
      <c r="E1625" s="22" t="s">
        <v>803</v>
      </c>
      <c r="F1625" s="22" t="s">
        <v>20</v>
      </c>
      <c r="G1625" s="23" t="n">
        <v>7000</v>
      </c>
      <c r="H1625" s="24" t="n">
        <v>1</v>
      </c>
      <c r="I1625" s="24" t="n">
        <v>7000</v>
      </c>
      <c r="J1625" s="24" t="n">
        <v>0</v>
      </c>
      <c r="K1625" s="24" t="n">
        <v>-0</v>
      </c>
      <c r="L1625" s="24" t="n">
        <v>-0</v>
      </c>
      <c r="M1625" s="24"/>
      <c r="N1625" s="6" t="s">
        <f>=I1625+J1625+K1625+L1625</f>
      </c>
      <c r="O1625" s="22"/>
      <c r="P1625" s="22" t="s">
        <v>927</v>
      </c>
    </row>
    <row collapsed="false" customFormat="false" customHeight="false" hidden="false" ht="12.1" outlineLevel="0" r="1626">
      <c r="A1626" s="21" t="n">
        <v>45852.565972222</v>
      </c>
      <c r="B1626" s="22" t="s">
        <v>813</v>
      </c>
      <c r="C1626" s="22" t="s">
        <v>1011</v>
      </c>
      <c r="D1626" s="22" t="s">
        <v>813</v>
      </c>
      <c r="E1626" s="22" t="s">
        <v>813</v>
      </c>
      <c r="F1626" s="22" t="s">
        <v>20</v>
      </c>
      <c r="G1626" s="23" t="n">
        <v>15</v>
      </c>
      <c r="H1626" s="24" t="n">
        <v>1</v>
      </c>
      <c r="I1626" s="24" t="n">
        <v>15</v>
      </c>
      <c r="J1626" s="24" t="n">
        <v>0</v>
      </c>
      <c r="K1626" s="24" t="n">
        <v>-0</v>
      </c>
      <c r="L1626" s="24" t="n">
        <v>-0</v>
      </c>
      <c r="M1626" s="24"/>
      <c r="N1626" s="6" t="s">
        <f>=I1626+J1626+K1626+L1626</f>
      </c>
      <c r="O1626" s="22"/>
      <c r="P1626" s="22" t="s">
        <v>841</v>
      </c>
    </row>
    <row collapsed="false" customFormat="false" customHeight="false" hidden="false" ht="12.1" outlineLevel="0" r="1627">
      <c r="A1627" s="20" t="n">
        <v>45853.480555556</v>
      </c>
      <c r="B1627" s="16" t="s">
        <v>17</v>
      </c>
      <c r="C1627" s="16" t="s">
        <v>928</v>
      </c>
      <c r="D1627" s="16" t="s">
        <v>656</v>
      </c>
      <c r="E1627" s="16" t="s">
        <v>18</v>
      </c>
      <c r="F1627" s="16" t="s">
        <v>20</v>
      </c>
      <c r="G1627" s="7" t="n">
        <v>0.4932704</v>
      </c>
      <c r="H1627" s="6" t="n">
        <v>14191</v>
      </c>
      <c r="I1627" s="6" t="n">
        <v>-7000</v>
      </c>
      <c r="J1627" s="6" t="n">
        <v>-0</v>
      </c>
      <c r="K1627" s="6" t="n">
        <v>-0</v>
      </c>
      <c r="L1627" s="6" t="n">
        <v>-0</v>
      </c>
      <c r="M1627" s="6"/>
      <c r="N1627" s="6" t="s">
        <f>=I1627+J1627+K1627+L1627</f>
      </c>
      <c r="O1627" s="16"/>
      <c r="P1627" s="16" t="s">
        <v>927</v>
      </c>
    </row>
    <row collapsed="false" customFormat="false" customHeight="false" hidden="false" ht="12.1" outlineLevel="0" r="1628">
      <c r="A1628" s="21" t="n">
        <v>45859.696527778</v>
      </c>
      <c r="B1628" s="22" t="s">
        <v>813</v>
      </c>
      <c r="C1628" s="22" t="s">
        <v>1012</v>
      </c>
      <c r="D1628" s="22" t="s">
        <v>813</v>
      </c>
      <c r="E1628" s="22" t="s">
        <v>813</v>
      </c>
      <c r="F1628" s="22" t="s">
        <v>20</v>
      </c>
      <c r="G1628" s="23" t="n">
        <v>67</v>
      </c>
      <c r="H1628" s="24" t="n">
        <v>1</v>
      </c>
      <c r="I1628" s="24" t="n">
        <v>67</v>
      </c>
      <c r="J1628" s="24" t="n">
        <v>0</v>
      </c>
      <c r="K1628" s="24" t="n">
        <v>-0</v>
      </c>
      <c r="L1628" s="24" t="n">
        <v>-0</v>
      </c>
      <c r="M1628" s="24"/>
      <c r="N1628" s="6" t="s">
        <f>=I1628+J1628+K1628+L1628</f>
      </c>
      <c r="O1628" s="22"/>
      <c r="P1628" s="22" t="s">
        <v>841</v>
      </c>
    </row>
    <row collapsed="false" customFormat="false" customHeight="false" hidden="false" ht="12.1" outlineLevel="0" r="1629">
      <c r="A1629" s="20" t="n">
        <v>45859.697916667</v>
      </c>
      <c r="B1629" s="16" t="s">
        <v>96</v>
      </c>
      <c r="C1629" s="16" t="s">
        <v>847</v>
      </c>
      <c r="D1629" s="16" t="s">
        <v>656</v>
      </c>
      <c r="E1629" s="16" t="s">
        <v>87</v>
      </c>
      <c r="F1629" s="16" t="s">
        <v>20</v>
      </c>
      <c r="G1629" s="7" t="n">
        <v>38</v>
      </c>
      <c r="H1629" s="6" t="n">
        <v>2.133</v>
      </c>
      <c r="I1629" s="6" t="n">
        <v>-81.05</v>
      </c>
      <c r="J1629" s="6" t="n">
        <v>-0</v>
      </c>
      <c r="K1629" s="6" t="n">
        <v>-0</v>
      </c>
      <c r="L1629" s="6" t="n">
        <v>-0</v>
      </c>
      <c r="M1629" s="6"/>
      <c r="N1629" s="6" t="s">
        <f>=I1629+J1629+K1629+L1629</f>
      </c>
      <c r="O1629" s="16"/>
      <c r="P1629" s="16" t="s">
        <v>841</v>
      </c>
    </row>
    <row collapsed="false" customFormat="false" customHeight="false" hidden="false" ht="12.1" outlineLevel="0" r="1630">
      <c r="A1630" s="21" t="n">
        <v>45860</v>
      </c>
      <c r="B1630" s="22" t="s">
        <v>813</v>
      </c>
      <c r="C1630" s="22" t="s">
        <v>1013</v>
      </c>
      <c r="D1630" s="22" t="s">
        <v>813</v>
      </c>
      <c r="E1630" s="22" t="s">
        <v>813</v>
      </c>
      <c r="F1630" s="22" t="s">
        <v>20</v>
      </c>
      <c r="G1630" s="23" t="n">
        <v>1</v>
      </c>
      <c r="H1630" s="24" t="n">
        <v>1325.76</v>
      </c>
      <c r="I1630" s="24" t="n">
        <v>1325.76</v>
      </c>
      <c r="J1630" s="24" t="n">
        <v>0</v>
      </c>
      <c r="K1630" s="24" t="n">
        <v>-0</v>
      </c>
      <c r="L1630" s="24" t="n">
        <v>-0</v>
      </c>
      <c r="M1630" s="24"/>
      <c r="N1630" s="6" t="s">
        <f>=I1630+J1630+K1630+L1630</f>
      </c>
      <c r="O1630" s="22"/>
      <c r="P1630" s="22" t="s">
        <v>807</v>
      </c>
    </row>
    <row collapsed="false" customFormat="false" customHeight="false" hidden="false" ht="12.1" outlineLevel="0" r="1631">
      <c r="A1631" s="20" t="n">
        <v>45860.800856481</v>
      </c>
      <c r="B1631" s="16" t="s">
        <v>31</v>
      </c>
      <c r="C1631" s="16" t="s">
        <v>856</v>
      </c>
      <c r="D1631" s="16" t="s">
        <v>656</v>
      </c>
      <c r="E1631" s="16" t="s">
        <v>18</v>
      </c>
      <c r="F1631" s="16" t="s">
        <v>20</v>
      </c>
      <c r="G1631" s="7" t="n">
        <v>2</v>
      </c>
      <c r="H1631" s="6" t="n">
        <v>521.4</v>
      </c>
      <c r="I1631" s="6" t="n">
        <v>-1042.8</v>
      </c>
      <c r="J1631" s="6" t="n">
        <v>-0</v>
      </c>
      <c r="K1631" s="6" t="n">
        <v>-0.79</v>
      </c>
      <c r="L1631" s="6" t="n">
        <v>-0</v>
      </c>
      <c r="M1631" s="6"/>
      <c r="N1631" s="6" t="s">
        <f>=I1631+J1631+K1631+L1631</f>
      </c>
      <c r="O1631" s="16"/>
      <c r="P1631" s="16" t="s">
        <v>807</v>
      </c>
    </row>
    <row collapsed="false" customFormat="false" customHeight="false" hidden="false" ht="12.1" outlineLevel="0" r="1632">
      <c r="A1632" s="20" t="n">
        <v>45860.801944444</v>
      </c>
      <c r="B1632" s="16" t="s">
        <v>96</v>
      </c>
      <c r="C1632" s="16" t="s">
        <v>847</v>
      </c>
      <c r="D1632" s="16" t="s">
        <v>656</v>
      </c>
      <c r="E1632" s="16" t="s">
        <v>87</v>
      </c>
      <c r="F1632" s="16" t="s">
        <v>20</v>
      </c>
      <c r="G1632" s="7" t="n">
        <v>131</v>
      </c>
      <c r="H1632" s="6" t="n">
        <v>2.158</v>
      </c>
      <c r="I1632" s="6" t="n">
        <v>-282.7</v>
      </c>
      <c r="J1632" s="6" t="n">
        <v>-0</v>
      </c>
      <c r="K1632" s="6" t="n">
        <v>-0.22</v>
      </c>
      <c r="L1632" s="6" t="n">
        <v>-0</v>
      </c>
      <c r="M1632" s="6"/>
      <c r="N1632" s="6" t="s">
        <f>=I1632+J1632+K1632+L1632</f>
      </c>
      <c r="O1632" s="16"/>
      <c r="P1632" s="16" t="s">
        <v>807</v>
      </c>
    </row>
    <row collapsed="false" customFormat="false" customHeight="false" hidden="false" ht="12.1" outlineLevel="0" r="1633">
      <c r="A1633" s="21" t="n">
        <v>45862.655555556</v>
      </c>
      <c r="B1633" s="22" t="s">
        <v>813</v>
      </c>
      <c r="C1633" s="22" t="s">
        <v>1014</v>
      </c>
      <c r="D1633" s="22" t="s">
        <v>813</v>
      </c>
      <c r="E1633" s="22" t="s">
        <v>813</v>
      </c>
      <c r="F1633" s="22" t="s">
        <v>20</v>
      </c>
      <c r="G1633" s="23" t="n">
        <v>29</v>
      </c>
      <c r="H1633" s="24" t="n">
        <v>1</v>
      </c>
      <c r="I1633" s="24" t="n">
        <v>29</v>
      </c>
      <c r="J1633" s="24" t="n">
        <v>0</v>
      </c>
      <c r="K1633" s="24" t="n">
        <v>-0</v>
      </c>
      <c r="L1633" s="24" t="n">
        <v>-0</v>
      </c>
      <c r="M1633" s="24"/>
      <c r="N1633" s="6" t="s">
        <f>=I1633+J1633+K1633+L1633</f>
      </c>
      <c r="O1633" s="22"/>
      <c r="P1633" s="22" t="s">
        <v>841</v>
      </c>
    </row>
    <row collapsed="false" customFormat="false" customHeight="false" hidden="false" ht="12.1" outlineLevel="0" r="1634">
      <c r="A1634" s="21" t="n">
        <v>45870.436111111</v>
      </c>
      <c r="B1634" s="22" t="s">
        <v>813</v>
      </c>
      <c r="C1634" s="22" t="s">
        <v>1007</v>
      </c>
      <c r="D1634" s="22" t="s">
        <v>813</v>
      </c>
      <c r="E1634" s="22" t="s">
        <v>813</v>
      </c>
      <c r="F1634" s="22" t="s">
        <v>20</v>
      </c>
      <c r="G1634" s="23" t="n">
        <v>345.5</v>
      </c>
      <c r="H1634" s="24" t="n">
        <v>1</v>
      </c>
      <c r="I1634" s="24" t="n">
        <v>345.5</v>
      </c>
      <c r="J1634" s="24" t="n">
        <v>0</v>
      </c>
      <c r="K1634" s="24" t="n">
        <v>-0</v>
      </c>
      <c r="L1634" s="24" t="n">
        <v>-0</v>
      </c>
      <c r="M1634" s="24"/>
      <c r="N1634" s="6" t="s">
        <f>=I1634+J1634+K1634+L1634</f>
      </c>
      <c r="O1634" s="22"/>
      <c r="P1634" s="22" t="s">
        <v>841</v>
      </c>
    </row>
    <row collapsed="false" customFormat="false" customHeight="false" hidden="false" ht="12.1" outlineLevel="0" r="1635">
      <c r="A1635" s="20" t="n">
        <v>45870.793055556</v>
      </c>
      <c r="B1635" s="16" t="s">
        <v>96</v>
      </c>
      <c r="C1635" s="16" t="s">
        <v>847</v>
      </c>
      <c r="D1635" s="16" t="s">
        <v>656</v>
      </c>
      <c r="E1635" s="16" t="s">
        <v>87</v>
      </c>
      <c r="F1635" s="16" t="s">
        <v>20</v>
      </c>
      <c r="G1635" s="7" t="n">
        <v>172</v>
      </c>
      <c r="H1635" s="6" t="n">
        <v>2.1605</v>
      </c>
      <c r="I1635" s="6" t="n">
        <v>-371.61</v>
      </c>
      <c r="J1635" s="6" t="n">
        <v>-0</v>
      </c>
      <c r="K1635" s="6" t="n">
        <v>-0</v>
      </c>
      <c r="L1635" s="6" t="n">
        <v>-0</v>
      </c>
      <c r="M1635" s="6"/>
      <c r="N1635" s="6" t="s">
        <f>=I1635+J1635+K1635+L1635</f>
      </c>
      <c r="O1635" s="16"/>
      <c r="P1635" s="16" t="s">
        <v>841</v>
      </c>
    </row>
    <row collapsed="false" customFormat="false" customHeight="false" hidden="false" ht="12.1" outlineLevel="0" r="1636">
      <c r="A1636" s="21" t="n">
        <v>45873</v>
      </c>
      <c r="B1636" s="22" t="s">
        <v>813</v>
      </c>
      <c r="C1636" s="22" t="s">
        <v>1015</v>
      </c>
      <c r="D1636" s="22" t="s">
        <v>813</v>
      </c>
      <c r="E1636" s="22" t="s">
        <v>813</v>
      </c>
      <c r="F1636" s="22" t="s">
        <v>20</v>
      </c>
      <c r="G1636" s="23" t="n">
        <v>1</v>
      </c>
      <c r="H1636" s="24" t="n">
        <v>6066</v>
      </c>
      <c r="I1636" s="24" t="n">
        <v>6066</v>
      </c>
      <c r="J1636" s="24" t="n">
        <v>0</v>
      </c>
      <c r="K1636" s="24" t="n">
        <v>-0</v>
      </c>
      <c r="L1636" s="24" t="n">
        <v>-0</v>
      </c>
      <c r="M1636" s="24"/>
      <c r="N1636" s="6" t="s">
        <f>=I1636+J1636+K1636+L1636</f>
      </c>
      <c r="O1636" s="22"/>
      <c r="P1636" s="22" t="s">
        <v>807</v>
      </c>
    </row>
    <row collapsed="false" customFormat="false" customHeight="false" hidden="false" ht="12.1" outlineLevel="0" r="1637">
      <c r="A1637" s="21" t="n">
        <v>45873</v>
      </c>
      <c r="B1637" s="22" t="s">
        <v>813</v>
      </c>
      <c r="C1637" s="22" t="s">
        <v>997</v>
      </c>
      <c r="D1637" s="22" t="s">
        <v>813</v>
      </c>
      <c r="E1637" s="22" t="s">
        <v>813</v>
      </c>
      <c r="F1637" s="22" t="s">
        <v>20</v>
      </c>
      <c r="G1637" s="23" t="n">
        <v>1</v>
      </c>
      <c r="H1637" s="24" t="n">
        <v>1277</v>
      </c>
      <c r="I1637" s="24" t="n">
        <v>1277</v>
      </c>
      <c r="J1637" s="24" t="n">
        <v>0</v>
      </c>
      <c r="K1637" s="24" t="n">
        <v>-0</v>
      </c>
      <c r="L1637" s="24" t="n">
        <v>-0</v>
      </c>
      <c r="M1637" s="24"/>
      <c r="N1637" s="6" t="s">
        <f>=I1637+J1637+K1637+L1637</f>
      </c>
      <c r="O1637" s="22"/>
      <c r="P1637" s="22" t="s">
        <v>807</v>
      </c>
    </row>
    <row collapsed="false" customFormat="false" customHeight="false" hidden="false" ht="12.1" outlineLevel="0" r="1638">
      <c r="A1638" s="20" t="n">
        <v>45874.798159722</v>
      </c>
      <c r="B1638" s="16" t="s">
        <v>39</v>
      </c>
      <c r="C1638" s="16" t="s">
        <v>1016</v>
      </c>
      <c r="D1638" s="16" t="s">
        <v>656</v>
      </c>
      <c r="E1638" s="16" t="s">
        <v>18</v>
      </c>
      <c r="F1638" s="16" t="s">
        <v>20</v>
      </c>
      <c r="G1638" s="7" t="n">
        <v>2</v>
      </c>
      <c r="H1638" s="6" t="n">
        <v>2955</v>
      </c>
      <c r="I1638" s="6" t="n">
        <v>-5910</v>
      </c>
      <c r="J1638" s="6" t="n">
        <v>-0</v>
      </c>
      <c r="K1638" s="6" t="n">
        <v>-4.52</v>
      </c>
      <c r="L1638" s="6" t="n">
        <v>-0</v>
      </c>
      <c r="M1638" s="6"/>
      <c r="N1638" s="6" t="s">
        <f>=I1638+J1638+K1638+L1638</f>
      </c>
      <c r="O1638" s="16"/>
      <c r="P1638" s="16" t="s">
        <v>807</v>
      </c>
    </row>
    <row collapsed="false" customFormat="false" customHeight="false" hidden="false" ht="12.1" outlineLevel="0" r="1639">
      <c r="A1639" s="20" t="n">
        <v>45874.798622685</v>
      </c>
      <c r="B1639" s="16" t="s">
        <v>50</v>
      </c>
      <c r="C1639" s="16" t="s">
        <v>812</v>
      </c>
      <c r="D1639" s="16" t="s">
        <v>656</v>
      </c>
      <c r="E1639" s="16" t="s">
        <v>18</v>
      </c>
      <c r="F1639" s="16" t="s">
        <v>20</v>
      </c>
      <c r="G1639" s="7" t="n">
        <v>10</v>
      </c>
      <c r="H1639" s="6" t="n">
        <v>111.38</v>
      </c>
      <c r="I1639" s="6" t="n">
        <v>-1113.8</v>
      </c>
      <c r="J1639" s="6" t="n">
        <v>-0</v>
      </c>
      <c r="K1639" s="6" t="n">
        <v>-0.85</v>
      </c>
      <c r="L1639" s="6" t="n">
        <v>-0</v>
      </c>
      <c r="M1639" s="6"/>
      <c r="N1639" s="6" t="s">
        <f>=I1639+J1639+K1639+L1639</f>
      </c>
      <c r="O1639" s="16"/>
      <c r="P1639" s="16" t="s">
        <v>807</v>
      </c>
    </row>
    <row collapsed="false" customFormat="false" customHeight="false" hidden="false" ht="12.1" outlineLevel="0" r="1640">
      <c r="A1640" s="20" t="n">
        <v>45874.798796296</v>
      </c>
      <c r="B1640" s="16" t="s">
        <v>96</v>
      </c>
      <c r="C1640" s="16" t="s">
        <v>847</v>
      </c>
      <c r="D1640" s="16" t="s">
        <v>656</v>
      </c>
      <c r="E1640" s="16" t="s">
        <v>87</v>
      </c>
      <c r="F1640" s="16" t="s">
        <v>20</v>
      </c>
      <c r="G1640" s="7" t="n">
        <v>143</v>
      </c>
      <c r="H1640" s="6" t="n">
        <v>2.184</v>
      </c>
      <c r="I1640" s="6" t="n">
        <v>-312.31</v>
      </c>
      <c r="J1640" s="6" t="n">
        <v>-0</v>
      </c>
      <c r="K1640" s="6" t="n">
        <v>-0.24</v>
      </c>
      <c r="L1640" s="6" t="n">
        <v>-0</v>
      </c>
      <c r="M1640" s="6"/>
      <c r="N1640" s="6" t="s">
        <f>=I1640+J1640+K1640+L1640</f>
      </c>
      <c r="O1640" s="16"/>
      <c r="P1640" s="16" t="s">
        <v>807</v>
      </c>
    </row>
    <row collapsed="false" customFormat="false" customHeight="false" hidden="false" ht="12.1" outlineLevel="0" r="1641">
      <c r="A1641" s="21" t="n">
        <v>45887.39375</v>
      </c>
      <c r="B1641" s="22" t="s">
        <v>803</v>
      </c>
      <c r="C1641" s="22" t="s">
        <v>175</v>
      </c>
      <c r="D1641" s="22" t="s">
        <v>803</v>
      </c>
      <c r="E1641" s="22" t="s">
        <v>803</v>
      </c>
      <c r="F1641" s="22" t="s">
        <v>20</v>
      </c>
      <c r="G1641" s="23" t="n">
        <v>7000</v>
      </c>
      <c r="H1641" s="24" t="n">
        <v>1</v>
      </c>
      <c r="I1641" s="24" t="n">
        <v>7000</v>
      </c>
      <c r="J1641" s="24" t="n">
        <v>0</v>
      </c>
      <c r="K1641" s="24" t="n">
        <v>-0</v>
      </c>
      <c r="L1641" s="24" t="n">
        <v>-0</v>
      </c>
      <c r="M1641" s="24"/>
      <c r="N1641" s="6" t="s">
        <f>=I1641+J1641+K1641+L1641</f>
      </c>
      <c r="O1641" s="22"/>
      <c r="P1641" s="22" t="s">
        <v>927</v>
      </c>
    </row>
    <row collapsed="false" customFormat="false" customHeight="false" hidden="false" ht="12.1" outlineLevel="0" r="1642">
      <c r="A1642" s="20" t="n">
        <v>45888.515972222</v>
      </c>
      <c r="B1642" s="16" t="s">
        <v>17</v>
      </c>
      <c r="C1642" s="16" t="s">
        <v>928</v>
      </c>
      <c r="D1642" s="16" t="s">
        <v>656</v>
      </c>
      <c r="E1642" s="16" t="s">
        <v>18</v>
      </c>
      <c r="F1642" s="16" t="s">
        <v>20</v>
      </c>
      <c r="G1642" s="7" t="n">
        <v>0.4353155</v>
      </c>
      <c r="H1642" s="6" t="n">
        <v>16080.29</v>
      </c>
      <c r="I1642" s="6" t="n">
        <v>-7000</v>
      </c>
      <c r="J1642" s="6" t="n">
        <v>-0</v>
      </c>
      <c r="K1642" s="6" t="n">
        <v>-0</v>
      </c>
      <c r="L1642" s="6" t="n">
        <v>-0</v>
      </c>
      <c r="M1642" s="6"/>
      <c r="N1642" s="6" t="s">
        <f>=I1642+J1642+K1642+L1642</f>
      </c>
      <c r="O1642" s="16"/>
      <c r="P1642" s="16" t="s">
        <v>927</v>
      </c>
    </row>
    <row collapsed="false" customFormat="false" customHeight="false" hidden="false" ht="12.1" outlineLevel="0" r="1643">
      <c r="A1643" s="21" t="n">
        <v>45889.680555556</v>
      </c>
      <c r="B1643" s="22" t="s">
        <v>813</v>
      </c>
      <c r="C1643" s="22" t="s">
        <v>1007</v>
      </c>
      <c r="D1643" s="22" t="s">
        <v>813</v>
      </c>
      <c r="E1643" s="22" t="s">
        <v>813</v>
      </c>
      <c r="F1643" s="22" t="s">
        <v>20</v>
      </c>
      <c r="G1643" s="23" t="n">
        <v>626.7</v>
      </c>
      <c r="H1643" s="24" t="n">
        <v>1</v>
      </c>
      <c r="I1643" s="24" t="n">
        <v>626.7</v>
      </c>
      <c r="J1643" s="24" t="n">
        <v>0</v>
      </c>
      <c r="K1643" s="24" t="n">
        <v>-0</v>
      </c>
      <c r="L1643" s="24" t="n">
        <v>-0</v>
      </c>
      <c r="M1643" s="24"/>
      <c r="N1643" s="6" t="s">
        <f>=I1643+J1643+K1643+L1643</f>
      </c>
      <c r="O1643" s="22"/>
      <c r="P1643" s="22" t="s">
        <v>841</v>
      </c>
    </row>
    <row collapsed="false" customFormat="false" customHeight="false" hidden="false" ht="12.1" outlineLevel="0" r="1644">
      <c r="A1644" s="20" t="n">
        <v>45889.8</v>
      </c>
      <c r="B1644" s="16" t="s">
        <v>58</v>
      </c>
      <c r="C1644" s="16" t="s">
        <v>961</v>
      </c>
      <c r="D1644" s="16" t="s">
        <v>656</v>
      </c>
      <c r="E1644" s="16" t="s">
        <v>18</v>
      </c>
      <c r="F1644" s="16" t="s">
        <v>20</v>
      </c>
      <c r="G1644" s="7" t="n">
        <v>100</v>
      </c>
      <c r="H1644" s="6" t="n">
        <v>3.209</v>
      </c>
      <c r="I1644" s="6" t="n">
        <v>-320.9</v>
      </c>
      <c r="J1644" s="6" t="n">
        <v>-0</v>
      </c>
      <c r="K1644" s="6" t="n">
        <v>-0</v>
      </c>
      <c r="L1644" s="6" t="n">
        <v>-0</v>
      </c>
      <c r="M1644" s="6"/>
      <c r="N1644" s="6" t="s">
        <f>=I1644+J1644+K1644+L1644</f>
      </c>
      <c r="O1644" s="16"/>
      <c r="P1644" s="16" t="s">
        <v>841</v>
      </c>
    </row>
    <row collapsed="false" customFormat="false" customHeight="false" hidden="false" ht="12.1" outlineLevel="0" r="1645">
      <c r="A1645" s="20" t="n">
        <v>45889.8</v>
      </c>
      <c r="B1645" s="16" t="s">
        <v>96</v>
      </c>
      <c r="C1645" s="16" t="s">
        <v>847</v>
      </c>
      <c r="D1645" s="16" t="s">
        <v>656</v>
      </c>
      <c r="E1645" s="16" t="s">
        <v>87</v>
      </c>
      <c r="F1645" s="16" t="s">
        <v>20</v>
      </c>
      <c r="G1645" s="7" t="n">
        <v>141</v>
      </c>
      <c r="H1645" s="6" t="n">
        <v>2.1745</v>
      </c>
      <c r="I1645" s="6" t="n">
        <v>-306.6</v>
      </c>
      <c r="J1645" s="6" t="n">
        <v>-0</v>
      </c>
      <c r="K1645" s="6" t="n">
        <v>-0</v>
      </c>
      <c r="L1645" s="6" t="n">
        <v>-0</v>
      </c>
      <c r="M1645" s="6"/>
      <c r="N1645" s="6" t="s">
        <f>=I1645+J1645+K1645+L1645</f>
      </c>
      <c r="O1645" s="16"/>
      <c r="P1645" s="16" t="s">
        <v>841</v>
      </c>
    </row>
    <row collapsed="false" customFormat="false" customHeight="false" hidden="false" ht="12.1" outlineLevel="0" r="1646">
      <c r="A1646" s="21" t="n">
        <v>45898</v>
      </c>
      <c r="B1646" s="22" t="s">
        <v>803</v>
      </c>
      <c r="C1646" s="22" t="s">
        <v>175</v>
      </c>
      <c r="D1646" s="22" t="s">
        <v>803</v>
      </c>
      <c r="E1646" s="22" t="s">
        <v>803</v>
      </c>
      <c r="F1646" s="22" t="s">
        <v>20</v>
      </c>
      <c r="G1646" s="23" t="n">
        <v>1</v>
      </c>
      <c r="H1646" s="24" t="n">
        <v>5000</v>
      </c>
      <c r="I1646" s="24" t="n">
        <v>5000</v>
      </c>
      <c r="J1646" s="24" t="n">
        <v>0</v>
      </c>
      <c r="K1646" s="24" t="n">
        <v>-0</v>
      </c>
      <c r="L1646" s="24" t="n">
        <v>-0</v>
      </c>
      <c r="M1646" s="24"/>
      <c r="N1646" s="6" t="s">
        <f>=I1646+J1646+K1646+L1646</f>
      </c>
      <c r="O1646" s="22"/>
      <c r="P1646" s="22" t="s">
        <v>807</v>
      </c>
    </row>
    <row collapsed="false" customFormat="false" customHeight="false" hidden="false" ht="12.1" outlineLevel="0" r="1647">
      <c r="A1647" s="20" t="n">
        <v>45898.635729167</v>
      </c>
      <c r="B1647" s="16" t="s">
        <v>50</v>
      </c>
      <c r="C1647" s="16" t="s">
        <v>812</v>
      </c>
      <c r="D1647" s="16" t="s">
        <v>656</v>
      </c>
      <c r="E1647" s="16" t="s">
        <v>18</v>
      </c>
      <c r="F1647" s="16" t="s">
        <v>20</v>
      </c>
      <c r="G1647" s="7" t="n">
        <v>10</v>
      </c>
      <c r="H1647" s="6" t="n">
        <v>118.48</v>
      </c>
      <c r="I1647" s="6" t="n">
        <v>-1184.8</v>
      </c>
      <c r="J1647" s="6" t="n">
        <v>-0</v>
      </c>
      <c r="K1647" s="6" t="n">
        <v>-0.91</v>
      </c>
      <c r="L1647" s="6" t="n">
        <v>-0</v>
      </c>
      <c r="M1647" s="6"/>
      <c r="N1647" s="6" t="s">
        <f>=I1647+J1647+K1647+L1647</f>
      </c>
      <c r="O1647" s="16"/>
      <c r="P1647" s="16" t="s">
        <v>807</v>
      </c>
    </row>
    <row collapsed="false" customFormat="false" customHeight="false" hidden="false" ht="12.1" outlineLevel="0" r="1648">
      <c r="A1648" s="20" t="n">
        <v>45898.635902778</v>
      </c>
      <c r="B1648" s="16" t="s">
        <v>31</v>
      </c>
      <c r="C1648" s="16" t="s">
        <v>856</v>
      </c>
      <c r="D1648" s="16" t="s">
        <v>656</v>
      </c>
      <c r="E1648" s="16" t="s">
        <v>18</v>
      </c>
      <c r="F1648" s="16" t="s">
        <v>20</v>
      </c>
      <c r="G1648" s="7" t="n">
        <v>2</v>
      </c>
      <c r="H1648" s="6" t="n">
        <v>527.15</v>
      </c>
      <c r="I1648" s="6" t="n">
        <v>-1054.3</v>
      </c>
      <c r="J1648" s="6" t="n">
        <v>-0</v>
      </c>
      <c r="K1648" s="6" t="n">
        <v>-0.81</v>
      </c>
      <c r="L1648" s="6" t="n">
        <v>-0</v>
      </c>
      <c r="M1648" s="6"/>
      <c r="N1648" s="6" t="s">
        <f>=I1648+J1648+K1648+L1648</f>
      </c>
      <c r="O1648" s="16"/>
      <c r="P1648" s="16" t="s">
        <v>807</v>
      </c>
    </row>
    <row collapsed="false" customFormat="false" customHeight="false" hidden="false" ht="12.1" outlineLevel="0" r="1649">
      <c r="A1649" s="20" t="n">
        <v>45898.63625</v>
      </c>
      <c r="B1649" s="16" t="s">
        <v>68</v>
      </c>
      <c r="C1649" s="16" t="s">
        <v>829</v>
      </c>
      <c r="D1649" s="16" t="s">
        <v>656</v>
      </c>
      <c r="E1649" s="16" t="s">
        <v>18</v>
      </c>
      <c r="F1649" s="16" t="s">
        <v>20</v>
      </c>
      <c r="G1649" s="7" t="n">
        <v>1</v>
      </c>
      <c r="H1649" s="6" t="n">
        <v>1062.6</v>
      </c>
      <c r="I1649" s="6" t="n">
        <v>-1062.6</v>
      </c>
      <c r="J1649" s="6" t="n">
        <v>-0</v>
      </c>
      <c r="K1649" s="6" t="n">
        <v>-0.81</v>
      </c>
      <c r="L1649" s="6" t="n">
        <v>-0</v>
      </c>
      <c r="M1649" s="6"/>
      <c r="N1649" s="6" t="s">
        <f>=I1649+J1649+K1649+L1649</f>
      </c>
      <c r="O1649" s="16"/>
      <c r="P1649" s="16" t="s">
        <v>807</v>
      </c>
    </row>
    <row collapsed="false" customFormat="false" customHeight="false" hidden="false" ht="12.1" outlineLevel="0" r="1650">
      <c r="A1650" s="20" t="n">
        <v>45898.637152778</v>
      </c>
      <c r="B1650" s="16" t="s">
        <v>96</v>
      </c>
      <c r="C1650" s="16" t="s">
        <v>847</v>
      </c>
      <c r="D1650" s="16" t="s">
        <v>656</v>
      </c>
      <c r="E1650" s="16" t="s">
        <v>87</v>
      </c>
      <c r="F1650" s="16" t="s">
        <v>20</v>
      </c>
      <c r="G1650" s="7" t="n">
        <v>764</v>
      </c>
      <c r="H1650" s="6" t="n">
        <v>2.22</v>
      </c>
      <c r="I1650" s="6" t="n">
        <v>-1696.08</v>
      </c>
      <c r="J1650" s="6" t="n">
        <v>-0</v>
      </c>
      <c r="K1650" s="6" t="n">
        <v>-1.29</v>
      </c>
      <c r="L1650" s="6" t="n">
        <v>-0</v>
      </c>
      <c r="M1650" s="6"/>
      <c r="N1650" s="6" t="s">
        <f>=I1650+J1650+K1650+L1650</f>
      </c>
      <c r="O1650" s="16"/>
      <c r="P1650" s="16" t="s">
        <v>807</v>
      </c>
    </row>
    <row collapsed="false" customFormat="false" customHeight="false" hidden="false" ht="12.1" outlineLevel="0" r="1651">
      <c r="A1651" s="21" t="n">
        <v>45915</v>
      </c>
      <c r="B1651" s="22" t="s">
        <v>803</v>
      </c>
      <c r="C1651" s="22" t="s">
        <v>240</v>
      </c>
      <c r="D1651" s="22" t="s">
        <v>803</v>
      </c>
      <c r="E1651" s="22" t="s">
        <v>803</v>
      </c>
      <c r="F1651" s="22" t="s">
        <v>20</v>
      </c>
      <c r="G1651" s="23" t="n">
        <v>1</v>
      </c>
      <c r="H1651" s="24" t="n">
        <v>3500</v>
      </c>
      <c r="I1651" s="24" t="n">
        <v>3500</v>
      </c>
      <c r="J1651" s="24" t="n">
        <v>0</v>
      </c>
      <c r="K1651" s="24" t="n">
        <v>-0</v>
      </c>
      <c r="L1651" s="24" t="n">
        <v>-0</v>
      </c>
      <c r="M1651" s="24"/>
      <c r="N1651" s="6" t="s">
        <f>=I1651+J1651+K1651+L1651</f>
      </c>
      <c r="O1651" s="22"/>
      <c r="P1651" s="22" t="s">
        <v>999</v>
      </c>
    </row>
    <row collapsed="false" customFormat="false" customHeight="false" hidden="false" ht="12.1" outlineLevel="0" r="1652">
      <c r="A1652" s="20" t="n">
        <v>45915.462175926</v>
      </c>
      <c r="B1652" s="16" t="s">
        <v>134</v>
      </c>
      <c r="C1652" s="16" t="s">
        <v>1017</v>
      </c>
      <c r="D1652" s="16" t="s">
        <v>656</v>
      </c>
      <c r="E1652" s="16" t="s">
        <v>113</v>
      </c>
      <c r="F1652" s="16" t="s">
        <v>20</v>
      </c>
      <c r="G1652" s="7" t="n">
        <v>3</v>
      </c>
      <c r="H1652" s="6" t="n">
        <v>100.08</v>
      </c>
      <c r="I1652" s="6" t="n">
        <v>-3002.4</v>
      </c>
      <c r="J1652" s="6" t="n">
        <v>-38.07</v>
      </c>
      <c r="K1652" s="6" t="n">
        <v>-1.8</v>
      </c>
      <c r="L1652" s="6" t="n">
        <v>-0.26</v>
      </c>
      <c r="M1652" s="6"/>
      <c r="N1652" s="6" t="s">
        <f>=I1652+J1652+K1652+L1652</f>
      </c>
      <c r="O1652" s="16"/>
      <c r="P1652" s="16" t="s">
        <v>999</v>
      </c>
    </row>
    <row collapsed="false" customFormat="false" customHeight="false" hidden="false" ht="12.1" outlineLevel="0" r="1653">
      <c r="A1653" s="20" t="n">
        <v>45915.462546296</v>
      </c>
      <c r="B1653" s="16" t="s">
        <v>726</v>
      </c>
      <c r="C1653" s="16" t="s">
        <v>921</v>
      </c>
      <c r="D1653" s="16" t="s">
        <v>656</v>
      </c>
      <c r="E1653" s="16" t="s">
        <v>87</v>
      </c>
      <c r="F1653" s="16" t="s">
        <v>20</v>
      </c>
      <c r="G1653" s="7" t="n">
        <v>37</v>
      </c>
      <c r="H1653" s="6" t="n">
        <v>12.48</v>
      </c>
      <c r="I1653" s="6" t="n">
        <v>-461.76</v>
      </c>
      <c r="J1653" s="6" t="n">
        <v>-0</v>
      </c>
      <c r="K1653" s="6" t="n">
        <v>-0</v>
      </c>
      <c r="L1653" s="6" t="n">
        <v>-0.09</v>
      </c>
      <c r="M1653" s="6"/>
      <c r="N1653" s="6" t="s">
        <f>=I1653+J1653+K1653+L1653</f>
      </c>
      <c r="O1653" s="16"/>
      <c r="P1653" s="16" t="s">
        <v>999</v>
      </c>
    </row>
    <row collapsed="false" customFormat="false" customHeight="false" hidden="false" ht="12.1" outlineLevel="0" r="1654">
      <c r="A1654" s="21" t="n">
        <v>45916.447916667</v>
      </c>
      <c r="B1654" s="22" t="s">
        <v>803</v>
      </c>
      <c r="C1654" s="22" t="s">
        <v>175</v>
      </c>
      <c r="D1654" s="22" t="s">
        <v>803</v>
      </c>
      <c r="E1654" s="22" t="s">
        <v>803</v>
      </c>
      <c r="F1654" s="22" t="s">
        <v>20</v>
      </c>
      <c r="G1654" s="23" t="n">
        <v>8000</v>
      </c>
      <c r="H1654" s="24" t="n">
        <v>1</v>
      </c>
      <c r="I1654" s="24" t="n">
        <v>8000</v>
      </c>
      <c r="J1654" s="24" t="n">
        <v>0</v>
      </c>
      <c r="K1654" s="24" t="n">
        <v>-0</v>
      </c>
      <c r="L1654" s="24" t="n">
        <v>-0</v>
      </c>
      <c r="M1654" s="24"/>
      <c r="N1654" s="6" t="s">
        <f>=I1654+J1654+K1654+L1654</f>
      </c>
      <c r="O1654" s="22"/>
      <c r="P1654" s="22" t="s">
        <v>927</v>
      </c>
    </row>
    <row collapsed="false" customFormat="false" customHeight="false" hidden="false" ht="12.1" outlineLevel="0" r="1655">
      <c r="A1655" s="20" t="n">
        <v>45917.600694444</v>
      </c>
      <c r="B1655" s="16" t="s">
        <v>17</v>
      </c>
      <c r="C1655" s="16" t="s">
        <v>928</v>
      </c>
      <c r="D1655" s="16" t="s">
        <v>656</v>
      </c>
      <c r="E1655" s="16" t="s">
        <v>18</v>
      </c>
      <c r="F1655" s="16" t="s">
        <v>20</v>
      </c>
      <c r="G1655" s="7" t="n">
        <v>0.5320143</v>
      </c>
      <c r="H1655" s="6" t="n">
        <v>15037.19</v>
      </c>
      <c r="I1655" s="6" t="n">
        <v>-8000</v>
      </c>
      <c r="J1655" s="6" t="n">
        <v>-0</v>
      </c>
      <c r="K1655" s="6" t="n">
        <v>-0</v>
      </c>
      <c r="L1655" s="6" t="n">
        <v>-0</v>
      </c>
      <c r="M1655" s="6"/>
      <c r="N1655" s="6" t="s">
        <f>=I1655+J1655+K1655+L1655</f>
      </c>
      <c r="O1655" s="16"/>
      <c r="P1655" s="16" t="s">
        <v>927</v>
      </c>
    </row>
    <row collapsed="false" customFormat="false" customHeight="false" hidden="false" ht="12.1" outlineLevel="0" r="1656">
      <c r="A1656" s="21" t="n">
        <v>45922</v>
      </c>
      <c r="B1656" s="22" t="s">
        <v>803</v>
      </c>
      <c r="C1656" s="22" t="s">
        <v>175</v>
      </c>
      <c r="D1656" s="22" t="s">
        <v>803</v>
      </c>
      <c r="E1656" s="22" t="s">
        <v>803</v>
      </c>
      <c r="F1656" s="22" t="s">
        <v>20</v>
      </c>
      <c r="G1656" s="23" t="n">
        <v>1</v>
      </c>
      <c r="H1656" s="24" t="n">
        <v>10000</v>
      </c>
      <c r="I1656" s="24" t="n">
        <v>10000</v>
      </c>
      <c r="J1656" s="24" t="n">
        <v>0</v>
      </c>
      <c r="K1656" s="24" t="n">
        <v>-0</v>
      </c>
      <c r="L1656" s="24" t="n">
        <v>-0</v>
      </c>
      <c r="M1656" s="24"/>
      <c r="N1656" s="6" t="s">
        <f>=I1656+J1656+K1656+L1656</f>
      </c>
      <c r="O1656" s="22"/>
      <c r="P1656" s="22" t="s">
        <v>807</v>
      </c>
    </row>
    <row collapsed="false" customFormat="false" customHeight="false" hidden="false" ht="12.1" outlineLevel="0" r="1657">
      <c r="A1657" s="21" t="n">
        <v>45922</v>
      </c>
      <c r="B1657" s="22" t="s">
        <v>813</v>
      </c>
      <c r="C1657" s="22" t="s">
        <v>1018</v>
      </c>
      <c r="D1657" s="22" t="s">
        <v>813</v>
      </c>
      <c r="E1657" s="22" t="s">
        <v>813</v>
      </c>
      <c r="F1657" s="22" t="s">
        <v>20</v>
      </c>
      <c r="G1657" s="23" t="n">
        <v>1</v>
      </c>
      <c r="H1657" s="24" t="n">
        <v>47.52</v>
      </c>
      <c r="I1657" s="24" t="n">
        <v>47.52</v>
      </c>
      <c r="J1657" s="24" t="n">
        <v>0</v>
      </c>
      <c r="K1657" s="24" t="n">
        <v>-0</v>
      </c>
      <c r="L1657" s="24" t="n">
        <v>-0</v>
      </c>
      <c r="M1657" s="24"/>
      <c r="N1657" s="6" t="s">
        <f>=I1657+J1657+K1657+L1657</f>
      </c>
      <c r="O1657" s="22"/>
      <c r="P1657" s="22" t="s">
        <v>999</v>
      </c>
    </row>
    <row collapsed="false" customFormat="false" customHeight="false" hidden="false" ht="12.1" outlineLevel="0" r="1658">
      <c r="A1658" s="29" t="n">
        <v>45922.393055556</v>
      </c>
      <c r="B1658" s="30" t="s">
        <v>72</v>
      </c>
      <c r="C1658" s="30" t="s">
        <v>991</v>
      </c>
      <c r="D1658" s="30" t="s">
        <v>657</v>
      </c>
      <c r="E1658" s="30" t="s">
        <v>18</v>
      </c>
      <c r="F1658" s="30" t="s">
        <v>20</v>
      </c>
      <c r="G1658" s="31" t="n">
        <v>-10</v>
      </c>
      <c r="H1658" s="32" t="n">
        <v>119.4</v>
      </c>
      <c r="I1658" s="32" t="n">
        <v>1194</v>
      </c>
      <c r="J1658" s="32" t="n">
        <v>0</v>
      </c>
      <c r="K1658" s="32" t="n">
        <v>-0</v>
      </c>
      <c r="L1658" s="32" t="n">
        <v>-0</v>
      </c>
      <c r="M1658" s="32"/>
      <c r="N1658" s="6" t="s">
        <f>=I1658+J1658+K1658+L1658</f>
      </c>
      <c r="O1658" s="30"/>
      <c r="P1658" s="30" t="s">
        <v>841</v>
      </c>
    </row>
    <row collapsed="false" customFormat="false" customHeight="false" hidden="false" ht="12.1" outlineLevel="0" r="1659">
      <c r="A1659" s="29" t="n">
        <v>45922.39375</v>
      </c>
      <c r="B1659" s="30" t="s">
        <v>43</v>
      </c>
      <c r="C1659" s="30" t="s">
        <v>984</v>
      </c>
      <c r="D1659" s="30" t="s">
        <v>657</v>
      </c>
      <c r="E1659" s="30" t="s">
        <v>18</v>
      </c>
      <c r="F1659" s="30" t="s">
        <v>20</v>
      </c>
      <c r="G1659" s="31" t="n">
        <v>-2</v>
      </c>
      <c r="H1659" s="32" t="n">
        <v>1223.2</v>
      </c>
      <c r="I1659" s="32" t="n">
        <v>2446.4</v>
      </c>
      <c r="J1659" s="32" t="n">
        <v>0</v>
      </c>
      <c r="K1659" s="32" t="n">
        <v>-0</v>
      </c>
      <c r="L1659" s="32" t="n">
        <v>-0</v>
      </c>
      <c r="M1659" s="32"/>
      <c r="N1659" s="6" t="s">
        <f>=I1659+J1659+K1659+L1659</f>
      </c>
      <c r="O1659" s="30"/>
      <c r="P1659" s="30" t="s">
        <v>841</v>
      </c>
    </row>
    <row collapsed="false" customFormat="false" customHeight="false" hidden="false" ht="12.1" outlineLevel="0" r="1660">
      <c r="A1660" s="29" t="n">
        <v>45922.394444444</v>
      </c>
      <c r="B1660" s="30" t="s">
        <v>58</v>
      </c>
      <c r="C1660" s="30" t="s">
        <v>961</v>
      </c>
      <c r="D1660" s="30" t="s">
        <v>657</v>
      </c>
      <c r="E1660" s="30" t="s">
        <v>18</v>
      </c>
      <c r="F1660" s="30" t="s">
        <v>20</v>
      </c>
      <c r="G1660" s="31" t="n">
        <v>-600</v>
      </c>
      <c r="H1660" s="32" t="n">
        <v>3.0775</v>
      </c>
      <c r="I1660" s="32" t="n">
        <v>1846.5</v>
      </c>
      <c r="J1660" s="32" t="n">
        <v>0</v>
      </c>
      <c r="K1660" s="32" t="n">
        <v>-0</v>
      </c>
      <c r="L1660" s="32" t="n">
        <v>-0</v>
      </c>
      <c r="M1660" s="32"/>
      <c r="N1660" s="6" t="s">
        <f>=I1660+J1660+K1660+L1660</f>
      </c>
      <c r="O1660" s="30"/>
      <c r="P1660" s="30" t="s">
        <v>841</v>
      </c>
    </row>
    <row collapsed="false" customFormat="false" customHeight="false" hidden="false" ht="12.1" outlineLevel="0" r="1661">
      <c r="A1661" s="29" t="n">
        <v>45922.395138889</v>
      </c>
      <c r="B1661" s="30" t="s">
        <v>745</v>
      </c>
      <c r="C1661" s="30" t="s">
        <v>986</v>
      </c>
      <c r="D1661" s="30" t="s">
        <v>657</v>
      </c>
      <c r="E1661" s="30" t="s">
        <v>18</v>
      </c>
      <c r="F1661" s="30" t="s">
        <v>20</v>
      </c>
      <c r="G1661" s="31" t="n">
        <v>-200</v>
      </c>
      <c r="H1661" s="32" t="n">
        <v>13.09</v>
      </c>
      <c r="I1661" s="32" t="n">
        <v>2618</v>
      </c>
      <c r="J1661" s="32" t="n">
        <v>0</v>
      </c>
      <c r="K1661" s="32" t="n">
        <v>-0</v>
      </c>
      <c r="L1661" s="32" t="n">
        <v>-0</v>
      </c>
      <c r="M1661" s="32"/>
      <c r="N1661" s="6" t="s">
        <f>=I1661+J1661+K1661+L1661</f>
      </c>
      <c r="O1661" s="30"/>
      <c r="P1661" s="30" t="s">
        <v>841</v>
      </c>
    </row>
    <row collapsed="false" customFormat="false" customHeight="false" hidden="false" ht="12.1" outlineLevel="0" r="1662">
      <c r="A1662" s="20" t="n">
        <v>45922.395833333</v>
      </c>
      <c r="B1662" s="16" t="s">
        <v>93</v>
      </c>
      <c r="C1662" s="16" t="s">
        <v>935</v>
      </c>
      <c r="D1662" s="16" t="s">
        <v>656</v>
      </c>
      <c r="E1662" s="16" t="s">
        <v>87</v>
      </c>
      <c r="F1662" s="16" t="s">
        <v>20</v>
      </c>
      <c r="G1662" s="7" t="n">
        <v>5</v>
      </c>
      <c r="H1662" s="6" t="n">
        <v>1475.6</v>
      </c>
      <c r="I1662" s="6" t="n">
        <v>-7378</v>
      </c>
      <c r="J1662" s="6" t="n">
        <v>-0</v>
      </c>
      <c r="K1662" s="6" t="n">
        <v>-0</v>
      </c>
      <c r="L1662" s="6" t="n">
        <v>-0</v>
      </c>
      <c r="M1662" s="6"/>
      <c r="N1662" s="6" t="s">
        <f>=I1662+J1662+K1662+L1662</f>
      </c>
      <c r="O1662" s="16"/>
      <c r="P1662" s="16" t="s">
        <v>841</v>
      </c>
    </row>
    <row collapsed="false" customFormat="false" customHeight="false" hidden="false" ht="12.1" outlineLevel="0" r="1663">
      <c r="A1663" s="20" t="n">
        <v>45922.396527778</v>
      </c>
      <c r="B1663" s="16" t="s">
        <v>718</v>
      </c>
      <c r="C1663" s="16" t="s">
        <v>912</v>
      </c>
      <c r="D1663" s="16" t="s">
        <v>656</v>
      </c>
      <c r="E1663" s="16" t="s">
        <v>87</v>
      </c>
      <c r="F1663" s="16" t="s">
        <v>20</v>
      </c>
      <c r="G1663" s="7" t="n">
        <v>43</v>
      </c>
      <c r="H1663" s="6" t="n">
        <v>16.672</v>
      </c>
      <c r="I1663" s="6" t="n">
        <v>-716.9</v>
      </c>
      <c r="J1663" s="6" t="n">
        <v>-0</v>
      </c>
      <c r="K1663" s="6" t="n">
        <v>-0</v>
      </c>
      <c r="L1663" s="6" t="n">
        <v>-0</v>
      </c>
      <c r="M1663" s="6"/>
      <c r="N1663" s="6" t="s">
        <f>=I1663+J1663+K1663+L1663</f>
      </c>
      <c r="O1663" s="16"/>
      <c r="P1663" s="16" t="s">
        <v>841</v>
      </c>
    </row>
    <row collapsed="false" customFormat="false" customHeight="false" hidden="false" ht="12.1" outlineLevel="0" r="1664">
      <c r="A1664" s="20" t="n">
        <v>45922.421284722</v>
      </c>
      <c r="B1664" s="16" t="s">
        <v>43</v>
      </c>
      <c r="C1664" s="16" t="s">
        <v>984</v>
      </c>
      <c r="D1664" s="16" t="s">
        <v>656</v>
      </c>
      <c r="E1664" s="16" t="s">
        <v>18</v>
      </c>
      <c r="F1664" s="16" t="s">
        <v>20</v>
      </c>
      <c r="G1664" s="7" t="n">
        <v>3</v>
      </c>
      <c r="H1664" s="6" t="n">
        <v>1225.6</v>
      </c>
      <c r="I1664" s="6" t="n">
        <v>-3676.8</v>
      </c>
      <c r="J1664" s="6" t="n">
        <v>-0</v>
      </c>
      <c r="K1664" s="6" t="n">
        <v>-2.82</v>
      </c>
      <c r="L1664" s="6" t="n">
        <v>-0</v>
      </c>
      <c r="M1664" s="6"/>
      <c r="N1664" s="6" t="s">
        <f>=I1664+J1664+K1664+L1664</f>
      </c>
      <c r="O1664" s="16"/>
      <c r="P1664" s="16" t="s">
        <v>807</v>
      </c>
    </row>
    <row collapsed="false" customFormat="false" customHeight="false" hidden="false" ht="12.1" outlineLevel="0" r="1665">
      <c r="A1665" s="20" t="n">
        <v>45922.421493056</v>
      </c>
      <c r="B1665" s="16" t="s">
        <v>58</v>
      </c>
      <c r="C1665" s="16" t="s">
        <v>961</v>
      </c>
      <c r="D1665" s="16" t="s">
        <v>656</v>
      </c>
      <c r="E1665" s="16" t="s">
        <v>18</v>
      </c>
      <c r="F1665" s="16" t="s">
        <v>20</v>
      </c>
      <c r="G1665" s="7" t="n">
        <v>1000</v>
      </c>
      <c r="H1665" s="6" t="n">
        <v>3.0845</v>
      </c>
      <c r="I1665" s="6" t="n">
        <v>-3084.5</v>
      </c>
      <c r="J1665" s="6" t="n">
        <v>-0</v>
      </c>
      <c r="K1665" s="6" t="n">
        <v>-2.36</v>
      </c>
      <c r="L1665" s="6" t="n">
        <v>-0</v>
      </c>
      <c r="M1665" s="6"/>
      <c r="N1665" s="6" t="s">
        <f>=I1665+J1665+K1665+L1665</f>
      </c>
      <c r="O1665" s="16"/>
      <c r="P1665" s="16" t="s">
        <v>807</v>
      </c>
    </row>
    <row collapsed="false" customFormat="false" customHeight="false" hidden="false" ht="12.1" outlineLevel="0" r="1666">
      <c r="A1666" s="20" t="n">
        <v>45922.421782407</v>
      </c>
      <c r="B1666" s="16" t="s">
        <v>72</v>
      </c>
      <c r="C1666" s="16" t="s">
        <v>991</v>
      </c>
      <c r="D1666" s="16" t="s">
        <v>656</v>
      </c>
      <c r="E1666" s="16" t="s">
        <v>18</v>
      </c>
      <c r="F1666" s="16" t="s">
        <v>20</v>
      </c>
      <c r="G1666" s="7" t="n">
        <v>20</v>
      </c>
      <c r="H1666" s="6" t="n">
        <v>119.54</v>
      </c>
      <c r="I1666" s="6" t="n">
        <v>-2390.8</v>
      </c>
      <c r="J1666" s="6" t="n">
        <v>-0</v>
      </c>
      <c r="K1666" s="6" t="n">
        <v>-1.83</v>
      </c>
      <c r="L1666" s="6" t="n">
        <v>-0</v>
      </c>
      <c r="M1666" s="6"/>
      <c r="N1666" s="6" t="s">
        <f>=I1666+J1666+K1666+L1666</f>
      </c>
      <c r="O1666" s="16"/>
      <c r="P1666" s="16" t="s">
        <v>807</v>
      </c>
    </row>
    <row collapsed="false" customFormat="false" customHeight="false" hidden="false" ht="12.1" outlineLevel="0" r="1667">
      <c r="A1667" s="29" t="n">
        <v>45922.422407407</v>
      </c>
      <c r="B1667" s="30" t="s">
        <v>666</v>
      </c>
      <c r="C1667" s="30" t="s">
        <v>817</v>
      </c>
      <c r="D1667" s="30" t="s">
        <v>657</v>
      </c>
      <c r="E1667" s="30" t="s">
        <v>87</v>
      </c>
      <c r="F1667" s="30" t="s">
        <v>20</v>
      </c>
      <c r="G1667" s="31" t="n">
        <v>-50</v>
      </c>
      <c r="H1667" s="32" t="n">
        <v>18.147</v>
      </c>
      <c r="I1667" s="32" t="n">
        <v>907.35</v>
      </c>
      <c r="J1667" s="32" t="n">
        <v>0</v>
      </c>
      <c r="K1667" s="32" t="n">
        <v>-0.69</v>
      </c>
      <c r="L1667" s="32" t="n">
        <v>-0</v>
      </c>
      <c r="M1667" s="32"/>
      <c r="N1667" s="6" t="s">
        <f>=I1667+J1667+K1667+L1667</f>
      </c>
      <c r="O1667" s="30"/>
      <c r="P1667" s="30" t="s">
        <v>807</v>
      </c>
    </row>
    <row collapsed="false" customFormat="false" customHeight="false" hidden="false" ht="12.1" outlineLevel="0" r="1668">
      <c r="A1668" s="29" t="n">
        <v>45922.422418981</v>
      </c>
      <c r="B1668" s="30" t="s">
        <v>666</v>
      </c>
      <c r="C1668" s="30" t="s">
        <v>817</v>
      </c>
      <c r="D1668" s="30" t="s">
        <v>657</v>
      </c>
      <c r="E1668" s="30" t="s">
        <v>87</v>
      </c>
      <c r="F1668" s="30" t="s">
        <v>20</v>
      </c>
      <c r="G1668" s="31" t="n">
        <v>-32</v>
      </c>
      <c r="H1668" s="32" t="n">
        <v>18.147</v>
      </c>
      <c r="I1668" s="32" t="n">
        <v>580.7</v>
      </c>
      <c r="J1668" s="32" t="n">
        <v>0</v>
      </c>
      <c r="K1668" s="32" t="n">
        <v>-0.44</v>
      </c>
      <c r="L1668" s="32" t="n">
        <v>-0</v>
      </c>
      <c r="M1668" s="32"/>
      <c r="N1668" s="6" t="s">
        <f>=I1668+J1668+K1668+L1668</f>
      </c>
      <c r="O1668" s="30"/>
      <c r="P1668" s="30" t="s">
        <v>807</v>
      </c>
    </row>
    <row collapsed="false" customFormat="false" customHeight="false" hidden="false" ht="12.1" outlineLevel="0" r="1669">
      <c r="A1669" s="20" t="n">
        <v>45922.422546296</v>
      </c>
      <c r="B1669" s="16" t="s">
        <v>72</v>
      </c>
      <c r="C1669" s="16" t="s">
        <v>991</v>
      </c>
      <c r="D1669" s="16" t="s">
        <v>656</v>
      </c>
      <c r="E1669" s="16" t="s">
        <v>18</v>
      </c>
      <c r="F1669" s="16" t="s">
        <v>20</v>
      </c>
      <c r="G1669" s="7" t="n">
        <v>10</v>
      </c>
      <c r="H1669" s="6" t="n">
        <v>119.46</v>
      </c>
      <c r="I1669" s="6" t="n">
        <v>-1194.6</v>
      </c>
      <c r="J1669" s="6" t="n">
        <v>-0</v>
      </c>
      <c r="K1669" s="6" t="n">
        <v>-0.91</v>
      </c>
      <c r="L1669" s="6" t="n">
        <v>-0</v>
      </c>
      <c r="M1669" s="6"/>
      <c r="N1669" s="6" t="s">
        <f>=I1669+J1669+K1669+L1669</f>
      </c>
      <c r="O1669" s="16"/>
      <c r="P1669" s="16" t="s">
        <v>807</v>
      </c>
    </row>
    <row collapsed="false" customFormat="false" customHeight="false" hidden="false" ht="12.1" outlineLevel="0" r="1670">
      <c r="A1670" s="20" t="n">
        <v>45922.423298611</v>
      </c>
      <c r="B1670" s="16" t="s">
        <v>68</v>
      </c>
      <c r="C1670" s="16" t="s">
        <v>829</v>
      </c>
      <c r="D1670" s="16" t="s">
        <v>656</v>
      </c>
      <c r="E1670" s="16" t="s">
        <v>18</v>
      </c>
      <c r="F1670" s="16" t="s">
        <v>20</v>
      </c>
      <c r="G1670" s="7" t="n">
        <v>1</v>
      </c>
      <c r="H1670" s="6" t="n">
        <v>984.8</v>
      </c>
      <c r="I1670" s="6" t="n">
        <v>-984.8</v>
      </c>
      <c r="J1670" s="6" t="n">
        <v>-0</v>
      </c>
      <c r="K1670" s="6" t="n">
        <v>-0.75</v>
      </c>
      <c r="L1670" s="6" t="n">
        <v>-0</v>
      </c>
      <c r="M1670" s="6"/>
      <c r="N1670" s="6" t="s">
        <f>=I1670+J1670+K1670+L1670</f>
      </c>
      <c r="O1670" s="16"/>
      <c r="P1670" s="16" t="s">
        <v>807</v>
      </c>
    </row>
    <row collapsed="false" customFormat="false" customHeight="false" hidden="false" ht="12.1" outlineLevel="0" r="1671">
      <c r="A1671" s="20" t="n">
        <v>45922.423449074</v>
      </c>
      <c r="B1671" s="16" t="s">
        <v>102</v>
      </c>
      <c r="C1671" s="16" t="s">
        <v>845</v>
      </c>
      <c r="D1671" s="16" t="s">
        <v>656</v>
      </c>
      <c r="E1671" s="16" t="s">
        <v>87</v>
      </c>
      <c r="F1671" s="16" t="s">
        <v>20</v>
      </c>
      <c r="G1671" s="7" t="n">
        <v>1</v>
      </c>
      <c r="H1671" s="6" t="n">
        <v>139.15</v>
      </c>
      <c r="I1671" s="6" t="n">
        <v>-139.15</v>
      </c>
      <c r="J1671" s="6" t="n">
        <v>-0</v>
      </c>
      <c r="K1671" s="6" t="n">
        <v>-0.11</v>
      </c>
      <c r="L1671" s="6" t="n">
        <v>-0</v>
      </c>
      <c r="M1671" s="6"/>
      <c r="N1671" s="6" t="s">
        <f>=I1671+J1671+K1671+L1671</f>
      </c>
      <c r="O1671" s="16"/>
      <c r="P1671" s="16" t="s">
        <v>807</v>
      </c>
    </row>
    <row collapsed="false" customFormat="false" customHeight="false" hidden="false" ht="12.1" outlineLevel="0" r="1672">
      <c r="A1672" s="29" t="n">
        <v>45922.432534722</v>
      </c>
      <c r="B1672" s="30" t="s">
        <v>726</v>
      </c>
      <c r="C1672" s="30" t="s">
        <v>921</v>
      </c>
      <c r="D1672" s="30" t="s">
        <v>657</v>
      </c>
      <c r="E1672" s="30" t="s">
        <v>87</v>
      </c>
      <c r="F1672" s="30" t="s">
        <v>20</v>
      </c>
      <c r="G1672" s="31" t="n">
        <v>-40</v>
      </c>
      <c r="H1672" s="32" t="n">
        <v>12.501</v>
      </c>
      <c r="I1672" s="32" t="n">
        <v>500.04</v>
      </c>
      <c r="J1672" s="32" t="n">
        <v>0</v>
      </c>
      <c r="K1672" s="32" t="n">
        <v>-0</v>
      </c>
      <c r="L1672" s="32" t="n">
        <v>-0.1</v>
      </c>
      <c r="M1672" s="32"/>
      <c r="N1672" s="6" t="s">
        <f>=I1672+J1672+K1672+L1672</f>
      </c>
      <c r="O1672" s="30"/>
      <c r="P1672" s="30" t="s">
        <v>999</v>
      </c>
    </row>
    <row collapsed="false" customFormat="false" customHeight="false" hidden="false" ht="12.1" outlineLevel="0" r="1673">
      <c r="A1673" s="29" t="n">
        <v>45922.432673611</v>
      </c>
      <c r="B1673" s="30" t="s">
        <v>748</v>
      </c>
      <c r="C1673" s="30" t="s">
        <v>1002</v>
      </c>
      <c r="D1673" s="30" t="s">
        <v>657</v>
      </c>
      <c r="E1673" s="30" t="s">
        <v>87</v>
      </c>
      <c r="F1673" s="30" t="s">
        <v>20</v>
      </c>
      <c r="G1673" s="31" t="n">
        <v>-1</v>
      </c>
      <c r="H1673" s="32" t="n">
        <v>118.17</v>
      </c>
      <c r="I1673" s="32" t="n">
        <v>118.17</v>
      </c>
      <c r="J1673" s="32" t="n">
        <v>0</v>
      </c>
      <c r="K1673" s="32" t="n">
        <v>-0.07</v>
      </c>
      <c r="L1673" s="32" t="n">
        <v>-0.03</v>
      </c>
      <c r="M1673" s="32"/>
      <c r="N1673" s="6" t="s">
        <f>=I1673+J1673+K1673+L1673</f>
      </c>
      <c r="O1673" s="30"/>
      <c r="P1673" s="30" t="s">
        <v>999</v>
      </c>
    </row>
    <row collapsed="false" customFormat="false" customHeight="false" hidden="false" ht="12.1" outlineLevel="0" r="1674">
      <c r="A1674" s="29" t="n">
        <v>45922.433217593</v>
      </c>
      <c r="B1674" s="30" t="s">
        <v>748</v>
      </c>
      <c r="C1674" s="30" t="s">
        <v>1002</v>
      </c>
      <c r="D1674" s="30" t="s">
        <v>657</v>
      </c>
      <c r="E1674" s="30" t="s">
        <v>87</v>
      </c>
      <c r="F1674" s="30" t="s">
        <v>20</v>
      </c>
      <c r="G1674" s="31" t="n">
        <v>-5</v>
      </c>
      <c r="H1674" s="32" t="n">
        <v>117.93</v>
      </c>
      <c r="I1674" s="32" t="n">
        <v>589.65</v>
      </c>
      <c r="J1674" s="32" t="n">
        <v>0</v>
      </c>
      <c r="K1674" s="32" t="n">
        <v>-0.35</v>
      </c>
      <c r="L1674" s="32" t="n">
        <v>-0.12</v>
      </c>
      <c r="M1674" s="32"/>
      <c r="N1674" s="6" t="s">
        <f>=I1674+J1674+K1674+L1674</f>
      </c>
      <c r="O1674" s="30"/>
      <c r="P1674" s="30" t="s">
        <v>999</v>
      </c>
    </row>
    <row collapsed="false" customFormat="false" customHeight="false" hidden="false" ht="12.1" outlineLevel="0" r="1675">
      <c r="A1675" s="20" t="n">
        <v>45922.434305556</v>
      </c>
      <c r="B1675" s="16" t="s">
        <v>134</v>
      </c>
      <c r="C1675" s="16" t="s">
        <v>1017</v>
      </c>
      <c r="D1675" s="16" t="s">
        <v>656</v>
      </c>
      <c r="E1675" s="16" t="s">
        <v>113</v>
      </c>
      <c r="F1675" s="16" t="s">
        <v>20</v>
      </c>
      <c r="G1675" s="7" t="n">
        <v>1</v>
      </c>
      <c r="H1675" s="6" t="n">
        <v>100</v>
      </c>
      <c r="I1675" s="6" t="n">
        <v>-1000</v>
      </c>
      <c r="J1675" s="6" t="n">
        <v>-0.5</v>
      </c>
      <c r="K1675" s="6" t="n">
        <v>-0.6</v>
      </c>
      <c r="L1675" s="6" t="n">
        <v>-0.09</v>
      </c>
      <c r="M1675" s="6"/>
      <c r="N1675" s="6" t="s">
        <f>=I1675+J1675+K1675+L1675</f>
      </c>
      <c r="O1675" s="16"/>
      <c r="P1675" s="16" t="s">
        <v>999</v>
      </c>
    </row>
    <row collapsed="false" customFormat="false" customHeight="false" hidden="false" ht="12.1" outlineLevel="0" r="1676">
      <c r="A1676" s="21" t="n">
        <v>45924</v>
      </c>
      <c r="B1676" s="22" t="s">
        <v>803</v>
      </c>
      <c r="C1676" s="22" t="s">
        <v>175</v>
      </c>
      <c r="D1676" s="22" t="s">
        <v>803</v>
      </c>
      <c r="E1676" s="22" t="s">
        <v>803</v>
      </c>
      <c r="F1676" s="22" t="s">
        <v>20</v>
      </c>
      <c r="G1676" s="23" t="n">
        <v>1</v>
      </c>
      <c r="H1676" s="24" t="n">
        <v>10000</v>
      </c>
      <c r="I1676" s="24" t="n">
        <v>10000</v>
      </c>
      <c r="J1676" s="24" t="n">
        <v>0</v>
      </c>
      <c r="K1676" s="24" t="n">
        <v>-0</v>
      </c>
      <c r="L1676" s="24" t="n">
        <v>-0</v>
      </c>
      <c r="M1676" s="24"/>
      <c r="N1676" s="6" t="s">
        <f>=I1676+J1676+K1676+L1676</f>
      </c>
      <c r="O1676" s="22"/>
      <c r="P1676" s="22" t="s">
        <v>807</v>
      </c>
    </row>
    <row collapsed="false" customFormat="false" customHeight="false" hidden="false" ht="12.1" outlineLevel="0" r="1677">
      <c r="A1677" s="29" t="n">
        <v>45924.566666667</v>
      </c>
      <c r="B1677" s="30" t="s">
        <v>47</v>
      </c>
      <c r="C1677" s="30" t="s">
        <v>1019</v>
      </c>
      <c r="D1677" s="30" t="s">
        <v>657</v>
      </c>
      <c r="E1677" s="30" t="s">
        <v>18</v>
      </c>
      <c r="F1677" s="30" t="s">
        <v>20</v>
      </c>
      <c r="G1677" s="31" t="n">
        <v>-1</v>
      </c>
      <c r="H1677" s="32" t="n">
        <v>3133.2</v>
      </c>
      <c r="I1677" s="32" t="n">
        <v>3133.2</v>
      </c>
      <c r="J1677" s="32" t="n">
        <v>0</v>
      </c>
      <c r="K1677" s="32" t="n">
        <v>-0</v>
      </c>
      <c r="L1677" s="32" t="n">
        <v>-0</v>
      </c>
      <c r="M1677" s="32"/>
      <c r="N1677" s="6" t="s">
        <f>=I1677+J1677+K1677+L1677</f>
      </c>
      <c r="O1677" s="30"/>
      <c r="P1677" s="30" t="s">
        <v>841</v>
      </c>
    </row>
    <row collapsed="false" customFormat="false" customHeight="false" hidden="false" ht="12.1" outlineLevel="0" r="1678">
      <c r="A1678" s="20" t="n">
        <v>45924.567361111</v>
      </c>
      <c r="B1678" s="16" t="s">
        <v>93</v>
      </c>
      <c r="C1678" s="16" t="s">
        <v>935</v>
      </c>
      <c r="D1678" s="16" t="s">
        <v>656</v>
      </c>
      <c r="E1678" s="16" t="s">
        <v>87</v>
      </c>
      <c r="F1678" s="16" t="s">
        <v>20</v>
      </c>
      <c r="G1678" s="7" t="n">
        <v>2</v>
      </c>
      <c r="H1678" s="6" t="n">
        <v>1466.6</v>
      </c>
      <c r="I1678" s="6" t="n">
        <v>-2933.2</v>
      </c>
      <c r="J1678" s="6" t="n">
        <v>-0</v>
      </c>
      <c r="K1678" s="6" t="n">
        <v>-0</v>
      </c>
      <c r="L1678" s="6" t="n">
        <v>-0</v>
      </c>
      <c r="M1678" s="6"/>
      <c r="N1678" s="6" t="s">
        <f>=I1678+J1678+K1678+L1678</f>
      </c>
      <c r="O1678" s="16"/>
      <c r="P1678" s="16" t="s">
        <v>841</v>
      </c>
    </row>
    <row collapsed="false" customFormat="false" customHeight="false" hidden="false" ht="12.1" outlineLevel="0" r="1679">
      <c r="A1679" s="20" t="n">
        <v>45924.567361111</v>
      </c>
      <c r="B1679" s="16" t="s">
        <v>96</v>
      </c>
      <c r="C1679" s="16" t="s">
        <v>847</v>
      </c>
      <c r="D1679" s="16" t="s">
        <v>656</v>
      </c>
      <c r="E1679" s="16" t="s">
        <v>87</v>
      </c>
      <c r="F1679" s="16" t="s">
        <v>20</v>
      </c>
      <c r="G1679" s="7" t="n">
        <v>77</v>
      </c>
      <c r="H1679" s="6" t="n">
        <v>2.5105</v>
      </c>
      <c r="I1679" s="6" t="n">
        <v>-193.31</v>
      </c>
      <c r="J1679" s="6" t="n">
        <v>-0</v>
      </c>
      <c r="K1679" s="6" t="n">
        <v>-0</v>
      </c>
      <c r="L1679" s="6" t="n">
        <v>-0</v>
      </c>
      <c r="M1679" s="6"/>
      <c r="N1679" s="6" t="s">
        <f>=I1679+J1679+K1679+L1679</f>
      </c>
      <c r="O1679" s="16"/>
      <c r="P1679" s="16" t="s">
        <v>841</v>
      </c>
    </row>
    <row collapsed="false" customFormat="false" customHeight="false" hidden="false" ht="12.1" outlineLevel="0" r="1680">
      <c r="A1680" s="29" t="n">
        <v>45924.59568287</v>
      </c>
      <c r="B1680" s="30" t="s">
        <v>96</v>
      </c>
      <c r="C1680" s="30" t="s">
        <v>847</v>
      </c>
      <c r="D1680" s="30" t="s">
        <v>657</v>
      </c>
      <c r="E1680" s="30" t="s">
        <v>87</v>
      </c>
      <c r="F1680" s="30" t="s">
        <v>20</v>
      </c>
      <c r="G1680" s="31" t="n">
        <v>-1250</v>
      </c>
      <c r="H1680" s="32" t="n">
        <v>2.5105</v>
      </c>
      <c r="I1680" s="32" t="n">
        <v>3138.13</v>
      </c>
      <c r="J1680" s="32" t="n">
        <v>0</v>
      </c>
      <c r="K1680" s="32" t="n">
        <v>-2.4</v>
      </c>
      <c r="L1680" s="32" t="n">
        <v>-0</v>
      </c>
      <c r="M1680" s="32"/>
      <c r="N1680" s="6" t="s">
        <f>=I1680+J1680+K1680+L1680</f>
      </c>
      <c r="O1680" s="30"/>
      <c r="P1680" s="30" t="s">
        <v>807</v>
      </c>
    </row>
    <row collapsed="false" customFormat="false" customHeight="false" hidden="false" ht="12.1" outlineLevel="0" r="1681">
      <c r="A1681" s="20" t="n">
        <v>45924.595925926</v>
      </c>
      <c r="B1681" s="16" t="s">
        <v>47</v>
      </c>
      <c r="C1681" s="16" t="s">
        <v>1019</v>
      </c>
      <c r="D1681" s="16" t="s">
        <v>656</v>
      </c>
      <c r="E1681" s="16" t="s">
        <v>18</v>
      </c>
      <c r="F1681" s="16" t="s">
        <v>20</v>
      </c>
      <c r="G1681" s="7" t="n">
        <v>1</v>
      </c>
      <c r="H1681" s="6" t="n">
        <v>3127.8</v>
      </c>
      <c r="I1681" s="6" t="n">
        <v>-3127.8</v>
      </c>
      <c r="J1681" s="6" t="n">
        <v>-0</v>
      </c>
      <c r="K1681" s="6" t="n">
        <v>-2.39</v>
      </c>
      <c r="L1681" s="6" t="n">
        <v>-0</v>
      </c>
      <c r="M1681" s="6"/>
      <c r="N1681" s="6" t="s">
        <f>=I1681+J1681+K1681+L1681</f>
      </c>
      <c r="O1681" s="16"/>
      <c r="P1681" s="16" t="s">
        <v>807</v>
      </c>
    </row>
    <row collapsed="false" customFormat="false" customHeight="false" hidden="false" ht="12.1" outlineLevel="0" r="1682">
      <c r="A1682" s="20" t="n">
        <v>45924.603425926</v>
      </c>
      <c r="B1682" s="16" t="s">
        <v>39</v>
      </c>
      <c r="C1682" s="16" t="s">
        <v>1016</v>
      </c>
      <c r="D1682" s="16" t="s">
        <v>656</v>
      </c>
      <c r="E1682" s="16" t="s">
        <v>18</v>
      </c>
      <c r="F1682" s="16" t="s">
        <v>20</v>
      </c>
      <c r="G1682" s="7" t="n">
        <v>2</v>
      </c>
      <c r="H1682" s="6" t="n">
        <v>2857</v>
      </c>
      <c r="I1682" s="6" t="n">
        <v>-5714</v>
      </c>
      <c r="J1682" s="6" t="n">
        <v>-0</v>
      </c>
      <c r="K1682" s="6" t="n">
        <v>-4.37</v>
      </c>
      <c r="L1682" s="6" t="n">
        <v>-0</v>
      </c>
      <c r="M1682" s="6"/>
      <c r="N1682" s="6" t="s">
        <f>=I1682+J1682+K1682+L1682</f>
      </c>
      <c r="O1682" s="16"/>
      <c r="P1682" s="16" t="s">
        <v>807</v>
      </c>
    </row>
    <row collapsed="false" customFormat="false" customHeight="false" hidden="false" ht="12.1" outlineLevel="0" r="1683">
      <c r="A1683" s="20" t="n">
        <v>45924.603564815</v>
      </c>
      <c r="B1683" s="16" t="s">
        <v>47</v>
      </c>
      <c r="C1683" s="16" t="s">
        <v>1019</v>
      </c>
      <c r="D1683" s="16" t="s">
        <v>656</v>
      </c>
      <c r="E1683" s="16" t="s">
        <v>18</v>
      </c>
      <c r="F1683" s="16" t="s">
        <v>20</v>
      </c>
      <c r="G1683" s="7" t="n">
        <v>1</v>
      </c>
      <c r="H1683" s="6" t="n">
        <v>3130.6</v>
      </c>
      <c r="I1683" s="6" t="n">
        <v>-3130.6</v>
      </c>
      <c r="J1683" s="6" t="n">
        <v>-0</v>
      </c>
      <c r="K1683" s="6" t="n">
        <v>-2.4</v>
      </c>
      <c r="L1683" s="6" t="n">
        <v>-0</v>
      </c>
      <c r="M1683" s="6"/>
      <c r="N1683" s="6" t="s">
        <f>=I1683+J1683+K1683+L1683</f>
      </c>
      <c r="O1683" s="16"/>
      <c r="P1683" s="16" t="s">
        <v>807</v>
      </c>
    </row>
    <row collapsed="false" customFormat="false" customHeight="false" hidden="false" ht="12.1" outlineLevel="0" r="1684">
      <c r="A1684" s="20" t="n">
        <v>45924.603726852</v>
      </c>
      <c r="B1684" s="16" t="s">
        <v>58</v>
      </c>
      <c r="C1684" s="16" t="s">
        <v>961</v>
      </c>
      <c r="D1684" s="16" t="s">
        <v>656</v>
      </c>
      <c r="E1684" s="16" t="s">
        <v>18</v>
      </c>
      <c r="F1684" s="16" t="s">
        <v>20</v>
      </c>
      <c r="G1684" s="7" t="n">
        <v>300</v>
      </c>
      <c r="H1684" s="6" t="n">
        <v>3.056</v>
      </c>
      <c r="I1684" s="6" t="n">
        <v>-916.8</v>
      </c>
      <c r="J1684" s="6" t="n">
        <v>-0</v>
      </c>
      <c r="K1684" s="6" t="n">
        <v>-0.7</v>
      </c>
      <c r="L1684" s="6" t="n">
        <v>-0</v>
      </c>
      <c r="M1684" s="6"/>
      <c r="N1684" s="6" t="s">
        <f>=I1684+J1684+K1684+L1684</f>
      </c>
      <c r="O1684" s="16"/>
      <c r="P1684" s="16" t="s">
        <v>807</v>
      </c>
    </row>
    <row collapsed="false" customFormat="false" customHeight="false" hidden="false" ht="12.1" outlineLevel="0" r="1685">
      <c r="A1685" s="20" t="n">
        <v>45924.603981481</v>
      </c>
      <c r="B1685" s="16" t="s">
        <v>102</v>
      </c>
      <c r="C1685" s="16" t="s">
        <v>845</v>
      </c>
      <c r="D1685" s="16" t="s">
        <v>656</v>
      </c>
      <c r="E1685" s="16" t="s">
        <v>87</v>
      </c>
      <c r="F1685" s="16" t="s">
        <v>20</v>
      </c>
      <c r="G1685" s="7" t="n">
        <v>1</v>
      </c>
      <c r="H1685" s="6" t="n">
        <v>138</v>
      </c>
      <c r="I1685" s="6" t="n">
        <v>-138</v>
      </c>
      <c r="J1685" s="6" t="n">
        <v>-0</v>
      </c>
      <c r="K1685" s="6" t="n">
        <v>-0.11</v>
      </c>
      <c r="L1685" s="6" t="n">
        <v>-0</v>
      </c>
      <c r="M1685" s="6"/>
      <c r="N1685" s="6" t="s">
        <f>=I1685+J1685+K1685+L1685</f>
      </c>
      <c r="O1685" s="16"/>
      <c r="P1685" s="16" t="s">
        <v>807</v>
      </c>
    </row>
    <row collapsed="false" customFormat="false" customHeight="false" hidden="false" ht="12.1" outlineLevel="0" r="1686">
      <c r="A1686" s="20" t="n">
        <v>45924.604097222</v>
      </c>
      <c r="B1686" s="16" t="s">
        <v>96</v>
      </c>
      <c r="C1686" s="16" t="s">
        <v>847</v>
      </c>
      <c r="D1686" s="16" t="s">
        <v>656</v>
      </c>
      <c r="E1686" s="16" t="s">
        <v>87</v>
      </c>
      <c r="F1686" s="16" t="s">
        <v>20</v>
      </c>
      <c r="G1686" s="7" t="n">
        <v>41</v>
      </c>
      <c r="H1686" s="6" t="n">
        <v>2.5105</v>
      </c>
      <c r="I1686" s="6" t="n">
        <v>-102.93</v>
      </c>
      <c r="J1686" s="6" t="n">
        <v>-0</v>
      </c>
      <c r="K1686" s="6" t="n">
        <v>-0.08</v>
      </c>
      <c r="L1686" s="6" t="n">
        <v>-0</v>
      </c>
      <c r="M1686" s="6"/>
      <c r="N1686" s="6" t="s">
        <f>=I1686+J1686+K1686+L1686</f>
      </c>
      <c r="O1686" s="16"/>
      <c r="P1686" s="16" t="s">
        <v>807</v>
      </c>
    </row>
    <row collapsed="false" customFormat="false" customHeight="false" hidden="false" ht="12.1" outlineLevel="0" r="1687">
      <c r="A1687" s="29" t="n">
        <v>45924.605208333</v>
      </c>
      <c r="B1687" s="30" t="s">
        <v>96</v>
      </c>
      <c r="C1687" s="30" t="s">
        <v>847</v>
      </c>
      <c r="D1687" s="30" t="s">
        <v>657</v>
      </c>
      <c r="E1687" s="30" t="s">
        <v>87</v>
      </c>
      <c r="F1687" s="30" t="s">
        <v>20</v>
      </c>
      <c r="G1687" s="31" t="n">
        <v>-125</v>
      </c>
      <c r="H1687" s="32" t="n">
        <v>2.51</v>
      </c>
      <c r="I1687" s="32" t="n">
        <v>313.75</v>
      </c>
      <c r="J1687" s="32" t="n">
        <v>0</v>
      </c>
      <c r="K1687" s="32" t="n">
        <v>-0.24</v>
      </c>
      <c r="L1687" s="32" t="n">
        <v>-0</v>
      </c>
      <c r="M1687" s="32"/>
      <c r="N1687" s="6" t="s">
        <f>=I1687+J1687+K1687+L1687</f>
      </c>
      <c r="O1687" s="30"/>
      <c r="P1687" s="30" t="s">
        <v>807</v>
      </c>
    </row>
    <row collapsed="false" customFormat="false" customHeight="false" hidden="false" ht="12.1" outlineLevel="0" r="1688">
      <c r="A1688" s="20" t="n">
        <v>45924.6053125</v>
      </c>
      <c r="B1688" s="16" t="s">
        <v>58</v>
      </c>
      <c r="C1688" s="16" t="s">
        <v>961</v>
      </c>
      <c r="D1688" s="16" t="s">
        <v>656</v>
      </c>
      <c r="E1688" s="16" t="s">
        <v>18</v>
      </c>
      <c r="F1688" s="16" t="s">
        <v>20</v>
      </c>
      <c r="G1688" s="7" t="n">
        <v>100</v>
      </c>
      <c r="H1688" s="6" t="n">
        <v>3.059</v>
      </c>
      <c r="I1688" s="6" t="n">
        <v>-305.9</v>
      </c>
      <c r="J1688" s="6" t="n">
        <v>-0</v>
      </c>
      <c r="K1688" s="6" t="n">
        <v>-0.23</v>
      </c>
      <c r="L1688" s="6" t="n">
        <v>-0</v>
      </c>
      <c r="M1688" s="6"/>
      <c r="N1688" s="6" t="s">
        <f>=I1688+J1688+K1688+L1688</f>
      </c>
      <c r="O1688" s="16"/>
      <c r="P1688" s="16" t="s">
        <v>807</v>
      </c>
    </row>
    <row collapsed="false" customFormat="false" customHeight="false" hidden="false" ht="12.1" outlineLevel="0" r="1689">
      <c r="A1689" s="21" t="n">
        <v>45925</v>
      </c>
      <c r="B1689" s="22" t="s">
        <v>803</v>
      </c>
      <c r="C1689" s="22" t="s">
        <v>240</v>
      </c>
      <c r="D1689" s="22" t="s">
        <v>803</v>
      </c>
      <c r="E1689" s="22" t="s">
        <v>803</v>
      </c>
      <c r="F1689" s="22" t="s">
        <v>20</v>
      </c>
      <c r="G1689" s="23" t="n">
        <v>1</v>
      </c>
      <c r="H1689" s="24" t="n">
        <v>18000</v>
      </c>
      <c r="I1689" s="24" t="n">
        <v>18000</v>
      </c>
      <c r="J1689" s="24" t="n">
        <v>0</v>
      </c>
      <c r="K1689" s="24" t="n">
        <v>-0</v>
      </c>
      <c r="L1689" s="24" t="n">
        <v>-0</v>
      </c>
      <c r="M1689" s="24"/>
      <c r="N1689" s="6" t="s">
        <f>=I1689+J1689+K1689+L1689</f>
      </c>
      <c r="O1689" s="22"/>
      <c r="P1689" s="22" t="s">
        <v>999</v>
      </c>
    </row>
    <row collapsed="false" customFormat="false" customHeight="false" hidden="false" ht="12.1" outlineLevel="0" r="1690">
      <c r="A1690" s="20" t="n">
        <v>45925.540046296</v>
      </c>
      <c r="B1690" s="16" t="s">
        <v>117</v>
      </c>
      <c r="C1690" s="16" t="s">
        <v>988</v>
      </c>
      <c r="D1690" s="16" t="s">
        <v>656</v>
      </c>
      <c r="E1690" s="16" t="s">
        <v>113</v>
      </c>
      <c r="F1690" s="16" t="s">
        <v>20</v>
      </c>
      <c r="G1690" s="7" t="n">
        <v>2</v>
      </c>
      <c r="H1690" s="6" t="n">
        <v>99.2715</v>
      </c>
      <c r="I1690" s="6" t="n">
        <v>-16675.9</v>
      </c>
      <c r="J1690" s="6" t="n">
        <v>-82.31</v>
      </c>
      <c r="K1690" s="6" t="n">
        <v>-10.01</v>
      </c>
      <c r="L1690" s="6" t="n">
        <v>-1.42</v>
      </c>
      <c r="M1690" s="6"/>
      <c r="N1690" s="6" t="s">
        <f>=I1690+J1690+K1690+L1690</f>
      </c>
      <c r="O1690" s="16"/>
      <c r="P1690" s="16" t="s">
        <v>999</v>
      </c>
    </row>
    <row collapsed="false" customFormat="false" customHeight="false" hidden="false" ht="12.1" outlineLevel="0" r="1691">
      <c r="A1691" s="20" t="n">
        <v>45925.542106481</v>
      </c>
      <c r="B1691" s="16" t="s">
        <v>86</v>
      </c>
      <c r="C1691" s="16" t="s">
        <v>971</v>
      </c>
      <c r="D1691" s="16" t="s">
        <v>656</v>
      </c>
      <c r="E1691" s="16" t="s">
        <v>87</v>
      </c>
      <c r="F1691" s="16" t="s">
        <v>20</v>
      </c>
      <c r="G1691" s="7" t="n">
        <v>1</v>
      </c>
      <c r="H1691" s="6" t="n">
        <v>1433</v>
      </c>
      <c r="I1691" s="6" t="n">
        <v>-1433</v>
      </c>
      <c r="J1691" s="6" t="n">
        <v>-0</v>
      </c>
      <c r="K1691" s="6" t="n">
        <v>-0</v>
      </c>
      <c r="L1691" s="6" t="n">
        <v>-0.28</v>
      </c>
      <c r="M1691" s="6"/>
      <c r="N1691" s="6" t="s">
        <f>=I1691+J1691+K1691+L1691</f>
      </c>
      <c r="O1691" s="16"/>
      <c r="P1691" s="16" t="s">
        <v>999</v>
      </c>
    </row>
    <row collapsed="false" customFormat="false" customHeight="false" hidden="false" ht="12.1" outlineLevel="0" r="1692">
      <c r="A1692" s="21" t="n">
        <v>45929</v>
      </c>
      <c r="B1692" s="22" t="s">
        <v>813</v>
      </c>
      <c r="C1692" s="22" t="s">
        <v>1020</v>
      </c>
      <c r="D1692" s="22" t="s">
        <v>813</v>
      </c>
      <c r="E1692" s="22" t="s">
        <v>813</v>
      </c>
      <c r="F1692" s="22" t="s">
        <v>20</v>
      </c>
      <c r="G1692" s="23" t="n">
        <v>1</v>
      </c>
      <c r="H1692" s="24" t="n">
        <v>85.28</v>
      </c>
      <c r="I1692" s="24" t="n">
        <v>85.28</v>
      </c>
      <c r="J1692" s="24" t="n">
        <v>0</v>
      </c>
      <c r="K1692" s="24" t="n">
        <v>-0</v>
      </c>
      <c r="L1692" s="24" t="n">
        <v>-0</v>
      </c>
      <c r="M1692" s="24"/>
      <c r="N1692" s="6" t="s">
        <f>=I1692+J1692+K1692+L1692</f>
      </c>
      <c r="O1692" s="22"/>
      <c r="P1692" s="22" t="s">
        <v>999</v>
      </c>
    </row>
    <row collapsed="false" customFormat="false" customHeight="false" hidden="false" ht="12.1" outlineLevel="0" r="1693">
      <c r="A1693" s="21" t="n">
        <v>45930</v>
      </c>
      <c r="B1693" s="22" t="s">
        <v>803</v>
      </c>
      <c r="C1693" s="22" t="s">
        <v>175</v>
      </c>
      <c r="D1693" s="22" t="s">
        <v>803</v>
      </c>
      <c r="E1693" s="22" t="s">
        <v>803</v>
      </c>
      <c r="F1693" s="22" t="s">
        <v>20</v>
      </c>
      <c r="G1693" s="23" t="n">
        <v>1</v>
      </c>
      <c r="H1693" s="24" t="n">
        <v>5000</v>
      </c>
      <c r="I1693" s="24" t="n">
        <v>5000</v>
      </c>
      <c r="J1693" s="24" t="n">
        <v>0</v>
      </c>
      <c r="K1693" s="24" t="n">
        <v>-0</v>
      </c>
      <c r="L1693" s="24" t="n">
        <v>-0</v>
      </c>
      <c r="M1693" s="24"/>
      <c r="N1693" s="6" t="s">
        <f>=I1693+J1693+K1693+L1693</f>
      </c>
      <c r="O1693" s="22"/>
      <c r="P1693" s="22" t="s">
        <v>807</v>
      </c>
    </row>
    <row collapsed="false" customFormat="false" customHeight="false" hidden="false" ht="12.1" outlineLevel="0" r="1694">
      <c r="A1694" s="20" t="n">
        <v>45930.584675926</v>
      </c>
      <c r="B1694" s="16" t="s">
        <v>72</v>
      </c>
      <c r="C1694" s="16" t="s">
        <v>991</v>
      </c>
      <c r="D1694" s="16" t="s">
        <v>656</v>
      </c>
      <c r="E1694" s="16" t="s">
        <v>18</v>
      </c>
      <c r="F1694" s="16" t="s">
        <v>20</v>
      </c>
      <c r="G1694" s="7" t="n">
        <v>10</v>
      </c>
      <c r="H1694" s="6" t="n">
        <v>123.92</v>
      </c>
      <c r="I1694" s="6" t="n">
        <v>-1239.2</v>
      </c>
      <c r="J1694" s="6" t="n">
        <v>-0</v>
      </c>
      <c r="K1694" s="6" t="n">
        <v>-0.95</v>
      </c>
      <c r="L1694" s="6" t="n">
        <v>-0</v>
      </c>
      <c r="M1694" s="6"/>
      <c r="N1694" s="6" t="s">
        <f>=I1694+J1694+K1694+L1694</f>
      </c>
      <c r="O1694" s="16"/>
      <c r="P1694" s="16" t="s">
        <v>807</v>
      </c>
    </row>
    <row collapsed="false" customFormat="false" customHeight="false" hidden="false" ht="12.1" outlineLevel="0" r="1695">
      <c r="A1695" s="20" t="n">
        <v>45930.584861111</v>
      </c>
      <c r="B1695" s="16" t="s">
        <v>43</v>
      </c>
      <c r="C1695" s="16" t="s">
        <v>984</v>
      </c>
      <c r="D1695" s="16" t="s">
        <v>656</v>
      </c>
      <c r="E1695" s="16" t="s">
        <v>18</v>
      </c>
      <c r="F1695" s="16" t="s">
        <v>20</v>
      </c>
      <c r="G1695" s="7" t="n">
        <v>1</v>
      </c>
      <c r="H1695" s="6" t="n">
        <v>1245.4</v>
      </c>
      <c r="I1695" s="6" t="n">
        <v>-1245.4</v>
      </c>
      <c r="J1695" s="6" t="n">
        <v>-0</v>
      </c>
      <c r="K1695" s="6" t="n">
        <v>-0.95</v>
      </c>
      <c r="L1695" s="6" t="n">
        <v>-0</v>
      </c>
      <c r="M1695" s="6"/>
      <c r="N1695" s="6" t="s">
        <f>=I1695+J1695+K1695+L1695</f>
      </c>
      <c r="O1695" s="16"/>
      <c r="P1695" s="16" t="s">
        <v>807</v>
      </c>
    </row>
    <row collapsed="false" customFormat="false" customHeight="false" hidden="false" ht="12.1" outlineLevel="0" r="1696">
      <c r="A1696" s="20" t="n">
        <v>45930.585393519</v>
      </c>
      <c r="B1696" s="16" t="s">
        <v>50</v>
      </c>
      <c r="C1696" s="16" t="s">
        <v>812</v>
      </c>
      <c r="D1696" s="16" t="s">
        <v>656</v>
      </c>
      <c r="E1696" s="16" t="s">
        <v>18</v>
      </c>
      <c r="F1696" s="16" t="s">
        <v>20</v>
      </c>
      <c r="G1696" s="7" t="n">
        <v>20</v>
      </c>
      <c r="H1696" s="6" t="n">
        <v>105.06</v>
      </c>
      <c r="I1696" s="6" t="n">
        <v>-2101.2</v>
      </c>
      <c r="J1696" s="6" t="n">
        <v>-0</v>
      </c>
      <c r="K1696" s="6" t="n">
        <v>-1.61</v>
      </c>
      <c r="L1696" s="6" t="n">
        <v>-0</v>
      </c>
      <c r="M1696" s="6"/>
      <c r="N1696" s="6" t="s">
        <f>=I1696+J1696+K1696+L1696</f>
      </c>
      <c r="O1696" s="16"/>
      <c r="P1696" s="16" t="s">
        <v>807</v>
      </c>
    </row>
    <row collapsed="false" customFormat="false" customHeight="false" hidden="false" ht="12.1" outlineLevel="0" r="1697">
      <c r="A1697" s="20" t="n">
        <v>45930.585821759</v>
      </c>
      <c r="B1697" s="16" t="s">
        <v>58</v>
      </c>
      <c r="C1697" s="16" t="s">
        <v>961</v>
      </c>
      <c r="D1697" s="16" t="s">
        <v>656</v>
      </c>
      <c r="E1697" s="16" t="s">
        <v>18</v>
      </c>
      <c r="F1697" s="16" t="s">
        <v>20</v>
      </c>
      <c r="G1697" s="7" t="n">
        <v>100</v>
      </c>
      <c r="H1697" s="6" t="n">
        <v>3.01</v>
      </c>
      <c r="I1697" s="6" t="n">
        <v>-301</v>
      </c>
      <c r="J1697" s="6" t="n">
        <v>-0</v>
      </c>
      <c r="K1697" s="6" t="n">
        <v>-0.23</v>
      </c>
      <c r="L1697" s="6" t="n">
        <v>-0</v>
      </c>
      <c r="M1697" s="6"/>
      <c r="N1697" s="6" t="s">
        <f>=I1697+J1697+K1697+L1697</f>
      </c>
      <c r="O1697" s="16"/>
      <c r="P1697" s="16" t="s">
        <v>807</v>
      </c>
    </row>
    <row collapsed="false" customFormat="false" customHeight="false" hidden="false" ht="12.1" outlineLevel="0" r="1698">
      <c r="A1698" s="29" t="n">
        <v>45930.741203704</v>
      </c>
      <c r="B1698" s="30" t="s">
        <v>102</v>
      </c>
      <c r="C1698" s="30" t="s">
        <v>845</v>
      </c>
      <c r="D1698" s="30" t="s">
        <v>657</v>
      </c>
      <c r="E1698" s="30" t="s">
        <v>87</v>
      </c>
      <c r="F1698" s="30" t="s">
        <v>20</v>
      </c>
      <c r="G1698" s="31" t="n">
        <v>-22</v>
      </c>
      <c r="H1698" s="32" t="n">
        <v>135.9</v>
      </c>
      <c r="I1698" s="32" t="n">
        <v>2989.8</v>
      </c>
      <c r="J1698" s="32" t="n">
        <v>0</v>
      </c>
      <c r="K1698" s="32" t="n">
        <v>-2.29</v>
      </c>
      <c r="L1698" s="32" t="n">
        <v>-0</v>
      </c>
      <c r="M1698" s="32"/>
      <c r="N1698" s="6" t="s">
        <f>=I1698+J1698+K1698+L1698</f>
      </c>
      <c r="O1698" s="30"/>
      <c r="P1698" s="30" t="s">
        <v>807</v>
      </c>
    </row>
    <row collapsed="false" customFormat="false" customHeight="false" hidden="false" ht="12.1" outlineLevel="0" r="1699">
      <c r="A1699" s="20" t="n">
        <v>45930.741446759</v>
      </c>
      <c r="B1699" s="16" t="s">
        <v>47</v>
      </c>
      <c r="C1699" s="16" t="s">
        <v>1019</v>
      </c>
      <c r="D1699" s="16" t="s">
        <v>656</v>
      </c>
      <c r="E1699" s="16" t="s">
        <v>18</v>
      </c>
      <c r="F1699" s="16" t="s">
        <v>20</v>
      </c>
      <c r="G1699" s="7" t="n">
        <v>1</v>
      </c>
      <c r="H1699" s="6" t="n">
        <v>3075</v>
      </c>
      <c r="I1699" s="6" t="n">
        <v>-3075</v>
      </c>
      <c r="J1699" s="6" t="n">
        <v>-0</v>
      </c>
      <c r="K1699" s="6" t="n">
        <v>-2.35</v>
      </c>
      <c r="L1699" s="6" t="n">
        <v>-0</v>
      </c>
      <c r="M1699" s="6"/>
      <c r="N1699" s="6" t="s">
        <f>=I1699+J1699+K1699+L1699</f>
      </c>
      <c r="O1699" s="16"/>
      <c r="P1699" s="16" t="s">
        <v>807</v>
      </c>
    </row>
    <row collapsed="false" customFormat="false" customHeight="false" hidden="false" ht="12.1" outlineLevel="0" r="1700">
      <c r="A1700" s="21" t="n">
        <v>45943</v>
      </c>
      <c r="B1700" s="22" t="s">
        <v>813</v>
      </c>
      <c r="C1700" s="22" t="s">
        <v>1021</v>
      </c>
      <c r="D1700" s="22" t="s">
        <v>813</v>
      </c>
      <c r="E1700" s="22" t="s">
        <v>813</v>
      </c>
      <c r="F1700" s="22" t="s">
        <v>20</v>
      </c>
      <c r="G1700" s="23" t="n">
        <v>1</v>
      </c>
      <c r="H1700" s="24" t="n">
        <v>91</v>
      </c>
      <c r="I1700" s="24" t="n">
        <v>91</v>
      </c>
      <c r="J1700" s="24" t="n">
        <v>0</v>
      </c>
      <c r="K1700" s="24" t="n">
        <v>-0</v>
      </c>
      <c r="L1700" s="24" t="n">
        <v>-0</v>
      </c>
      <c r="M1700" s="24"/>
      <c r="N1700" s="6" t="s">
        <f>=I1700+J1700+K1700+L1700</f>
      </c>
      <c r="O1700" s="22"/>
      <c r="P1700" s="22" t="s">
        <v>807</v>
      </c>
    </row>
    <row collapsed="false" customFormat="false" customHeight="false" hidden="false" ht="12.1" outlineLevel="0" r="1701">
      <c r="A1701" s="21" t="n">
        <v>45943.477083333</v>
      </c>
      <c r="B1701" s="22" t="s">
        <v>813</v>
      </c>
      <c r="C1701" s="22" t="s">
        <v>1007</v>
      </c>
      <c r="D1701" s="22" t="s">
        <v>813</v>
      </c>
      <c r="E1701" s="22" t="s">
        <v>813</v>
      </c>
      <c r="F1701" s="22" t="s">
        <v>20</v>
      </c>
      <c r="G1701" s="23" t="n">
        <v>88.16</v>
      </c>
      <c r="H1701" s="24" t="n">
        <v>1</v>
      </c>
      <c r="I1701" s="24" t="n">
        <v>88.16</v>
      </c>
      <c r="J1701" s="24" t="n">
        <v>0</v>
      </c>
      <c r="K1701" s="24" t="n">
        <v>-0</v>
      </c>
      <c r="L1701" s="24" t="n">
        <v>-0</v>
      </c>
      <c r="M1701" s="24"/>
      <c r="N1701" s="6" t="s">
        <f>=I1701+J1701+K1701+L1701</f>
      </c>
      <c r="O1701" s="22"/>
      <c r="P1701" s="22" t="s">
        <v>841</v>
      </c>
    </row>
    <row collapsed="false" customFormat="false" customHeight="false" hidden="false" ht="12.1" outlineLevel="0" r="1702">
      <c r="A1702" s="20" t="n">
        <v>45943.477777778</v>
      </c>
      <c r="B1702" s="16" t="s">
        <v>718</v>
      </c>
      <c r="C1702" s="16" t="s">
        <v>912</v>
      </c>
      <c r="D1702" s="16" t="s">
        <v>656</v>
      </c>
      <c r="E1702" s="16" t="s">
        <v>87</v>
      </c>
      <c r="F1702" s="16" t="s">
        <v>20</v>
      </c>
      <c r="G1702" s="7" t="n">
        <v>5</v>
      </c>
      <c r="H1702" s="6" t="n">
        <v>16.712</v>
      </c>
      <c r="I1702" s="6" t="n">
        <v>-83.56</v>
      </c>
      <c r="J1702" s="6" t="n">
        <v>-0</v>
      </c>
      <c r="K1702" s="6" t="n">
        <v>-0</v>
      </c>
      <c r="L1702" s="6" t="n">
        <v>-0</v>
      </c>
      <c r="M1702" s="6"/>
      <c r="N1702" s="6" t="s">
        <f>=I1702+J1702+K1702+L1702</f>
      </c>
      <c r="O1702" s="16"/>
      <c r="P1702" s="16" t="s">
        <v>841</v>
      </c>
    </row>
    <row collapsed="false" customFormat="false" customHeight="false" hidden="false" ht="12.1" outlineLevel="0" r="1703">
      <c r="A1703" s="21" t="n">
        <v>45945</v>
      </c>
      <c r="B1703" s="22" t="s">
        <v>813</v>
      </c>
      <c r="C1703" s="22" t="s">
        <v>1022</v>
      </c>
      <c r="D1703" s="22" t="s">
        <v>813</v>
      </c>
      <c r="E1703" s="22" t="s">
        <v>813</v>
      </c>
      <c r="F1703" s="22" t="s">
        <v>20</v>
      </c>
      <c r="G1703" s="23" t="n">
        <v>1</v>
      </c>
      <c r="H1703" s="24" t="n">
        <v>616.5</v>
      </c>
      <c r="I1703" s="24" t="n">
        <v>616.5</v>
      </c>
      <c r="J1703" s="24" t="n">
        <v>0</v>
      </c>
      <c r="K1703" s="24" t="n">
        <v>-0</v>
      </c>
      <c r="L1703" s="24" t="n">
        <v>-0</v>
      </c>
      <c r="M1703" s="24"/>
      <c r="N1703" s="6" t="s">
        <f>=I1703+J1703+K1703+L1703</f>
      </c>
      <c r="O1703" s="22"/>
      <c r="P1703" s="22" t="s">
        <v>807</v>
      </c>
    </row>
    <row collapsed="false" customFormat="false" customHeight="false" hidden="false" ht="12.1" outlineLevel="0" r="1704">
      <c r="A1704" s="20" t="n">
        <v>45945.686122685</v>
      </c>
      <c r="B1704" s="16" t="s">
        <v>58</v>
      </c>
      <c r="C1704" s="16" t="s">
        <v>961</v>
      </c>
      <c r="D1704" s="16" t="s">
        <v>656</v>
      </c>
      <c r="E1704" s="16" t="s">
        <v>18</v>
      </c>
      <c r="F1704" s="16" t="s">
        <v>20</v>
      </c>
      <c r="G1704" s="7" t="n">
        <v>200</v>
      </c>
      <c r="H1704" s="6" t="n">
        <v>2.773</v>
      </c>
      <c r="I1704" s="6" t="n">
        <v>-554.6</v>
      </c>
      <c r="J1704" s="6" t="n">
        <v>-0</v>
      </c>
      <c r="K1704" s="6" t="n">
        <v>-0.42</v>
      </c>
      <c r="L1704" s="6" t="n">
        <v>-0</v>
      </c>
      <c r="M1704" s="6"/>
      <c r="N1704" s="6" t="s">
        <f>=I1704+J1704+K1704+L1704</f>
      </c>
      <c r="O1704" s="16"/>
      <c r="P1704" s="16" t="s">
        <v>807</v>
      </c>
    </row>
    <row collapsed="false" customFormat="false" customHeight="false" hidden="false" ht="12.1" outlineLevel="0" r="1705">
      <c r="A1705" s="20" t="n">
        <v>45945.6865625</v>
      </c>
      <c r="B1705" s="16" t="s">
        <v>102</v>
      </c>
      <c r="C1705" s="16" t="s">
        <v>845</v>
      </c>
      <c r="D1705" s="16" t="s">
        <v>656</v>
      </c>
      <c r="E1705" s="16" t="s">
        <v>87</v>
      </c>
      <c r="F1705" s="16" t="s">
        <v>20</v>
      </c>
      <c r="G1705" s="7" t="n">
        <v>1</v>
      </c>
      <c r="H1705" s="6" t="n">
        <v>130.6</v>
      </c>
      <c r="I1705" s="6" t="n">
        <v>-130.6</v>
      </c>
      <c r="J1705" s="6" t="n">
        <v>-0</v>
      </c>
      <c r="K1705" s="6" t="n">
        <v>-0.1</v>
      </c>
      <c r="L1705" s="6" t="n">
        <v>-0</v>
      </c>
      <c r="M1705" s="6"/>
      <c r="N1705" s="6" t="s">
        <f>=I1705+J1705+K1705+L1705</f>
      </c>
      <c r="O1705" s="16"/>
      <c r="P1705" s="16" t="s">
        <v>807</v>
      </c>
    </row>
    <row collapsed="false" customFormat="false" customHeight="false" hidden="false" ht="12.1" outlineLevel="0" r="1706">
      <c r="A1706" s="21" t="n">
        <v>45946.513888889</v>
      </c>
      <c r="B1706" s="22" t="s">
        <v>803</v>
      </c>
      <c r="C1706" s="22" t="s">
        <v>175</v>
      </c>
      <c r="D1706" s="22" t="s">
        <v>803</v>
      </c>
      <c r="E1706" s="22" t="s">
        <v>803</v>
      </c>
      <c r="F1706" s="22" t="s">
        <v>20</v>
      </c>
      <c r="G1706" s="23" t="n">
        <v>8000</v>
      </c>
      <c r="H1706" s="24" t="n">
        <v>1</v>
      </c>
      <c r="I1706" s="24" t="n">
        <v>8000</v>
      </c>
      <c r="J1706" s="24" t="n">
        <v>0</v>
      </c>
      <c r="K1706" s="24" t="n">
        <v>-0</v>
      </c>
      <c r="L1706" s="24" t="n">
        <v>-0</v>
      </c>
      <c r="M1706" s="24"/>
      <c r="N1706" s="6" t="s">
        <f>=I1706+J1706+K1706+L1706</f>
      </c>
      <c r="O1706" s="22"/>
      <c r="P1706" s="22" t="s">
        <v>927</v>
      </c>
    </row>
    <row collapsed="false" customFormat="false" customHeight="false" hidden="false" ht="12.1" outlineLevel="0" r="1707">
      <c r="A1707" s="20" t="n">
        <v>45946.607696759</v>
      </c>
      <c r="B1707" s="16" t="s">
        <v>105</v>
      </c>
      <c r="C1707" s="16" t="s">
        <v>913</v>
      </c>
      <c r="D1707" s="16" t="s">
        <v>656</v>
      </c>
      <c r="E1707" s="16" t="s">
        <v>87</v>
      </c>
      <c r="F1707" s="16" t="s">
        <v>20</v>
      </c>
      <c r="G1707" s="7" t="n">
        <v>8</v>
      </c>
      <c r="H1707" s="6" t="n">
        <v>16.9375</v>
      </c>
      <c r="I1707" s="6" t="n">
        <v>-135.5</v>
      </c>
      <c r="J1707" s="6" t="n">
        <v>-0</v>
      </c>
      <c r="K1707" s="6" t="n">
        <v>-0</v>
      </c>
      <c r="L1707" s="6" t="n">
        <v>-0.03</v>
      </c>
      <c r="M1707" s="6"/>
      <c r="N1707" s="6" t="s">
        <f>=I1707+J1707+K1707+L1707</f>
      </c>
      <c r="O1707" s="16"/>
      <c r="P1707" s="16" t="s">
        <v>999</v>
      </c>
    </row>
    <row collapsed="false" customFormat="false" customHeight="false" hidden="false" ht="12.1" outlineLevel="0" r="1708">
      <c r="A1708" s="20" t="n">
        <v>45947.625694444</v>
      </c>
      <c r="B1708" s="16" t="s">
        <v>17</v>
      </c>
      <c r="C1708" s="16" t="s">
        <v>928</v>
      </c>
      <c r="D1708" s="16" t="s">
        <v>656</v>
      </c>
      <c r="E1708" s="16" t="s">
        <v>18</v>
      </c>
      <c r="F1708" s="16" t="s">
        <v>20</v>
      </c>
      <c r="G1708" s="7" t="n">
        <v>0.5832787</v>
      </c>
      <c r="H1708" s="6" t="n">
        <v>13715.57</v>
      </c>
      <c r="I1708" s="6" t="n">
        <v>-8000</v>
      </c>
      <c r="J1708" s="6" t="n">
        <v>-0</v>
      </c>
      <c r="K1708" s="6" t="n">
        <v>-0</v>
      </c>
      <c r="L1708" s="6" t="n">
        <v>-0</v>
      </c>
      <c r="M1708" s="6"/>
      <c r="N1708" s="6" t="s">
        <f>=I1708+J1708+K1708+L1708</f>
      </c>
      <c r="O1708" s="16"/>
      <c r="P1708" s="16" t="s">
        <v>927</v>
      </c>
    </row>
    <row collapsed="false" customFormat="false" customHeight="false" hidden="false" ht="12.1" outlineLevel="0" r="1709">
      <c r="A1709" s="21" t="n">
        <v>45950</v>
      </c>
      <c r="B1709" s="22" t="s">
        <v>803</v>
      </c>
      <c r="C1709" s="22" t="s">
        <v>240</v>
      </c>
      <c r="D1709" s="22" t="s">
        <v>803</v>
      </c>
      <c r="E1709" s="22" t="s">
        <v>803</v>
      </c>
      <c r="F1709" s="22" t="s">
        <v>20</v>
      </c>
      <c r="G1709" s="23" t="n">
        <v>1</v>
      </c>
      <c r="H1709" s="24" t="n">
        <v>5000</v>
      </c>
      <c r="I1709" s="24" t="n">
        <v>5000</v>
      </c>
      <c r="J1709" s="24" t="n">
        <v>0</v>
      </c>
      <c r="K1709" s="24" t="n">
        <v>-0</v>
      </c>
      <c r="L1709" s="24" t="n">
        <v>-0</v>
      </c>
      <c r="M1709" s="24"/>
      <c r="N1709" s="6" t="s">
        <f>=I1709+J1709+K1709+L1709</f>
      </c>
      <c r="O1709" s="22"/>
      <c r="P1709" s="22" t="s">
        <v>999</v>
      </c>
    </row>
    <row collapsed="false" customFormat="false" customHeight="false" hidden="false" ht="12.1" outlineLevel="0" r="1710">
      <c r="A1710" s="20" t="n">
        <v>45950.60837963</v>
      </c>
      <c r="B1710" s="16" t="s">
        <v>127</v>
      </c>
      <c r="C1710" s="16" t="s">
        <v>1023</v>
      </c>
      <c r="D1710" s="16" t="s">
        <v>656</v>
      </c>
      <c r="E1710" s="16" t="s">
        <v>113</v>
      </c>
      <c r="F1710" s="16" t="s">
        <v>20</v>
      </c>
      <c r="G1710" s="7" t="n">
        <v>6</v>
      </c>
      <c r="H1710" s="6" t="n">
        <v>77.19</v>
      </c>
      <c r="I1710" s="6" t="n">
        <v>-4631.4</v>
      </c>
      <c r="J1710" s="6" t="n">
        <v>-45.84</v>
      </c>
      <c r="K1710" s="6" t="n">
        <v>-2.78</v>
      </c>
      <c r="L1710" s="6" t="n">
        <v>-0.4</v>
      </c>
      <c r="M1710" s="6"/>
      <c r="N1710" s="6" t="s">
        <f>=I1710+J1710+K1710+L1710</f>
      </c>
      <c r="O1710" s="16"/>
      <c r="P1710" s="16" t="s">
        <v>999</v>
      </c>
    </row>
    <row collapsed="false" customFormat="false" customHeight="false" hidden="false" ht="12.1" outlineLevel="0" r="1711">
      <c r="A1711" s="20" t="n">
        <v>45950.60880787</v>
      </c>
      <c r="B1711" s="16" t="s">
        <v>105</v>
      </c>
      <c r="C1711" s="16" t="s">
        <v>913</v>
      </c>
      <c r="D1711" s="16" t="s">
        <v>656</v>
      </c>
      <c r="E1711" s="16" t="s">
        <v>87</v>
      </c>
      <c r="F1711" s="16" t="s">
        <v>20</v>
      </c>
      <c r="G1711" s="7" t="n">
        <v>19</v>
      </c>
      <c r="H1711" s="6" t="n">
        <v>16.9685</v>
      </c>
      <c r="I1711" s="6" t="n">
        <v>-322.4</v>
      </c>
      <c r="J1711" s="6" t="n">
        <v>-0</v>
      </c>
      <c r="K1711" s="6" t="n">
        <v>-0</v>
      </c>
      <c r="L1711" s="6" t="n">
        <v>-0.06</v>
      </c>
      <c r="M1711" s="6"/>
      <c r="N1711" s="6" t="s">
        <f>=I1711+J1711+K1711+L1711</f>
      </c>
      <c r="O1711" s="16"/>
      <c r="P1711" s="16" t="s">
        <v>999</v>
      </c>
    </row>
    <row collapsed="false" customFormat="false" customHeight="false" hidden="false" ht="12.1" outlineLevel="0" r="1712">
      <c r="A1712" s="21" t="n">
        <v>45951</v>
      </c>
      <c r="B1712" s="22" t="s">
        <v>813</v>
      </c>
      <c r="C1712" s="22" t="s">
        <v>1024</v>
      </c>
      <c r="D1712" s="22" t="s">
        <v>813</v>
      </c>
      <c r="E1712" s="22" t="s">
        <v>813</v>
      </c>
      <c r="F1712" s="22" t="s">
        <v>20</v>
      </c>
      <c r="G1712" s="23" t="n">
        <v>1</v>
      </c>
      <c r="H1712" s="24" t="n">
        <v>401.5</v>
      </c>
      <c r="I1712" s="24" t="n">
        <v>401.5</v>
      </c>
      <c r="J1712" s="24" t="n">
        <v>0</v>
      </c>
      <c r="K1712" s="24" t="n">
        <v>-0</v>
      </c>
      <c r="L1712" s="24" t="n">
        <v>-0</v>
      </c>
      <c r="M1712" s="24"/>
      <c r="N1712" s="6" t="s">
        <f>=I1712+J1712+K1712+L1712</f>
      </c>
      <c r="O1712" s="22"/>
      <c r="P1712" s="22" t="s">
        <v>807</v>
      </c>
    </row>
    <row collapsed="false" customFormat="false" customHeight="false" hidden="false" ht="12.1" outlineLevel="0" r="1713">
      <c r="A1713" s="20" t="n">
        <v>45951.623564815</v>
      </c>
      <c r="B1713" s="16" t="s">
        <v>58</v>
      </c>
      <c r="C1713" s="16" t="s">
        <v>961</v>
      </c>
      <c r="D1713" s="16" t="s">
        <v>656</v>
      </c>
      <c r="E1713" s="16" t="s">
        <v>18</v>
      </c>
      <c r="F1713" s="16" t="s">
        <v>20</v>
      </c>
      <c r="G1713" s="7" t="n">
        <v>100</v>
      </c>
      <c r="H1713" s="6" t="n">
        <v>2.8145</v>
      </c>
      <c r="I1713" s="6" t="n">
        <v>-281.45</v>
      </c>
      <c r="J1713" s="6" t="n">
        <v>-0</v>
      </c>
      <c r="K1713" s="6" t="n">
        <v>-0.21</v>
      </c>
      <c r="L1713" s="6" t="n">
        <v>-0</v>
      </c>
      <c r="M1713" s="6"/>
      <c r="N1713" s="6" t="s">
        <f>=I1713+J1713+K1713+L1713</f>
      </c>
      <c r="O1713" s="16"/>
      <c r="P1713" s="16" t="s">
        <v>807</v>
      </c>
    </row>
    <row collapsed="false" customFormat="false" customHeight="false" hidden="false" ht="12.1" outlineLevel="0" r="1714">
      <c r="A1714" s="20" t="n">
        <v>45951.623726852</v>
      </c>
      <c r="B1714" s="16" t="s">
        <v>102</v>
      </c>
      <c r="C1714" s="16" t="s">
        <v>845</v>
      </c>
      <c r="D1714" s="16" t="s">
        <v>656</v>
      </c>
      <c r="E1714" s="16" t="s">
        <v>87</v>
      </c>
      <c r="F1714" s="16" t="s">
        <v>20</v>
      </c>
      <c r="G1714" s="7" t="n">
        <v>1</v>
      </c>
      <c r="H1714" s="6" t="n">
        <v>138.25</v>
      </c>
      <c r="I1714" s="6" t="n">
        <v>-138.25</v>
      </c>
      <c r="J1714" s="6" t="n">
        <v>-0</v>
      </c>
      <c r="K1714" s="6" t="n">
        <v>-0.11</v>
      </c>
      <c r="L1714" s="6" t="n">
        <v>-0</v>
      </c>
      <c r="M1714" s="6"/>
      <c r="N1714" s="6" t="s">
        <f>=I1714+J1714+K1714+L1714</f>
      </c>
      <c r="O1714" s="16"/>
      <c r="P1714" s="16" t="s">
        <v>807</v>
      </c>
    </row>
    <row collapsed="false" customFormat="false" customHeight="false" hidden="false" ht="12.1" outlineLevel="0" r="1715">
      <c r="A1715" s="21" t="n">
        <v>45952</v>
      </c>
      <c r="B1715" s="22" t="s">
        <v>813</v>
      </c>
      <c r="C1715" s="22" t="s">
        <v>1025</v>
      </c>
      <c r="D1715" s="22" t="s">
        <v>813</v>
      </c>
      <c r="E1715" s="22" t="s">
        <v>813</v>
      </c>
      <c r="F1715" s="22" t="s">
        <v>20</v>
      </c>
      <c r="G1715" s="23" t="n">
        <v>1</v>
      </c>
      <c r="H1715" s="24" t="n">
        <v>60.16</v>
      </c>
      <c r="I1715" s="24" t="n">
        <v>60.16</v>
      </c>
      <c r="J1715" s="24" t="n">
        <v>0</v>
      </c>
      <c r="K1715" s="24" t="n">
        <v>-0</v>
      </c>
      <c r="L1715" s="24" t="n">
        <v>-0</v>
      </c>
      <c r="M1715" s="24"/>
      <c r="N1715" s="6" t="s">
        <f>=I1715+J1715+K1715+L1715</f>
      </c>
      <c r="O1715" s="22"/>
      <c r="P1715" s="22" t="s">
        <v>999</v>
      </c>
    </row>
    <row collapsed="false" customFormat="false" customHeight="false" hidden="false" ht="12.1" outlineLevel="0" r="1716">
      <c r="A1716" s="20" t="n">
        <v>45952.801145833</v>
      </c>
      <c r="B1716" s="16" t="s">
        <v>105</v>
      </c>
      <c r="C1716" s="16" t="s">
        <v>913</v>
      </c>
      <c r="D1716" s="16" t="s">
        <v>656</v>
      </c>
      <c r="E1716" s="16" t="s">
        <v>87</v>
      </c>
      <c r="F1716" s="16" t="s">
        <v>20</v>
      </c>
      <c r="G1716" s="7" t="n">
        <v>3</v>
      </c>
      <c r="H1716" s="6" t="n">
        <v>16.983</v>
      </c>
      <c r="I1716" s="6" t="n">
        <v>-50.95</v>
      </c>
      <c r="J1716" s="6" t="n">
        <v>-0</v>
      </c>
      <c r="K1716" s="6" t="n">
        <v>-0</v>
      </c>
      <c r="L1716" s="6" t="n">
        <v>-0.02</v>
      </c>
      <c r="M1716" s="6"/>
      <c r="N1716" s="6" t="s">
        <f>=I1716+J1716+K1716+L1716</f>
      </c>
      <c r="O1716" s="16"/>
      <c r="P1716" s="16" t="s">
        <v>999</v>
      </c>
    </row>
    <row collapsed="false" customFormat="false" customHeight="false" hidden="false" ht="12.1" outlineLevel="0" r="1717">
      <c r="A1717" s="21" t="n">
        <v>45957</v>
      </c>
      <c r="B1717" s="22" t="s">
        <v>813</v>
      </c>
      <c r="C1717" s="22" t="s">
        <v>1026</v>
      </c>
      <c r="D1717" s="22" t="s">
        <v>813</v>
      </c>
      <c r="E1717" s="22" t="s">
        <v>813</v>
      </c>
      <c r="F1717" s="22" t="s">
        <v>20</v>
      </c>
      <c r="G1717" s="23" t="n">
        <v>1</v>
      </c>
      <c r="H1717" s="24" t="n">
        <v>904</v>
      </c>
      <c r="I1717" s="24" t="n">
        <v>904</v>
      </c>
      <c r="J1717" s="24" t="n">
        <v>0</v>
      </c>
      <c r="K1717" s="24" t="n">
        <v>-0</v>
      </c>
      <c r="L1717" s="24" t="n">
        <v>-0</v>
      </c>
      <c r="M1717" s="24"/>
      <c r="N1717" s="6" t="s">
        <f>=I1717+J1717+K1717+L1717</f>
      </c>
      <c r="O1717" s="22"/>
      <c r="P1717" s="22" t="s">
        <v>807</v>
      </c>
    </row>
    <row collapsed="false" customFormat="false" customHeight="false" hidden="false" ht="12.1" outlineLevel="0" r="1718">
      <c r="A1718" s="20" t="n">
        <v>45957.841134259</v>
      </c>
      <c r="B1718" s="16" t="s">
        <v>58</v>
      </c>
      <c r="C1718" s="16" t="s">
        <v>961</v>
      </c>
      <c r="D1718" s="16" t="s">
        <v>656</v>
      </c>
      <c r="E1718" s="16" t="s">
        <v>18</v>
      </c>
      <c r="F1718" s="16" t="s">
        <v>20</v>
      </c>
      <c r="G1718" s="7" t="n">
        <v>300</v>
      </c>
      <c r="H1718" s="6" t="n">
        <v>2.697</v>
      </c>
      <c r="I1718" s="6" t="n">
        <v>-809.1</v>
      </c>
      <c r="J1718" s="6" t="n">
        <v>-0</v>
      </c>
      <c r="K1718" s="6" t="n">
        <v>-0.62</v>
      </c>
      <c r="L1718" s="6" t="n">
        <v>-0</v>
      </c>
      <c r="M1718" s="6"/>
      <c r="N1718" s="6" t="s">
        <f>=I1718+J1718+K1718+L1718</f>
      </c>
      <c r="O1718" s="16"/>
      <c r="P1718" s="16" t="s">
        <v>807</v>
      </c>
    </row>
    <row collapsed="false" customFormat="false" customHeight="false" hidden="false" ht="12.1" outlineLevel="0" r="1719">
      <c r="A1719" s="20" t="n">
        <v>45957.84125</v>
      </c>
      <c r="B1719" s="16" t="s">
        <v>102</v>
      </c>
      <c r="C1719" s="16" t="s">
        <v>845</v>
      </c>
      <c r="D1719" s="16" t="s">
        <v>656</v>
      </c>
      <c r="E1719" s="16" t="s">
        <v>87</v>
      </c>
      <c r="F1719" s="16" t="s">
        <v>20</v>
      </c>
      <c r="G1719" s="7" t="n">
        <v>1</v>
      </c>
      <c r="H1719" s="6" t="n">
        <v>126.8</v>
      </c>
      <c r="I1719" s="6" t="n">
        <v>-126.8</v>
      </c>
      <c r="J1719" s="6" t="n">
        <v>-0</v>
      </c>
      <c r="K1719" s="6" t="n">
        <v>-0.1</v>
      </c>
      <c r="L1719" s="6" t="n">
        <v>-0</v>
      </c>
      <c r="M1719" s="6"/>
      <c r="N1719" s="6" t="s">
        <f>=I1719+J1719+K1719+L1719</f>
      </c>
      <c r="O1719" s="16"/>
      <c r="P1719" s="16" t="s">
        <v>807</v>
      </c>
    </row>
    <row collapsed="false" customFormat="false" customHeight="false" hidden="false" ht="12.1" outlineLevel="0" r="1720">
      <c r="A1720" s="21" t="n">
        <v>45958</v>
      </c>
      <c r="B1720" s="22" t="s">
        <v>813</v>
      </c>
      <c r="C1720" s="22" t="s">
        <v>1027</v>
      </c>
      <c r="D1720" s="22" t="s">
        <v>813</v>
      </c>
      <c r="E1720" s="22" t="s">
        <v>813</v>
      </c>
      <c r="F1720" s="22" t="s">
        <v>20</v>
      </c>
      <c r="G1720" s="23" t="n">
        <v>1</v>
      </c>
      <c r="H1720" s="24" t="n">
        <v>82.6</v>
      </c>
      <c r="I1720" s="24" t="n">
        <v>82.6</v>
      </c>
      <c r="J1720" s="24" t="n">
        <v>0</v>
      </c>
      <c r="K1720" s="24" t="n">
        <v>-0</v>
      </c>
      <c r="L1720" s="24" t="n">
        <v>-0</v>
      </c>
      <c r="M1720" s="24"/>
      <c r="N1720" s="6" t="s">
        <f>=I1720+J1720+K1720+L1720</f>
      </c>
      <c r="O1720" s="22"/>
      <c r="P1720" s="22" t="s">
        <v>999</v>
      </c>
    </row>
    <row collapsed="false" customFormat="false" customHeight="false" hidden="false" ht="12.1" outlineLevel="0" r="1721">
      <c r="A1721" s="20" t="n">
        <v>45958.570706019</v>
      </c>
      <c r="B1721" s="16" t="s">
        <v>105</v>
      </c>
      <c r="C1721" s="16" t="s">
        <v>913</v>
      </c>
      <c r="D1721" s="16" t="s">
        <v>656</v>
      </c>
      <c r="E1721" s="16" t="s">
        <v>87</v>
      </c>
      <c r="F1721" s="16" t="s">
        <v>20</v>
      </c>
      <c r="G1721" s="7" t="n">
        <v>5</v>
      </c>
      <c r="H1721" s="6" t="n">
        <v>17.0285</v>
      </c>
      <c r="I1721" s="6" t="n">
        <v>-85.14</v>
      </c>
      <c r="J1721" s="6" t="n">
        <v>-0</v>
      </c>
      <c r="K1721" s="6" t="n">
        <v>-0</v>
      </c>
      <c r="L1721" s="6" t="n">
        <v>-0.02</v>
      </c>
      <c r="M1721" s="6"/>
      <c r="N1721" s="6" t="s">
        <f>=I1721+J1721+K1721+L1721</f>
      </c>
      <c r="O1721" s="16"/>
      <c r="P1721" s="16" t="s">
        <v>999</v>
      </c>
    </row>
    <row collapsed="false" customFormat="false" customHeight="false" hidden="false" ht="12.1" outlineLevel="0" r="1722">
      <c r="A1722" s="21" t="n">
        <v>45961</v>
      </c>
      <c r="B1722" s="22" t="s">
        <v>803</v>
      </c>
      <c r="C1722" s="22" t="s">
        <v>175</v>
      </c>
      <c r="D1722" s="22" t="s">
        <v>803</v>
      </c>
      <c r="E1722" s="22" t="s">
        <v>803</v>
      </c>
      <c r="F1722" s="22" t="s">
        <v>20</v>
      </c>
      <c r="G1722" s="23" t="n">
        <v>1</v>
      </c>
      <c r="H1722" s="24" t="n">
        <v>10000</v>
      </c>
      <c r="I1722" s="24" t="n">
        <v>10000</v>
      </c>
      <c r="J1722" s="24" t="n">
        <v>0</v>
      </c>
      <c r="K1722" s="24" t="n">
        <v>-0</v>
      </c>
      <c r="L1722" s="24" t="n">
        <v>-0</v>
      </c>
      <c r="M1722" s="24"/>
      <c r="N1722" s="6" t="s">
        <f>=I1722+J1722+K1722+L1722</f>
      </c>
      <c r="O1722" s="22"/>
      <c r="P1722" s="22" t="s">
        <v>807</v>
      </c>
    </row>
    <row collapsed="false" customFormat="false" customHeight="false" hidden="false" ht="12.1" outlineLevel="0" r="1723">
      <c r="A1723" s="20" t="n">
        <v>45961.585949074</v>
      </c>
      <c r="B1723" s="16" t="s">
        <v>47</v>
      </c>
      <c r="C1723" s="16" t="s">
        <v>1019</v>
      </c>
      <c r="D1723" s="16" t="s">
        <v>656</v>
      </c>
      <c r="E1723" s="16" t="s">
        <v>18</v>
      </c>
      <c r="F1723" s="16" t="s">
        <v>20</v>
      </c>
      <c r="G1723" s="7" t="n">
        <v>1</v>
      </c>
      <c r="H1723" s="6" t="n">
        <v>2968.6</v>
      </c>
      <c r="I1723" s="6" t="n">
        <v>-2968.6</v>
      </c>
      <c r="J1723" s="6" t="n">
        <v>-0</v>
      </c>
      <c r="K1723" s="6" t="n">
        <v>-2.26</v>
      </c>
      <c r="L1723" s="6" t="n">
        <v>-0</v>
      </c>
      <c r="M1723" s="6"/>
      <c r="N1723" s="6" t="s">
        <f>=I1723+J1723+K1723+L1723</f>
      </c>
      <c r="O1723" s="16"/>
      <c r="P1723" s="16" t="s">
        <v>807</v>
      </c>
    </row>
    <row collapsed="false" customFormat="false" customHeight="false" hidden="false" ht="12.1" outlineLevel="0" r="1724">
      <c r="A1724" s="20" t="n">
        <v>45961.586122685</v>
      </c>
      <c r="B1724" s="16" t="s">
        <v>39</v>
      </c>
      <c r="C1724" s="16" t="s">
        <v>1016</v>
      </c>
      <c r="D1724" s="16" t="s">
        <v>656</v>
      </c>
      <c r="E1724" s="16" t="s">
        <v>18</v>
      </c>
      <c r="F1724" s="16" t="s">
        <v>20</v>
      </c>
      <c r="G1724" s="7" t="n">
        <v>1</v>
      </c>
      <c r="H1724" s="6" t="n">
        <v>2507</v>
      </c>
      <c r="I1724" s="6" t="n">
        <v>-2507</v>
      </c>
      <c r="J1724" s="6" t="n">
        <v>-0</v>
      </c>
      <c r="K1724" s="6" t="n">
        <v>-1.92</v>
      </c>
      <c r="L1724" s="6" t="n">
        <v>-0</v>
      </c>
      <c r="M1724" s="6"/>
      <c r="N1724" s="6" t="s">
        <f>=I1724+J1724+K1724+L1724</f>
      </c>
      <c r="O1724" s="16"/>
      <c r="P1724" s="16" t="s">
        <v>807</v>
      </c>
    </row>
    <row collapsed="false" customFormat="false" customHeight="false" hidden="false" ht="12.1" outlineLevel="0" r="1725">
      <c r="A1725" s="20" t="n">
        <v>45961.586296296</v>
      </c>
      <c r="B1725" s="16" t="s">
        <v>43</v>
      </c>
      <c r="C1725" s="16" t="s">
        <v>984</v>
      </c>
      <c r="D1725" s="16" t="s">
        <v>656</v>
      </c>
      <c r="E1725" s="16" t="s">
        <v>18</v>
      </c>
      <c r="F1725" s="16" t="s">
        <v>20</v>
      </c>
      <c r="G1725" s="7" t="n">
        <v>2</v>
      </c>
      <c r="H1725" s="6" t="n">
        <v>1226</v>
      </c>
      <c r="I1725" s="6" t="n">
        <v>-2452</v>
      </c>
      <c r="J1725" s="6" t="n">
        <v>-0</v>
      </c>
      <c r="K1725" s="6" t="n">
        <v>-1.88</v>
      </c>
      <c r="L1725" s="6" t="n">
        <v>-0</v>
      </c>
      <c r="M1725" s="6"/>
      <c r="N1725" s="6" t="s">
        <f>=I1725+J1725+K1725+L1725</f>
      </c>
      <c r="O1725" s="16"/>
      <c r="P1725" s="16" t="s">
        <v>807</v>
      </c>
    </row>
    <row collapsed="false" customFormat="false" customHeight="false" hidden="false" ht="12.1" outlineLevel="0" r="1726">
      <c r="A1726" s="20" t="n">
        <v>45961.586493056</v>
      </c>
      <c r="B1726" s="16" t="s">
        <v>72</v>
      </c>
      <c r="C1726" s="16" t="s">
        <v>991</v>
      </c>
      <c r="D1726" s="16" t="s">
        <v>656</v>
      </c>
      <c r="E1726" s="16" t="s">
        <v>18</v>
      </c>
      <c r="F1726" s="16" t="s">
        <v>20</v>
      </c>
      <c r="G1726" s="7" t="n">
        <v>10</v>
      </c>
      <c r="H1726" s="6" t="n">
        <v>125.2</v>
      </c>
      <c r="I1726" s="6" t="n">
        <v>-1252</v>
      </c>
      <c r="J1726" s="6" t="n">
        <v>-0</v>
      </c>
      <c r="K1726" s="6" t="n">
        <v>-0.96</v>
      </c>
      <c r="L1726" s="6" t="n">
        <v>-0</v>
      </c>
      <c r="M1726" s="6"/>
      <c r="N1726" s="6" t="s">
        <f>=I1726+J1726+K1726+L1726</f>
      </c>
      <c r="O1726" s="16"/>
      <c r="P1726" s="16" t="s">
        <v>807</v>
      </c>
    </row>
    <row collapsed="false" customFormat="false" customHeight="false" hidden="false" ht="12.1" outlineLevel="0" r="1727">
      <c r="A1727" s="20" t="n">
        <v>45961.587071759</v>
      </c>
      <c r="B1727" s="16" t="s">
        <v>58</v>
      </c>
      <c r="C1727" s="16" t="s">
        <v>961</v>
      </c>
      <c r="D1727" s="16" t="s">
        <v>656</v>
      </c>
      <c r="E1727" s="16" t="s">
        <v>18</v>
      </c>
      <c r="F1727" s="16" t="s">
        <v>20</v>
      </c>
      <c r="G1727" s="7" t="n">
        <v>200</v>
      </c>
      <c r="H1727" s="6" t="n">
        <v>2.751</v>
      </c>
      <c r="I1727" s="6" t="n">
        <v>-550.2</v>
      </c>
      <c r="J1727" s="6" t="n">
        <v>-0</v>
      </c>
      <c r="K1727" s="6" t="n">
        <v>-0.42</v>
      </c>
      <c r="L1727" s="6" t="n">
        <v>-0</v>
      </c>
      <c r="M1727" s="6"/>
      <c r="N1727" s="6" t="s">
        <f>=I1727+J1727+K1727+L1727</f>
      </c>
      <c r="O1727" s="16"/>
      <c r="P1727" s="16" t="s">
        <v>807</v>
      </c>
    </row>
    <row collapsed="false" customFormat="false" customHeight="false" hidden="false" ht="12.1" outlineLevel="0" r="1728">
      <c r="A1728" s="20" t="n">
        <v>45961.587222222</v>
      </c>
      <c r="B1728" s="16" t="s">
        <v>102</v>
      </c>
      <c r="C1728" s="16" t="s">
        <v>845</v>
      </c>
      <c r="D1728" s="16" t="s">
        <v>656</v>
      </c>
      <c r="E1728" s="16" t="s">
        <v>87</v>
      </c>
      <c r="F1728" s="16" t="s">
        <v>20</v>
      </c>
      <c r="G1728" s="7" t="n">
        <v>2</v>
      </c>
      <c r="H1728" s="6" t="n">
        <v>129.6</v>
      </c>
      <c r="I1728" s="6" t="n">
        <v>-259.2</v>
      </c>
      <c r="J1728" s="6" t="n">
        <v>-0</v>
      </c>
      <c r="K1728" s="6" t="n">
        <v>-0.2</v>
      </c>
      <c r="L1728" s="6" t="n">
        <v>-0</v>
      </c>
      <c r="M1728" s="6"/>
      <c r="N1728" s="6" t="s">
        <f>=I1728+J1728+K1728+L1728</f>
      </c>
      <c r="O1728" s="16"/>
      <c r="P1728" s="16" t="s">
        <v>807</v>
      </c>
    </row>
    <row collapsed="false" customFormat="false" customHeight="false" hidden="false" ht="12.1" outlineLevel="0" r="1729">
      <c r="A1729" s="29" t="n">
        <v>45966.424340278</v>
      </c>
      <c r="B1729" s="30" t="s">
        <v>27</v>
      </c>
      <c r="C1729" s="30" t="s">
        <v>860</v>
      </c>
      <c r="D1729" s="30" t="s">
        <v>657</v>
      </c>
      <c r="E1729" s="30" t="s">
        <v>18</v>
      </c>
      <c r="F1729" s="30" t="s">
        <v>20</v>
      </c>
      <c r="G1729" s="31" t="n">
        <v>-12</v>
      </c>
      <c r="H1729" s="32" t="n">
        <v>5525</v>
      </c>
      <c r="I1729" s="32" t="n">
        <v>66300</v>
      </c>
      <c r="J1729" s="32" t="n">
        <v>0</v>
      </c>
      <c r="K1729" s="32" t="n">
        <v>-50.72</v>
      </c>
      <c r="L1729" s="32" t="n">
        <v>-0</v>
      </c>
      <c r="M1729" s="32"/>
      <c r="N1729" s="6" t="s">
        <f>=I1729+J1729+K1729+L1729</f>
      </c>
      <c r="O1729" s="30"/>
      <c r="P1729" s="30" t="s">
        <v>807</v>
      </c>
    </row>
    <row collapsed="false" customFormat="false" customHeight="false" hidden="false" ht="12.1" outlineLevel="0" r="1730">
      <c r="A1730" s="20" t="n">
        <v>45966.424641204</v>
      </c>
      <c r="B1730" s="16" t="s">
        <v>39</v>
      </c>
      <c r="C1730" s="16" t="s">
        <v>1016</v>
      </c>
      <c r="D1730" s="16" t="s">
        <v>656</v>
      </c>
      <c r="E1730" s="16" t="s">
        <v>18</v>
      </c>
      <c r="F1730" s="16" t="s">
        <v>20</v>
      </c>
      <c r="G1730" s="7" t="n">
        <v>5</v>
      </c>
      <c r="H1730" s="6" t="n">
        <v>2524.5</v>
      </c>
      <c r="I1730" s="6" t="n">
        <v>-12622.5</v>
      </c>
      <c r="J1730" s="6" t="n">
        <v>-0</v>
      </c>
      <c r="K1730" s="6" t="n">
        <v>-9.66</v>
      </c>
      <c r="L1730" s="6" t="n">
        <v>-0</v>
      </c>
      <c r="M1730" s="6"/>
      <c r="N1730" s="6" t="s">
        <f>=I1730+J1730+K1730+L1730</f>
      </c>
      <c r="O1730" s="16"/>
      <c r="P1730" s="16" t="s">
        <v>807</v>
      </c>
    </row>
    <row collapsed="false" customFormat="false" customHeight="false" hidden="false" ht="12.1" outlineLevel="0" r="1731">
      <c r="A1731" s="20" t="n">
        <v>45966.424861111</v>
      </c>
      <c r="B1731" s="16" t="s">
        <v>47</v>
      </c>
      <c r="C1731" s="16" t="s">
        <v>1019</v>
      </c>
      <c r="D1731" s="16" t="s">
        <v>656</v>
      </c>
      <c r="E1731" s="16" t="s">
        <v>18</v>
      </c>
      <c r="F1731" s="16" t="s">
        <v>20</v>
      </c>
      <c r="G1731" s="7" t="n">
        <v>6</v>
      </c>
      <c r="H1731" s="6" t="n">
        <v>2978.4</v>
      </c>
      <c r="I1731" s="6" t="n">
        <v>-17870.4</v>
      </c>
      <c r="J1731" s="6" t="n">
        <v>-0</v>
      </c>
      <c r="K1731" s="6" t="n">
        <v>-13.67</v>
      </c>
      <c r="L1731" s="6" t="n">
        <v>-0</v>
      </c>
      <c r="M1731" s="6"/>
      <c r="N1731" s="6" t="s">
        <f>=I1731+J1731+K1731+L1731</f>
      </c>
      <c r="O1731" s="16"/>
      <c r="P1731" s="16" t="s">
        <v>807</v>
      </c>
    </row>
    <row collapsed="false" customFormat="false" customHeight="false" hidden="false" ht="12.1" outlineLevel="0" r="1732">
      <c r="A1732" s="20" t="n">
        <v>45966.425046296</v>
      </c>
      <c r="B1732" s="16" t="s">
        <v>43</v>
      </c>
      <c r="C1732" s="16" t="s">
        <v>984</v>
      </c>
      <c r="D1732" s="16" t="s">
        <v>656</v>
      </c>
      <c r="E1732" s="16" t="s">
        <v>18</v>
      </c>
      <c r="F1732" s="16" t="s">
        <v>20</v>
      </c>
      <c r="G1732" s="7" t="n">
        <v>1</v>
      </c>
      <c r="H1732" s="6" t="n">
        <v>1233</v>
      </c>
      <c r="I1732" s="6" t="n">
        <v>-1233</v>
      </c>
      <c r="J1732" s="6" t="n">
        <v>-0</v>
      </c>
      <c r="K1732" s="6" t="n">
        <v>-0.94</v>
      </c>
      <c r="L1732" s="6" t="n">
        <v>-0</v>
      </c>
      <c r="M1732" s="6"/>
      <c r="N1732" s="6" t="s">
        <f>=I1732+J1732+K1732+L1732</f>
      </c>
      <c r="O1732" s="16"/>
      <c r="P1732" s="16" t="s">
        <v>807</v>
      </c>
    </row>
    <row collapsed="false" customFormat="false" customHeight="false" hidden="false" ht="12.1" outlineLevel="0" r="1733">
      <c r="A1733" s="20" t="n">
        <v>45966.425046296</v>
      </c>
      <c r="B1733" s="16" t="s">
        <v>43</v>
      </c>
      <c r="C1733" s="16" t="s">
        <v>984</v>
      </c>
      <c r="D1733" s="16" t="s">
        <v>656</v>
      </c>
      <c r="E1733" s="16" t="s">
        <v>18</v>
      </c>
      <c r="F1733" s="16" t="s">
        <v>20</v>
      </c>
      <c r="G1733" s="7" t="n">
        <v>3</v>
      </c>
      <c r="H1733" s="6" t="n">
        <v>1233</v>
      </c>
      <c r="I1733" s="6" t="n">
        <v>-3699</v>
      </c>
      <c r="J1733" s="6" t="n">
        <v>-0</v>
      </c>
      <c r="K1733" s="6" t="n">
        <v>-2.83</v>
      </c>
      <c r="L1733" s="6" t="n">
        <v>-0</v>
      </c>
      <c r="M1733" s="6"/>
      <c r="N1733" s="6" t="s">
        <f>=I1733+J1733+K1733+L1733</f>
      </c>
      <c r="O1733" s="16"/>
      <c r="P1733" s="16" t="s">
        <v>807</v>
      </c>
    </row>
    <row collapsed="false" customFormat="false" customHeight="false" hidden="false" ht="12.1" outlineLevel="0" r="1734">
      <c r="A1734" s="20" t="n">
        <v>45966.425219907</v>
      </c>
      <c r="B1734" s="16" t="s">
        <v>72</v>
      </c>
      <c r="C1734" s="16" t="s">
        <v>991</v>
      </c>
      <c r="D1734" s="16" t="s">
        <v>656</v>
      </c>
      <c r="E1734" s="16" t="s">
        <v>18</v>
      </c>
      <c r="F1734" s="16" t="s">
        <v>20</v>
      </c>
      <c r="G1734" s="7" t="n">
        <v>50</v>
      </c>
      <c r="H1734" s="6" t="n">
        <v>125.3</v>
      </c>
      <c r="I1734" s="6" t="n">
        <v>-6265</v>
      </c>
      <c r="J1734" s="6" t="n">
        <v>-0</v>
      </c>
      <c r="K1734" s="6" t="n">
        <v>-4.79</v>
      </c>
      <c r="L1734" s="6" t="n">
        <v>-0</v>
      </c>
      <c r="M1734" s="6"/>
      <c r="N1734" s="6" t="s">
        <f>=I1734+J1734+K1734+L1734</f>
      </c>
      <c r="O1734" s="16"/>
      <c r="P1734" s="16" t="s">
        <v>807</v>
      </c>
    </row>
    <row collapsed="false" customFormat="false" customHeight="false" hidden="false" ht="12.1" outlineLevel="0" r="1735">
      <c r="A1735" s="20" t="n">
        <v>45966.425509259</v>
      </c>
      <c r="B1735" s="16" t="s">
        <v>58</v>
      </c>
      <c r="C1735" s="16" t="s">
        <v>961</v>
      </c>
      <c r="D1735" s="16" t="s">
        <v>656</v>
      </c>
      <c r="E1735" s="16" t="s">
        <v>18</v>
      </c>
      <c r="F1735" s="16" t="s">
        <v>20</v>
      </c>
      <c r="G1735" s="7" t="n">
        <v>2700</v>
      </c>
      <c r="H1735" s="6" t="n">
        <v>2.762</v>
      </c>
      <c r="I1735" s="6" t="n">
        <v>-7457.4</v>
      </c>
      <c r="J1735" s="6" t="n">
        <v>-0</v>
      </c>
      <c r="K1735" s="6" t="n">
        <v>-5.7</v>
      </c>
      <c r="L1735" s="6" t="n">
        <v>-0</v>
      </c>
      <c r="M1735" s="6"/>
      <c r="N1735" s="6" t="s">
        <f>=I1735+J1735+K1735+L1735</f>
      </c>
      <c r="O1735" s="16"/>
      <c r="P1735" s="16" t="s">
        <v>807</v>
      </c>
    </row>
    <row collapsed="false" customFormat="false" customHeight="false" hidden="false" ht="12.1" outlineLevel="0" r="1736">
      <c r="A1736" s="20" t="n">
        <v>45966.426053241</v>
      </c>
      <c r="B1736" s="16" t="s">
        <v>43</v>
      </c>
      <c r="C1736" s="16" t="s">
        <v>984</v>
      </c>
      <c r="D1736" s="16" t="s">
        <v>656</v>
      </c>
      <c r="E1736" s="16" t="s">
        <v>18</v>
      </c>
      <c r="F1736" s="16" t="s">
        <v>20</v>
      </c>
      <c r="G1736" s="7" t="n">
        <v>2</v>
      </c>
      <c r="H1736" s="6" t="n">
        <v>1232.4</v>
      </c>
      <c r="I1736" s="6" t="n">
        <v>-2464.8</v>
      </c>
      <c r="J1736" s="6" t="n">
        <v>-0</v>
      </c>
      <c r="K1736" s="6" t="n">
        <v>-1.89</v>
      </c>
      <c r="L1736" s="6" t="n">
        <v>-0</v>
      </c>
      <c r="M1736" s="6"/>
      <c r="N1736" s="6" t="s">
        <f>=I1736+J1736+K1736+L1736</f>
      </c>
      <c r="O1736" s="16"/>
      <c r="P1736" s="16" t="s">
        <v>807</v>
      </c>
    </row>
    <row collapsed="false" customFormat="false" customHeight="false" hidden="false" ht="12.1" outlineLevel="0" r="1737">
      <c r="A1737" s="20" t="n">
        <v>45966.426053241</v>
      </c>
      <c r="B1737" s="16" t="s">
        <v>43</v>
      </c>
      <c r="C1737" s="16" t="s">
        <v>984</v>
      </c>
      <c r="D1737" s="16" t="s">
        <v>656</v>
      </c>
      <c r="E1737" s="16" t="s">
        <v>18</v>
      </c>
      <c r="F1737" s="16" t="s">
        <v>20</v>
      </c>
      <c r="G1737" s="7" t="n">
        <v>8</v>
      </c>
      <c r="H1737" s="6" t="n">
        <v>1232.4</v>
      </c>
      <c r="I1737" s="6" t="n">
        <v>-9859.2</v>
      </c>
      <c r="J1737" s="6" t="n">
        <v>-0</v>
      </c>
      <c r="K1737" s="6" t="n">
        <v>-7.54</v>
      </c>
      <c r="L1737" s="6" t="n">
        <v>-0</v>
      </c>
      <c r="M1737" s="6"/>
      <c r="N1737" s="6" t="s">
        <f>=I1737+J1737+K1737+L1737</f>
      </c>
      <c r="O1737" s="16"/>
      <c r="P1737" s="16" t="s">
        <v>807</v>
      </c>
    </row>
    <row collapsed="false" customFormat="false" customHeight="false" hidden="false" ht="12.1" outlineLevel="0" r="1738">
      <c r="A1738" s="20" t="n">
        <v>45966.426319444</v>
      </c>
      <c r="B1738" s="16" t="s">
        <v>68</v>
      </c>
      <c r="C1738" s="16" t="s">
        <v>829</v>
      </c>
      <c r="D1738" s="16" t="s">
        <v>656</v>
      </c>
      <c r="E1738" s="16" t="s">
        <v>18</v>
      </c>
      <c r="F1738" s="16" t="s">
        <v>20</v>
      </c>
      <c r="G1738" s="7" t="n">
        <v>5</v>
      </c>
      <c r="H1738" s="6" t="n">
        <v>854.4</v>
      </c>
      <c r="I1738" s="6" t="n">
        <v>-4272</v>
      </c>
      <c r="J1738" s="6" t="n">
        <v>-0</v>
      </c>
      <c r="K1738" s="6" t="n">
        <v>-3.27</v>
      </c>
      <c r="L1738" s="6" t="n">
        <v>-0</v>
      </c>
      <c r="M1738" s="6"/>
      <c r="N1738" s="6" t="s">
        <f>=I1738+J1738+K1738+L1738</f>
      </c>
      <c r="O1738" s="16"/>
      <c r="P1738" s="16" t="s">
        <v>807</v>
      </c>
    </row>
    <row collapsed="false" customFormat="false" customHeight="false" hidden="false" ht="12.1" outlineLevel="0" r="1739">
      <c r="A1739" s="20" t="n">
        <v>45966.426643519</v>
      </c>
      <c r="B1739" s="16" t="s">
        <v>102</v>
      </c>
      <c r="C1739" s="16" t="s">
        <v>845</v>
      </c>
      <c r="D1739" s="16" t="s">
        <v>656</v>
      </c>
      <c r="E1739" s="16" t="s">
        <v>87</v>
      </c>
      <c r="F1739" s="16" t="s">
        <v>20</v>
      </c>
      <c r="G1739" s="7" t="n">
        <v>3</v>
      </c>
      <c r="H1739" s="6" t="n">
        <v>130.2</v>
      </c>
      <c r="I1739" s="6" t="n">
        <v>-390.6</v>
      </c>
      <c r="J1739" s="6" t="n">
        <v>-0</v>
      </c>
      <c r="K1739" s="6" t="n">
        <v>-0.3</v>
      </c>
      <c r="L1739" s="6" t="n">
        <v>-0</v>
      </c>
      <c r="M1739" s="6"/>
      <c r="N1739" s="6" t="s">
        <f>=I1739+J1739+K1739+L1739</f>
      </c>
      <c r="O1739" s="16"/>
      <c r="P1739" s="16" t="s">
        <v>807</v>
      </c>
    </row>
    <row collapsed="false" customFormat="false" customHeight="false" hidden="false" ht="12.1" outlineLevel="0" r="1740">
      <c r="A1740" s="21" t="n">
        <v>45973</v>
      </c>
      <c r="B1740" s="22" t="s">
        <v>803</v>
      </c>
      <c r="C1740" s="22" t="s">
        <v>240</v>
      </c>
      <c r="D1740" s="22" t="s">
        <v>803</v>
      </c>
      <c r="E1740" s="22" t="s">
        <v>803</v>
      </c>
      <c r="F1740" s="22" t="s">
        <v>20</v>
      </c>
      <c r="G1740" s="23" t="n">
        <v>1</v>
      </c>
      <c r="H1740" s="24" t="n">
        <v>4000</v>
      </c>
      <c r="I1740" s="24" t="n">
        <v>4000</v>
      </c>
      <c r="J1740" s="24" t="n">
        <v>0</v>
      </c>
      <c r="K1740" s="24" t="n">
        <v>-0</v>
      </c>
      <c r="L1740" s="24" t="n">
        <v>-0</v>
      </c>
      <c r="M1740" s="24"/>
      <c r="N1740" s="6" t="s">
        <f>=I1740+J1740+K1740+L1740</f>
      </c>
      <c r="O1740" s="22"/>
      <c r="P1740" s="22" t="s">
        <v>999</v>
      </c>
    </row>
    <row collapsed="false" customFormat="false" customHeight="false" hidden="false" ht="12.1" outlineLevel="0" r="1741">
      <c r="A1741" s="21" t="n">
        <v>45973</v>
      </c>
      <c r="B1741" s="22" t="s">
        <v>803</v>
      </c>
      <c r="C1741" s="22" t="s">
        <v>240</v>
      </c>
      <c r="D1741" s="22" t="s">
        <v>803</v>
      </c>
      <c r="E1741" s="22" t="s">
        <v>803</v>
      </c>
      <c r="F1741" s="22" t="s">
        <v>20</v>
      </c>
      <c r="G1741" s="23" t="n">
        <v>1</v>
      </c>
      <c r="H1741" s="24" t="n">
        <v>1000</v>
      </c>
      <c r="I1741" s="24" t="n">
        <v>1000</v>
      </c>
      <c r="J1741" s="24" t="n">
        <v>0</v>
      </c>
      <c r="K1741" s="24" t="n">
        <v>-0</v>
      </c>
      <c r="L1741" s="24" t="n">
        <v>-0</v>
      </c>
      <c r="M1741" s="24"/>
      <c r="N1741" s="6" t="s">
        <f>=I1741+J1741+K1741+L1741</f>
      </c>
      <c r="O1741" s="22"/>
      <c r="P1741" s="22" t="s">
        <v>999</v>
      </c>
    </row>
    <row collapsed="false" customFormat="false" customHeight="false" hidden="false" ht="12.1" outlineLevel="0" r="1742">
      <c r="A1742" s="20" t="n">
        <v>45973.604039352</v>
      </c>
      <c r="B1742" s="16" t="s">
        <v>750</v>
      </c>
      <c r="C1742" s="16" t="s">
        <v>1028</v>
      </c>
      <c r="D1742" s="16" t="s">
        <v>656</v>
      </c>
      <c r="E1742" s="16" t="s">
        <v>113</v>
      </c>
      <c r="F1742" s="16" t="s">
        <v>20</v>
      </c>
      <c r="G1742" s="7" t="n">
        <v>1</v>
      </c>
      <c r="H1742" s="6" t="n">
        <v>95.58</v>
      </c>
      <c r="I1742" s="6" t="n">
        <v>-955.8</v>
      </c>
      <c r="J1742" s="6" t="n">
        <v>-0.93</v>
      </c>
      <c r="K1742" s="6" t="n">
        <v>-0.57</v>
      </c>
      <c r="L1742" s="6" t="n">
        <v>-0.12</v>
      </c>
      <c r="M1742" s="6"/>
      <c r="N1742" s="6" t="s">
        <f>=I1742+J1742+K1742+L1742</f>
      </c>
      <c r="O1742" s="16"/>
      <c r="P1742" s="16" t="s">
        <v>999</v>
      </c>
    </row>
    <row collapsed="false" customFormat="false" customHeight="false" hidden="false" ht="12.1" outlineLevel="0" r="1743">
      <c r="A1743" s="20" t="n">
        <v>45973.604583333</v>
      </c>
      <c r="B1743" s="16" t="s">
        <v>151</v>
      </c>
      <c r="C1743" s="16" t="s">
        <v>973</v>
      </c>
      <c r="D1743" s="16" t="s">
        <v>656</v>
      </c>
      <c r="E1743" s="16" t="s">
        <v>113</v>
      </c>
      <c r="F1743" s="16" t="s">
        <v>20</v>
      </c>
      <c r="G1743" s="7" t="n">
        <v>1</v>
      </c>
      <c r="H1743" s="6" t="n">
        <v>86.05</v>
      </c>
      <c r="I1743" s="6" t="n">
        <v>-860.5</v>
      </c>
      <c r="J1743" s="6" t="n">
        <v>-15.41</v>
      </c>
      <c r="K1743" s="6" t="n">
        <v>-0.52</v>
      </c>
      <c r="L1743" s="6" t="n">
        <v>-0.11</v>
      </c>
      <c r="M1743" s="6"/>
      <c r="N1743" s="6" t="s">
        <f>=I1743+J1743+K1743+L1743</f>
      </c>
      <c r="O1743" s="16"/>
      <c r="P1743" s="16" t="s">
        <v>999</v>
      </c>
    </row>
    <row collapsed="false" customFormat="false" customHeight="false" hidden="false" ht="12.1" outlineLevel="0" r="1744">
      <c r="A1744" s="20" t="n">
        <v>45973.60505787</v>
      </c>
      <c r="B1744" s="16" t="s">
        <v>743</v>
      </c>
      <c r="C1744" s="16" t="s">
        <v>964</v>
      </c>
      <c r="D1744" s="16" t="s">
        <v>656</v>
      </c>
      <c r="E1744" s="16" t="s">
        <v>113</v>
      </c>
      <c r="F1744" s="16" t="s">
        <v>20</v>
      </c>
      <c r="G1744" s="7" t="n">
        <v>1</v>
      </c>
      <c r="H1744" s="6" t="n">
        <v>96.94</v>
      </c>
      <c r="I1744" s="6" t="n">
        <v>-969.4</v>
      </c>
      <c r="J1744" s="6" t="n">
        <v>-43.29</v>
      </c>
      <c r="K1744" s="6" t="n">
        <v>-0.58</v>
      </c>
      <c r="L1744" s="6" t="n">
        <v>-0.12</v>
      </c>
      <c r="M1744" s="6"/>
      <c r="N1744" s="6" t="s">
        <f>=I1744+J1744+K1744+L1744</f>
      </c>
      <c r="O1744" s="16"/>
      <c r="P1744" s="16" t="s">
        <v>999</v>
      </c>
    </row>
    <row collapsed="false" customFormat="false" customHeight="false" hidden="false" ht="12.1" outlineLevel="0" r="1745">
      <c r="A1745" s="20" t="n">
        <v>45973.605532407</v>
      </c>
      <c r="B1745" s="16" t="s">
        <v>155</v>
      </c>
      <c r="C1745" s="16" t="s">
        <v>946</v>
      </c>
      <c r="D1745" s="16" t="s">
        <v>656</v>
      </c>
      <c r="E1745" s="16" t="s">
        <v>113</v>
      </c>
      <c r="F1745" s="16" t="s">
        <v>20</v>
      </c>
      <c r="G1745" s="7" t="n">
        <v>1</v>
      </c>
      <c r="H1745" s="6" t="n">
        <v>85.869</v>
      </c>
      <c r="I1745" s="6" t="n">
        <v>-858.69</v>
      </c>
      <c r="J1745" s="6" t="n">
        <v>-17.51</v>
      </c>
      <c r="K1745" s="6" t="n">
        <v>-0.52</v>
      </c>
      <c r="L1745" s="6" t="n">
        <v>-0.11</v>
      </c>
      <c r="M1745" s="6"/>
      <c r="N1745" s="6" t="s">
        <f>=I1745+J1745+K1745+L1745</f>
      </c>
      <c r="O1745" s="16"/>
      <c r="P1745" s="16" t="s">
        <v>999</v>
      </c>
    </row>
    <row collapsed="false" customFormat="false" customHeight="false" hidden="false" ht="12.1" outlineLevel="0" r="1746">
      <c r="A1746" s="20" t="n">
        <v>45973.605856481</v>
      </c>
      <c r="B1746" s="16" t="s">
        <v>105</v>
      </c>
      <c r="C1746" s="16" t="s">
        <v>913</v>
      </c>
      <c r="D1746" s="16" t="s">
        <v>656</v>
      </c>
      <c r="E1746" s="16" t="s">
        <v>87</v>
      </c>
      <c r="F1746" s="16" t="s">
        <v>20</v>
      </c>
      <c r="G1746" s="7" t="n">
        <v>16</v>
      </c>
      <c r="H1746" s="6" t="n">
        <v>17.1415</v>
      </c>
      <c r="I1746" s="6" t="n">
        <v>-274.26</v>
      </c>
      <c r="J1746" s="6" t="n">
        <v>-0</v>
      </c>
      <c r="K1746" s="6" t="n">
        <v>-0</v>
      </c>
      <c r="L1746" s="6" t="n">
        <v>-0.05</v>
      </c>
      <c r="M1746" s="6"/>
      <c r="N1746" s="6" t="s">
        <f>=I1746+J1746+K1746+L1746</f>
      </c>
      <c r="O1746" s="16"/>
      <c r="P1746" s="16" t="s">
        <v>999</v>
      </c>
    </row>
    <row collapsed="false" customFormat="false" customHeight="false" hidden="false" ht="12.1" outlineLevel="0" r="1747">
      <c r="A1747" s="20" t="n">
        <v>45973.907997685</v>
      </c>
      <c r="B1747" s="16" t="s">
        <v>751</v>
      </c>
      <c r="C1747" s="16" t="s">
        <v>1029</v>
      </c>
      <c r="D1747" s="16" t="s">
        <v>656</v>
      </c>
      <c r="E1747" s="16" t="s">
        <v>113</v>
      </c>
      <c r="F1747" s="16" t="s">
        <v>20</v>
      </c>
      <c r="G1747" s="7" t="n">
        <v>1</v>
      </c>
      <c r="H1747" s="6" t="n">
        <v>94.38</v>
      </c>
      <c r="I1747" s="6" t="n">
        <v>-943.8</v>
      </c>
      <c r="J1747" s="6" t="n">
        <v>-8.94</v>
      </c>
      <c r="K1747" s="6" t="n">
        <v>-0.56</v>
      </c>
      <c r="L1747" s="6" t="n">
        <v>-0.12</v>
      </c>
      <c r="M1747" s="6"/>
      <c r="N1747" s="6" t="s">
        <f>=I1747+J1747+K1747+L1747</f>
      </c>
      <c r="O1747" s="16"/>
      <c r="P1747" s="16" t="s">
        <v>999</v>
      </c>
    </row>
    <row collapsed="false" customFormat="false" customHeight="false" hidden="false" ht="12.1" outlineLevel="0" r="1748">
      <c r="A1748" s="20" t="n">
        <v>45973.908217593</v>
      </c>
      <c r="B1748" s="16" t="s">
        <v>105</v>
      </c>
      <c r="C1748" s="16" t="s">
        <v>913</v>
      </c>
      <c r="D1748" s="16" t="s">
        <v>656</v>
      </c>
      <c r="E1748" s="16" t="s">
        <v>87</v>
      </c>
      <c r="F1748" s="16" t="s">
        <v>20</v>
      </c>
      <c r="G1748" s="7" t="n">
        <v>3</v>
      </c>
      <c r="H1748" s="6" t="n">
        <v>17.142</v>
      </c>
      <c r="I1748" s="6" t="n">
        <v>-51.43</v>
      </c>
      <c r="J1748" s="6" t="n">
        <v>-0</v>
      </c>
      <c r="K1748" s="6" t="n">
        <v>-0</v>
      </c>
      <c r="L1748" s="6" t="n">
        <v>-0.02</v>
      </c>
      <c r="M1748" s="6"/>
      <c r="N1748" s="6" t="s">
        <f>=I1748+J1748+K1748+L1748</f>
      </c>
      <c r="O1748" s="16"/>
      <c r="P1748" s="16" t="s">
        <v>999</v>
      </c>
    </row>
    <row collapsed="false" customFormat="false" customHeight="false" hidden="false" ht="12.1" outlineLevel="0" r="1749">
      <c r="A1749" s="21" t="n">
        <v>45975.491666667</v>
      </c>
      <c r="B1749" s="22" t="s">
        <v>803</v>
      </c>
      <c r="C1749" s="22" t="s">
        <v>175</v>
      </c>
      <c r="D1749" s="22" t="s">
        <v>803</v>
      </c>
      <c r="E1749" s="22" t="s">
        <v>803</v>
      </c>
      <c r="F1749" s="22" t="s">
        <v>20</v>
      </c>
      <c r="G1749" s="23" t="n">
        <v>8000</v>
      </c>
      <c r="H1749" s="24" t="n">
        <v>1</v>
      </c>
      <c r="I1749" s="24" t="n">
        <v>8000</v>
      </c>
      <c r="J1749" s="24" t="n">
        <v>0</v>
      </c>
      <c r="K1749" s="24" t="n">
        <v>-0</v>
      </c>
      <c r="L1749" s="24" t="n">
        <v>-0</v>
      </c>
      <c r="M1749" s="24"/>
      <c r="N1749" s="6" t="s">
        <f>=I1749+J1749+K1749+L1749</f>
      </c>
      <c r="O1749" s="22"/>
      <c r="P1749" s="22" t="s">
        <v>927</v>
      </c>
    </row>
    <row collapsed="false" customFormat="false" customHeight="false" hidden="false" ht="12.1" outlineLevel="0" r="1750">
      <c r="A1750" s="20" t="n">
        <v>45978.504861111</v>
      </c>
      <c r="B1750" s="16" t="s">
        <v>17</v>
      </c>
      <c r="C1750" s="16" t="s">
        <v>928</v>
      </c>
      <c r="D1750" s="16" t="s">
        <v>656</v>
      </c>
      <c r="E1750" s="16" t="s">
        <v>18</v>
      </c>
      <c r="F1750" s="16" t="s">
        <v>20</v>
      </c>
      <c r="G1750" s="7" t="n">
        <v>0.5862726</v>
      </c>
      <c r="H1750" s="6" t="n">
        <v>13645.53</v>
      </c>
      <c r="I1750" s="6" t="n">
        <v>-8000</v>
      </c>
      <c r="J1750" s="6" t="n">
        <v>-0</v>
      </c>
      <c r="K1750" s="6" t="n">
        <v>-0</v>
      </c>
      <c r="L1750" s="6" t="n">
        <v>-0</v>
      </c>
      <c r="M1750" s="6"/>
      <c r="N1750" s="6" t="s">
        <f>=I1750+J1750+K1750+L1750</f>
      </c>
      <c r="O1750" s="16"/>
      <c r="P1750" s="16" t="s">
        <v>927</v>
      </c>
    </row>
    <row collapsed="false" customFormat="false" customHeight="false" hidden="false" ht="12.1" outlineLevel="0" r="1751">
      <c r="A1751" s="21" t="n">
        <v>45980</v>
      </c>
      <c r="B1751" s="22" t="s">
        <v>813</v>
      </c>
      <c r="C1751" s="22" t="s">
        <v>1030</v>
      </c>
      <c r="D1751" s="22" t="s">
        <v>813</v>
      </c>
      <c r="E1751" s="22" t="s">
        <v>813</v>
      </c>
      <c r="F1751" s="22" t="s">
        <v>20</v>
      </c>
      <c r="G1751" s="23" t="n">
        <v>1</v>
      </c>
      <c r="H1751" s="24" t="n">
        <v>632.25</v>
      </c>
      <c r="I1751" s="24" t="n">
        <v>632.25</v>
      </c>
      <c r="J1751" s="24" t="n">
        <v>0</v>
      </c>
      <c r="K1751" s="24" t="n">
        <v>-0</v>
      </c>
      <c r="L1751" s="24" t="n">
        <v>-0</v>
      </c>
      <c r="M1751" s="24"/>
      <c r="N1751" s="6" t="s">
        <f>=I1751+J1751+K1751+L1751</f>
      </c>
      <c r="O1751" s="22"/>
      <c r="P1751" s="22" t="s">
        <v>841</v>
      </c>
    </row>
    <row collapsed="false" customFormat="false" customHeight="false" hidden="false" ht="12.1" outlineLevel="0" r="1752">
      <c r="A1752" s="21" t="n">
        <v>45980</v>
      </c>
      <c r="B1752" s="22" t="s">
        <v>813</v>
      </c>
      <c r="C1752" s="22" t="s">
        <v>1031</v>
      </c>
      <c r="D1752" s="22" t="s">
        <v>813</v>
      </c>
      <c r="E1752" s="22" t="s">
        <v>813</v>
      </c>
      <c r="F1752" s="22" t="s">
        <v>20</v>
      </c>
      <c r="G1752" s="23" t="n">
        <v>1</v>
      </c>
      <c r="H1752" s="24" t="n">
        <v>11.18</v>
      </c>
      <c r="I1752" s="24" t="n">
        <v>11.18</v>
      </c>
      <c r="J1752" s="24" t="n">
        <v>0</v>
      </c>
      <c r="K1752" s="24" t="n">
        <v>-0</v>
      </c>
      <c r="L1752" s="24" t="n">
        <v>-0</v>
      </c>
      <c r="M1752" s="24"/>
      <c r="N1752" s="6" t="s">
        <f>=I1752+J1752+K1752+L1752</f>
      </c>
      <c r="O1752" s="22"/>
      <c r="P1752" s="22" t="s">
        <v>993</v>
      </c>
    </row>
    <row collapsed="false" customFormat="false" customHeight="false" hidden="false" ht="12.1" outlineLevel="0" r="1753">
      <c r="A1753" s="20" t="n">
        <v>45981.605138889</v>
      </c>
      <c r="B1753" s="16" t="s">
        <v>96</v>
      </c>
      <c r="C1753" s="16" t="s">
        <v>847</v>
      </c>
      <c r="D1753" s="16" t="s">
        <v>656</v>
      </c>
      <c r="E1753" s="16" t="s">
        <v>87</v>
      </c>
      <c r="F1753" s="16" t="s">
        <v>20</v>
      </c>
      <c r="G1753" s="7" t="n">
        <v>242</v>
      </c>
      <c r="H1753" s="6" t="n">
        <v>2.613</v>
      </c>
      <c r="I1753" s="6" t="n">
        <v>-632.35</v>
      </c>
      <c r="J1753" s="6" t="n">
        <v>-0</v>
      </c>
      <c r="K1753" s="6" t="n">
        <v>-0.38</v>
      </c>
      <c r="L1753" s="6" t="n">
        <v>-0.13</v>
      </c>
      <c r="M1753" s="6"/>
      <c r="N1753" s="6" t="s">
        <f>=I1753+J1753+K1753+L1753</f>
      </c>
      <c r="O1753" s="16"/>
      <c r="P1753" s="16" t="s">
        <v>841</v>
      </c>
    </row>
    <row collapsed="false" customFormat="false" customHeight="false" hidden="false" ht="12.1" outlineLevel="0" r="1754">
      <c r="A1754" s="21" t="n">
        <v>45982</v>
      </c>
      <c r="B1754" s="22" t="s">
        <v>813</v>
      </c>
      <c r="C1754" s="22" t="s">
        <v>1032</v>
      </c>
      <c r="D1754" s="22" t="s">
        <v>813</v>
      </c>
      <c r="E1754" s="22" t="s">
        <v>813</v>
      </c>
      <c r="F1754" s="22" t="s">
        <v>20</v>
      </c>
      <c r="G1754" s="23" t="n">
        <v>1</v>
      </c>
      <c r="H1754" s="24" t="n">
        <v>59.12</v>
      </c>
      <c r="I1754" s="24" t="n">
        <v>59.12</v>
      </c>
      <c r="J1754" s="24" t="n">
        <v>0</v>
      </c>
      <c r="K1754" s="24" t="n">
        <v>-0</v>
      </c>
      <c r="L1754" s="24" t="n">
        <v>-0</v>
      </c>
      <c r="M1754" s="24"/>
      <c r="N1754" s="6" t="s">
        <f>=I1754+J1754+K1754+L1754</f>
      </c>
      <c r="O1754" s="22"/>
      <c r="P1754" s="22" t="s">
        <v>999</v>
      </c>
    </row>
    <row collapsed="false" customFormat="false" customHeight="false" hidden="false" ht="12.1" outlineLevel="0" r="1755">
      <c r="A1755" s="21" t="n">
        <v>45985</v>
      </c>
      <c r="B1755" s="22" t="s">
        <v>803</v>
      </c>
      <c r="C1755" s="22" t="s">
        <v>240</v>
      </c>
      <c r="D1755" s="22" t="s">
        <v>803</v>
      </c>
      <c r="E1755" s="22" t="s">
        <v>803</v>
      </c>
      <c r="F1755" s="22" t="s">
        <v>20</v>
      </c>
      <c r="G1755" s="23" t="n">
        <v>1</v>
      </c>
      <c r="H1755" s="24" t="n">
        <v>3000</v>
      </c>
      <c r="I1755" s="24" t="n">
        <v>3000</v>
      </c>
      <c r="J1755" s="24" t="n">
        <v>0</v>
      </c>
      <c r="K1755" s="24" t="n">
        <v>-0</v>
      </c>
      <c r="L1755" s="24" t="n">
        <v>-0</v>
      </c>
      <c r="M1755" s="24"/>
      <c r="N1755" s="6" t="s">
        <f>=I1755+J1755+K1755+L1755</f>
      </c>
      <c r="O1755" s="22"/>
      <c r="P1755" s="22" t="s">
        <v>999</v>
      </c>
    </row>
    <row collapsed="false" customFormat="false" customHeight="false" hidden="false" ht="12.1" outlineLevel="0" r="1756">
      <c r="A1756" s="21" t="n">
        <v>45985</v>
      </c>
      <c r="B1756" s="22" t="s">
        <v>803</v>
      </c>
      <c r="C1756" s="22" t="s">
        <v>240</v>
      </c>
      <c r="D1756" s="22" t="s">
        <v>803</v>
      </c>
      <c r="E1756" s="22" t="s">
        <v>803</v>
      </c>
      <c r="F1756" s="22" t="s">
        <v>20</v>
      </c>
      <c r="G1756" s="23" t="n">
        <v>1</v>
      </c>
      <c r="H1756" s="24" t="n">
        <v>2000</v>
      </c>
      <c r="I1756" s="24" t="n">
        <v>2000</v>
      </c>
      <c r="J1756" s="24" t="n">
        <v>0</v>
      </c>
      <c r="K1756" s="24" t="n">
        <v>-0</v>
      </c>
      <c r="L1756" s="24" t="n">
        <v>-0</v>
      </c>
      <c r="M1756" s="24"/>
      <c r="N1756" s="6" t="s">
        <f>=I1756+J1756+K1756+L1756</f>
      </c>
      <c r="O1756" s="22"/>
      <c r="P1756" s="22" t="s">
        <v>999</v>
      </c>
    </row>
    <row collapsed="false" customFormat="false" customHeight="false" hidden="false" ht="12.1" outlineLevel="0" r="1757">
      <c r="A1757" s="20" t="n">
        <v>45985.73818287</v>
      </c>
      <c r="B1757" s="16" t="s">
        <v>127</v>
      </c>
      <c r="C1757" s="16" t="s">
        <v>1023</v>
      </c>
      <c r="D1757" s="16" t="s">
        <v>656</v>
      </c>
      <c r="E1757" s="16" t="s">
        <v>113</v>
      </c>
      <c r="F1757" s="16" t="s">
        <v>20</v>
      </c>
      <c r="G1757" s="7" t="n">
        <v>3</v>
      </c>
      <c r="H1757" s="6" t="n">
        <v>77.88</v>
      </c>
      <c r="I1757" s="6" t="n">
        <v>-2336.4</v>
      </c>
      <c r="J1757" s="6" t="n">
        <v>-43.5</v>
      </c>
      <c r="K1757" s="6" t="n">
        <v>-1.4</v>
      </c>
      <c r="L1757" s="6" t="n">
        <v>-0.19</v>
      </c>
      <c r="M1757" s="6"/>
      <c r="N1757" s="6" t="s">
        <f>=I1757+J1757+K1757+L1757</f>
      </c>
      <c r="O1757" s="16"/>
      <c r="P1757" s="16" t="s">
        <v>999</v>
      </c>
    </row>
    <row collapsed="false" customFormat="false" customHeight="false" hidden="false" ht="12.1" outlineLevel="0" r="1758">
      <c r="A1758" s="20" t="n">
        <v>45985.739895833</v>
      </c>
      <c r="B1758" s="16" t="s">
        <v>739</v>
      </c>
      <c r="C1758" s="16" t="s">
        <v>956</v>
      </c>
      <c r="D1758" s="16" t="s">
        <v>656</v>
      </c>
      <c r="E1758" s="16" t="s">
        <v>113</v>
      </c>
      <c r="F1758" s="16" t="s">
        <v>20</v>
      </c>
      <c r="G1758" s="7" t="n">
        <v>1</v>
      </c>
      <c r="H1758" s="6" t="n">
        <v>59.151</v>
      </c>
      <c r="I1758" s="6" t="n">
        <v>-591.51</v>
      </c>
      <c r="J1758" s="6" t="n">
        <v>-33.84</v>
      </c>
      <c r="K1758" s="6" t="n">
        <v>-0.36</v>
      </c>
      <c r="L1758" s="6" t="n">
        <v>-0.05</v>
      </c>
      <c r="M1758" s="6"/>
      <c r="N1758" s="6" t="s">
        <f>=I1758+J1758+K1758+L1758</f>
      </c>
      <c r="O1758" s="16"/>
      <c r="P1758" s="16" t="s">
        <v>999</v>
      </c>
    </row>
    <row collapsed="false" customFormat="false" customHeight="false" hidden="false" ht="12.1" outlineLevel="0" r="1759">
      <c r="A1759" s="20" t="n">
        <v>45985.89162037</v>
      </c>
      <c r="B1759" s="16" t="s">
        <v>752</v>
      </c>
      <c r="C1759" s="16" t="s">
        <v>1033</v>
      </c>
      <c r="D1759" s="16" t="s">
        <v>656</v>
      </c>
      <c r="E1759" s="16" t="s">
        <v>113</v>
      </c>
      <c r="F1759" s="16" t="s">
        <v>20</v>
      </c>
      <c r="G1759" s="7" t="n">
        <v>1</v>
      </c>
      <c r="H1759" s="6" t="n">
        <v>99.15</v>
      </c>
      <c r="I1759" s="6" t="n">
        <v>-991.5</v>
      </c>
      <c r="J1759" s="6" t="n">
        <v>-10.32</v>
      </c>
      <c r="K1759" s="6" t="n">
        <v>-0.59</v>
      </c>
      <c r="L1759" s="6" t="n">
        <v>-0.09</v>
      </c>
      <c r="M1759" s="6"/>
      <c r="N1759" s="6" t="s">
        <f>=I1759+J1759+K1759+L1759</f>
      </c>
      <c r="O1759" s="16"/>
      <c r="P1759" s="16" t="s">
        <v>999</v>
      </c>
    </row>
    <row collapsed="false" customFormat="false" customHeight="false" hidden="false" ht="12.1" outlineLevel="0" r="1760">
      <c r="A1760" s="20" t="n">
        <v>45985.891851852</v>
      </c>
      <c r="B1760" s="16" t="s">
        <v>753</v>
      </c>
      <c r="C1760" s="16" t="s">
        <v>1034</v>
      </c>
      <c r="D1760" s="16" t="s">
        <v>656</v>
      </c>
      <c r="E1760" s="16" t="s">
        <v>113</v>
      </c>
      <c r="F1760" s="16" t="s">
        <v>20</v>
      </c>
      <c r="G1760" s="7" t="n">
        <v>1</v>
      </c>
      <c r="H1760" s="6" t="n">
        <v>99.68</v>
      </c>
      <c r="I1760" s="6" t="n">
        <v>-996.8</v>
      </c>
      <c r="J1760" s="6" t="n">
        <v>-7.3</v>
      </c>
      <c r="K1760" s="6" t="n">
        <v>-0.6</v>
      </c>
      <c r="L1760" s="6" t="n">
        <v>-0.09</v>
      </c>
      <c r="M1760" s="6"/>
      <c r="N1760" s="6" t="s">
        <f>=I1760+J1760+K1760+L1760</f>
      </c>
      <c r="O1760" s="16"/>
      <c r="P1760" s="16" t="s">
        <v>999</v>
      </c>
    </row>
    <row collapsed="false" customFormat="false" customHeight="false" hidden="false" ht="12.1" outlineLevel="0" r="1761">
      <c r="A1761" s="21" t="n">
        <v>45987</v>
      </c>
      <c r="B1761" s="22" t="s">
        <v>813</v>
      </c>
      <c r="C1761" s="22" t="s">
        <v>1035</v>
      </c>
      <c r="D1761" s="22" t="s">
        <v>813</v>
      </c>
      <c r="E1761" s="22" t="s">
        <v>813</v>
      </c>
      <c r="F1761" s="22" t="s">
        <v>20</v>
      </c>
      <c r="G1761" s="23" t="n">
        <v>1</v>
      </c>
      <c r="H1761" s="24" t="n">
        <v>46.62</v>
      </c>
      <c r="I1761" s="24" t="n">
        <v>46.62</v>
      </c>
      <c r="J1761" s="24" t="n">
        <v>0</v>
      </c>
      <c r="K1761" s="24" t="n">
        <v>-0</v>
      </c>
      <c r="L1761" s="24" t="n">
        <v>-0</v>
      </c>
      <c r="M1761" s="24"/>
      <c r="N1761" s="6" t="s">
        <f>=I1761+J1761+K1761+L1761</f>
      </c>
      <c r="O1761" s="22"/>
      <c r="P1761" s="22" t="s">
        <v>999</v>
      </c>
    </row>
    <row collapsed="false" customFormat="false" customHeight="false" hidden="false" ht="12.1" outlineLevel="0" r="1762">
      <c r="A1762" s="21" t="n">
        <v>45987</v>
      </c>
      <c r="B1762" s="22" t="s">
        <v>813</v>
      </c>
      <c r="C1762" s="22" t="s">
        <v>1036</v>
      </c>
      <c r="D1762" s="22" t="s">
        <v>813</v>
      </c>
      <c r="E1762" s="22" t="s">
        <v>813</v>
      </c>
      <c r="F1762" s="22" t="s">
        <v>20</v>
      </c>
      <c r="G1762" s="23" t="n">
        <v>1</v>
      </c>
      <c r="H1762" s="24" t="n">
        <v>80.54</v>
      </c>
      <c r="I1762" s="24" t="n">
        <v>80.54</v>
      </c>
      <c r="J1762" s="24" t="n">
        <v>0</v>
      </c>
      <c r="K1762" s="24" t="n">
        <v>-0</v>
      </c>
      <c r="L1762" s="24" t="n">
        <v>-0</v>
      </c>
      <c r="M1762" s="24"/>
      <c r="N1762" s="6" t="s">
        <f>=I1762+J1762+K1762+L1762</f>
      </c>
      <c r="O1762" s="22"/>
      <c r="P1762" s="22" t="s">
        <v>999</v>
      </c>
    </row>
    <row collapsed="false" customFormat="false" customHeight="false" hidden="false" ht="12.1" outlineLevel="0" r="1763">
      <c r="A1763" s="21" t="n">
        <v>45988</v>
      </c>
      <c r="B1763" s="22" t="s">
        <v>803</v>
      </c>
      <c r="C1763" s="22" t="s">
        <v>240</v>
      </c>
      <c r="D1763" s="22" t="s">
        <v>803</v>
      </c>
      <c r="E1763" s="22" t="s">
        <v>803</v>
      </c>
      <c r="F1763" s="22" t="s">
        <v>20</v>
      </c>
      <c r="G1763" s="23" t="n">
        <v>1</v>
      </c>
      <c r="H1763" s="24" t="n">
        <v>7000</v>
      </c>
      <c r="I1763" s="24" t="n">
        <v>7000</v>
      </c>
      <c r="J1763" s="24" t="n">
        <v>0</v>
      </c>
      <c r="K1763" s="24" t="n">
        <v>-0</v>
      </c>
      <c r="L1763" s="24" t="n">
        <v>-0</v>
      </c>
      <c r="M1763" s="24"/>
      <c r="N1763" s="6" t="s">
        <f>=I1763+J1763+K1763+L1763</f>
      </c>
      <c r="O1763" s="22"/>
      <c r="P1763" s="22" t="s">
        <v>999</v>
      </c>
    </row>
    <row collapsed="false" customFormat="false" customHeight="false" hidden="false" ht="12.1" outlineLevel="0" r="1764">
      <c r="A1764" s="20" t="n">
        <v>45988.434814815</v>
      </c>
      <c r="B1764" s="16" t="s">
        <v>144</v>
      </c>
      <c r="C1764" s="16" t="s">
        <v>1037</v>
      </c>
      <c r="D1764" s="16" t="s">
        <v>656</v>
      </c>
      <c r="E1764" s="16" t="s">
        <v>113</v>
      </c>
      <c r="F1764" s="16" t="s">
        <v>20</v>
      </c>
      <c r="G1764" s="7" t="n">
        <v>4</v>
      </c>
      <c r="H1764" s="6" t="n">
        <v>92.87</v>
      </c>
      <c r="I1764" s="6" t="n">
        <v>-3714.8</v>
      </c>
      <c r="J1764" s="6" t="n">
        <v>-119.68</v>
      </c>
      <c r="K1764" s="6" t="n">
        <v>-2.23</v>
      </c>
      <c r="L1764" s="6" t="n">
        <v>-0.31</v>
      </c>
      <c r="M1764" s="6"/>
      <c r="N1764" s="6" t="s">
        <f>=I1764+J1764+K1764+L1764</f>
      </c>
      <c r="O1764" s="16"/>
      <c r="P1764" s="16" t="s">
        <v>999</v>
      </c>
    </row>
    <row collapsed="false" customFormat="false" customHeight="false" hidden="false" ht="12.1" outlineLevel="0" r="1765">
      <c r="A1765" s="20" t="n">
        <v>45988.435347222</v>
      </c>
      <c r="B1765" s="16" t="s">
        <v>743</v>
      </c>
      <c r="C1765" s="16" t="s">
        <v>964</v>
      </c>
      <c r="D1765" s="16" t="s">
        <v>656</v>
      </c>
      <c r="E1765" s="16" t="s">
        <v>113</v>
      </c>
      <c r="F1765" s="16" t="s">
        <v>20</v>
      </c>
      <c r="G1765" s="7" t="n">
        <v>1</v>
      </c>
      <c r="H1765" s="6" t="n">
        <v>97.05</v>
      </c>
      <c r="I1765" s="6" t="n">
        <v>-970.5</v>
      </c>
      <c r="J1765" s="6" t="n">
        <v>-0.51</v>
      </c>
      <c r="K1765" s="6" t="n">
        <v>-0.58</v>
      </c>
      <c r="L1765" s="6" t="n">
        <v>-0.09</v>
      </c>
      <c r="M1765" s="6"/>
      <c r="N1765" s="6" t="s">
        <f>=I1765+J1765+K1765+L1765</f>
      </c>
      <c r="O1765" s="16"/>
      <c r="P1765" s="16" t="s">
        <v>999</v>
      </c>
    </row>
    <row collapsed="false" customFormat="false" customHeight="false" hidden="false" ht="12.1" outlineLevel="0" r="1766">
      <c r="A1766" s="20" t="n">
        <v>45988.435428241</v>
      </c>
      <c r="B1766" s="16" t="s">
        <v>753</v>
      </c>
      <c r="C1766" s="16" t="s">
        <v>1034</v>
      </c>
      <c r="D1766" s="16" t="s">
        <v>656</v>
      </c>
      <c r="E1766" s="16" t="s">
        <v>113</v>
      </c>
      <c r="F1766" s="16" t="s">
        <v>20</v>
      </c>
      <c r="G1766" s="7" t="n">
        <v>1</v>
      </c>
      <c r="H1766" s="6" t="n">
        <v>99.67</v>
      </c>
      <c r="I1766" s="6" t="n">
        <v>-996.7</v>
      </c>
      <c r="J1766" s="6" t="n">
        <v>-8.99</v>
      </c>
      <c r="K1766" s="6" t="n">
        <v>-0.6</v>
      </c>
      <c r="L1766" s="6" t="n">
        <v>-0.09</v>
      </c>
      <c r="M1766" s="6"/>
      <c r="N1766" s="6" t="s">
        <f>=I1766+J1766+K1766+L1766</f>
      </c>
      <c r="O1766" s="16"/>
      <c r="P1766" s="16" t="s">
        <v>999</v>
      </c>
    </row>
    <row collapsed="false" customFormat="false" customHeight="false" hidden="false" ht="12.1" outlineLevel="0" r="1767">
      <c r="A1767" s="20" t="n">
        <v>45988.435636574</v>
      </c>
      <c r="B1767" s="16" t="s">
        <v>750</v>
      </c>
      <c r="C1767" s="16" t="s">
        <v>1028</v>
      </c>
      <c r="D1767" s="16" t="s">
        <v>656</v>
      </c>
      <c r="E1767" s="16" t="s">
        <v>113</v>
      </c>
      <c r="F1767" s="16" t="s">
        <v>20</v>
      </c>
      <c r="G1767" s="7" t="n">
        <v>1</v>
      </c>
      <c r="H1767" s="6" t="n">
        <v>96.21</v>
      </c>
      <c r="I1767" s="6" t="n">
        <v>-962.1</v>
      </c>
      <c r="J1767" s="6" t="n">
        <v>-7.92</v>
      </c>
      <c r="K1767" s="6" t="n">
        <v>-0.58</v>
      </c>
      <c r="L1767" s="6" t="n">
        <v>-0.08</v>
      </c>
      <c r="M1767" s="6"/>
      <c r="N1767" s="6" t="s">
        <f>=I1767+J1767+K1767+L1767</f>
      </c>
      <c r="O1767" s="16"/>
      <c r="P1767" s="16" t="s">
        <v>999</v>
      </c>
    </row>
    <row collapsed="false" customFormat="false" customHeight="false" hidden="false" ht="12.1" outlineLevel="0" r="1768">
      <c r="A1768" s="29" t="n">
        <v>45988.436516204</v>
      </c>
      <c r="B1768" s="30" t="s">
        <v>86</v>
      </c>
      <c r="C1768" s="30" t="s">
        <v>971</v>
      </c>
      <c r="D1768" s="30" t="s">
        <v>657</v>
      </c>
      <c r="E1768" s="30" t="s">
        <v>87</v>
      </c>
      <c r="F1768" s="30" t="s">
        <v>20</v>
      </c>
      <c r="G1768" s="31" t="n">
        <v>-1</v>
      </c>
      <c r="H1768" s="32" t="n">
        <v>1350</v>
      </c>
      <c r="I1768" s="32" t="n">
        <v>1350</v>
      </c>
      <c r="J1768" s="32" t="n">
        <v>0</v>
      </c>
      <c r="K1768" s="32" t="n">
        <v>-0</v>
      </c>
      <c r="L1768" s="32" t="n">
        <v>-0.27</v>
      </c>
      <c r="M1768" s="32"/>
      <c r="N1768" s="6" t="s">
        <f>=I1768+J1768+K1768+L1768</f>
      </c>
      <c r="O1768" s="30"/>
      <c r="P1768" s="30" t="s">
        <v>999</v>
      </c>
    </row>
    <row collapsed="false" customFormat="false" customHeight="false" hidden="false" ht="12.1" outlineLevel="0" r="1769">
      <c r="A1769" s="20" t="n">
        <v>45988.436701389</v>
      </c>
      <c r="B1769" s="16" t="s">
        <v>752</v>
      </c>
      <c r="C1769" s="16" t="s">
        <v>1033</v>
      </c>
      <c r="D1769" s="16" t="s">
        <v>656</v>
      </c>
      <c r="E1769" s="16" t="s">
        <v>113</v>
      </c>
      <c r="F1769" s="16" t="s">
        <v>20</v>
      </c>
      <c r="G1769" s="7" t="n">
        <v>1</v>
      </c>
      <c r="H1769" s="6" t="n">
        <v>99.34</v>
      </c>
      <c r="I1769" s="6" t="n">
        <v>-993.4</v>
      </c>
      <c r="J1769" s="6" t="n">
        <v>-0</v>
      </c>
      <c r="K1769" s="6" t="n">
        <v>-0.59</v>
      </c>
      <c r="L1769" s="6" t="n">
        <v>-0.09</v>
      </c>
      <c r="M1769" s="6"/>
      <c r="N1769" s="6" t="s">
        <f>=I1769+J1769+K1769+L1769</f>
      </c>
      <c r="O1769" s="16"/>
      <c r="P1769" s="16" t="s">
        <v>999</v>
      </c>
    </row>
    <row collapsed="false" customFormat="false" customHeight="false" hidden="false" ht="12.1" outlineLevel="0" r="1770">
      <c r="A1770" s="29" t="n">
        <v>45988.437430556</v>
      </c>
      <c r="B1770" s="30" t="s">
        <v>105</v>
      </c>
      <c r="C1770" s="30" t="s">
        <v>913</v>
      </c>
      <c r="D1770" s="30" t="s">
        <v>657</v>
      </c>
      <c r="E1770" s="30" t="s">
        <v>87</v>
      </c>
      <c r="F1770" s="30" t="s">
        <v>20</v>
      </c>
      <c r="G1770" s="31" t="n">
        <v>-10</v>
      </c>
      <c r="H1770" s="32" t="n">
        <v>17.26</v>
      </c>
      <c r="I1770" s="32" t="n">
        <v>172.6</v>
      </c>
      <c r="J1770" s="32" t="n">
        <v>0</v>
      </c>
      <c r="K1770" s="32" t="n">
        <v>-0</v>
      </c>
      <c r="L1770" s="32" t="n">
        <v>-0.03</v>
      </c>
      <c r="M1770" s="32"/>
      <c r="N1770" s="6" t="s">
        <f>=I1770+J1770+K1770+L1770</f>
      </c>
      <c r="O1770" s="30"/>
      <c r="P1770" s="30" t="s">
        <v>999</v>
      </c>
    </row>
    <row collapsed="false" customFormat="false" customHeight="false" hidden="false" ht="12.1" outlineLevel="0" r="1771">
      <c r="A1771" s="29" t="n">
        <v>45988.437685185</v>
      </c>
      <c r="B1771" s="30" t="s">
        <v>105</v>
      </c>
      <c r="C1771" s="30" t="s">
        <v>913</v>
      </c>
      <c r="D1771" s="30" t="s">
        <v>657</v>
      </c>
      <c r="E1771" s="30" t="s">
        <v>87</v>
      </c>
      <c r="F1771" s="30" t="s">
        <v>20</v>
      </c>
      <c r="G1771" s="31" t="n">
        <v>-4</v>
      </c>
      <c r="H1771" s="32" t="n">
        <v>17.26</v>
      </c>
      <c r="I1771" s="32" t="n">
        <v>69.04</v>
      </c>
      <c r="J1771" s="32" t="n">
        <v>0</v>
      </c>
      <c r="K1771" s="32" t="n">
        <v>-0</v>
      </c>
      <c r="L1771" s="32" t="n">
        <v>-0.02</v>
      </c>
      <c r="M1771" s="32"/>
      <c r="N1771" s="6" t="s">
        <f>=I1771+J1771+K1771+L1771</f>
      </c>
      <c r="O1771" s="30"/>
      <c r="P1771" s="30" t="s">
        <v>999</v>
      </c>
    </row>
    <row collapsed="false" customFormat="false" customHeight="false" hidden="false" ht="12.1" outlineLevel="0" r="1772">
      <c r="A1772" s="20" t="n">
        <v>45988.437858796</v>
      </c>
      <c r="B1772" s="16" t="s">
        <v>751</v>
      </c>
      <c r="C1772" s="16" t="s">
        <v>1029</v>
      </c>
      <c r="D1772" s="16" t="s">
        <v>656</v>
      </c>
      <c r="E1772" s="16" t="s">
        <v>113</v>
      </c>
      <c r="F1772" s="16" t="s">
        <v>20</v>
      </c>
      <c r="G1772" s="7" t="n">
        <v>1</v>
      </c>
      <c r="H1772" s="6" t="n">
        <v>94.41</v>
      </c>
      <c r="I1772" s="6" t="n">
        <v>-944.1</v>
      </c>
      <c r="J1772" s="6" t="n">
        <v>-3.35</v>
      </c>
      <c r="K1772" s="6" t="n">
        <v>-0.57</v>
      </c>
      <c r="L1772" s="6" t="n">
        <v>-0.08</v>
      </c>
      <c r="M1772" s="6"/>
      <c r="N1772" s="6" t="s">
        <f>=I1772+J1772+K1772+L1772</f>
      </c>
      <c r="O1772" s="16"/>
      <c r="P1772" s="16" t="s">
        <v>999</v>
      </c>
    </row>
    <row collapsed="false" customFormat="false" customHeight="false" hidden="false" ht="12.1" outlineLevel="0" r="1773">
      <c r="A1773" s="21" t="n">
        <v>45989</v>
      </c>
      <c r="B1773" s="22" t="s">
        <v>803</v>
      </c>
      <c r="C1773" s="22" t="s">
        <v>175</v>
      </c>
      <c r="D1773" s="22" t="s">
        <v>803</v>
      </c>
      <c r="E1773" s="22" t="s">
        <v>803</v>
      </c>
      <c r="F1773" s="22" t="s">
        <v>20</v>
      </c>
      <c r="G1773" s="23" t="n">
        <v>1</v>
      </c>
      <c r="H1773" s="24" t="n">
        <v>10000</v>
      </c>
      <c r="I1773" s="24" t="n">
        <v>10000</v>
      </c>
      <c r="J1773" s="24" t="n">
        <v>0</v>
      </c>
      <c r="K1773" s="24" t="n">
        <v>-0</v>
      </c>
      <c r="L1773" s="24" t="n">
        <v>-0</v>
      </c>
      <c r="M1773" s="24"/>
      <c r="N1773" s="6" t="s">
        <f>=I1773+J1773+K1773+L1773</f>
      </c>
      <c r="O1773" s="22"/>
      <c r="P1773" s="22" t="s">
        <v>807</v>
      </c>
    </row>
    <row collapsed="false" customFormat="false" customHeight="false" hidden="false" ht="12.1" outlineLevel="0" r="1774">
      <c r="A1774" s="21" t="n">
        <v>45989</v>
      </c>
      <c r="B1774" s="22" t="s">
        <v>813</v>
      </c>
      <c r="C1774" s="22" t="s">
        <v>1038</v>
      </c>
      <c r="D1774" s="22" t="s">
        <v>813</v>
      </c>
      <c r="E1774" s="22" t="s">
        <v>813</v>
      </c>
      <c r="F1774" s="22" t="s">
        <v>20</v>
      </c>
      <c r="G1774" s="23" t="n">
        <v>1</v>
      </c>
      <c r="H1774" s="24" t="n">
        <v>11.47</v>
      </c>
      <c r="I1774" s="24" t="n">
        <v>11.47</v>
      </c>
      <c r="J1774" s="24" t="n">
        <v>0</v>
      </c>
      <c r="K1774" s="24" t="n">
        <v>-0</v>
      </c>
      <c r="L1774" s="24" t="n">
        <v>-0</v>
      </c>
      <c r="M1774" s="24"/>
      <c r="N1774" s="6" t="s">
        <f>=I1774+J1774+K1774+L1774</f>
      </c>
      <c r="O1774" s="22"/>
      <c r="P1774" s="22" t="s">
        <v>999</v>
      </c>
    </row>
    <row collapsed="false" customFormat="false" customHeight="false" hidden="false" ht="12.1" outlineLevel="0" r="1775">
      <c r="A1775" s="20" t="n">
        <v>45989.547048611</v>
      </c>
      <c r="B1775" s="16" t="s">
        <v>64</v>
      </c>
      <c r="C1775" s="16" t="s">
        <v>1039</v>
      </c>
      <c r="D1775" s="16" t="s">
        <v>656</v>
      </c>
      <c r="E1775" s="16" t="s">
        <v>18</v>
      </c>
      <c r="F1775" s="16" t="s">
        <v>20</v>
      </c>
      <c r="G1775" s="7" t="n">
        <v>20</v>
      </c>
      <c r="H1775" s="6" t="n">
        <v>271.15</v>
      </c>
      <c r="I1775" s="6" t="n">
        <v>-5423</v>
      </c>
      <c r="J1775" s="6" t="n">
        <v>-0</v>
      </c>
      <c r="K1775" s="6" t="n">
        <v>-4.15</v>
      </c>
      <c r="L1775" s="6" t="n">
        <v>-0</v>
      </c>
      <c r="M1775" s="6"/>
      <c r="N1775" s="6" t="s">
        <f>=I1775+J1775+K1775+L1775</f>
      </c>
      <c r="O1775" s="16"/>
      <c r="P1775" s="16" t="s">
        <v>807</v>
      </c>
    </row>
    <row collapsed="false" customFormat="false" customHeight="false" hidden="false" ht="12.1" outlineLevel="0" r="1776">
      <c r="A1776" s="20" t="n">
        <v>45989.547280093</v>
      </c>
      <c r="B1776" s="16" t="s">
        <v>54</v>
      </c>
      <c r="C1776" s="16" t="s">
        <v>1040</v>
      </c>
      <c r="D1776" s="16" t="s">
        <v>656</v>
      </c>
      <c r="E1776" s="16" t="s">
        <v>18</v>
      </c>
      <c r="F1776" s="16" t="s">
        <v>20</v>
      </c>
      <c r="G1776" s="7" t="n">
        <v>120</v>
      </c>
      <c r="H1776" s="6" t="n">
        <v>38.305</v>
      </c>
      <c r="I1776" s="6" t="n">
        <v>-4596.6</v>
      </c>
      <c r="J1776" s="6" t="n">
        <v>-0</v>
      </c>
      <c r="K1776" s="6" t="n">
        <v>-3.51</v>
      </c>
      <c r="L1776" s="6" t="n">
        <v>-0</v>
      </c>
      <c r="M1776" s="6"/>
      <c r="N1776" s="6" t="s">
        <f>=I1776+J1776+K1776+L1776</f>
      </c>
      <c r="O1776" s="16"/>
      <c r="P1776" s="16" t="s">
        <v>807</v>
      </c>
    </row>
    <row collapsed="false" customFormat="false" customHeight="false" hidden="false" ht="12.1" outlineLevel="0" r="1777">
      <c r="A1777" s="29" t="n">
        <v>45993.727314815</v>
      </c>
      <c r="B1777" s="30" t="s">
        <v>105</v>
      </c>
      <c r="C1777" s="30" t="s">
        <v>913</v>
      </c>
      <c r="D1777" s="30" t="s">
        <v>657</v>
      </c>
      <c r="E1777" s="30" t="s">
        <v>87</v>
      </c>
      <c r="F1777" s="30" t="s">
        <v>20</v>
      </c>
      <c r="G1777" s="31" t="n">
        <v>-33</v>
      </c>
      <c r="H1777" s="32" t="n">
        <v>17.3005</v>
      </c>
      <c r="I1777" s="32" t="n">
        <v>570.92</v>
      </c>
      <c r="J1777" s="32" t="n">
        <v>0</v>
      </c>
      <c r="K1777" s="32" t="n">
        <v>-0</v>
      </c>
      <c r="L1777" s="32" t="n">
        <v>-0.11</v>
      </c>
      <c r="M1777" s="32"/>
      <c r="N1777" s="6" t="s">
        <f>=I1777+J1777+K1777+L1777</f>
      </c>
      <c r="O1777" s="30"/>
      <c r="P1777" s="30" t="s">
        <v>999</v>
      </c>
    </row>
    <row collapsed="false" customFormat="false" customHeight="false" hidden="false" ht="12.1" outlineLevel="0" r="1778">
      <c r="A1778" s="20" t="n">
        <v>45993.727453704</v>
      </c>
      <c r="B1778" s="16" t="s">
        <v>739</v>
      </c>
      <c r="C1778" s="16" t="s">
        <v>956</v>
      </c>
      <c r="D1778" s="16" t="s">
        <v>656</v>
      </c>
      <c r="E1778" s="16" t="s">
        <v>113</v>
      </c>
      <c r="F1778" s="16" t="s">
        <v>20</v>
      </c>
      <c r="G1778" s="7" t="n">
        <v>1</v>
      </c>
      <c r="H1778" s="6" t="n">
        <v>59.171</v>
      </c>
      <c r="I1778" s="6" t="n">
        <v>-591.71</v>
      </c>
      <c r="J1778" s="6" t="n">
        <v>-0</v>
      </c>
      <c r="K1778" s="6" t="n">
        <v>-0.36</v>
      </c>
      <c r="L1778" s="6" t="n">
        <v>-0.09</v>
      </c>
      <c r="M1778" s="6"/>
      <c r="N1778" s="6" t="s">
        <f>=I1778+J1778+K1778+L1778</f>
      </c>
      <c r="O1778" s="16"/>
      <c r="P1778" s="16" t="s">
        <v>999</v>
      </c>
    </row>
    <row collapsed="false" customFormat="false" customHeight="false" hidden="false" ht="12.1" outlineLevel="0" r="1779">
      <c r="A1779" s="20" t="n">
        <v>45993.727650463</v>
      </c>
      <c r="B1779" s="16" t="s">
        <v>105</v>
      </c>
      <c r="C1779" s="16" t="s">
        <v>913</v>
      </c>
      <c r="D1779" s="16" t="s">
        <v>656</v>
      </c>
      <c r="E1779" s="16" t="s">
        <v>87</v>
      </c>
      <c r="F1779" s="16" t="s">
        <v>20</v>
      </c>
      <c r="G1779" s="7" t="n">
        <v>2</v>
      </c>
      <c r="H1779" s="6" t="n">
        <v>17.301</v>
      </c>
      <c r="I1779" s="6" t="n">
        <v>-34.6</v>
      </c>
      <c r="J1779" s="6" t="n">
        <v>-0</v>
      </c>
      <c r="K1779" s="6" t="n">
        <v>-0</v>
      </c>
      <c r="L1779" s="6" t="n">
        <v>-0.02</v>
      </c>
      <c r="M1779" s="6"/>
      <c r="N1779" s="6" t="s">
        <f>=I1779+J1779+K1779+L1779</f>
      </c>
      <c r="O1779" s="16"/>
      <c r="P1779" s="16" t="s">
        <v>999</v>
      </c>
    </row>
    <row collapsed="false" customFormat="false" customHeight="false" hidden="false" ht="12.1" outlineLevel="0" r="1780">
      <c r="A1780" s="21" t="n">
        <v>45994</v>
      </c>
      <c r="B1780" s="22" t="s">
        <v>813</v>
      </c>
      <c r="C1780" s="22" t="s">
        <v>1041</v>
      </c>
      <c r="D1780" s="22" t="s">
        <v>813</v>
      </c>
      <c r="E1780" s="22" t="s">
        <v>813</v>
      </c>
      <c r="F1780" s="22" t="s">
        <v>20</v>
      </c>
      <c r="G1780" s="23" t="n">
        <v>1</v>
      </c>
      <c r="H1780" s="24" t="n">
        <v>35.4</v>
      </c>
      <c r="I1780" s="24" t="n">
        <v>35.4</v>
      </c>
      <c r="J1780" s="24" t="n">
        <v>0</v>
      </c>
      <c r="K1780" s="24" t="n">
        <v>-0</v>
      </c>
      <c r="L1780" s="24" t="n">
        <v>-0</v>
      </c>
      <c r="M1780" s="24"/>
      <c r="N1780" s="6" t="s">
        <f>=I1780+J1780+K1780+L1780</f>
      </c>
      <c r="O1780" s="22"/>
      <c r="P1780" s="22" t="s">
        <v>999</v>
      </c>
    </row>
    <row collapsed="false" customFormat="false" customHeight="false" hidden="false" ht="12.1" outlineLevel="0" r="1781">
      <c r="A1781" s="20" t="n">
        <v>45994.695706019</v>
      </c>
      <c r="B1781" s="16" t="s">
        <v>105</v>
      </c>
      <c r="C1781" s="16" t="s">
        <v>913</v>
      </c>
      <c r="D1781" s="16" t="s">
        <v>656</v>
      </c>
      <c r="E1781" s="16" t="s">
        <v>87</v>
      </c>
      <c r="F1781" s="16" t="s">
        <v>20</v>
      </c>
      <c r="G1781" s="7" t="n">
        <v>2</v>
      </c>
      <c r="H1781" s="6" t="n">
        <v>17.309</v>
      </c>
      <c r="I1781" s="6" t="n">
        <v>-34.62</v>
      </c>
      <c r="J1781" s="6" t="n">
        <v>-0</v>
      </c>
      <c r="K1781" s="6" t="n">
        <v>-0</v>
      </c>
      <c r="L1781" s="6" t="n">
        <v>-0.02</v>
      </c>
      <c r="M1781" s="6"/>
      <c r="N1781" s="6" t="s">
        <f>=I1781+J1781+K1781+L1781</f>
      </c>
      <c r="O1781" s="16"/>
      <c r="P1781" s="16" t="s">
        <v>999</v>
      </c>
    </row>
    <row collapsed="false" customFormat="false" customHeight="false" hidden="false" ht="12.1" outlineLevel="0" r="1782">
      <c r="A1782" s="21" t="n">
        <v>46000</v>
      </c>
      <c r="B1782" s="22" t="s">
        <v>803</v>
      </c>
      <c r="C1782" s="22" t="s">
        <v>240</v>
      </c>
      <c r="D1782" s="22" t="s">
        <v>803</v>
      </c>
      <c r="E1782" s="22" t="s">
        <v>803</v>
      </c>
      <c r="F1782" s="22" t="s">
        <v>20</v>
      </c>
      <c r="G1782" s="23" t="n">
        <v>1</v>
      </c>
      <c r="H1782" s="24" t="n">
        <v>3000</v>
      </c>
      <c r="I1782" s="24" t="n">
        <v>3000</v>
      </c>
      <c r="J1782" s="24" t="n">
        <v>0</v>
      </c>
      <c r="K1782" s="24" t="n">
        <v>-0</v>
      </c>
      <c r="L1782" s="24" t="n">
        <v>-0</v>
      </c>
      <c r="M1782" s="24"/>
      <c r="N1782" s="6" t="s">
        <f>=I1782+J1782+K1782+L1782</f>
      </c>
      <c r="O1782" s="22"/>
      <c r="P1782" s="22" t="s">
        <v>999</v>
      </c>
    </row>
    <row collapsed="false" customFormat="false" customHeight="false" hidden="false" ht="12.1" outlineLevel="0" r="1783">
      <c r="A1783" s="20" t="n">
        <v>46000.885474537</v>
      </c>
      <c r="B1783" s="16" t="s">
        <v>138</v>
      </c>
      <c r="C1783" s="16" t="s">
        <v>1042</v>
      </c>
      <c r="D1783" s="16" t="s">
        <v>656</v>
      </c>
      <c r="E1783" s="16" t="s">
        <v>113</v>
      </c>
      <c r="F1783" s="16" t="s">
        <v>20</v>
      </c>
      <c r="G1783" s="7" t="n">
        <v>3</v>
      </c>
      <c r="H1783" s="6" t="n">
        <v>91.763</v>
      </c>
      <c r="I1783" s="6" t="n">
        <v>-2752.89</v>
      </c>
      <c r="J1783" s="6" t="n">
        <v>-50.34</v>
      </c>
      <c r="K1783" s="6" t="n">
        <v>-1.65</v>
      </c>
      <c r="L1783" s="6" t="n">
        <v>-0.28</v>
      </c>
      <c r="M1783" s="6"/>
      <c r="N1783" s="6" t="s">
        <f>=I1783+J1783+K1783+L1783</f>
      </c>
      <c r="O1783" s="16"/>
      <c r="P1783" s="16" t="s">
        <v>999</v>
      </c>
    </row>
    <row collapsed="false" customFormat="false" customHeight="false" hidden="false" ht="12.1" outlineLevel="0" r="1784">
      <c r="A1784" s="20" t="n">
        <v>46000.885740741</v>
      </c>
      <c r="B1784" s="16" t="s">
        <v>105</v>
      </c>
      <c r="C1784" s="16" t="s">
        <v>913</v>
      </c>
      <c r="D1784" s="16" t="s">
        <v>656</v>
      </c>
      <c r="E1784" s="16" t="s">
        <v>87</v>
      </c>
      <c r="F1784" s="16" t="s">
        <v>20</v>
      </c>
      <c r="G1784" s="7" t="n">
        <v>11</v>
      </c>
      <c r="H1784" s="6" t="n">
        <v>17.3555</v>
      </c>
      <c r="I1784" s="6" t="n">
        <v>-190.91</v>
      </c>
      <c r="J1784" s="6" t="n">
        <v>-0</v>
      </c>
      <c r="K1784" s="6" t="n">
        <v>-0</v>
      </c>
      <c r="L1784" s="6" t="n">
        <v>-0.03</v>
      </c>
      <c r="M1784" s="6"/>
      <c r="N1784" s="6" t="s">
        <f>=I1784+J1784+K1784+L1784</f>
      </c>
      <c r="O1784" s="16"/>
      <c r="P1784" s="16" t="s">
        <v>999</v>
      </c>
    </row>
    <row collapsed="false" customFormat="false" customHeight="false" hidden="false" ht="12.1" outlineLevel="0" r="1785">
      <c r="A1785" s="21" t="n">
        <v>46002</v>
      </c>
      <c r="B1785" s="22" t="s">
        <v>813</v>
      </c>
      <c r="C1785" s="22" t="s">
        <v>1043</v>
      </c>
      <c r="D1785" s="22" t="s">
        <v>813</v>
      </c>
      <c r="E1785" s="22" t="s">
        <v>813</v>
      </c>
      <c r="F1785" s="22" t="s">
        <v>20</v>
      </c>
      <c r="G1785" s="23" t="n">
        <v>1</v>
      </c>
      <c r="H1785" s="24" t="n">
        <v>27.94</v>
      </c>
      <c r="I1785" s="24" t="n">
        <v>27.94</v>
      </c>
      <c r="J1785" s="24" t="n">
        <v>0</v>
      </c>
      <c r="K1785" s="24" t="n">
        <v>-0</v>
      </c>
      <c r="L1785" s="24" t="n">
        <v>-0</v>
      </c>
      <c r="M1785" s="24"/>
      <c r="N1785" s="6" t="s">
        <f>=I1785+J1785+K1785+L1785</f>
      </c>
      <c r="O1785" s="22"/>
      <c r="P1785" s="22" t="s">
        <v>999</v>
      </c>
    </row>
    <row collapsed="false" customFormat="false" customHeight="false" hidden="false" ht="12.1" outlineLevel="0" r="1786">
      <c r="A1786" s="20" t="n">
        <v>46002.693078704</v>
      </c>
      <c r="B1786" s="16" t="s">
        <v>105</v>
      </c>
      <c r="C1786" s="16" t="s">
        <v>913</v>
      </c>
      <c r="D1786" s="16" t="s">
        <v>656</v>
      </c>
      <c r="E1786" s="16" t="s">
        <v>87</v>
      </c>
      <c r="F1786" s="16" t="s">
        <v>20</v>
      </c>
      <c r="G1786" s="7" t="n">
        <v>2</v>
      </c>
      <c r="H1786" s="6" t="n">
        <v>17.3705</v>
      </c>
      <c r="I1786" s="6" t="n">
        <v>-34.74</v>
      </c>
      <c r="J1786" s="6" t="n">
        <v>-0</v>
      </c>
      <c r="K1786" s="6" t="n">
        <v>-0</v>
      </c>
      <c r="L1786" s="6" t="n">
        <v>-0.02</v>
      </c>
      <c r="M1786" s="6"/>
      <c r="N1786" s="6" t="s">
        <f>=I1786+J1786+K1786+L1786</f>
      </c>
      <c r="O1786" s="16"/>
      <c r="P1786" s="16" t="s">
        <v>999</v>
      </c>
    </row>
    <row collapsed="false" customFormat="false" customHeight="false" hidden="false" ht="12.1" outlineLevel="0" r="1787">
      <c r="A1787" s="21" t="n">
        <v>46003</v>
      </c>
      <c r="B1787" s="22" t="s">
        <v>813</v>
      </c>
      <c r="C1787" s="22" t="s">
        <v>1044</v>
      </c>
      <c r="D1787" s="22" t="s">
        <v>813</v>
      </c>
      <c r="E1787" s="22" t="s">
        <v>813</v>
      </c>
      <c r="F1787" s="22" t="s">
        <v>20</v>
      </c>
      <c r="G1787" s="23" t="n">
        <v>1</v>
      </c>
      <c r="H1787" s="24" t="n">
        <v>160.47</v>
      </c>
      <c r="I1787" s="24" t="n">
        <v>160.47</v>
      </c>
      <c r="J1787" s="24" t="n">
        <v>0</v>
      </c>
      <c r="K1787" s="24" t="n">
        <v>-0</v>
      </c>
      <c r="L1787" s="24" t="n">
        <v>-0</v>
      </c>
      <c r="M1787" s="24"/>
      <c r="N1787" s="6" t="s">
        <f>=I1787+J1787+K1787+L1787</f>
      </c>
      <c r="O1787" s="22"/>
      <c r="P1787" s="22" t="s">
        <v>999</v>
      </c>
    </row>
    <row collapsed="false" customFormat="false" customHeight="false" hidden="false" ht="12.1" outlineLevel="0" r="1788">
      <c r="A1788" s="21" t="n">
        <v>46003</v>
      </c>
      <c r="B1788" s="22" t="s">
        <v>813</v>
      </c>
      <c r="C1788" s="22" t="s">
        <v>1045</v>
      </c>
      <c r="D1788" s="22" t="s">
        <v>813</v>
      </c>
      <c r="E1788" s="22" t="s">
        <v>813</v>
      </c>
      <c r="F1788" s="22" t="s">
        <v>20</v>
      </c>
      <c r="G1788" s="23" t="n">
        <v>1</v>
      </c>
      <c r="H1788" s="24" t="n">
        <v>33.7</v>
      </c>
      <c r="I1788" s="24" t="n">
        <v>33.7</v>
      </c>
      <c r="J1788" s="24" t="n">
        <v>0</v>
      </c>
      <c r="K1788" s="24" t="n">
        <v>-0</v>
      </c>
      <c r="L1788" s="24" t="n">
        <v>-0</v>
      </c>
      <c r="M1788" s="24"/>
      <c r="N1788" s="6" t="s">
        <f>=I1788+J1788+K1788+L1788</f>
      </c>
      <c r="O1788" s="22"/>
      <c r="P1788" s="22" t="s">
        <v>999</v>
      </c>
    </row>
    <row collapsed="false" customFormat="false" customHeight="false" hidden="false" ht="12.1" outlineLevel="0" r="1789">
      <c r="A1789" s="20" t="n">
        <v>46003.798993056</v>
      </c>
      <c r="B1789" s="16" t="s">
        <v>105</v>
      </c>
      <c r="C1789" s="16" t="s">
        <v>913</v>
      </c>
      <c r="D1789" s="16" t="s">
        <v>656</v>
      </c>
      <c r="E1789" s="16" t="s">
        <v>87</v>
      </c>
      <c r="F1789" s="16" t="s">
        <v>20</v>
      </c>
      <c r="G1789" s="7" t="n">
        <v>11</v>
      </c>
      <c r="H1789" s="6" t="n">
        <v>17.394</v>
      </c>
      <c r="I1789" s="6" t="n">
        <v>-191.33</v>
      </c>
      <c r="J1789" s="6" t="n">
        <v>-0</v>
      </c>
      <c r="K1789" s="6" t="n">
        <v>-0</v>
      </c>
      <c r="L1789" s="6" t="n">
        <v>-0.03</v>
      </c>
      <c r="M1789" s="6"/>
      <c r="N1789" s="6" t="s">
        <f>=I1789+J1789+K1789+L1789</f>
      </c>
      <c r="O1789" s="16"/>
      <c r="P1789" s="16" t="s">
        <v>999</v>
      </c>
    </row>
    <row collapsed="false" customFormat="false" customHeight="false" hidden="false" ht="12.1" outlineLevel="0" r="1790">
      <c r="A1790" s="21" t="n">
        <v>46006</v>
      </c>
      <c r="B1790" s="22" t="s">
        <v>803</v>
      </c>
      <c r="C1790" s="22" t="s">
        <v>240</v>
      </c>
      <c r="D1790" s="22" t="s">
        <v>803</v>
      </c>
      <c r="E1790" s="22" t="s">
        <v>803</v>
      </c>
      <c r="F1790" s="22" t="s">
        <v>20</v>
      </c>
      <c r="G1790" s="23" t="n">
        <v>1</v>
      </c>
      <c r="H1790" s="24" t="n">
        <v>5500</v>
      </c>
      <c r="I1790" s="24" t="n">
        <v>5500</v>
      </c>
      <c r="J1790" s="24" t="n">
        <v>0</v>
      </c>
      <c r="K1790" s="24" t="n">
        <v>-0</v>
      </c>
      <c r="L1790" s="24" t="n">
        <v>-0</v>
      </c>
      <c r="M1790" s="24"/>
      <c r="N1790" s="6" t="s">
        <f>=I1790+J1790+K1790+L1790</f>
      </c>
      <c r="O1790" s="22"/>
      <c r="P1790" s="22" t="s">
        <v>999</v>
      </c>
    </row>
    <row collapsed="false" customFormat="false" customHeight="false" hidden="false" ht="12.1" outlineLevel="0" r="1791">
      <c r="A1791" s="20" t="n">
        <v>46007.646099537</v>
      </c>
      <c r="B1791" s="16" t="s">
        <v>130</v>
      </c>
      <c r="C1791" s="16" t="s">
        <v>1046</v>
      </c>
      <c r="D1791" s="16" t="s">
        <v>656</v>
      </c>
      <c r="E1791" s="16" t="s">
        <v>113</v>
      </c>
      <c r="F1791" s="16" t="s">
        <v>20</v>
      </c>
      <c r="G1791" s="7" t="n">
        <v>5</v>
      </c>
      <c r="H1791" s="6" t="n">
        <v>100</v>
      </c>
      <c r="I1791" s="6" t="n">
        <v>-5000</v>
      </c>
      <c r="J1791" s="6" t="n">
        <v>-0</v>
      </c>
      <c r="K1791" s="6" t="n">
        <v>-2.5</v>
      </c>
      <c r="L1791" s="6" t="n">
        <v>-0</v>
      </c>
      <c r="M1791" s="6"/>
      <c r="N1791" s="6" t="s">
        <f>=I1791+J1791+K1791+L1791</f>
      </c>
      <c r="O1791" s="16"/>
      <c r="P1791" s="16" t="s">
        <v>999</v>
      </c>
    </row>
    <row collapsed="false" customFormat="false" customHeight="false" hidden="false" ht="12.1" outlineLevel="0" r="1792">
      <c r="A1792" s="20" t="n">
        <v>46007.71755787</v>
      </c>
      <c r="B1792" s="16" t="s">
        <v>105</v>
      </c>
      <c r="C1792" s="16" t="s">
        <v>913</v>
      </c>
      <c r="D1792" s="16" t="s">
        <v>656</v>
      </c>
      <c r="E1792" s="16" t="s">
        <v>87</v>
      </c>
      <c r="F1792" s="16" t="s">
        <v>20</v>
      </c>
      <c r="G1792" s="7" t="n">
        <v>28</v>
      </c>
      <c r="H1792" s="6" t="n">
        <v>17.41</v>
      </c>
      <c r="I1792" s="6" t="n">
        <v>-487.48</v>
      </c>
      <c r="J1792" s="6" t="n">
        <v>-0</v>
      </c>
      <c r="K1792" s="6" t="n">
        <v>-0</v>
      </c>
      <c r="L1792" s="6" t="n">
        <v>-0.1</v>
      </c>
      <c r="M1792" s="6"/>
      <c r="N1792" s="6" t="s">
        <f>=I1792+J1792+K1792+L1792</f>
      </c>
      <c r="O1792" s="16"/>
      <c r="P1792" s="16" t="s">
        <v>999</v>
      </c>
    </row>
    <row collapsed="false" customFormat="false" customHeight="false" hidden="false" ht="12.1" outlineLevel="0" r="1793">
      <c r="A1793" s="21" t="n">
        <v>46007.763888889</v>
      </c>
      <c r="B1793" s="22" t="s">
        <v>803</v>
      </c>
      <c r="C1793" s="22" t="s">
        <v>175</v>
      </c>
      <c r="D1793" s="22" t="s">
        <v>803</v>
      </c>
      <c r="E1793" s="22" t="s">
        <v>803</v>
      </c>
      <c r="F1793" s="22" t="s">
        <v>20</v>
      </c>
      <c r="G1793" s="23" t="n">
        <v>8000</v>
      </c>
      <c r="H1793" s="24" t="n">
        <v>1</v>
      </c>
      <c r="I1793" s="24" t="n">
        <v>8000</v>
      </c>
      <c r="J1793" s="24" t="n">
        <v>0</v>
      </c>
      <c r="K1793" s="24" t="n">
        <v>-0</v>
      </c>
      <c r="L1793" s="24" t="n">
        <v>-0</v>
      </c>
      <c r="M1793" s="24"/>
      <c r="N1793" s="6" t="s">
        <f>=I1793+J1793+K1793+L1793</f>
      </c>
      <c r="O1793" s="22"/>
      <c r="P1793" s="22" t="s">
        <v>927</v>
      </c>
    </row>
    <row collapsed="false" customFormat="false" customHeight="false" hidden="false" ht="12.1" outlineLevel="0" r="1794">
      <c r="A1794" s="21" t="n">
        <v>46007.772222222</v>
      </c>
      <c r="B1794" s="22" t="s">
        <v>803</v>
      </c>
      <c r="C1794" s="22" t="s">
        <v>175</v>
      </c>
      <c r="D1794" s="22" t="s">
        <v>803</v>
      </c>
      <c r="E1794" s="22" t="s">
        <v>803</v>
      </c>
      <c r="F1794" s="22" t="s">
        <v>20</v>
      </c>
      <c r="G1794" s="23" t="n">
        <v>1000</v>
      </c>
      <c r="H1794" s="24" t="n">
        <v>1</v>
      </c>
      <c r="I1794" s="24" t="n">
        <v>1000</v>
      </c>
      <c r="J1794" s="24" t="n">
        <v>0</v>
      </c>
      <c r="K1794" s="24" t="n">
        <v>-0</v>
      </c>
      <c r="L1794" s="24" t="n">
        <v>-0</v>
      </c>
      <c r="M1794" s="24"/>
      <c r="N1794" s="6" t="s">
        <f>=I1794+J1794+K1794+L1794</f>
      </c>
      <c r="O1794" s="22"/>
      <c r="P1794" s="22" t="s">
        <v>927</v>
      </c>
    </row>
    <row collapsed="false" customFormat="false" customHeight="false" hidden="false" ht="12.1" outlineLevel="0" r="1795">
      <c r="A1795" s="20" t="n">
        <v>46008.772222222</v>
      </c>
      <c r="B1795" s="16" t="s">
        <v>17</v>
      </c>
      <c r="C1795" s="16" t="s">
        <v>928</v>
      </c>
      <c r="D1795" s="16" t="s">
        <v>656</v>
      </c>
      <c r="E1795" s="16" t="s">
        <v>18</v>
      </c>
      <c r="F1795" s="16" t="s">
        <v>20</v>
      </c>
      <c r="G1795" s="7" t="n">
        <v>0.5390897</v>
      </c>
      <c r="H1795" s="6" t="n">
        <v>14839.83</v>
      </c>
      <c r="I1795" s="6" t="n">
        <v>-8000</v>
      </c>
      <c r="J1795" s="6" t="n">
        <v>-0</v>
      </c>
      <c r="K1795" s="6" t="n">
        <v>-0</v>
      </c>
      <c r="L1795" s="6" t="n">
        <v>-0</v>
      </c>
      <c r="M1795" s="6"/>
      <c r="N1795" s="6" t="s">
        <f>=I1795+J1795+K1795+L1795</f>
      </c>
      <c r="O1795" s="16"/>
      <c r="P1795" s="16" t="s">
        <v>927</v>
      </c>
    </row>
    <row collapsed="false" customFormat="false" customHeight="false" hidden="false" ht="12.1" outlineLevel="0" r="1796">
      <c r="A1796" s="20" t="n">
        <v>46008.772222222</v>
      </c>
      <c r="B1796" s="16" t="s">
        <v>17</v>
      </c>
      <c r="C1796" s="16" t="s">
        <v>928</v>
      </c>
      <c r="D1796" s="16" t="s">
        <v>656</v>
      </c>
      <c r="E1796" s="16" t="s">
        <v>18</v>
      </c>
      <c r="F1796" s="16" t="s">
        <v>20</v>
      </c>
      <c r="G1796" s="7" t="n">
        <v>0.0673862</v>
      </c>
      <c r="H1796" s="6" t="n">
        <v>14839.83</v>
      </c>
      <c r="I1796" s="6" t="n">
        <v>-1000</v>
      </c>
      <c r="J1796" s="6" t="n">
        <v>-0</v>
      </c>
      <c r="K1796" s="6" t="n">
        <v>-0</v>
      </c>
      <c r="L1796" s="6" t="n">
        <v>-0</v>
      </c>
      <c r="M1796" s="6"/>
      <c r="N1796" s="6" t="s">
        <f>=I1796+J1796+K1796+L1796</f>
      </c>
      <c r="O1796" s="16"/>
      <c r="P1796" s="16" t="s">
        <v>927</v>
      </c>
    </row>
    <row collapsed="false" customFormat="false" customHeight="false" hidden="false" ht="12.1" outlineLevel="0" r="1797">
      <c r="A1797" s="21" t="n">
        <v>46010</v>
      </c>
      <c r="B1797" s="22" t="s">
        <v>813</v>
      </c>
      <c r="C1797" s="22" t="s">
        <v>1047</v>
      </c>
      <c r="D1797" s="22" t="s">
        <v>813</v>
      </c>
      <c r="E1797" s="22" t="s">
        <v>813</v>
      </c>
      <c r="F1797" s="22" t="s">
        <v>20</v>
      </c>
      <c r="G1797" s="23" t="n">
        <v>1</v>
      </c>
      <c r="H1797" s="24" t="n">
        <v>22.36</v>
      </c>
      <c r="I1797" s="24" t="n">
        <v>22.36</v>
      </c>
      <c r="J1797" s="24" t="n">
        <v>0</v>
      </c>
      <c r="K1797" s="24" t="n">
        <v>-0</v>
      </c>
      <c r="L1797" s="24" t="n">
        <v>-0</v>
      </c>
      <c r="M1797" s="24"/>
      <c r="N1797" s="6" t="s">
        <f>=I1797+J1797+K1797+L1797</f>
      </c>
      <c r="O1797" s="22"/>
      <c r="P1797" s="22" t="s">
        <v>999</v>
      </c>
    </row>
    <row collapsed="false" customFormat="false" customHeight="false" hidden="false" ht="12.1" outlineLevel="0" r="1798">
      <c r="A1798" s="20" t="n">
        <v>46010.819548611</v>
      </c>
      <c r="B1798" s="16" t="s">
        <v>105</v>
      </c>
      <c r="C1798" s="16" t="s">
        <v>913</v>
      </c>
      <c r="D1798" s="16" t="s">
        <v>656</v>
      </c>
      <c r="E1798" s="16" t="s">
        <v>87</v>
      </c>
      <c r="F1798" s="16" t="s">
        <v>20</v>
      </c>
      <c r="G1798" s="7" t="n">
        <v>2</v>
      </c>
      <c r="H1798" s="6" t="n">
        <v>17.448</v>
      </c>
      <c r="I1798" s="6" t="n">
        <v>-34.9</v>
      </c>
      <c r="J1798" s="6" t="n">
        <v>-0</v>
      </c>
      <c r="K1798" s="6" t="n">
        <v>-0</v>
      </c>
      <c r="L1798" s="6" t="n">
        <v>-0.02</v>
      </c>
      <c r="M1798" s="6"/>
      <c r="N1798" s="6" t="s">
        <f>=I1798+J1798+K1798+L1798</f>
      </c>
      <c r="O1798" s="16"/>
      <c r="P1798" s="16" t="s">
        <v>999</v>
      </c>
    </row>
    <row collapsed="false" customFormat="false" customHeight="false" hidden="false" ht="12.1" outlineLevel="0" r="1799">
      <c r="A1799" s="21" t="n">
        <v>46013</v>
      </c>
      <c r="B1799" s="22" t="s">
        <v>803</v>
      </c>
      <c r="C1799" s="22" t="s">
        <v>240</v>
      </c>
      <c r="D1799" s="22" t="s">
        <v>803</v>
      </c>
      <c r="E1799" s="22" t="s">
        <v>803</v>
      </c>
      <c r="F1799" s="22" t="s">
        <v>20</v>
      </c>
      <c r="G1799" s="23" t="n">
        <v>1</v>
      </c>
      <c r="H1799" s="24" t="n">
        <v>2000</v>
      </c>
      <c r="I1799" s="24" t="n">
        <v>2000</v>
      </c>
      <c r="J1799" s="24" t="n">
        <v>0</v>
      </c>
      <c r="K1799" s="24" t="n">
        <v>-0</v>
      </c>
      <c r="L1799" s="24" t="n">
        <v>-0</v>
      </c>
      <c r="M1799" s="24"/>
      <c r="N1799" s="6" t="s">
        <f>=I1799+J1799+K1799+L1799</f>
      </c>
      <c r="O1799" s="22"/>
      <c r="P1799" s="22" t="s">
        <v>999</v>
      </c>
    </row>
    <row collapsed="false" customFormat="false" customHeight="false" hidden="false" ht="12.1" outlineLevel="0" r="1800">
      <c r="A1800" s="21" t="n">
        <v>46013</v>
      </c>
      <c r="B1800" s="22" t="s">
        <v>813</v>
      </c>
      <c r="C1800" s="22" t="s">
        <v>1048</v>
      </c>
      <c r="D1800" s="22" t="s">
        <v>813</v>
      </c>
      <c r="E1800" s="22" t="s">
        <v>813</v>
      </c>
      <c r="F1800" s="22" t="s">
        <v>20</v>
      </c>
      <c r="G1800" s="23" t="n">
        <v>1</v>
      </c>
      <c r="H1800" s="24" t="n">
        <v>58.52</v>
      </c>
      <c r="I1800" s="24" t="n">
        <v>58.52</v>
      </c>
      <c r="J1800" s="24" t="n">
        <v>0</v>
      </c>
      <c r="K1800" s="24" t="n">
        <v>-0</v>
      </c>
      <c r="L1800" s="24" t="n">
        <v>-0</v>
      </c>
      <c r="M1800" s="24"/>
      <c r="N1800" s="6" t="s">
        <f>=I1800+J1800+K1800+L1800</f>
      </c>
      <c r="O1800" s="22"/>
      <c r="P1800" s="22" t="s">
        <v>999</v>
      </c>
    </row>
    <row collapsed="false" customFormat="false" customHeight="false" hidden="false" ht="12.1" outlineLevel="0" r="1801">
      <c r="A1801" s="20" t="n">
        <v>46013.80306713</v>
      </c>
      <c r="B1801" s="16" t="s">
        <v>105</v>
      </c>
      <c r="C1801" s="16" t="s">
        <v>913</v>
      </c>
      <c r="D1801" s="16" t="s">
        <v>656</v>
      </c>
      <c r="E1801" s="16" t="s">
        <v>87</v>
      </c>
      <c r="F1801" s="16" t="s">
        <v>20</v>
      </c>
      <c r="G1801" s="7" t="n">
        <v>3</v>
      </c>
      <c r="H1801" s="6" t="n">
        <v>17.455</v>
      </c>
      <c r="I1801" s="6" t="n">
        <v>-52.37</v>
      </c>
      <c r="J1801" s="6" t="n">
        <v>-0</v>
      </c>
      <c r="K1801" s="6" t="n">
        <v>-0</v>
      </c>
      <c r="L1801" s="6" t="n">
        <v>-0.02</v>
      </c>
      <c r="M1801" s="6"/>
      <c r="N1801" s="6" t="s">
        <f>=I1801+J1801+K1801+L1801</f>
      </c>
      <c r="O1801" s="16"/>
      <c r="P1801" s="16" t="s">
        <v>999</v>
      </c>
    </row>
    <row collapsed="false" customFormat="false" customHeight="false" hidden="false" ht="12.1" outlineLevel="0" r="1802">
      <c r="A1802" s="20" t="n">
        <v>46013.853564815</v>
      </c>
      <c r="B1802" s="16" t="s">
        <v>134</v>
      </c>
      <c r="C1802" s="16" t="s">
        <v>1017</v>
      </c>
      <c r="D1802" s="16" t="s">
        <v>656</v>
      </c>
      <c r="E1802" s="16" t="s">
        <v>113</v>
      </c>
      <c r="F1802" s="16" t="s">
        <v>20</v>
      </c>
      <c r="G1802" s="7" t="n">
        <v>1</v>
      </c>
      <c r="H1802" s="6" t="n">
        <v>99.14</v>
      </c>
      <c r="I1802" s="6" t="n">
        <v>-991.4</v>
      </c>
      <c r="J1802" s="6" t="n">
        <v>-0.98</v>
      </c>
      <c r="K1802" s="6" t="n">
        <v>-0.6</v>
      </c>
      <c r="L1802" s="6" t="n">
        <v>-0.09</v>
      </c>
      <c r="M1802" s="6"/>
      <c r="N1802" s="6" t="s">
        <f>=I1802+J1802+K1802+L1802</f>
      </c>
      <c r="O1802" s="16"/>
      <c r="P1802" s="16" t="s">
        <v>999</v>
      </c>
    </row>
    <row collapsed="false" customFormat="false" customHeight="false" hidden="false" ht="12.1" outlineLevel="0" r="1803">
      <c r="A1803" s="20" t="n">
        <v>46013.853564815</v>
      </c>
      <c r="B1803" s="16" t="s">
        <v>134</v>
      </c>
      <c r="C1803" s="16" t="s">
        <v>1017</v>
      </c>
      <c r="D1803" s="16" t="s">
        <v>656</v>
      </c>
      <c r="E1803" s="16" t="s">
        <v>113</v>
      </c>
      <c r="F1803" s="16" t="s">
        <v>20</v>
      </c>
      <c r="G1803" s="7" t="n">
        <v>1</v>
      </c>
      <c r="H1803" s="6" t="n">
        <v>99.15</v>
      </c>
      <c r="I1803" s="6" t="n">
        <v>-991.5</v>
      </c>
      <c r="J1803" s="6" t="n">
        <v>-0.98</v>
      </c>
      <c r="K1803" s="6" t="n">
        <v>-0.59</v>
      </c>
      <c r="L1803" s="6" t="n">
        <v>-0.09</v>
      </c>
      <c r="M1803" s="6"/>
      <c r="N1803" s="6" t="s">
        <f>=I1803+J1803+K1803+L1803</f>
      </c>
      <c r="O1803" s="16"/>
      <c r="P1803" s="16" t="s">
        <v>999</v>
      </c>
    </row>
    <row collapsed="false" customFormat="false" customHeight="false" hidden="false" ht="12.1" outlineLevel="0" r="1804">
      <c r="A1804" s="21" t="n">
        <v>46015</v>
      </c>
      <c r="B1804" s="22" t="s">
        <v>813</v>
      </c>
      <c r="C1804" s="22" t="s">
        <v>1022</v>
      </c>
      <c r="D1804" s="22" t="s">
        <v>813</v>
      </c>
      <c r="E1804" s="22" t="s">
        <v>813</v>
      </c>
      <c r="F1804" s="22" t="s">
        <v>20</v>
      </c>
      <c r="G1804" s="23" t="n">
        <v>1</v>
      </c>
      <c r="H1804" s="24" t="n">
        <v>313</v>
      </c>
      <c r="I1804" s="24" t="n">
        <v>313</v>
      </c>
      <c r="J1804" s="24" t="n">
        <v>0</v>
      </c>
      <c r="K1804" s="24" t="n">
        <v>-0</v>
      </c>
      <c r="L1804" s="24" t="n">
        <v>-0</v>
      </c>
      <c r="M1804" s="24"/>
      <c r="N1804" s="6" t="s">
        <f>=I1804+J1804+K1804+L1804</f>
      </c>
      <c r="O1804" s="22"/>
      <c r="P1804" s="22" t="s">
        <v>807</v>
      </c>
    </row>
    <row collapsed="false" customFormat="false" customHeight="false" hidden="false" ht="12.1" outlineLevel="0" r="1805">
      <c r="A1805" s="20" t="n">
        <v>46015.797361111</v>
      </c>
      <c r="B1805" s="16" t="s">
        <v>58</v>
      </c>
      <c r="C1805" s="16" t="s">
        <v>961</v>
      </c>
      <c r="D1805" s="16" t="s">
        <v>656</v>
      </c>
      <c r="E1805" s="16" t="s">
        <v>18</v>
      </c>
      <c r="F1805" s="16" t="s">
        <v>20</v>
      </c>
      <c r="G1805" s="7" t="n">
        <v>100</v>
      </c>
      <c r="H1805" s="6" t="n">
        <v>3.0695</v>
      </c>
      <c r="I1805" s="6" t="n">
        <v>-306.95</v>
      </c>
      <c r="J1805" s="6" t="n">
        <v>-0</v>
      </c>
      <c r="K1805" s="6" t="n">
        <v>-0.23</v>
      </c>
      <c r="L1805" s="6" t="n">
        <v>-0</v>
      </c>
      <c r="M1805" s="6"/>
      <c r="N1805" s="6" t="s">
        <f>=I1805+J1805+K1805+L1805</f>
      </c>
      <c r="O1805" s="16"/>
      <c r="P1805" s="16" t="s">
        <v>807</v>
      </c>
    </row>
    <row collapsed="false" customFormat="false" customHeight="false" hidden="false" ht="12.1" outlineLevel="0" r="1806">
      <c r="A1806" s="21" t="n">
        <v>46017</v>
      </c>
      <c r="B1806" s="22" t="s">
        <v>813</v>
      </c>
      <c r="C1806" s="22" t="s">
        <v>1049</v>
      </c>
      <c r="D1806" s="22" t="s">
        <v>813</v>
      </c>
      <c r="E1806" s="22" t="s">
        <v>813</v>
      </c>
      <c r="F1806" s="22" t="s">
        <v>20</v>
      </c>
      <c r="G1806" s="23" t="n">
        <v>1</v>
      </c>
      <c r="H1806" s="24" t="n">
        <v>79.44</v>
      </c>
      <c r="I1806" s="24" t="n">
        <v>79.44</v>
      </c>
      <c r="J1806" s="24" t="n">
        <v>0</v>
      </c>
      <c r="K1806" s="24" t="n">
        <v>-0</v>
      </c>
      <c r="L1806" s="24" t="n">
        <v>-0</v>
      </c>
      <c r="M1806" s="24"/>
      <c r="N1806" s="6" t="s">
        <f>=I1806+J1806+K1806+L1806</f>
      </c>
      <c r="O1806" s="22"/>
      <c r="P1806" s="22" t="s">
        <v>999</v>
      </c>
    </row>
    <row collapsed="false" customFormat="false" customHeight="false" hidden="false" ht="12.1" outlineLevel="0" r="1807">
      <c r="A1807" s="21" t="n">
        <v>46017</v>
      </c>
      <c r="B1807" s="22" t="s">
        <v>803</v>
      </c>
      <c r="C1807" s="22" t="s">
        <v>240</v>
      </c>
      <c r="D1807" s="22" t="s">
        <v>803</v>
      </c>
      <c r="E1807" s="22" t="s">
        <v>803</v>
      </c>
      <c r="F1807" s="22" t="s">
        <v>20</v>
      </c>
      <c r="G1807" s="23" t="n">
        <v>1</v>
      </c>
      <c r="H1807" s="24" t="n">
        <v>40000</v>
      </c>
      <c r="I1807" s="24" t="n">
        <v>40000</v>
      </c>
      <c r="J1807" s="24" t="n">
        <v>0</v>
      </c>
      <c r="K1807" s="24" t="n">
        <v>-0</v>
      </c>
      <c r="L1807" s="24" t="n">
        <v>-0</v>
      </c>
      <c r="M1807" s="24"/>
      <c r="N1807" s="6" t="s">
        <f>=I1807+J1807+K1807+L1807</f>
      </c>
      <c r="O1807" s="22"/>
      <c r="P1807" s="22" t="s">
        <v>993</v>
      </c>
    </row>
    <row collapsed="false" customFormat="false" customHeight="false" hidden="false" ht="12.1" outlineLevel="0" r="1808">
      <c r="A1808" s="21" t="n">
        <v>46017</v>
      </c>
      <c r="B1808" s="22" t="s">
        <v>803</v>
      </c>
      <c r="C1808" s="22" t="s">
        <v>175</v>
      </c>
      <c r="D1808" s="22" t="s">
        <v>803</v>
      </c>
      <c r="E1808" s="22" t="s">
        <v>803</v>
      </c>
      <c r="F1808" s="22" t="s">
        <v>20</v>
      </c>
      <c r="G1808" s="23" t="n">
        <v>1</v>
      </c>
      <c r="H1808" s="24" t="n">
        <v>20000</v>
      </c>
      <c r="I1808" s="24" t="n">
        <v>20000</v>
      </c>
      <c r="J1808" s="24" t="n">
        <v>0</v>
      </c>
      <c r="K1808" s="24" t="n">
        <v>-0</v>
      </c>
      <c r="L1808" s="24" t="n">
        <v>-0</v>
      </c>
      <c r="M1808" s="24"/>
      <c r="N1808" s="6" t="s">
        <f>=I1808+J1808+K1808+L1808</f>
      </c>
      <c r="O1808" s="22"/>
      <c r="P1808" s="22" t="s">
        <v>807</v>
      </c>
    </row>
    <row collapsed="false" customFormat="false" customHeight="false" hidden="false" ht="12.1" outlineLevel="0" r="1809">
      <c r="A1809" s="20" t="n">
        <v>46017.645601852</v>
      </c>
      <c r="B1809" s="16" t="s">
        <v>749</v>
      </c>
      <c r="C1809" s="16" t="s">
        <v>1010</v>
      </c>
      <c r="D1809" s="16" t="s">
        <v>656</v>
      </c>
      <c r="E1809" s="16" t="s">
        <v>87</v>
      </c>
      <c r="F1809" s="16" t="s">
        <v>20</v>
      </c>
      <c r="G1809" s="7" t="n">
        <v>1</v>
      </c>
      <c r="H1809" s="6" t="n">
        <v>10774</v>
      </c>
      <c r="I1809" s="6" t="n">
        <v>-10774</v>
      </c>
      <c r="J1809" s="6" t="n">
        <v>-0</v>
      </c>
      <c r="K1809" s="6" t="n">
        <v>-6.46</v>
      </c>
      <c r="L1809" s="6" t="n">
        <v>-2.15</v>
      </c>
      <c r="M1809" s="6"/>
      <c r="N1809" s="6" t="s">
        <f>=I1809+J1809+K1809+L1809</f>
      </c>
      <c r="O1809" s="16"/>
      <c r="P1809" s="16" t="s">
        <v>993</v>
      </c>
    </row>
    <row collapsed="false" customFormat="false" customHeight="false" hidden="false" ht="12.1" outlineLevel="0" r="1810">
      <c r="A1810" s="20" t="n">
        <v>46017.645833333</v>
      </c>
      <c r="B1810" s="16" t="s">
        <v>90</v>
      </c>
      <c r="C1810" s="16" t="s">
        <v>1009</v>
      </c>
      <c r="D1810" s="16" t="s">
        <v>656</v>
      </c>
      <c r="E1810" s="16" t="s">
        <v>87</v>
      </c>
      <c r="F1810" s="16" t="s">
        <v>20</v>
      </c>
      <c r="G1810" s="7" t="n">
        <v>1</v>
      </c>
      <c r="H1810" s="6" t="n">
        <v>12046</v>
      </c>
      <c r="I1810" s="6" t="n">
        <v>-12046</v>
      </c>
      <c r="J1810" s="6" t="n">
        <v>-0</v>
      </c>
      <c r="K1810" s="6" t="n">
        <v>-7.23</v>
      </c>
      <c r="L1810" s="6" t="n">
        <v>-2.41</v>
      </c>
      <c r="M1810" s="6"/>
      <c r="N1810" s="6" t="s">
        <f>=I1810+J1810+K1810+L1810</f>
      </c>
      <c r="O1810" s="16"/>
      <c r="P1810" s="16" t="s">
        <v>993</v>
      </c>
    </row>
    <row collapsed="false" customFormat="false" customHeight="false" hidden="false" ht="12.1" outlineLevel="0" r="1811">
      <c r="A1811" s="20" t="n">
        <v>46017.646111111</v>
      </c>
      <c r="B1811" s="16" t="s">
        <v>86</v>
      </c>
      <c r="C1811" s="16" t="s">
        <v>971</v>
      </c>
      <c r="D1811" s="16" t="s">
        <v>656</v>
      </c>
      <c r="E1811" s="16" t="s">
        <v>87</v>
      </c>
      <c r="F1811" s="16" t="s">
        <v>20</v>
      </c>
      <c r="G1811" s="7" t="n">
        <v>3</v>
      </c>
      <c r="H1811" s="6" t="n">
        <v>1357</v>
      </c>
      <c r="I1811" s="6" t="n">
        <v>-4071</v>
      </c>
      <c r="J1811" s="6" t="n">
        <v>-0</v>
      </c>
      <c r="K1811" s="6" t="n">
        <v>-0</v>
      </c>
      <c r="L1811" s="6" t="n">
        <v>-0.82</v>
      </c>
      <c r="M1811" s="6"/>
      <c r="N1811" s="6" t="s">
        <f>=I1811+J1811+K1811+L1811</f>
      </c>
      <c r="O1811" s="16"/>
      <c r="P1811" s="16" t="s">
        <v>993</v>
      </c>
    </row>
    <row collapsed="false" customFormat="false" customHeight="false" hidden="false" ht="12.1" outlineLevel="0" r="1812">
      <c r="A1812" s="20" t="n">
        <v>46017.646111111</v>
      </c>
      <c r="B1812" s="16" t="s">
        <v>86</v>
      </c>
      <c r="C1812" s="16" t="s">
        <v>971</v>
      </c>
      <c r="D1812" s="16" t="s">
        <v>656</v>
      </c>
      <c r="E1812" s="16" t="s">
        <v>87</v>
      </c>
      <c r="F1812" s="16" t="s">
        <v>20</v>
      </c>
      <c r="G1812" s="7" t="n">
        <v>9</v>
      </c>
      <c r="H1812" s="6" t="n">
        <v>1357.5</v>
      </c>
      <c r="I1812" s="6" t="n">
        <v>-12217.5</v>
      </c>
      <c r="J1812" s="6" t="n">
        <v>-0</v>
      </c>
      <c r="K1812" s="6" t="n">
        <v>-0</v>
      </c>
      <c r="L1812" s="6" t="n">
        <v>-2.45</v>
      </c>
      <c r="M1812" s="6"/>
      <c r="N1812" s="6" t="s">
        <f>=I1812+J1812+K1812+L1812</f>
      </c>
      <c r="O1812" s="16"/>
      <c r="P1812" s="16" t="s">
        <v>993</v>
      </c>
    </row>
    <row collapsed="false" customFormat="false" customHeight="false" hidden="false" ht="12.1" outlineLevel="0" r="1813">
      <c r="A1813" s="20" t="n">
        <v>46017.646412037</v>
      </c>
      <c r="B1813" s="16" t="s">
        <v>105</v>
      </c>
      <c r="C1813" s="16" t="s">
        <v>913</v>
      </c>
      <c r="D1813" s="16" t="s">
        <v>656</v>
      </c>
      <c r="E1813" s="16" t="s">
        <v>87</v>
      </c>
      <c r="F1813" s="16" t="s">
        <v>20</v>
      </c>
      <c r="G1813" s="7" t="n">
        <v>49</v>
      </c>
      <c r="H1813" s="6" t="n">
        <v>17.5</v>
      </c>
      <c r="I1813" s="6" t="n">
        <v>-857.5</v>
      </c>
      <c r="J1813" s="6" t="n">
        <v>-0</v>
      </c>
      <c r="K1813" s="6" t="n">
        <v>-0</v>
      </c>
      <c r="L1813" s="6" t="n">
        <v>-0.17</v>
      </c>
      <c r="M1813" s="6"/>
      <c r="N1813" s="6" t="s">
        <f>=I1813+J1813+K1813+L1813</f>
      </c>
      <c r="O1813" s="16"/>
      <c r="P1813" s="16" t="s">
        <v>993</v>
      </c>
    </row>
    <row collapsed="false" customFormat="false" customHeight="false" hidden="false" ht="12.1" outlineLevel="0" r="1814">
      <c r="A1814" s="20" t="n">
        <v>46017.653761574</v>
      </c>
      <c r="B1814" s="16" t="s">
        <v>54</v>
      </c>
      <c r="C1814" s="16" t="s">
        <v>1040</v>
      </c>
      <c r="D1814" s="16" t="s">
        <v>656</v>
      </c>
      <c r="E1814" s="16" t="s">
        <v>18</v>
      </c>
      <c r="F1814" s="16" t="s">
        <v>20</v>
      </c>
      <c r="G1814" s="7" t="n">
        <v>300</v>
      </c>
      <c r="H1814" s="6" t="n">
        <v>40.8</v>
      </c>
      <c r="I1814" s="6" t="n">
        <v>-12240</v>
      </c>
      <c r="J1814" s="6" t="n">
        <v>-0</v>
      </c>
      <c r="K1814" s="6" t="n">
        <v>-9.37</v>
      </c>
      <c r="L1814" s="6" t="n">
        <v>-0</v>
      </c>
      <c r="M1814" s="6"/>
      <c r="N1814" s="6" t="s">
        <f>=I1814+J1814+K1814+L1814</f>
      </c>
      <c r="O1814" s="16"/>
      <c r="P1814" s="16" t="s">
        <v>807</v>
      </c>
    </row>
    <row collapsed="false" customFormat="false" customHeight="false" hidden="false" ht="12.1" outlineLevel="0" r="1815">
      <c r="A1815" s="20" t="n">
        <v>46017.653946759</v>
      </c>
      <c r="B1815" s="16" t="s">
        <v>64</v>
      </c>
      <c r="C1815" s="16" t="s">
        <v>1039</v>
      </c>
      <c r="D1815" s="16" t="s">
        <v>656</v>
      </c>
      <c r="E1815" s="16" t="s">
        <v>18</v>
      </c>
      <c r="F1815" s="16" t="s">
        <v>20</v>
      </c>
      <c r="G1815" s="7" t="n">
        <v>20</v>
      </c>
      <c r="H1815" s="6" t="n">
        <v>294.9</v>
      </c>
      <c r="I1815" s="6" t="n">
        <v>-5898</v>
      </c>
      <c r="J1815" s="6" t="n">
        <v>-0</v>
      </c>
      <c r="K1815" s="6" t="n">
        <v>-4.51</v>
      </c>
      <c r="L1815" s="6" t="n">
        <v>-0</v>
      </c>
      <c r="M1815" s="6"/>
      <c r="N1815" s="6" t="s">
        <f>=I1815+J1815+K1815+L1815</f>
      </c>
      <c r="O1815" s="16"/>
      <c r="P1815" s="16" t="s">
        <v>807</v>
      </c>
    </row>
    <row collapsed="false" customFormat="false" customHeight="false" hidden="false" ht="12.1" outlineLevel="0" r="1816">
      <c r="A1816" s="20" t="n">
        <v>46017.654189815</v>
      </c>
      <c r="B1816" s="16" t="s">
        <v>50</v>
      </c>
      <c r="C1816" s="16" t="s">
        <v>812</v>
      </c>
      <c r="D1816" s="16" t="s">
        <v>656</v>
      </c>
      <c r="E1816" s="16" t="s">
        <v>18</v>
      </c>
      <c r="F1816" s="16" t="s">
        <v>20</v>
      </c>
      <c r="G1816" s="7" t="n">
        <v>10</v>
      </c>
      <c r="H1816" s="6" t="n">
        <v>105.6</v>
      </c>
      <c r="I1816" s="6" t="n">
        <v>-1056</v>
      </c>
      <c r="J1816" s="6" t="n">
        <v>-0</v>
      </c>
      <c r="K1816" s="6" t="n">
        <v>-0.81</v>
      </c>
      <c r="L1816" s="6" t="n">
        <v>-0</v>
      </c>
      <c r="M1816" s="6"/>
      <c r="N1816" s="6" t="s">
        <f>=I1816+J1816+K1816+L1816</f>
      </c>
      <c r="O1816" s="16"/>
      <c r="P1816" s="16" t="s">
        <v>807</v>
      </c>
    </row>
    <row collapsed="false" customFormat="false" customHeight="false" hidden="false" ht="12.1" outlineLevel="0" r="1817">
      <c r="A1817" s="20" t="n">
        <v>46017.654756944</v>
      </c>
      <c r="B1817" s="16" t="s">
        <v>31</v>
      </c>
      <c r="C1817" s="16" t="s">
        <v>856</v>
      </c>
      <c r="D1817" s="16" t="s">
        <v>656</v>
      </c>
      <c r="E1817" s="16" t="s">
        <v>18</v>
      </c>
      <c r="F1817" s="16" t="s">
        <v>20</v>
      </c>
      <c r="G1817" s="7" t="n">
        <v>1</v>
      </c>
      <c r="H1817" s="6" t="n">
        <v>487.15</v>
      </c>
      <c r="I1817" s="6" t="n">
        <v>-487.15</v>
      </c>
      <c r="J1817" s="6" t="n">
        <v>-0</v>
      </c>
      <c r="K1817" s="6" t="n">
        <v>-0.37</v>
      </c>
      <c r="L1817" s="6" t="n">
        <v>-0</v>
      </c>
      <c r="M1817" s="6"/>
      <c r="N1817" s="6" t="s">
        <f>=I1817+J1817+K1817+L1817</f>
      </c>
      <c r="O1817" s="16"/>
      <c r="P1817" s="16" t="s">
        <v>807</v>
      </c>
    </row>
    <row collapsed="false" customFormat="false" customHeight="false" hidden="false" ht="12.1" outlineLevel="0" r="1818">
      <c r="A1818" s="20" t="n">
        <v>46017.654907407</v>
      </c>
      <c r="B1818" s="16" t="s">
        <v>58</v>
      </c>
      <c r="C1818" s="16" t="s">
        <v>961</v>
      </c>
      <c r="D1818" s="16" t="s">
        <v>656</v>
      </c>
      <c r="E1818" s="16" t="s">
        <v>18</v>
      </c>
      <c r="F1818" s="16" t="s">
        <v>20</v>
      </c>
      <c r="G1818" s="7" t="n">
        <v>100</v>
      </c>
      <c r="H1818" s="6" t="n">
        <v>3.059</v>
      </c>
      <c r="I1818" s="6" t="n">
        <v>-305.9</v>
      </c>
      <c r="J1818" s="6" t="n">
        <v>-0</v>
      </c>
      <c r="K1818" s="6" t="n">
        <v>-0.23</v>
      </c>
      <c r="L1818" s="6" t="n">
        <v>-0</v>
      </c>
      <c r="M1818" s="6"/>
      <c r="N1818" s="6" t="s">
        <f>=I1818+J1818+K1818+L1818</f>
      </c>
      <c r="O1818" s="16"/>
      <c r="P1818" s="16" t="s">
        <v>807</v>
      </c>
    </row>
    <row collapsed="false" customFormat="false" customHeight="false" hidden="false" ht="12.1" outlineLevel="0" r="1819">
      <c r="A1819" s="29" t="n">
        <v>46017.865439815</v>
      </c>
      <c r="B1819" s="30" t="s">
        <v>105</v>
      </c>
      <c r="C1819" s="30" t="s">
        <v>913</v>
      </c>
      <c r="D1819" s="30" t="s">
        <v>657</v>
      </c>
      <c r="E1819" s="30" t="s">
        <v>87</v>
      </c>
      <c r="F1819" s="30" t="s">
        <v>20</v>
      </c>
      <c r="G1819" s="31" t="n">
        <v>-41</v>
      </c>
      <c r="H1819" s="32" t="n">
        <v>17.5</v>
      </c>
      <c r="I1819" s="32" t="n">
        <v>717.5</v>
      </c>
      <c r="J1819" s="32" t="n">
        <v>0</v>
      </c>
      <c r="K1819" s="32" t="n">
        <v>-0</v>
      </c>
      <c r="L1819" s="32" t="n">
        <v>-0.14</v>
      </c>
      <c r="M1819" s="32"/>
      <c r="N1819" s="6" t="s">
        <f>=I1819+J1819+K1819+L1819</f>
      </c>
      <c r="O1819" s="30"/>
      <c r="P1819" s="30" t="s">
        <v>999</v>
      </c>
    </row>
    <row collapsed="false" customFormat="false" customHeight="false" hidden="false" ht="12.1" outlineLevel="0" r="1820">
      <c r="A1820" s="20" t="n">
        <v>46017.865625</v>
      </c>
      <c r="B1820" s="16" t="s">
        <v>127</v>
      </c>
      <c r="C1820" s="16" t="s">
        <v>1023</v>
      </c>
      <c r="D1820" s="16" t="s">
        <v>656</v>
      </c>
      <c r="E1820" s="16" t="s">
        <v>113</v>
      </c>
      <c r="F1820" s="16" t="s">
        <v>20</v>
      </c>
      <c r="G1820" s="7" t="n">
        <v>1</v>
      </c>
      <c r="H1820" s="6" t="n">
        <v>80.25</v>
      </c>
      <c r="I1820" s="6" t="n">
        <v>-802.5</v>
      </c>
      <c r="J1820" s="6" t="n">
        <v>-3.33</v>
      </c>
      <c r="K1820" s="6" t="n">
        <v>-0.48</v>
      </c>
      <c r="L1820" s="6" t="n">
        <v>-0.07</v>
      </c>
      <c r="M1820" s="6"/>
      <c r="N1820" s="6" t="s">
        <f>=I1820+J1820+K1820+L1820</f>
      </c>
      <c r="O1820" s="16"/>
      <c r="P1820" s="16" t="s">
        <v>999</v>
      </c>
    </row>
    <row collapsed="false" customFormat="false" customHeight="false" hidden="false" ht="12.1" outlineLevel="0" r="1821">
      <c r="A1821" s="21" t="n">
        <v>46020</v>
      </c>
      <c r="B1821" s="22" t="s">
        <v>813</v>
      </c>
      <c r="C1821" s="22" t="s">
        <v>1050</v>
      </c>
      <c r="D1821" s="22" t="s">
        <v>813</v>
      </c>
      <c r="E1821" s="22" t="s">
        <v>813</v>
      </c>
      <c r="F1821" s="22" t="s">
        <v>20</v>
      </c>
      <c r="G1821" s="23" t="n">
        <v>1</v>
      </c>
      <c r="H1821" s="24" t="n">
        <v>22.94</v>
      </c>
      <c r="I1821" s="24" t="n">
        <v>22.94</v>
      </c>
      <c r="J1821" s="24" t="n">
        <v>0</v>
      </c>
      <c r="K1821" s="24" t="n">
        <v>-0</v>
      </c>
      <c r="L1821" s="24" t="n">
        <v>-0</v>
      </c>
      <c r="M1821" s="24"/>
      <c r="N1821" s="6" t="s">
        <f>=I1821+J1821+K1821+L1821</f>
      </c>
      <c r="O1821" s="22"/>
      <c r="P1821" s="22" t="s">
        <v>999</v>
      </c>
    </row>
    <row collapsed="false" customFormat="false" customHeight="false" hidden="false" ht="12.1" outlineLevel="0" r="1822">
      <c r="A1822" s="21" t="n">
        <v>46020</v>
      </c>
      <c r="B1822" s="22" t="s">
        <v>803</v>
      </c>
      <c r="C1822" s="22" t="s">
        <v>240</v>
      </c>
      <c r="D1822" s="22" t="s">
        <v>803</v>
      </c>
      <c r="E1822" s="22" t="s">
        <v>803</v>
      </c>
      <c r="F1822" s="22" t="s">
        <v>20</v>
      </c>
      <c r="G1822" s="23" t="n">
        <v>1</v>
      </c>
      <c r="H1822" s="24" t="n">
        <v>100</v>
      </c>
      <c r="I1822" s="24" t="n">
        <v>100</v>
      </c>
      <c r="J1822" s="24" t="n">
        <v>0</v>
      </c>
      <c r="K1822" s="24" t="n">
        <v>-0</v>
      </c>
      <c r="L1822" s="24" t="n">
        <v>-0</v>
      </c>
      <c r="M1822" s="24"/>
      <c r="N1822" s="6" t="s">
        <f>=I1822+J1822+K1822+L1822</f>
      </c>
      <c r="O1822" s="22"/>
      <c r="P1822" s="22" t="s">
        <v>999</v>
      </c>
    </row>
    <row collapsed="false" customFormat="false" customHeight="false" hidden="false" ht="12.1" outlineLevel="0" r="1823">
      <c r="A1823" s="29" t="n">
        <v>46020.441284722</v>
      </c>
      <c r="B1823" s="30" t="s">
        <v>117</v>
      </c>
      <c r="C1823" s="30" t="s">
        <v>988</v>
      </c>
      <c r="D1823" s="30" t="s">
        <v>657</v>
      </c>
      <c r="E1823" s="30" t="s">
        <v>113</v>
      </c>
      <c r="F1823" s="30" t="s">
        <v>20</v>
      </c>
      <c r="G1823" s="31" t="n">
        <v>-1</v>
      </c>
      <c r="H1823" s="32" t="n">
        <v>99.9204</v>
      </c>
      <c r="I1823" s="32" t="n">
        <v>7763.05</v>
      </c>
      <c r="J1823" s="32" t="n">
        <v>5.44</v>
      </c>
      <c r="K1823" s="32" t="n">
        <v>-4.66</v>
      </c>
      <c r="L1823" s="32" t="n">
        <v>-0.66</v>
      </c>
      <c r="M1823" s="32"/>
      <c r="N1823" s="6" t="s">
        <f>=I1823+J1823+K1823+L1823</f>
      </c>
      <c r="O1823" s="30"/>
      <c r="P1823" s="30" t="s">
        <v>999</v>
      </c>
    </row>
    <row collapsed="false" customFormat="false" customHeight="false" hidden="false" ht="12.1" outlineLevel="0" r="1824">
      <c r="A1824" s="29" t="n">
        <v>46020.441284722</v>
      </c>
      <c r="B1824" s="30" t="s">
        <v>117</v>
      </c>
      <c r="C1824" s="30" t="s">
        <v>988</v>
      </c>
      <c r="D1824" s="30" t="s">
        <v>657</v>
      </c>
      <c r="E1824" s="30" t="s">
        <v>113</v>
      </c>
      <c r="F1824" s="30" t="s">
        <v>20</v>
      </c>
      <c r="G1824" s="31" t="n">
        <v>-1</v>
      </c>
      <c r="H1824" s="32" t="n">
        <v>99.9203</v>
      </c>
      <c r="I1824" s="32" t="n">
        <v>7763.04</v>
      </c>
      <c r="J1824" s="32" t="n">
        <v>5.44</v>
      </c>
      <c r="K1824" s="32" t="n">
        <v>-4.66</v>
      </c>
      <c r="L1824" s="32" t="n">
        <v>-0.66</v>
      </c>
      <c r="M1824" s="32"/>
      <c r="N1824" s="6" t="s">
        <f>=I1824+J1824+K1824+L1824</f>
      </c>
      <c r="O1824" s="30"/>
      <c r="P1824" s="30" t="s">
        <v>999</v>
      </c>
    </row>
    <row collapsed="false" customFormat="false" customHeight="false" hidden="false" ht="12.1" outlineLevel="0" r="1825">
      <c r="A1825" s="20" t="n">
        <v>46020.442025463</v>
      </c>
      <c r="B1825" s="16" t="s">
        <v>117</v>
      </c>
      <c r="C1825" s="16" t="s">
        <v>988</v>
      </c>
      <c r="D1825" s="16" t="s">
        <v>656</v>
      </c>
      <c r="E1825" s="16" t="s">
        <v>113</v>
      </c>
      <c r="F1825" s="16" t="s">
        <v>20</v>
      </c>
      <c r="G1825" s="7" t="n">
        <v>2</v>
      </c>
      <c r="H1825" s="6" t="n">
        <v>100.01</v>
      </c>
      <c r="I1825" s="6" t="n">
        <v>-15540.01</v>
      </c>
      <c r="J1825" s="6" t="n">
        <v>-10.88</v>
      </c>
      <c r="K1825" s="6" t="n">
        <v>-9.32</v>
      </c>
      <c r="L1825" s="6" t="n">
        <v>-1.32</v>
      </c>
      <c r="M1825" s="6"/>
      <c r="N1825" s="6" t="s">
        <f>=I1825+J1825+K1825+L1825</f>
      </c>
      <c r="O1825" s="16"/>
      <c r="P1825" s="16" t="s">
        <v>999</v>
      </c>
    </row>
    <row collapsed="false" customFormat="false" customHeight="false" hidden="false" ht="12.1" outlineLevel="0" r="1826">
      <c r="A1826" s="21" t="n">
        <v>46021</v>
      </c>
      <c r="B1826" s="22" t="s">
        <v>813</v>
      </c>
      <c r="C1826" s="22" t="s">
        <v>1051</v>
      </c>
      <c r="D1826" s="22" t="s">
        <v>813</v>
      </c>
      <c r="E1826" s="22" t="s">
        <v>813</v>
      </c>
      <c r="F1826" s="22" t="s">
        <v>20</v>
      </c>
      <c r="G1826" s="23" t="n">
        <v>1</v>
      </c>
      <c r="H1826" s="24" t="n">
        <v>56.4</v>
      </c>
      <c r="I1826" s="24" t="n">
        <v>56.4</v>
      </c>
      <c r="J1826" s="24" t="n">
        <v>0</v>
      </c>
      <c r="K1826" s="24" t="n">
        <v>-0</v>
      </c>
      <c r="L1826" s="24" t="n">
        <v>-0</v>
      </c>
      <c r="M1826" s="24"/>
      <c r="N1826" s="6" t="s">
        <f>=I1826+J1826+K1826+L1826</f>
      </c>
      <c r="O1826" s="22"/>
      <c r="P1826" s="22" t="s">
        <v>841</v>
      </c>
    </row>
    <row collapsed="false" customFormat="false" customHeight="false" hidden="false" ht="12.1" outlineLevel="0" r="1827">
      <c r="A1827" s="21" t="n">
        <v>46021</v>
      </c>
      <c r="B1827" s="22" t="s">
        <v>803</v>
      </c>
      <c r="C1827" s="22" t="s">
        <v>240</v>
      </c>
      <c r="D1827" s="22" t="s">
        <v>803</v>
      </c>
      <c r="E1827" s="22" t="s">
        <v>803</v>
      </c>
      <c r="F1827" s="22" t="s">
        <v>20</v>
      </c>
      <c r="G1827" s="23" t="n">
        <v>1</v>
      </c>
      <c r="H1827" s="24" t="n">
        <v>300</v>
      </c>
      <c r="I1827" s="24" t="n">
        <v>300</v>
      </c>
      <c r="J1827" s="24" t="n">
        <v>0</v>
      </c>
      <c r="K1827" s="24" t="n">
        <v>-0</v>
      </c>
      <c r="L1827" s="24" t="n">
        <v>-0</v>
      </c>
      <c r="M1827" s="24"/>
      <c r="N1827" s="6" t="s">
        <f>=I1827+J1827+K1827+L1827</f>
      </c>
      <c r="O1827" s="22"/>
      <c r="P1827" s="22" t="s">
        <v>999</v>
      </c>
    </row>
    <row collapsed="false" customFormat="false" customHeight="false" hidden="false" ht="12.1" outlineLevel="0" r="1828">
      <c r="A1828" s="20" t="n">
        <v>46021.485162037</v>
      </c>
      <c r="B1828" s="16" t="s">
        <v>718</v>
      </c>
      <c r="C1828" s="16" t="s">
        <v>912</v>
      </c>
      <c r="D1828" s="16" t="s">
        <v>656</v>
      </c>
      <c r="E1828" s="16" t="s">
        <v>87</v>
      </c>
      <c r="F1828" s="16" t="s">
        <v>20</v>
      </c>
      <c r="G1828" s="7" t="n">
        <v>3</v>
      </c>
      <c r="H1828" s="6" t="n">
        <v>17.508</v>
      </c>
      <c r="I1828" s="6" t="n">
        <v>-52.52</v>
      </c>
      <c r="J1828" s="6" t="n">
        <v>-0</v>
      </c>
      <c r="K1828" s="6" t="n">
        <v>-0</v>
      </c>
      <c r="L1828" s="6" t="n">
        <v>-0.02</v>
      </c>
      <c r="M1828" s="6"/>
      <c r="N1828" s="6" t="s">
        <f>=I1828+J1828+K1828+L1828</f>
      </c>
      <c r="O1828" s="16"/>
      <c r="P1828" s="16" t="s">
        <v>841</v>
      </c>
    </row>
    <row collapsed="false" customFormat="false" customHeight="false" hidden="false" ht="12.1" outlineLevel="0" r="1829">
      <c r="A1829" s="33" t="n">
        <v>46026</v>
      </c>
      <c r="B1829" s="34" t="s">
        <v>888</v>
      </c>
      <c r="C1829" s="34" t="s">
        <v>1052</v>
      </c>
      <c r="D1829" s="34" t="s">
        <v>888</v>
      </c>
      <c r="E1829" s="34" t="s">
        <v>888</v>
      </c>
      <c r="F1829" s="34" t="s">
        <v>20</v>
      </c>
      <c r="G1829" s="35" t="n">
        <v>1</v>
      </c>
      <c r="H1829" s="36" t="n">
        <v>-262</v>
      </c>
      <c r="I1829" s="36" t="n">
        <v>-262</v>
      </c>
      <c r="J1829" s="36" t="n">
        <v>0</v>
      </c>
      <c r="K1829" s="36" t="n">
        <v>-0</v>
      </c>
      <c r="L1829" s="36" t="n">
        <v>-0</v>
      </c>
      <c r="M1829" s="36"/>
      <c r="N1829" s="6" t="s">
        <f>=I1829+J1829+K1829+L1829</f>
      </c>
      <c r="O1829" s="34"/>
      <c r="P1829" s="34" t="s">
        <v>999</v>
      </c>
    </row>
    <row collapsed="false" customFormat="false" customHeight="false" hidden="false" ht="12.1" outlineLevel="0" r="1830">
      <c r="A1830" s="33" t="n">
        <v>46026</v>
      </c>
      <c r="B1830" s="34" t="s">
        <v>888</v>
      </c>
      <c r="C1830" s="34" t="s">
        <v>1052</v>
      </c>
      <c r="D1830" s="34" t="s">
        <v>888</v>
      </c>
      <c r="E1830" s="34" t="s">
        <v>888</v>
      </c>
      <c r="F1830" s="34" t="s">
        <v>20</v>
      </c>
      <c r="G1830" s="35" t="n">
        <v>1</v>
      </c>
      <c r="H1830" s="36" t="n">
        <v>-10</v>
      </c>
      <c r="I1830" s="36" t="n">
        <v>-10</v>
      </c>
      <c r="J1830" s="36" t="n">
        <v>0</v>
      </c>
      <c r="K1830" s="36" t="n">
        <v>-0</v>
      </c>
      <c r="L1830" s="36" t="n">
        <v>-0</v>
      </c>
      <c r="M1830" s="36"/>
      <c r="N1830" s="6" t="s">
        <f>=I1830+J1830+K1830+L1830</f>
      </c>
      <c r="O1830" s="34"/>
      <c r="P1830" s="34" t="s">
        <v>841</v>
      </c>
    </row>
    <row collapsed="false" customFormat="false" customHeight="false" hidden="false" ht="12.1" outlineLevel="0" r="1831">
      <c r="A1831" s="21" t="n">
        <v>46028</v>
      </c>
      <c r="B1831" s="22" t="s">
        <v>803</v>
      </c>
      <c r="C1831" s="22" t="s">
        <v>240</v>
      </c>
      <c r="D1831" s="22" t="s">
        <v>803</v>
      </c>
      <c r="E1831" s="22" t="s">
        <v>803</v>
      </c>
      <c r="F1831" s="22" t="s">
        <v>20</v>
      </c>
      <c r="G1831" s="23" t="n">
        <v>1</v>
      </c>
      <c r="H1831" s="24" t="n">
        <v>3000</v>
      </c>
      <c r="I1831" s="24" t="n">
        <v>3000</v>
      </c>
      <c r="J1831" s="24" t="n">
        <v>0</v>
      </c>
      <c r="K1831" s="24" t="n">
        <v>-0</v>
      </c>
      <c r="L1831" s="24" t="n">
        <v>-0</v>
      </c>
      <c r="M1831" s="24"/>
      <c r="N1831" s="6" t="s">
        <f>=I1831+J1831+K1831+L1831</f>
      </c>
      <c r="O1831" s="22"/>
      <c r="P1831" s="22" t="s">
        <v>999</v>
      </c>
    </row>
    <row collapsed="false" customFormat="false" customHeight="false" hidden="false" ht="12.1" outlineLevel="0" r="1832">
      <c r="A1832" s="33" t="n">
        <v>46028</v>
      </c>
      <c r="B1832" s="34" t="s">
        <v>888</v>
      </c>
      <c r="C1832" s="34" t="s">
        <v>1052</v>
      </c>
      <c r="D1832" s="34" t="s">
        <v>888</v>
      </c>
      <c r="E1832" s="34" t="s">
        <v>888</v>
      </c>
      <c r="F1832" s="34" t="s">
        <v>20</v>
      </c>
      <c r="G1832" s="35" t="n">
        <v>1</v>
      </c>
      <c r="H1832" s="36" t="n">
        <v>-1</v>
      </c>
      <c r="I1832" s="36" t="n">
        <v>-1</v>
      </c>
      <c r="J1832" s="36" t="n">
        <v>0</v>
      </c>
      <c r="K1832" s="36" t="n">
        <v>-0</v>
      </c>
      <c r="L1832" s="36" t="n">
        <v>-0</v>
      </c>
      <c r="M1832" s="36"/>
      <c r="N1832" s="6" t="s">
        <f>=I1832+J1832+K1832+L1832</f>
      </c>
      <c r="O1832" s="34"/>
      <c r="P1832" s="34" t="s">
        <v>999</v>
      </c>
    </row>
    <row collapsed="false" customFormat="false" customHeight="false" hidden="false" ht="12.1" outlineLevel="0" r="1833">
      <c r="A1833" s="20" t="n">
        <v>46028.489791667</v>
      </c>
      <c r="B1833" s="16" t="s">
        <v>683</v>
      </c>
      <c r="C1833" s="16" t="s">
        <v>1053</v>
      </c>
      <c r="D1833" s="16" t="s">
        <v>656</v>
      </c>
      <c r="E1833" s="16" t="s">
        <v>87</v>
      </c>
      <c r="F1833" s="16" t="s">
        <v>20</v>
      </c>
      <c r="G1833" s="7" t="n">
        <v>1</v>
      </c>
      <c r="H1833" s="6" t="n">
        <v>123.18</v>
      </c>
      <c r="I1833" s="6" t="n">
        <v>-123.18</v>
      </c>
      <c r="J1833" s="6" t="n">
        <v>-0</v>
      </c>
      <c r="K1833" s="6" t="n">
        <v>-0.07</v>
      </c>
      <c r="L1833" s="6" t="n">
        <v>-0.03</v>
      </c>
      <c r="M1833" s="6"/>
      <c r="N1833" s="6" t="s">
        <f>=I1833+J1833+K1833+L1833</f>
      </c>
      <c r="O1833" s="16"/>
      <c r="P1833" s="16" t="s">
        <v>999</v>
      </c>
    </row>
    <row collapsed="false" customFormat="false" customHeight="false" hidden="false" ht="12.1" outlineLevel="0" r="1834">
      <c r="A1834" s="20" t="n">
        <v>46028.596828704</v>
      </c>
      <c r="B1834" s="16" t="s">
        <v>130</v>
      </c>
      <c r="C1834" s="16" t="s">
        <v>1046</v>
      </c>
      <c r="D1834" s="16" t="s">
        <v>656</v>
      </c>
      <c r="E1834" s="16" t="s">
        <v>113</v>
      </c>
      <c r="F1834" s="16" t="s">
        <v>20</v>
      </c>
      <c r="G1834" s="7" t="n">
        <v>2</v>
      </c>
      <c r="H1834" s="6" t="n">
        <v>100.95</v>
      </c>
      <c r="I1834" s="6" t="n">
        <v>-2019</v>
      </c>
      <c r="J1834" s="6" t="n">
        <v>-18.72</v>
      </c>
      <c r="K1834" s="6" t="n">
        <v>-1.22</v>
      </c>
      <c r="L1834" s="6" t="n">
        <v>-0.3</v>
      </c>
      <c r="M1834" s="6"/>
      <c r="N1834" s="6" t="s">
        <f>=I1834+J1834+K1834+L1834</f>
      </c>
      <c r="O1834" s="16"/>
      <c r="P1834" s="16" t="s">
        <v>999</v>
      </c>
    </row>
    <row collapsed="false" customFormat="false" customHeight="false" hidden="false" ht="12.1" outlineLevel="0" r="1835">
      <c r="A1835" s="20" t="n">
        <v>46028.597175926</v>
      </c>
      <c r="B1835" s="16" t="s">
        <v>138</v>
      </c>
      <c r="C1835" s="16" t="s">
        <v>1042</v>
      </c>
      <c r="D1835" s="16" t="s">
        <v>656</v>
      </c>
      <c r="E1835" s="16" t="s">
        <v>113</v>
      </c>
      <c r="F1835" s="16" t="s">
        <v>20</v>
      </c>
      <c r="G1835" s="7" t="n">
        <v>1</v>
      </c>
      <c r="H1835" s="6" t="n">
        <v>91.65</v>
      </c>
      <c r="I1835" s="6" t="n">
        <v>-916.5</v>
      </c>
      <c r="J1835" s="6" t="n">
        <v>-26.71</v>
      </c>
      <c r="K1835" s="6" t="n">
        <v>-0.55</v>
      </c>
      <c r="L1835" s="6" t="n">
        <v>-0.14</v>
      </c>
      <c r="M1835" s="6"/>
      <c r="N1835" s="6" t="s">
        <f>=I1835+J1835+K1835+L1835</f>
      </c>
      <c r="O1835" s="16"/>
      <c r="P1835" s="16" t="s">
        <v>999</v>
      </c>
    </row>
    <row collapsed="false" customFormat="false" customHeight="false" hidden="false" ht="12.1" outlineLevel="0" r="1836">
      <c r="A1836" s="21" t="n">
        <v>46031</v>
      </c>
      <c r="B1836" s="22" t="s">
        <v>803</v>
      </c>
      <c r="C1836" s="22" t="s">
        <v>240</v>
      </c>
      <c r="D1836" s="22" t="s">
        <v>803</v>
      </c>
      <c r="E1836" s="22" t="s">
        <v>803</v>
      </c>
      <c r="F1836" s="22" t="s">
        <v>20</v>
      </c>
      <c r="G1836" s="23" t="n">
        <v>1</v>
      </c>
      <c r="H1836" s="24" t="n">
        <v>5000</v>
      </c>
      <c r="I1836" s="24" t="n">
        <v>5000</v>
      </c>
      <c r="J1836" s="24" t="n">
        <v>0</v>
      </c>
      <c r="K1836" s="24" t="n">
        <v>-0</v>
      </c>
      <c r="L1836" s="24" t="n">
        <v>-0</v>
      </c>
      <c r="M1836" s="24"/>
      <c r="N1836" s="6" t="s">
        <f>=I1836+J1836+K1836+L1836</f>
      </c>
      <c r="O1836" s="22"/>
      <c r="P1836" s="22" t="s">
        <v>999</v>
      </c>
    </row>
    <row collapsed="false" customFormat="false" customHeight="false" hidden="false" ht="12.1" outlineLevel="0" r="1837">
      <c r="A1837" s="20" t="n">
        <v>46031.466550926</v>
      </c>
      <c r="B1837" s="16" t="s">
        <v>141</v>
      </c>
      <c r="C1837" s="16" t="s">
        <v>1054</v>
      </c>
      <c r="D1837" s="16" t="s">
        <v>656</v>
      </c>
      <c r="E1837" s="16" t="s">
        <v>113</v>
      </c>
      <c r="F1837" s="16" t="s">
        <v>20</v>
      </c>
      <c r="G1837" s="7" t="n">
        <v>2</v>
      </c>
      <c r="H1837" s="6" t="n">
        <v>100.25</v>
      </c>
      <c r="I1837" s="6" t="n">
        <v>-2005</v>
      </c>
      <c r="J1837" s="6" t="n">
        <v>-10.7</v>
      </c>
      <c r="K1837" s="6" t="n">
        <v>-1.2</v>
      </c>
      <c r="L1837" s="6" t="n">
        <v>-0.3</v>
      </c>
      <c r="M1837" s="6"/>
      <c r="N1837" s="6" t="s">
        <f>=I1837+J1837+K1837+L1837</f>
      </c>
      <c r="O1837" s="16"/>
      <c r="P1837" s="16" t="s">
        <v>999</v>
      </c>
    </row>
    <row collapsed="false" customFormat="false" customHeight="false" hidden="false" ht="12.1" outlineLevel="0" r="1838">
      <c r="A1838" s="20" t="n">
        <v>46031.466921296</v>
      </c>
      <c r="B1838" s="16" t="s">
        <v>148</v>
      </c>
      <c r="C1838" s="16" t="s">
        <v>1055</v>
      </c>
      <c r="D1838" s="16" t="s">
        <v>656</v>
      </c>
      <c r="E1838" s="16" t="s">
        <v>113</v>
      </c>
      <c r="F1838" s="16" t="s">
        <v>20</v>
      </c>
      <c r="G1838" s="7" t="n">
        <v>1</v>
      </c>
      <c r="H1838" s="6" t="n">
        <v>100.95</v>
      </c>
      <c r="I1838" s="6" t="n">
        <v>-1009.5</v>
      </c>
      <c r="J1838" s="6" t="n">
        <v>-8.05</v>
      </c>
      <c r="K1838" s="6" t="n">
        <v>-0.6</v>
      </c>
      <c r="L1838" s="6" t="n">
        <v>-0.15</v>
      </c>
      <c r="M1838" s="6"/>
      <c r="N1838" s="6" t="s">
        <f>=I1838+J1838+K1838+L1838</f>
      </c>
      <c r="O1838" s="16"/>
      <c r="P1838" s="16" t="s">
        <v>999</v>
      </c>
    </row>
    <row collapsed="false" customFormat="false" customHeight="false" hidden="false" ht="12.1" outlineLevel="0" r="1839">
      <c r="A1839" s="20" t="n">
        <v>46031.466921296</v>
      </c>
      <c r="B1839" s="16" t="s">
        <v>148</v>
      </c>
      <c r="C1839" s="16" t="s">
        <v>1055</v>
      </c>
      <c r="D1839" s="16" t="s">
        <v>656</v>
      </c>
      <c r="E1839" s="16" t="s">
        <v>113</v>
      </c>
      <c r="F1839" s="16" t="s">
        <v>20</v>
      </c>
      <c r="G1839" s="7" t="n">
        <v>1</v>
      </c>
      <c r="H1839" s="6" t="n">
        <v>100.96</v>
      </c>
      <c r="I1839" s="6" t="n">
        <v>-1009.6</v>
      </c>
      <c r="J1839" s="6" t="n">
        <v>-8.05</v>
      </c>
      <c r="K1839" s="6" t="n">
        <v>-0.61</v>
      </c>
      <c r="L1839" s="6" t="n">
        <v>-0.15</v>
      </c>
      <c r="M1839" s="6"/>
      <c r="N1839" s="6" t="s">
        <f>=I1839+J1839+K1839+L1839</f>
      </c>
      <c r="O1839" s="16"/>
      <c r="P1839" s="16" t="s">
        <v>999</v>
      </c>
    </row>
    <row collapsed="false" customFormat="false" customHeight="false" hidden="false" ht="12.1" outlineLevel="0" r="1840">
      <c r="A1840" s="20" t="n">
        <v>46031.468171296</v>
      </c>
      <c r="B1840" s="16" t="s">
        <v>159</v>
      </c>
      <c r="C1840" s="16" t="s">
        <v>1056</v>
      </c>
      <c r="D1840" s="16" t="s">
        <v>656</v>
      </c>
      <c r="E1840" s="16" t="s">
        <v>113</v>
      </c>
      <c r="F1840" s="16" t="s">
        <v>20</v>
      </c>
      <c r="G1840" s="7" t="n">
        <v>1</v>
      </c>
      <c r="H1840" s="6" t="n">
        <v>84.41</v>
      </c>
      <c r="I1840" s="6" t="n">
        <v>-844.1</v>
      </c>
      <c r="J1840" s="6" t="n">
        <v>-35.92</v>
      </c>
      <c r="K1840" s="6" t="n">
        <v>-0.51</v>
      </c>
      <c r="L1840" s="6" t="n">
        <v>-0.12</v>
      </c>
      <c r="M1840" s="6"/>
      <c r="N1840" s="6" t="s">
        <f>=I1840+J1840+K1840+L1840</f>
      </c>
      <c r="O1840" s="16"/>
      <c r="P1840" s="16" t="s">
        <v>999</v>
      </c>
    </row>
    <row collapsed="false" customFormat="false" customHeight="false" hidden="false" ht="12.1" outlineLevel="0" r="1841">
      <c r="A1841" s="20" t="n">
        <v>46031.468530093</v>
      </c>
      <c r="B1841" s="16" t="s">
        <v>105</v>
      </c>
      <c r="C1841" s="16" t="s">
        <v>913</v>
      </c>
      <c r="D1841" s="16" t="s">
        <v>656</v>
      </c>
      <c r="E1841" s="16" t="s">
        <v>87</v>
      </c>
      <c r="F1841" s="16" t="s">
        <v>20</v>
      </c>
      <c r="G1841" s="7" t="n">
        <v>5</v>
      </c>
      <c r="H1841" s="6" t="n">
        <v>17.606</v>
      </c>
      <c r="I1841" s="6" t="n">
        <v>-88.03</v>
      </c>
      <c r="J1841" s="6" t="n">
        <v>-0</v>
      </c>
      <c r="K1841" s="6" t="n">
        <v>-0</v>
      </c>
      <c r="L1841" s="6" t="n">
        <v>-0.02</v>
      </c>
      <c r="M1841" s="6"/>
      <c r="N1841" s="6" t="s">
        <f>=I1841+J1841+K1841+L1841</f>
      </c>
      <c r="O1841" s="16"/>
      <c r="P1841" s="16" t="s">
        <v>999</v>
      </c>
    </row>
    <row collapsed="false" customFormat="false" customHeight="false" hidden="false" ht="12.1" outlineLevel="0" r="1842">
      <c r="A1842" s="21" t="n">
        <v>46035</v>
      </c>
      <c r="B1842" s="22" t="s">
        <v>813</v>
      </c>
      <c r="C1842" s="22" t="s">
        <v>1057</v>
      </c>
      <c r="D1842" s="22" t="s">
        <v>813</v>
      </c>
      <c r="E1842" s="22" t="s">
        <v>813</v>
      </c>
      <c r="F1842" s="22" t="s">
        <v>20</v>
      </c>
      <c r="G1842" s="23" t="n">
        <v>1</v>
      </c>
      <c r="H1842" s="24" t="n">
        <v>33.7</v>
      </c>
      <c r="I1842" s="24" t="n">
        <v>33.7</v>
      </c>
      <c r="J1842" s="24" t="n">
        <v>0</v>
      </c>
      <c r="K1842" s="24" t="n">
        <v>-0</v>
      </c>
      <c r="L1842" s="24" t="n">
        <v>-0</v>
      </c>
      <c r="M1842" s="24"/>
      <c r="N1842" s="6" t="s">
        <f>=I1842+J1842+K1842+L1842</f>
      </c>
      <c r="O1842" s="22"/>
      <c r="P1842" s="22" t="s">
        <v>999</v>
      </c>
    </row>
    <row collapsed="false" customFormat="false" customHeight="false" hidden="false" ht="12.1" outlineLevel="0" r="1843">
      <c r="A1843" s="21" t="n">
        <v>46035</v>
      </c>
      <c r="B1843" s="22" t="s">
        <v>813</v>
      </c>
      <c r="C1843" s="22" t="s">
        <v>1058</v>
      </c>
      <c r="D1843" s="22" t="s">
        <v>813</v>
      </c>
      <c r="E1843" s="22" t="s">
        <v>813</v>
      </c>
      <c r="F1843" s="22" t="s">
        <v>20</v>
      </c>
      <c r="G1843" s="23" t="n">
        <v>1</v>
      </c>
      <c r="H1843" s="24" t="n">
        <v>27.94</v>
      </c>
      <c r="I1843" s="24" t="n">
        <v>27.94</v>
      </c>
      <c r="J1843" s="24" t="n">
        <v>0</v>
      </c>
      <c r="K1843" s="24" t="n">
        <v>-0</v>
      </c>
      <c r="L1843" s="24" t="n">
        <v>-0</v>
      </c>
      <c r="M1843" s="24"/>
      <c r="N1843" s="6" t="s">
        <f>=I1843+J1843+K1843+L1843</f>
      </c>
      <c r="O1843" s="22"/>
      <c r="P1843" s="22" t="s">
        <v>999</v>
      </c>
    </row>
    <row collapsed="false" customFormat="false" customHeight="false" hidden="false" ht="12.1" outlineLevel="0" r="1844">
      <c r="A1844" s="21" t="n">
        <v>46037</v>
      </c>
      <c r="B1844" s="22" t="s">
        <v>813</v>
      </c>
      <c r="C1844" s="22" t="s">
        <v>1059</v>
      </c>
      <c r="D1844" s="22" t="s">
        <v>813</v>
      </c>
      <c r="E1844" s="22" t="s">
        <v>813</v>
      </c>
      <c r="F1844" s="22" t="s">
        <v>20</v>
      </c>
      <c r="G1844" s="23" t="n">
        <v>1</v>
      </c>
      <c r="H1844" s="24" t="n">
        <v>85.47</v>
      </c>
      <c r="I1844" s="24" t="n">
        <v>85.47</v>
      </c>
      <c r="J1844" s="24" t="n">
        <v>0</v>
      </c>
      <c r="K1844" s="24" t="n">
        <v>-0</v>
      </c>
      <c r="L1844" s="24" t="n">
        <v>-0</v>
      </c>
      <c r="M1844" s="24"/>
      <c r="N1844" s="6" t="s">
        <f>=I1844+J1844+K1844+L1844</f>
      </c>
      <c r="O1844" s="22"/>
      <c r="P1844" s="22" t="s">
        <v>999</v>
      </c>
    </row>
    <row collapsed="false" customFormat="false" customHeight="false" hidden="false" ht="12.1" outlineLevel="0" r="1845">
      <c r="A1845" s="21" t="n">
        <v>46041</v>
      </c>
      <c r="B1845" s="22" t="s">
        <v>813</v>
      </c>
      <c r="C1845" s="22" t="s">
        <v>1060</v>
      </c>
      <c r="D1845" s="22" t="s">
        <v>813</v>
      </c>
      <c r="E1845" s="22" t="s">
        <v>813</v>
      </c>
      <c r="F1845" s="22" t="s">
        <v>20</v>
      </c>
      <c r="G1845" s="23" t="n">
        <v>1</v>
      </c>
      <c r="H1845" s="24" t="n">
        <v>313</v>
      </c>
      <c r="I1845" s="24" t="n">
        <v>313</v>
      </c>
      <c r="J1845" s="24" t="n">
        <v>0</v>
      </c>
      <c r="K1845" s="24" t="n">
        <v>-0</v>
      </c>
      <c r="L1845" s="24" t="n">
        <v>-0</v>
      </c>
      <c r="M1845" s="24"/>
      <c r="N1845" s="6" t="s">
        <f>=I1845+J1845+K1845+L1845</f>
      </c>
      <c r="O1845" s="22"/>
      <c r="P1845" s="22" t="s">
        <v>807</v>
      </c>
    </row>
    <row collapsed="false" customFormat="false" customHeight="false" hidden="false" ht="12.1" outlineLevel="0" r="1846">
      <c r="A1846" s="20" t="n">
        <v>46041.832291667</v>
      </c>
      <c r="B1846" s="16" t="s">
        <v>58</v>
      </c>
      <c r="C1846" s="16" t="s">
        <v>961</v>
      </c>
      <c r="D1846" s="16" t="s">
        <v>656</v>
      </c>
      <c r="E1846" s="16" t="s">
        <v>18</v>
      </c>
      <c r="F1846" s="16" t="s">
        <v>20</v>
      </c>
      <c r="G1846" s="7" t="n">
        <v>100</v>
      </c>
      <c r="H1846" s="6" t="n">
        <v>3.378</v>
      </c>
      <c r="I1846" s="6" t="n">
        <v>-337.8</v>
      </c>
      <c r="J1846" s="6" t="n">
        <v>-0</v>
      </c>
      <c r="K1846" s="6" t="n">
        <v>-0.26</v>
      </c>
      <c r="L1846" s="6" t="n">
        <v>-0</v>
      </c>
      <c r="M1846" s="6"/>
      <c r="N1846" s="6" t="s">
        <f>=I1846+J1846+K1846+L1846</f>
      </c>
      <c r="O1846" s="16"/>
      <c r="P1846" s="16" t="s">
        <v>807</v>
      </c>
    </row>
    <row collapsed="false" customFormat="false" customHeight="false" hidden="false" ht="12.1" outlineLevel="0" r="1847">
      <c r="A1847" s="21" t="n">
        <v>46042</v>
      </c>
      <c r="B1847" s="22" t="s">
        <v>813</v>
      </c>
      <c r="C1847" s="22" t="s">
        <v>1061</v>
      </c>
      <c r="D1847" s="22" t="s">
        <v>813</v>
      </c>
      <c r="E1847" s="22" t="s">
        <v>813</v>
      </c>
      <c r="F1847" s="22" t="s">
        <v>20</v>
      </c>
      <c r="G1847" s="23" t="n">
        <v>1</v>
      </c>
      <c r="H1847" s="24" t="n">
        <v>85.92</v>
      </c>
      <c r="I1847" s="24" t="n">
        <v>85.92</v>
      </c>
      <c r="J1847" s="24" t="n">
        <v>0</v>
      </c>
      <c r="K1847" s="24" t="n">
        <v>-0</v>
      </c>
      <c r="L1847" s="24" t="n">
        <v>-0</v>
      </c>
      <c r="M1847" s="24"/>
      <c r="N1847" s="6" t="s">
        <f>=I1847+J1847+K1847+L1847</f>
      </c>
      <c r="O1847" s="22"/>
      <c r="P1847" s="22" t="s">
        <v>999</v>
      </c>
    </row>
    <row collapsed="false" customFormat="false" customHeight="false" hidden="false" ht="12.1" outlineLevel="0" r="1848">
      <c r="A1848" s="21" t="n">
        <v>46042</v>
      </c>
      <c r="B1848" s="22" t="s">
        <v>813</v>
      </c>
      <c r="C1848" s="22" t="s">
        <v>1062</v>
      </c>
      <c r="D1848" s="22" t="s">
        <v>813</v>
      </c>
      <c r="E1848" s="22" t="s">
        <v>813</v>
      </c>
      <c r="F1848" s="22" t="s">
        <v>20</v>
      </c>
      <c r="G1848" s="23" t="n">
        <v>1</v>
      </c>
      <c r="H1848" s="24" t="n">
        <v>22.36</v>
      </c>
      <c r="I1848" s="24" t="n">
        <v>22.36</v>
      </c>
      <c r="J1848" s="24" t="n">
        <v>0</v>
      </c>
      <c r="K1848" s="24" t="n">
        <v>-0</v>
      </c>
      <c r="L1848" s="24" t="n">
        <v>-0</v>
      </c>
      <c r="M1848" s="24"/>
      <c r="N1848" s="6" t="s">
        <f>=I1848+J1848+K1848+L1848</f>
      </c>
      <c r="O1848" s="22"/>
      <c r="P1848" s="22" t="s">
        <v>999</v>
      </c>
    </row>
    <row collapsed="false" customFormat="false" customHeight="false" hidden="false" ht="12.1" outlineLevel="0" r="1849">
      <c r="A1849" s="20" t="n">
        <v>46042.652534722</v>
      </c>
      <c r="B1849" s="16" t="s">
        <v>683</v>
      </c>
      <c r="C1849" s="16" t="s">
        <v>1053</v>
      </c>
      <c r="D1849" s="16" t="s">
        <v>656</v>
      </c>
      <c r="E1849" s="16" t="s">
        <v>87</v>
      </c>
      <c r="F1849" s="16" t="s">
        <v>20</v>
      </c>
      <c r="G1849" s="7" t="n">
        <v>2</v>
      </c>
      <c r="H1849" s="6" t="n">
        <v>122.1</v>
      </c>
      <c r="I1849" s="6" t="n">
        <v>-244.2</v>
      </c>
      <c r="J1849" s="6" t="n">
        <v>-0</v>
      </c>
      <c r="K1849" s="6" t="n">
        <v>-0.15</v>
      </c>
      <c r="L1849" s="6" t="n">
        <v>-0.05</v>
      </c>
      <c r="M1849" s="6"/>
      <c r="N1849" s="6" t="s">
        <f>=I1849+J1849+K1849+L1849</f>
      </c>
      <c r="O1849" s="16"/>
      <c r="P1849" s="16" t="s">
        <v>999</v>
      </c>
    </row>
    <row collapsed="false" customFormat="false" customHeight="false" hidden="false" ht="12.1" outlineLevel="0" r="1850">
      <c r="A1850" s="21" t="n">
        <v>46043.769444444</v>
      </c>
      <c r="B1850" s="22" t="s">
        <v>803</v>
      </c>
      <c r="C1850" s="22" t="s">
        <v>175</v>
      </c>
      <c r="D1850" s="22" t="s">
        <v>803</v>
      </c>
      <c r="E1850" s="22" t="s">
        <v>803</v>
      </c>
      <c r="F1850" s="22" t="s">
        <v>20</v>
      </c>
      <c r="G1850" s="23" t="n">
        <v>9000</v>
      </c>
      <c r="H1850" s="24" t="n">
        <v>1</v>
      </c>
      <c r="I1850" s="24" t="n">
        <v>9000</v>
      </c>
      <c r="J1850" s="24" t="n">
        <v>0</v>
      </c>
      <c r="K1850" s="24" t="n">
        <v>-0</v>
      </c>
      <c r="L1850" s="24" t="n">
        <v>-0</v>
      </c>
      <c r="M1850" s="24"/>
      <c r="N1850" s="6" t="s">
        <f>=I1850+J1850+K1850+L1850</f>
      </c>
      <c r="O1850" s="22"/>
      <c r="P1850" s="22" t="s">
        <v>927</v>
      </c>
    </row>
    <row collapsed="false" customFormat="false" customHeight="false" hidden="false" ht="12.1" outlineLevel="0" r="1851">
      <c r="A1851" s="20" t="n">
        <v>46044.775</v>
      </c>
      <c r="B1851" s="16" t="s">
        <v>17</v>
      </c>
      <c r="C1851" s="16" t="s">
        <v>928</v>
      </c>
      <c r="D1851" s="16" t="s">
        <v>656</v>
      </c>
      <c r="E1851" s="16" t="s">
        <v>18</v>
      </c>
      <c r="F1851" s="16" t="s">
        <v>20</v>
      </c>
      <c r="G1851" s="7" t="n">
        <v>0.5898479</v>
      </c>
      <c r="H1851" s="6" t="n">
        <v>15258.17</v>
      </c>
      <c r="I1851" s="6" t="n">
        <v>-9000</v>
      </c>
      <c r="J1851" s="6" t="n">
        <v>-0</v>
      </c>
      <c r="K1851" s="6" t="n">
        <v>-0</v>
      </c>
      <c r="L1851" s="6" t="n">
        <v>-0</v>
      </c>
      <c r="M1851" s="6"/>
      <c r="N1851" s="6" t="s">
        <f>=I1851+J1851+K1851+L1851</f>
      </c>
      <c r="O1851" s="16"/>
      <c r="P1851" s="16" t="s">
        <v>927</v>
      </c>
    </row>
    <row collapsed="false" customFormat="false" customHeight="false" hidden="false" ht="12.1" outlineLevel="0" r="1852">
      <c r="A1852" s="21" t="n">
        <v>46045</v>
      </c>
      <c r="B1852" s="22" t="s">
        <v>813</v>
      </c>
      <c r="C1852" s="22" t="s">
        <v>1063</v>
      </c>
      <c r="D1852" s="22" t="s">
        <v>813</v>
      </c>
      <c r="E1852" s="22" t="s">
        <v>813</v>
      </c>
      <c r="F1852" s="22" t="s">
        <v>20</v>
      </c>
      <c r="G1852" s="23" t="n">
        <v>1</v>
      </c>
      <c r="H1852" s="24" t="n">
        <v>4146</v>
      </c>
      <c r="I1852" s="24" t="n">
        <v>4146</v>
      </c>
      <c r="J1852" s="24" t="n">
        <v>0</v>
      </c>
      <c r="K1852" s="24" t="n">
        <v>-0</v>
      </c>
      <c r="L1852" s="24" t="n">
        <v>-0</v>
      </c>
      <c r="M1852" s="24"/>
      <c r="N1852" s="6" t="s">
        <f>=I1852+J1852+K1852+L1852</f>
      </c>
      <c r="O1852" s="22"/>
      <c r="P1852" s="22" t="s">
        <v>807</v>
      </c>
    </row>
    <row collapsed="false" customFormat="false" customHeight="false" hidden="false" ht="12.1" outlineLevel="0" r="1853">
      <c r="A1853" s="21" t="n">
        <v>46045</v>
      </c>
      <c r="B1853" s="22" t="s">
        <v>813</v>
      </c>
      <c r="C1853" s="22" t="s">
        <v>1064</v>
      </c>
      <c r="D1853" s="22" t="s">
        <v>813</v>
      </c>
      <c r="E1853" s="22" t="s">
        <v>813</v>
      </c>
      <c r="F1853" s="22" t="s">
        <v>20</v>
      </c>
      <c r="G1853" s="23" t="n">
        <v>1</v>
      </c>
      <c r="H1853" s="24" t="n">
        <v>3202</v>
      </c>
      <c r="I1853" s="24" t="n">
        <v>3202</v>
      </c>
      <c r="J1853" s="24" t="n">
        <v>0</v>
      </c>
      <c r="K1853" s="24" t="n">
        <v>-0</v>
      </c>
      <c r="L1853" s="24" t="n">
        <v>-0</v>
      </c>
      <c r="M1853" s="24"/>
      <c r="N1853" s="6" t="s">
        <f>=I1853+J1853+K1853+L1853</f>
      </c>
      <c r="O1853" s="22"/>
      <c r="P1853" s="22" t="s">
        <v>807</v>
      </c>
    </row>
    <row collapsed="false" customFormat="false" customHeight="false" hidden="false" ht="12.1" outlineLevel="0" r="1854">
      <c r="A1854" s="20" t="n">
        <v>46045.873842593</v>
      </c>
      <c r="B1854" s="16" t="s">
        <v>23</v>
      </c>
      <c r="C1854" s="16" t="s">
        <v>897</v>
      </c>
      <c r="D1854" s="16" t="s">
        <v>656</v>
      </c>
      <c r="E1854" s="16" t="s">
        <v>18</v>
      </c>
      <c r="F1854" s="16" t="s">
        <v>20</v>
      </c>
      <c r="G1854" s="7" t="n">
        <v>10</v>
      </c>
      <c r="H1854" s="6" t="n">
        <v>306.61</v>
      </c>
      <c r="I1854" s="6" t="n">
        <v>-3066.1</v>
      </c>
      <c r="J1854" s="6" t="n">
        <v>-0</v>
      </c>
      <c r="K1854" s="6" t="n">
        <v>-2.34</v>
      </c>
      <c r="L1854" s="6" t="n">
        <v>-0</v>
      </c>
      <c r="M1854" s="6"/>
      <c r="N1854" s="6" t="s">
        <f>=I1854+J1854+K1854+L1854</f>
      </c>
      <c r="O1854" s="16"/>
      <c r="P1854" s="16" t="s">
        <v>807</v>
      </c>
    </row>
    <row collapsed="false" customFormat="false" customHeight="false" hidden="false" ht="12.1" outlineLevel="0" r="1855">
      <c r="A1855" s="20" t="n">
        <v>46045.874097222</v>
      </c>
      <c r="B1855" s="16" t="s">
        <v>39</v>
      </c>
      <c r="C1855" s="16" t="s">
        <v>1016</v>
      </c>
      <c r="D1855" s="16" t="s">
        <v>656</v>
      </c>
      <c r="E1855" s="16" t="s">
        <v>18</v>
      </c>
      <c r="F1855" s="16" t="s">
        <v>20</v>
      </c>
      <c r="G1855" s="7" t="n">
        <v>1</v>
      </c>
      <c r="H1855" s="6" t="n">
        <v>2580.5</v>
      </c>
      <c r="I1855" s="6" t="n">
        <v>-2580.5</v>
      </c>
      <c r="J1855" s="6" t="n">
        <v>-0</v>
      </c>
      <c r="K1855" s="6" t="n">
        <v>-1.98</v>
      </c>
      <c r="L1855" s="6" t="n">
        <v>-0</v>
      </c>
      <c r="M1855" s="6"/>
      <c r="N1855" s="6" t="s">
        <f>=I1855+J1855+K1855+L1855</f>
      </c>
      <c r="O1855" s="16"/>
      <c r="P1855" s="16" t="s">
        <v>807</v>
      </c>
    </row>
    <row collapsed="false" customFormat="false" customHeight="false" hidden="false" ht="12.1" outlineLevel="0" r="1856">
      <c r="A1856" s="20" t="n">
        <v>46045.874293981</v>
      </c>
      <c r="B1856" s="16" t="s">
        <v>54</v>
      </c>
      <c r="C1856" s="16" t="s">
        <v>1040</v>
      </c>
      <c r="D1856" s="16" t="s">
        <v>656</v>
      </c>
      <c r="E1856" s="16" t="s">
        <v>18</v>
      </c>
      <c r="F1856" s="16" t="s">
        <v>20</v>
      </c>
      <c r="G1856" s="7" t="n">
        <v>30</v>
      </c>
      <c r="H1856" s="6" t="n">
        <v>43.44</v>
      </c>
      <c r="I1856" s="6" t="n">
        <v>-1303.2</v>
      </c>
      <c r="J1856" s="6" t="n">
        <v>-0</v>
      </c>
      <c r="K1856" s="6" t="n">
        <v>-1</v>
      </c>
      <c r="L1856" s="6" t="n">
        <v>-0</v>
      </c>
      <c r="M1856" s="6"/>
      <c r="N1856" s="6" t="s">
        <f>=I1856+J1856+K1856+L1856</f>
      </c>
      <c r="O1856" s="16"/>
      <c r="P1856" s="16" t="s">
        <v>807</v>
      </c>
    </row>
    <row collapsed="false" customFormat="false" customHeight="false" hidden="false" ht="12.1" outlineLevel="0" r="1857">
      <c r="A1857" s="20" t="n">
        <v>46045.874444444</v>
      </c>
      <c r="B1857" s="16" t="s">
        <v>58</v>
      </c>
      <c r="C1857" s="16" t="s">
        <v>961</v>
      </c>
      <c r="D1857" s="16" t="s">
        <v>656</v>
      </c>
      <c r="E1857" s="16" t="s">
        <v>18</v>
      </c>
      <c r="F1857" s="16" t="s">
        <v>20</v>
      </c>
      <c r="G1857" s="7" t="n">
        <v>100</v>
      </c>
      <c r="H1857" s="6" t="n">
        <v>3.5245</v>
      </c>
      <c r="I1857" s="6" t="n">
        <v>-352.45</v>
      </c>
      <c r="J1857" s="6" t="n">
        <v>-0</v>
      </c>
      <c r="K1857" s="6" t="n">
        <v>-0.27</v>
      </c>
      <c r="L1857" s="6" t="n">
        <v>-0</v>
      </c>
      <c r="M1857" s="6"/>
      <c r="N1857" s="6" t="s">
        <f>=I1857+J1857+K1857+L1857</f>
      </c>
      <c r="O1857" s="16"/>
      <c r="P1857" s="16" t="s">
        <v>807</v>
      </c>
    </row>
    <row collapsed="false" customFormat="false" customHeight="false" hidden="false" ht="12.1" outlineLevel="0" r="1858">
      <c r="A1858" s="21" t="n">
        <v>46049</v>
      </c>
      <c r="B1858" s="22" t="s">
        <v>813</v>
      </c>
      <c r="C1858" s="22" t="s">
        <v>1065</v>
      </c>
      <c r="D1858" s="22" t="s">
        <v>813</v>
      </c>
      <c r="E1858" s="22" t="s">
        <v>813</v>
      </c>
      <c r="F1858" s="22" t="s">
        <v>20</v>
      </c>
      <c r="G1858" s="23" t="n">
        <v>1</v>
      </c>
      <c r="H1858" s="24" t="n">
        <v>22.94</v>
      </c>
      <c r="I1858" s="24" t="n">
        <v>22.94</v>
      </c>
      <c r="J1858" s="24" t="n">
        <v>0</v>
      </c>
      <c r="K1858" s="24" t="n">
        <v>-0</v>
      </c>
      <c r="L1858" s="24" t="n">
        <v>-0</v>
      </c>
      <c r="M1858" s="24"/>
      <c r="N1858" s="6" t="s">
        <f>=I1858+J1858+K1858+L1858</f>
      </c>
      <c r="O1858" s="22"/>
      <c r="P1858" s="22" t="s">
        <v>999</v>
      </c>
    </row>
    <row collapsed="false" customFormat="false" customHeight="false" hidden="false" ht="12.1" outlineLevel="0" r="1859">
      <c r="A1859" s="21" t="n">
        <v>46049</v>
      </c>
      <c r="B1859" s="22" t="s">
        <v>813</v>
      </c>
      <c r="C1859" s="22" t="s">
        <v>1066</v>
      </c>
      <c r="D1859" s="22" t="s">
        <v>813</v>
      </c>
      <c r="E1859" s="22" t="s">
        <v>813</v>
      </c>
      <c r="F1859" s="22" t="s">
        <v>20</v>
      </c>
      <c r="G1859" s="23" t="n">
        <v>1</v>
      </c>
      <c r="H1859" s="24" t="n">
        <v>77.44</v>
      </c>
      <c r="I1859" s="24" t="n">
        <v>77.44</v>
      </c>
      <c r="J1859" s="24" t="n">
        <v>0</v>
      </c>
      <c r="K1859" s="24" t="n">
        <v>-0</v>
      </c>
      <c r="L1859" s="24" t="n">
        <v>-0</v>
      </c>
      <c r="M1859" s="24"/>
      <c r="N1859" s="6" t="s">
        <f>=I1859+J1859+K1859+L1859</f>
      </c>
      <c r="O1859" s="22"/>
      <c r="P1859" s="22" t="s">
        <v>999</v>
      </c>
    </row>
    <row collapsed="false" customFormat="false" customHeight="false" hidden="false" ht="12.1" outlineLevel="0" r="1860">
      <c r="A1860" s="21" t="n">
        <v>46049</v>
      </c>
      <c r="B1860" s="22" t="s">
        <v>813</v>
      </c>
      <c r="C1860" s="22" t="s">
        <v>1067</v>
      </c>
      <c r="D1860" s="22" t="s">
        <v>813</v>
      </c>
      <c r="E1860" s="22" t="s">
        <v>813</v>
      </c>
      <c r="F1860" s="22" t="s">
        <v>20</v>
      </c>
      <c r="G1860" s="23" t="n">
        <v>1</v>
      </c>
      <c r="H1860" s="24" t="n">
        <v>1010</v>
      </c>
      <c r="I1860" s="24" t="n">
        <v>1010</v>
      </c>
      <c r="J1860" s="24" t="n">
        <v>0</v>
      </c>
      <c r="K1860" s="24" t="n">
        <v>-0</v>
      </c>
      <c r="L1860" s="24" t="n">
        <v>-0</v>
      </c>
      <c r="M1860" s="24"/>
      <c r="N1860" s="6" t="s">
        <f>=I1860+J1860+K1860+L1860</f>
      </c>
      <c r="O1860" s="22"/>
      <c r="P1860" s="22" t="s">
        <v>807</v>
      </c>
    </row>
    <row collapsed="false" customFormat="false" customHeight="false" hidden="false" ht="12.1" outlineLevel="0" r="1861">
      <c r="A1861" s="20" t="n">
        <v>46049.82880787</v>
      </c>
      <c r="B1861" s="16" t="s">
        <v>31</v>
      </c>
      <c r="C1861" s="16" t="s">
        <v>856</v>
      </c>
      <c r="D1861" s="16" t="s">
        <v>656</v>
      </c>
      <c r="E1861" s="16" t="s">
        <v>18</v>
      </c>
      <c r="F1861" s="16" t="s">
        <v>20</v>
      </c>
      <c r="G1861" s="7" t="n">
        <v>2</v>
      </c>
      <c r="H1861" s="6" t="n">
        <v>510.65</v>
      </c>
      <c r="I1861" s="6" t="n">
        <v>-1021.3</v>
      </c>
      <c r="J1861" s="6" t="n">
        <v>-0</v>
      </c>
      <c r="K1861" s="6" t="n">
        <v>-0.78</v>
      </c>
      <c r="L1861" s="6" t="n">
        <v>-0</v>
      </c>
      <c r="M1861" s="6"/>
      <c r="N1861" s="6" t="s">
        <f>=I1861+J1861+K1861+L1861</f>
      </c>
      <c r="O1861" s="16"/>
      <c r="P1861" s="16" t="s">
        <v>807</v>
      </c>
    </row>
    <row collapsed="false" customFormat="false" customHeight="false" hidden="false" ht="12.1" outlineLevel="0" r="1862">
      <c r="A1862" s="21" t="n">
        <v>46052</v>
      </c>
      <c r="B1862" s="22" t="s">
        <v>803</v>
      </c>
      <c r="C1862" s="22" t="s">
        <v>175</v>
      </c>
      <c r="D1862" s="22" t="s">
        <v>803</v>
      </c>
      <c r="E1862" s="22" t="s">
        <v>803</v>
      </c>
      <c r="F1862" s="22" t="s">
        <v>20</v>
      </c>
      <c r="G1862" s="23" t="n">
        <v>1</v>
      </c>
      <c r="H1862" s="24" t="n">
        <v>10000</v>
      </c>
      <c r="I1862" s="24" t="n">
        <v>10000</v>
      </c>
      <c r="J1862" s="24" t="n">
        <v>0</v>
      </c>
      <c r="K1862" s="24" t="n">
        <v>-0</v>
      </c>
      <c r="L1862" s="24" t="n">
        <v>-0</v>
      </c>
      <c r="M1862" s="24"/>
      <c r="N1862" s="6" t="s">
        <f>=I1862+J1862+K1862+L1862</f>
      </c>
      <c r="O1862" s="22"/>
      <c r="P1862" s="22" t="s">
        <v>807</v>
      </c>
    </row>
    <row collapsed="false" customFormat="false" customHeight="false" hidden="false" ht="12.1" outlineLevel="0" r="1863">
      <c r="A1863" s="20" t="n">
        <v>46052.602650463</v>
      </c>
      <c r="B1863" s="16" t="s">
        <v>39</v>
      </c>
      <c r="C1863" s="16" t="s">
        <v>1016</v>
      </c>
      <c r="D1863" s="16" t="s">
        <v>656</v>
      </c>
      <c r="E1863" s="16" t="s">
        <v>18</v>
      </c>
      <c r="F1863" s="16" t="s">
        <v>20</v>
      </c>
      <c r="G1863" s="7" t="n">
        <v>1</v>
      </c>
      <c r="H1863" s="6" t="n">
        <v>2523.5</v>
      </c>
      <c r="I1863" s="6" t="n">
        <v>-2523.5</v>
      </c>
      <c r="J1863" s="6" t="n">
        <v>-0</v>
      </c>
      <c r="K1863" s="6" t="n">
        <v>-1.93</v>
      </c>
      <c r="L1863" s="6" t="n">
        <v>-0</v>
      </c>
      <c r="M1863" s="6"/>
      <c r="N1863" s="6" t="s">
        <f>=I1863+J1863+K1863+L1863</f>
      </c>
      <c r="O1863" s="16"/>
      <c r="P1863" s="16" t="s">
        <v>807</v>
      </c>
    </row>
    <row collapsed="false" customFormat="false" customHeight="false" hidden="false" ht="12.1" outlineLevel="0" r="1864">
      <c r="A1864" s="20" t="n">
        <v>46052.602824074</v>
      </c>
      <c r="B1864" s="16" t="s">
        <v>50</v>
      </c>
      <c r="C1864" s="16" t="s">
        <v>812</v>
      </c>
      <c r="D1864" s="16" t="s">
        <v>656</v>
      </c>
      <c r="E1864" s="16" t="s">
        <v>18</v>
      </c>
      <c r="F1864" s="16" t="s">
        <v>20</v>
      </c>
      <c r="G1864" s="7" t="n">
        <v>10</v>
      </c>
      <c r="H1864" s="6" t="n">
        <v>113.42</v>
      </c>
      <c r="I1864" s="6" t="n">
        <v>-1134.2</v>
      </c>
      <c r="J1864" s="6" t="n">
        <v>-0</v>
      </c>
      <c r="K1864" s="6" t="n">
        <v>-0.87</v>
      </c>
      <c r="L1864" s="6" t="n">
        <v>-0</v>
      </c>
      <c r="M1864" s="6"/>
      <c r="N1864" s="6" t="s">
        <f>=I1864+J1864+K1864+L1864</f>
      </c>
      <c r="O1864" s="16"/>
      <c r="P1864" s="16" t="s">
        <v>807</v>
      </c>
    </row>
    <row collapsed="false" customFormat="false" customHeight="false" hidden="false" ht="12.1" outlineLevel="0" r="1865">
      <c r="A1865" s="20" t="n">
        <v>46052.603564815</v>
      </c>
      <c r="B1865" s="16" t="s">
        <v>64</v>
      </c>
      <c r="C1865" s="16" t="s">
        <v>1039</v>
      </c>
      <c r="D1865" s="16" t="s">
        <v>656</v>
      </c>
      <c r="E1865" s="16" t="s">
        <v>18</v>
      </c>
      <c r="F1865" s="16" t="s">
        <v>20</v>
      </c>
      <c r="G1865" s="7" t="n">
        <v>10</v>
      </c>
      <c r="H1865" s="6" t="n">
        <v>303.3</v>
      </c>
      <c r="I1865" s="6" t="n">
        <v>-3033</v>
      </c>
      <c r="J1865" s="6" t="n">
        <v>-0</v>
      </c>
      <c r="K1865" s="6" t="n">
        <v>-2.31</v>
      </c>
      <c r="L1865" s="6" t="n">
        <v>-0</v>
      </c>
      <c r="M1865" s="6"/>
      <c r="N1865" s="6" t="s">
        <f>=I1865+J1865+K1865+L1865</f>
      </c>
      <c r="O1865" s="16"/>
      <c r="P1865" s="16" t="s">
        <v>807</v>
      </c>
    </row>
    <row collapsed="false" customFormat="false" customHeight="false" hidden="false" ht="12.1" outlineLevel="0" r="1866">
      <c r="A1866" s="20" t="n">
        <v>46052.604328704</v>
      </c>
      <c r="B1866" s="16" t="s">
        <v>54</v>
      </c>
      <c r="C1866" s="16" t="s">
        <v>1040</v>
      </c>
      <c r="D1866" s="16" t="s">
        <v>656</v>
      </c>
      <c r="E1866" s="16" t="s">
        <v>18</v>
      </c>
      <c r="F1866" s="16" t="s">
        <v>20</v>
      </c>
      <c r="G1866" s="7" t="n">
        <v>50</v>
      </c>
      <c r="H1866" s="6" t="n">
        <v>44.075</v>
      </c>
      <c r="I1866" s="6" t="n">
        <v>-2203.75</v>
      </c>
      <c r="J1866" s="6" t="n">
        <v>-0</v>
      </c>
      <c r="K1866" s="6" t="n">
        <v>-1.69</v>
      </c>
      <c r="L1866" s="6" t="n">
        <v>-0</v>
      </c>
      <c r="M1866" s="6"/>
      <c r="N1866" s="6" t="s">
        <f>=I1866+J1866+K1866+L1866</f>
      </c>
      <c r="O1866" s="16"/>
      <c r="P1866" s="16" t="s">
        <v>807</v>
      </c>
    </row>
    <row collapsed="false" customFormat="false" customHeight="false" hidden="false" ht="12.1" outlineLevel="0" r="1867">
      <c r="A1867" s="20" t="n">
        <v>46052.604513889</v>
      </c>
      <c r="B1867" s="16" t="s">
        <v>58</v>
      </c>
      <c r="C1867" s="16" t="s">
        <v>961</v>
      </c>
      <c r="D1867" s="16" t="s">
        <v>656</v>
      </c>
      <c r="E1867" s="16" t="s">
        <v>18</v>
      </c>
      <c r="F1867" s="16" t="s">
        <v>20</v>
      </c>
      <c r="G1867" s="7" t="n">
        <v>300</v>
      </c>
      <c r="H1867" s="6" t="n">
        <v>3.522</v>
      </c>
      <c r="I1867" s="6" t="n">
        <v>-1056.6</v>
      </c>
      <c r="J1867" s="6" t="n">
        <v>-0</v>
      </c>
      <c r="K1867" s="6" t="n">
        <v>-0.81</v>
      </c>
      <c r="L1867" s="6" t="n">
        <v>-0</v>
      </c>
      <c r="M1867" s="6"/>
      <c r="N1867" s="6" t="s">
        <f>=I1867+J1867+K1867+L1867</f>
      </c>
      <c r="O1867" s="16"/>
      <c r="P1867" s="16" t="s">
        <v>807</v>
      </c>
    </row>
    <row collapsed="false" customFormat="false" customHeight="false" hidden="false" ht="12.1" outlineLevel="0" r="1868">
      <c r="A1868" s="21" t="n">
        <v>46058</v>
      </c>
      <c r="B1868" s="22" t="s">
        <v>803</v>
      </c>
      <c r="C1868" s="22" t="s">
        <v>240</v>
      </c>
      <c r="D1868" s="22" t="s">
        <v>803</v>
      </c>
      <c r="E1868" s="22" t="s">
        <v>803</v>
      </c>
      <c r="F1868" s="22" t="s">
        <v>20</v>
      </c>
      <c r="G1868" s="23" t="n">
        <v>1</v>
      </c>
      <c r="H1868" s="24" t="n">
        <v>10000</v>
      </c>
      <c r="I1868" s="24" t="n">
        <v>10000</v>
      </c>
      <c r="J1868" s="24" t="n">
        <v>0</v>
      </c>
      <c r="K1868" s="24" t="n">
        <v>-0</v>
      </c>
      <c r="L1868" s="24" t="n">
        <v>-0</v>
      </c>
      <c r="M1868" s="24"/>
      <c r="N1868" s="6" t="s">
        <f>=I1868+J1868+K1868+L1868</f>
      </c>
      <c r="O1868" s="22"/>
      <c r="P1868" s="22" t="s">
        <v>999</v>
      </c>
    </row>
    <row collapsed="false" customFormat="false" customHeight="false" hidden="false" ht="12.1" outlineLevel="0" r="1869">
      <c r="A1869" s="20" t="n">
        <v>46058.880162037</v>
      </c>
      <c r="B1869" s="16" t="s">
        <v>117</v>
      </c>
      <c r="C1869" s="16" t="s">
        <v>988</v>
      </c>
      <c r="D1869" s="16" t="s">
        <v>656</v>
      </c>
      <c r="E1869" s="16" t="s">
        <v>113</v>
      </c>
      <c r="F1869" s="16" t="s">
        <v>20</v>
      </c>
      <c r="G1869" s="7" t="n">
        <v>1</v>
      </c>
      <c r="H1869" s="6" t="n">
        <v>99.4</v>
      </c>
      <c r="I1869" s="6" t="n">
        <v>-7644.87</v>
      </c>
      <c r="J1869" s="6" t="n">
        <v>-15.38</v>
      </c>
      <c r="K1869" s="6" t="n">
        <v>-4.59</v>
      </c>
      <c r="L1869" s="6" t="n">
        <v>-0.96</v>
      </c>
      <c r="M1869" s="6"/>
      <c r="N1869" s="6" t="s">
        <f>=I1869+J1869+K1869+L1869</f>
      </c>
      <c r="O1869" s="16"/>
      <c r="P1869" s="16" t="s">
        <v>999</v>
      </c>
    </row>
    <row collapsed="false" customFormat="false" customHeight="false" hidden="false" ht="12.1" outlineLevel="0" r="1870">
      <c r="A1870" s="20" t="n">
        <v>46058.883252315</v>
      </c>
      <c r="B1870" s="16" t="s">
        <v>148</v>
      </c>
      <c r="C1870" s="16" t="s">
        <v>1055</v>
      </c>
      <c r="D1870" s="16" t="s">
        <v>656</v>
      </c>
      <c r="E1870" s="16" t="s">
        <v>113</v>
      </c>
      <c r="F1870" s="16" t="s">
        <v>20</v>
      </c>
      <c r="G1870" s="7" t="n">
        <v>1</v>
      </c>
      <c r="H1870" s="6" t="n">
        <v>99.83</v>
      </c>
      <c r="I1870" s="6" t="n">
        <v>-998.3</v>
      </c>
      <c r="J1870" s="6" t="n">
        <v>-18.12</v>
      </c>
      <c r="K1870" s="6" t="n">
        <v>-0.6</v>
      </c>
      <c r="L1870" s="6" t="n">
        <v>-0.12</v>
      </c>
      <c r="M1870" s="6"/>
      <c r="N1870" s="6" t="s">
        <f>=I1870+J1870+K1870+L1870</f>
      </c>
      <c r="O1870" s="16"/>
      <c r="P1870" s="16" t="s">
        <v>999</v>
      </c>
    </row>
    <row collapsed="false" customFormat="false" customHeight="false" hidden="false" ht="12.1" outlineLevel="0" r="1871">
      <c r="A1871" s="20" t="n">
        <v>46058.8834375</v>
      </c>
      <c r="B1871" s="16" t="s">
        <v>141</v>
      </c>
      <c r="C1871" s="16" t="s">
        <v>1054</v>
      </c>
      <c r="D1871" s="16" t="s">
        <v>656</v>
      </c>
      <c r="E1871" s="16" t="s">
        <v>113</v>
      </c>
      <c r="F1871" s="16" t="s">
        <v>20</v>
      </c>
      <c r="G1871" s="7" t="n">
        <v>1</v>
      </c>
      <c r="H1871" s="6" t="n">
        <v>99.19</v>
      </c>
      <c r="I1871" s="6" t="n">
        <v>-991.9</v>
      </c>
      <c r="J1871" s="6" t="n">
        <v>-3.44</v>
      </c>
      <c r="K1871" s="6" t="n">
        <v>-0.59</v>
      </c>
      <c r="L1871" s="6" t="n">
        <v>-0.12</v>
      </c>
      <c r="M1871" s="6"/>
      <c r="N1871" s="6" t="s">
        <f>=I1871+J1871+K1871+L1871</f>
      </c>
      <c r="O1871" s="16"/>
      <c r="P1871" s="16" t="s">
        <v>999</v>
      </c>
    </row>
    <row collapsed="false" customFormat="false" customHeight="false" hidden="false" ht="12.1" outlineLevel="0" r="1872">
      <c r="A1872" s="20" t="n">
        <v>46058.884259259</v>
      </c>
      <c r="B1872" s="16" t="s">
        <v>105</v>
      </c>
      <c r="C1872" s="16" t="s">
        <v>913</v>
      </c>
      <c r="D1872" s="16" t="s">
        <v>656</v>
      </c>
      <c r="E1872" s="16" t="s">
        <v>87</v>
      </c>
      <c r="F1872" s="16" t="s">
        <v>20</v>
      </c>
      <c r="G1872" s="7" t="n">
        <v>26</v>
      </c>
      <c r="H1872" s="6" t="n">
        <v>17.799</v>
      </c>
      <c r="I1872" s="6" t="n">
        <v>-462.77</v>
      </c>
      <c r="J1872" s="6" t="n">
        <v>-0</v>
      </c>
      <c r="K1872" s="6" t="n">
        <v>-0</v>
      </c>
      <c r="L1872" s="6" t="n">
        <v>-0.09</v>
      </c>
      <c r="M1872" s="6"/>
      <c r="N1872" s="6" t="s">
        <f>=I1872+J1872+K1872+L1872</f>
      </c>
      <c r="O1872" s="16"/>
      <c r="P1872" s="16" t="s">
        <v>999</v>
      </c>
    </row>
    <row collapsed="false" customFormat="false" customHeight="false" hidden="false" ht="12.1" outlineLevel="0" r="1873">
      <c r="A1873" s="21" t="n">
        <v>46062</v>
      </c>
      <c r="B1873" s="22" t="s">
        <v>803</v>
      </c>
      <c r="C1873" s="22" t="s">
        <v>240</v>
      </c>
      <c r="D1873" s="22" t="s">
        <v>803</v>
      </c>
      <c r="E1873" s="22" t="s">
        <v>803</v>
      </c>
      <c r="F1873" s="22" t="s">
        <v>20</v>
      </c>
      <c r="G1873" s="23" t="n">
        <v>1</v>
      </c>
      <c r="H1873" s="24" t="n">
        <v>10000</v>
      </c>
      <c r="I1873" s="24" t="n">
        <v>10000</v>
      </c>
      <c r="J1873" s="24" t="n">
        <v>0</v>
      </c>
      <c r="K1873" s="24" t="n">
        <v>-0</v>
      </c>
      <c r="L1873" s="24" t="n">
        <v>-0</v>
      </c>
      <c r="M1873" s="24"/>
      <c r="N1873" s="6" t="s">
        <f>=I1873+J1873+K1873+L1873</f>
      </c>
      <c r="O1873" s="22"/>
      <c r="P1873" s="22" t="s">
        <v>999</v>
      </c>
    </row>
    <row collapsed="false" customFormat="false" customHeight="false" hidden="false" ht="12.1" outlineLevel="0" r="1874">
      <c r="A1874" s="21" t="n">
        <v>46062</v>
      </c>
      <c r="B1874" s="22" t="s">
        <v>813</v>
      </c>
      <c r="C1874" s="22" t="s">
        <v>1068</v>
      </c>
      <c r="D1874" s="22" t="s">
        <v>813</v>
      </c>
      <c r="E1874" s="22" t="s">
        <v>813</v>
      </c>
      <c r="F1874" s="22" t="s">
        <v>20</v>
      </c>
      <c r="G1874" s="23" t="n">
        <v>1</v>
      </c>
      <c r="H1874" s="24" t="n">
        <v>27.94</v>
      </c>
      <c r="I1874" s="24" t="n">
        <v>27.94</v>
      </c>
      <c r="J1874" s="24" t="n">
        <v>0</v>
      </c>
      <c r="K1874" s="24" t="n">
        <v>-0</v>
      </c>
      <c r="L1874" s="24" t="n">
        <v>-0</v>
      </c>
      <c r="M1874" s="24"/>
      <c r="N1874" s="6" t="s">
        <f>=I1874+J1874+K1874+L1874</f>
      </c>
      <c r="O1874" s="22"/>
      <c r="P1874" s="22" t="s">
        <v>999</v>
      </c>
    </row>
    <row collapsed="false" customFormat="false" customHeight="false" hidden="false" ht="12.1" outlineLevel="0" r="1875">
      <c r="A1875" s="29" t="n">
        <v>46062.9084375</v>
      </c>
      <c r="B1875" s="30" t="s">
        <v>743</v>
      </c>
      <c r="C1875" s="30" t="s">
        <v>964</v>
      </c>
      <c r="D1875" s="30" t="s">
        <v>657</v>
      </c>
      <c r="E1875" s="30" t="s">
        <v>113</v>
      </c>
      <c r="F1875" s="30" t="s">
        <v>20</v>
      </c>
      <c r="G1875" s="31" t="n">
        <v>-2</v>
      </c>
      <c r="H1875" s="32" t="n">
        <v>98.3</v>
      </c>
      <c r="I1875" s="32" t="n">
        <v>1966</v>
      </c>
      <c r="J1875" s="32" t="n">
        <v>38.94</v>
      </c>
      <c r="K1875" s="32" t="n">
        <v>-1.18</v>
      </c>
      <c r="L1875" s="32" t="n">
        <v>-0.19</v>
      </c>
      <c r="M1875" s="32"/>
      <c r="N1875" s="6" t="s">
        <f>=I1875+J1875+K1875+L1875</f>
      </c>
      <c r="O1875" s="30"/>
      <c r="P1875" s="30" t="s">
        <v>999</v>
      </c>
    </row>
    <row collapsed="false" customFormat="false" customHeight="false" hidden="false" ht="12.1" outlineLevel="0" r="1876">
      <c r="A1876" s="20" t="n">
        <v>46062.909097222</v>
      </c>
      <c r="B1876" s="16" t="s">
        <v>130</v>
      </c>
      <c r="C1876" s="16" t="s">
        <v>1046</v>
      </c>
      <c r="D1876" s="16" t="s">
        <v>656</v>
      </c>
      <c r="E1876" s="16" t="s">
        <v>113</v>
      </c>
      <c r="F1876" s="16" t="s">
        <v>20</v>
      </c>
      <c r="G1876" s="7" t="n">
        <v>1</v>
      </c>
      <c r="H1876" s="6" t="n">
        <v>101.03</v>
      </c>
      <c r="I1876" s="6" t="n">
        <v>-1010.3</v>
      </c>
      <c r="J1876" s="6" t="n">
        <v>-10.58</v>
      </c>
      <c r="K1876" s="6" t="n">
        <v>-0.61</v>
      </c>
      <c r="L1876" s="6" t="n">
        <v>-0.1</v>
      </c>
      <c r="M1876" s="6"/>
      <c r="N1876" s="6" t="s">
        <f>=I1876+J1876+K1876+L1876</f>
      </c>
      <c r="O1876" s="16"/>
      <c r="P1876" s="16" t="s">
        <v>999</v>
      </c>
    </row>
    <row collapsed="false" customFormat="false" customHeight="false" hidden="false" ht="12.1" outlineLevel="0" r="1877">
      <c r="A1877" s="29" t="n">
        <v>46062.90943287</v>
      </c>
      <c r="B1877" s="30" t="s">
        <v>739</v>
      </c>
      <c r="C1877" s="30" t="s">
        <v>956</v>
      </c>
      <c r="D1877" s="30" t="s">
        <v>657</v>
      </c>
      <c r="E1877" s="30" t="s">
        <v>113</v>
      </c>
      <c r="F1877" s="30" t="s">
        <v>20</v>
      </c>
      <c r="G1877" s="31" t="n">
        <v>-2</v>
      </c>
      <c r="H1877" s="32" t="n">
        <v>58.066</v>
      </c>
      <c r="I1877" s="32" t="n">
        <v>1161.32</v>
      </c>
      <c r="J1877" s="32" t="n">
        <v>26.84</v>
      </c>
      <c r="K1877" s="32" t="n">
        <v>-0.69</v>
      </c>
      <c r="L1877" s="32" t="n">
        <v>-0.12</v>
      </c>
      <c r="M1877" s="32"/>
      <c r="N1877" s="6" t="s">
        <f>=I1877+J1877+K1877+L1877</f>
      </c>
      <c r="O1877" s="30"/>
      <c r="P1877" s="30" t="s">
        <v>999</v>
      </c>
    </row>
    <row collapsed="false" customFormat="false" customHeight="false" hidden="false" ht="12.1" outlineLevel="0" r="1878">
      <c r="A1878" s="20" t="n">
        <v>46062.909606481</v>
      </c>
      <c r="B1878" s="16" t="s">
        <v>138</v>
      </c>
      <c r="C1878" s="16" t="s">
        <v>1042</v>
      </c>
      <c r="D1878" s="16" t="s">
        <v>656</v>
      </c>
      <c r="E1878" s="16" t="s">
        <v>113</v>
      </c>
      <c r="F1878" s="16" t="s">
        <v>20</v>
      </c>
      <c r="G1878" s="7" t="n">
        <v>2</v>
      </c>
      <c r="H1878" s="6" t="n">
        <v>90.387</v>
      </c>
      <c r="I1878" s="6" t="n">
        <v>-1807.74</v>
      </c>
      <c r="J1878" s="6" t="n">
        <v>-76.02</v>
      </c>
      <c r="K1878" s="6" t="n">
        <v>-1.09</v>
      </c>
      <c r="L1878" s="6" t="n">
        <v>-0.18</v>
      </c>
      <c r="M1878" s="6"/>
      <c r="N1878" s="6" t="s">
        <f>=I1878+J1878+K1878+L1878</f>
      </c>
      <c r="O1878" s="16"/>
      <c r="P1878" s="16" t="s">
        <v>999</v>
      </c>
    </row>
    <row collapsed="false" customFormat="false" customHeight="false" hidden="false" ht="12.1" outlineLevel="0" r="1879">
      <c r="A1879" s="20" t="n">
        <v>46062.910104167</v>
      </c>
      <c r="B1879" s="16" t="s">
        <v>105</v>
      </c>
      <c r="C1879" s="16" t="s">
        <v>913</v>
      </c>
      <c r="D1879" s="16" t="s">
        <v>656</v>
      </c>
      <c r="E1879" s="16" t="s">
        <v>87</v>
      </c>
      <c r="F1879" s="16" t="s">
        <v>20</v>
      </c>
      <c r="G1879" s="7" t="n">
        <v>17</v>
      </c>
      <c r="H1879" s="6" t="n">
        <v>17.8285</v>
      </c>
      <c r="I1879" s="6" t="n">
        <v>-303.08</v>
      </c>
      <c r="J1879" s="6" t="n">
        <v>-0</v>
      </c>
      <c r="K1879" s="6" t="n">
        <v>-0</v>
      </c>
      <c r="L1879" s="6" t="n">
        <v>-0.06</v>
      </c>
      <c r="M1879" s="6"/>
      <c r="N1879" s="6" t="s">
        <f>=I1879+J1879+K1879+L1879</f>
      </c>
      <c r="O1879" s="16"/>
      <c r="P1879" s="16" t="s">
        <v>999</v>
      </c>
    </row>
    <row collapsed="false" customFormat="false" customHeight="false" hidden="false" ht="12.1" outlineLevel="0" r="1880">
      <c r="A1880" s="20" t="n">
        <v>46062.916261574</v>
      </c>
      <c r="B1880" s="16" t="s">
        <v>121</v>
      </c>
      <c r="C1880" s="16" t="s">
        <v>1069</v>
      </c>
      <c r="D1880" s="16" t="s">
        <v>656</v>
      </c>
      <c r="E1880" s="16" t="s">
        <v>113</v>
      </c>
      <c r="F1880" s="16" t="s">
        <v>20</v>
      </c>
      <c r="G1880" s="7" t="n">
        <v>1</v>
      </c>
      <c r="H1880" s="6" t="n">
        <v>98.4</v>
      </c>
      <c r="I1880" s="6" t="n">
        <v>-7582.11</v>
      </c>
      <c r="J1880" s="6" t="n">
        <v>-36.22</v>
      </c>
      <c r="K1880" s="6" t="n">
        <v>-4.55</v>
      </c>
      <c r="L1880" s="6" t="n">
        <v>-0.76</v>
      </c>
      <c r="M1880" s="6"/>
      <c r="N1880" s="6" t="s">
        <f>=I1880+J1880+K1880+L1880</f>
      </c>
      <c r="O1880" s="16"/>
      <c r="P1880" s="16" t="s">
        <v>999</v>
      </c>
    </row>
    <row collapsed="false" customFormat="false" customHeight="false" hidden="false" ht="12.1" outlineLevel="0" r="1881">
      <c r="A1881" s="20" t="n">
        <v>46062.916979167</v>
      </c>
      <c r="B1881" s="16" t="s">
        <v>141</v>
      </c>
      <c r="C1881" s="16" t="s">
        <v>1054</v>
      </c>
      <c r="D1881" s="16" t="s">
        <v>656</v>
      </c>
      <c r="E1881" s="16" t="s">
        <v>113</v>
      </c>
      <c r="F1881" s="16" t="s">
        <v>20</v>
      </c>
      <c r="G1881" s="7" t="n">
        <v>2</v>
      </c>
      <c r="H1881" s="6" t="n">
        <v>98.95</v>
      </c>
      <c r="I1881" s="6" t="n">
        <v>-1979</v>
      </c>
      <c r="J1881" s="6" t="n">
        <v>-9.94</v>
      </c>
      <c r="K1881" s="6" t="n">
        <v>-1.18</v>
      </c>
      <c r="L1881" s="6" t="n">
        <v>-0.19</v>
      </c>
      <c r="M1881" s="6"/>
      <c r="N1881" s="6" t="s">
        <f>=I1881+J1881+K1881+L1881</f>
      </c>
      <c r="O1881" s="16"/>
      <c r="P1881" s="16" t="s">
        <v>999</v>
      </c>
    </row>
    <row collapsed="false" customFormat="false" customHeight="false" hidden="false" ht="12.1" outlineLevel="0" r="1882">
      <c r="A1882" s="21" t="n">
        <v>46064</v>
      </c>
      <c r="B1882" s="22" t="s">
        <v>813</v>
      </c>
      <c r="C1882" s="22" t="s">
        <v>1070</v>
      </c>
      <c r="D1882" s="22" t="s">
        <v>813</v>
      </c>
      <c r="E1882" s="22" t="s">
        <v>813</v>
      </c>
      <c r="F1882" s="22" t="s">
        <v>20</v>
      </c>
      <c r="G1882" s="23" t="n">
        <v>1</v>
      </c>
      <c r="H1882" s="24" t="n">
        <v>33.7</v>
      </c>
      <c r="I1882" s="24" t="n">
        <v>33.7</v>
      </c>
      <c r="J1882" s="24" t="n">
        <v>0</v>
      </c>
      <c r="K1882" s="24" t="n">
        <v>-0</v>
      </c>
      <c r="L1882" s="24" t="n">
        <v>-0</v>
      </c>
      <c r="M1882" s="24"/>
      <c r="N1882" s="6" t="s">
        <f>=I1882+J1882+K1882+L1882</f>
      </c>
      <c r="O1882" s="22"/>
      <c r="P1882" s="22" t="s">
        <v>999</v>
      </c>
    </row>
    <row collapsed="false" customFormat="false" customHeight="false" hidden="false" ht="12.1" outlineLevel="0" r="1883">
      <c r="A1883" s="20" t="n">
        <v>46064.446284722</v>
      </c>
      <c r="B1883" s="16" t="s">
        <v>683</v>
      </c>
      <c r="C1883" s="16" t="s">
        <v>1053</v>
      </c>
      <c r="D1883" s="16" t="s">
        <v>656</v>
      </c>
      <c r="E1883" s="16" t="s">
        <v>87</v>
      </c>
      <c r="F1883" s="16" t="s">
        <v>20</v>
      </c>
      <c r="G1883" s="7" t="n">
        <v>3</v>
      </c>
      <c r="H1883" s="6" t="n">
        <v>121.16</v>
      </c>
      <c r="I1883" s="6" t="n">
        <v>-363.48</v>
      </c>
      <c r="J1883" s="6" t="n">
        <v>-0</v>
      </c>
      <c r="K1883" s="6" t="n">
        <v>-0.22</v>
      </c>
      <c r="L1883" s="6" t="n">
        <v>-0.08</v>
      </c>
      <c r="M1883" s="6"/>
      <c r="N1883" s="6" t="s">
        <f>=I1883+J1883+K1883+L1883</f>
      </c>
      <c r="O1883" s="16"/>
      <c r="P1883" s="16" t="s">
        <v>999</v>
      </c>
    </row>
    <row collapsed="false" customFormat="false" customHeight="false" hidden="false" ht="12.1" outlineLevel="0" r="1884">
      <c r="A1884" s="20" t="n">
        <v>46064.446481481</v>
      </c>
      <c r="B1884" s="16" t="s">
        <v>105</v>
      </c>
      <c r="C1884" s="16" t="s">
        <v>913</v>
      </c>
      <c r="D1884" s="16" t="s">
        <v>656</v>
      </c>
      <c r="E1884" s="16" t="s">
        <v>87</v>
      </c>
      <c r="F1884" s="16" t="s">
        <v>20</v>
      </c>
      <c r="G1884" s="7" t="n">
        <v>3</v>
      </c>
      <c r="H1884" s="6" t="n">
        <v>17.8435</v>
      </c>
      <c r="I1884" s="6" t="n">
        <v>-53.53</v>
      </c>
      <c r="J1884" s="6" t="n">
        <v>-0</v>
      </c>
      <c r="K1884" s="6" t="n">
        <v>-0</v>
      </c>
      <c r="L1884" s="6" t="n">
        <v>-0.02</v>
      </c>
      <c r="M1884" s="6"/>
      <c r="N1884" s="6" t="s">
        <f>=I1884+J1884+K1884+L1884</f>
      </c>
      <c r="O1884" s="16"/>
      <c r="P1884" s="16" t="s">
        <v>999</v>
      </c>
    </row>
    <row collapsed="false" customFormat="false" customHeight="false" hidden="false" ht="12.1" outlineLevel="0" r="1885">
      <c r="A1885" s="21" t="n">
        <v>46066</v>
      </c>
      <c r="B1885" s="22" t="s">
        <v>813</v>
      </c>
      <c r="C1885" s="22" t="s">
        <v>1071</v>
      </c>
      <c r="D1885" s="22" t="s">
        <v>813</v>
      </c>
      <c r="E1885" s="22" t="s">
        <v>813</v>
      </c>
      <c r="F1885" s="22" t="s">
        <v>20</v>
      </c>
      <c r="G1885" s="23" t="n">
        <v>1</v>
      </c>
      <c r="H1885" s="24" t="n">
        <v>41.06</v>
      </c>
      <c r="I1885" s="24" t="n">
        <v>41.06</v>
      </c>
      <c r="J1885" s="24" t="n">
        <v>0</v>
      </c>
      <c r="K1885" s="24" t="n">
        <v>-0</v>
      </c>
      <c r="L1885" s="24" t="n">
        <v>-0</v>
      </c>
      <c r="M1885" s="24"/>
      <c r="N1885" s="6" t="s">
        <f>=I1885+J1885+K1885+L1885</f>
      </c>
      <c r="O1885" s="22"/>
      <c r="P1885" s="22" t="s">
        <v>999</v>
      </c>
    </row>
    <row collapsed="false" customFormat="false" customHeight="false" hidden="false" ht="12.1" outlineLevel="0" r="1886">
      <c r="A1886" s="20" t="n">
        <v>46066.664641204</v>
      </c>
      <c r="B1886" s="16" t="s">
        <v>105</v>
      </c>
      <c r="C1886" s="16" t="s">
        <v>913</v>
      </c>
      <c r="D1886" s="16" t="s">
        <v>656</v>
      </c>
      <c r="E1886" s="16" t="s">
        <v>87</v>
      </c>
      <c r="F1886" s="16" t="s">
        <v>20</v>
      </c>
      <c r="G1886" s="7" t="n">
        <v>3</v>
      </c>
      <c r="H1886" s="6" t="n">
        <v>17.8735</v>
      </c>
      <c r="I1886" s="6" t="n">
        <v>-53.62</v>
      </c>
      <c r="J1886" s="6" t="n">
        <v>-0</v>
      </c>
      <c r="K1886" s="6" t="n">
        <v>-0</v>
      </c>
      <c r="L1886" s="6" t="n">
        <v>-0.02</v>
      </c>
      <c r="M1886" s="6"/>
      <c r="N1886" s="6" t="s">
        <f>=I1886+J1886+K1886+L1886</f>
      </c>
      <c r="O1886" s="16"/>
      <c r="P1886" s="16" t="s">
        <v>999</v>
      </c>
    </row>
    <row collapsed="false" customFormat="false" customHeight="false" hidden="false" ht="12.1" outlineLevel="0" r="1887">
      <c r="A1887" s="21" t="n">
        <v>46069</v>
      </c>
      <c r="B1887" s="22" t="s">
        <v>803</v>
      </c>
      <c r="C1887" s="22" t="s">
        <v>240</v>
      </c>
      <c r="D1887" s="22" t="s">
        <v>803</v>
      </c>
      <c r="E1887" s="22" t="s">
        <v>803</v>
      </c>
      <c r="F1887" s="22" t="s">
        <v>20</v>
      </c>
      <c r="G1887" s="23" t="n">
        <v>1</v>
      </c>
      <c r="H1887" s="24" t="n">
        <v>2000</v>
      </c>
      <c r="I1887" s="24" t="n">
        <v>2000</v>
      </c>
      <c r="J1887" s="24" t="n">
        <v>0</v>
      </c>
      <c r="K1887" s="24" t="n">
        <v>-0</v>
      </c>
      <c r="L1887" s="24" t="n">
        <v>-0</v>
      </c>
      <c r="M1887" s="24"/>
      <c r="N1887" s="6" t="s">
        <f>=I1887+J1887+K1887+L1887</f>
      </c>
      <c r="O1887" s="22"/>
      <c r="P1887" s="22" t="s">
        <v>999</v>
      </c>
    </row>
    <row collapsed="false" customFormat="false" customHeight="false" hidden="false" ht="12.1" outlineLevel="0" r="1888">
      <c r="A1888" s="21" t="n">
        <v>46069</v>
      </c>
      <c r="B1888" s="22" t="s">
        <v>803</v>
      </c>
      <c r="C1888" s="22" t="s">
        <v>240</v>
      </c>
      <c r="D1888" s="22" t="s">
        <v>803</v>
      </c>
      <c r="E1888" s="22" t="s">
        <v>803</v>
      </c>
      <c r="F1888" s="22" t="s">
        <v>20</v>
      </c>
      <c r="G1888" s="23" t="n">
        <v>1</v>
      </c>
      <c r="H1888" s="24" t="n">
        <v>5600</v>
      </c>
      <c r="I1888" s="24" t="n">
        <v>5600</v>
      </c>
      <c r="J1888" s="24" t="n">
        <v>0</v>
      </c>
      <c r="K1888" s="24" t="n">
        <v>-0</v>
      </c>
      <c r="L1888" s="24" t="n">
        <v>-0</v>
      </c>
      <c r="M1888" s="24"/>
      <c r="N1888" s="6" t="s">
        <f>=I1888+J1888+K1888+L1888</f>
      </c>
      <c r="O1888" s="22"/>
      <c r="P1888" s="22" t="s">
        <v>999</v>
      </c>
    </row>
    <row collapsed="false" customFormat="false" customHeight="false" hidden="false" ht="12.1" outlineLevel="0" r="1889">
      <c r="A1889" s="21" t="n">
        <v>46069</v>
      </c>
      <c r="B1889" s="22" t="s">
        <v>813</v>
      </c>
      <c r="C1889" s="22" t="s">
        <v>1072</v>
      </c>
      <c r="D1889" s="22" t="s">
        <v>813</v>
      </c>
      <c r="E1889" s="22" t="s">
        <v>813</v>
      </c>
      <c r="F1889" s="22" t="s">
        <v>20</v>
      </c>
      <c r="G1889" s="23" t="n">
        <v>1</v>
      </c>
      <c r="H1889" s="24" t="n">
        <v>97.68</v>
      </c>
      <c r="I1889" s="24" t="n">
        <v>97.68</v>
      </c>
      <c r="J1889" s="24" t="n">
        <v>0</v>
      </c>
      <c r="K1889" s="24" t="n">
        <v>-0</v>
      </c>
      <c r="L1889" s="24" t="n">
        <v>-0</v>
      </c>
      <c r="M1889" s="24"/>
      <c r="N1889" s="6" t="s">
        <f>=I1889+J1889+K1889+L1889</f>
      </c>
      <c r="O1889" s="22"/>
      <c r="P1889" s="22" t="s">
        <v>999</v>
      </c>
    </row>
    <row collapsed="false" customFormat="false" customHeight="false" hidden="false" ht="12.1" outlineLevel="0" r="1890">
      <c r="A1890" s="21" t="n">
        <v>46069</v>
      </c>
      <c r="B1890" s="22" t="s">
        <v>813</v>
      </c>
      <c r="C1890" s="22" t="s">
        <v>1073</v>
      </c>
      <c r="D1890" s="22" t="s">
        <v>813</v>
      </c>
      <c r="E1890" s="22" t="s">
        <v>813</v>
      </c>
      <c r="F1890" s="22" t="s">
        <v>20</v>
      </c>
      <c r="G1890" s="23" t="n">
        <v>1</v>
      </c>
      <c r="H1890" s="24" t="n">
        <v>207.44</v>
      </c>
      <c r="I1890" s="24" t="n">
        <v>207.44</v>
      </c>
      <c r="J1890" s="24" t="n">
        <v>0</v>
      </c>
      <c r="K1890" s="24" t="n">
        <v>-0</v>
      </c>
      <c r="L1890" s="24" t="n">
        <v>-0</v>
      </c>
      <c r="M1890" s="24"/>
      <c r="N1890" s="6" t="s">
        <f>=I1890+J1890+K1890+L1890</f>
      </c>
      <c r="O1890" s="22"/>
      <c r="P1890" s="22" t="s">
        <v>999</v>
      </c>
    </row>
    <row collapsed="false" customFormat="false" customHeight="false" hidden="false" ht="12.1" outlineLevel="0" r="1891">
      <c r="A1891" s="20" t="n">
        <v>46069.538865741</v>
      </c>
      <c r="B1891" s="16" t="s">
        <v>683</v>
      </c>
      <c r="C1891" s="16" t="s">
        <v>1053</v>
      </c>
      <c r="D1891" s="16" t="s">
        <v>656</v>
      </c>
      <c r="E1891" s="16" t="s">
        <v>87</v>
      </c>
      <c r="F1891" s="16" t="s">
        <v>20</v>
      </c>
      <c r="G1891" s="7" t="n">
        <v>1</v>
      </c>
      <c r="H1891" s="6" t="n">
        <v>120.02</v>
      </c>
      <c r="I1891" s="6" t="n">
        <v>-120.02</v>
      </c>
      <c r="J1891" s="6" t="n">
        <v>-0</v>
      </c>
      <c r="K1891" s="6" t="n">
        <v>-0.07</v>
      </c>
      <c r="L1891" s="6" t="n">
        <v>-0.03</v>
      </c>
      <c r="M1891" s="6"/>
      <c r="N1891" s="6" t="s">
        <f>=I1891+J1891+K1891+L1891</f>
      </c>
      <c r="O1891" s="16"/>
      <c r="P1891" s="16" t="s">
        <v>999</v>
      </c>
    </row>
    <row collapsed="false" customFormat="false" customHeight="false" hidden="false" ht="12.1" outlineLevel="0" r="1892">
      <c r="A1892" s="20" t="n">
        <v>46069.539027778</v>
      </c>
      <c r="B1892" s="16" t="s">
        <v>105</v>
      </c>
      <c r="C1892" s="16" t="s">
        <v>913</v>
      </c>
      <c r="D1892" s="16" t="s">
        <v>656</v>
      </c>
      <c r="E1892" s="16" t="s">
        <v>87</v>
      </c>
      <c r="F1892" s="16" t="s">
        <v>20</v>
      </c>
      <c r="G1892" s="7" t="n">
        <v>4</v>
      </c>
      <c r="H1892" s="6" t="n">
        <v>17.881</v>
      </c>
      <c r="I1892" s="6" t="n">
        <v>-71.52</v>
      </c>
      <c r="J1892" s="6" t="n">
        <v>-0</v>
      </c>
      <c r="K1892" s="6" t="n">
        <v>-0</v>
      </c>
      <c r="L1892" s="6" t="n">
        <v>-0.02</v>
      </c>
      <c r="M1892" s="6"/>
      <c r="N1892" s="6" t="s">
        <f>=I1892+J1892+K1892+L1892</f>
      </c>
      <c r="O1892" s="16"/>
      <c r="P1892" s="16" t="s">
        <v>999</v>
      </c>
    </row>
    <row collapsed="false" customFormat="false" customHeight="false" hidden="false" ht="12.1" outlineLevel="0" r="1893">
      <c r="A1893" s="20" t="n">
        <v>46069.702708333</v>
      </c>
      <c r="B1893" s="16" t="s">
        <v>121</v>
      </c>
      <c r="C1893" s="16" t="s">
        <v>1069</v>
      </c>
      <c r="D1893" s="16" t="s">
        <v>656</v>
      </c>
      <c r="E1893" s="16" t="s">
        <v>113</v>
      </c>
      <c r="F1893" s="16" t="s">
        <v>20</v>
      </c>
      <c r="G1893" s="7" t="n">
        <v>1</v>
      </c>
      <c r="H1893" s="6" t="n">
        <v>97.22</v>
      </c>
      <c r="I1893" s="6" t="n">
        <v>-7504.84</v>
      </c>
      <c r="J1893" s="6" t="n">
        <v>-5.4</v>
      </c>
      <c r="K1893" s="6" t="n">
        <v>-4.5</v>
      </c>
      <c r="L1893" s="6" t="n">
        <v>-0.64</v>
      </c>
      <c r="M1893" s="6"/>
      <c r="N1893" s="6" t="s">
        <f>=I1893+J1893+K1893+L1893</f>
      </c>
      <c r="O1893" s="16"/>
      <c r="P1893" s="16" t="s">
        <v>999</v>
      </c>
    </row>
    <row collapsed="false" customFormat="false" customHeight="false" hidden="false" ht="12.1" outlineLevel="0" r="1894">
      <c r="A1894" s="20" t="n">
        <v>46069.703125</v>
      </c>
      <c r="B1894" s="16" t="s">
        <v>683</v>
      </c>
      <c r="C1894" s="16" t="s">
        <v>1053</v>
      </c>
      <c r="D1894" s="16" t="s">
        <v>656</v>
      </c>
      <c r="E1894" s="16" t="s">
        <v>87</v>
      </c>
      <c r="F1894" s="16" t="s">
        <v>20</v>
      </c>
      <c r="G1894" s="7" t="n">
        <v>1</v>
      </c>
      <c r="H1894" s="6" t="n">
        <v>120.46</v>
      </c>
      <c r="I1894" s="6" t="n">
        <v>-120.46</v>
      </c>
      <c r="J1894" s="6" t="n">
        <v>-0</v>
      </c>
      <c r="K1894" s="6" t="n">
        <v>-0.08</v>
      </c>
      <c r="L1894" s="6" t="n">
        <v>-0.03</v>
      </c>
      <c r="M1894" s="6"/>
      <c r="N1894" s="6" t="s">
        <f>=I1894+J1894+K1894+L1894</f>
      </c>
      <c r="O1894" s="16"/>
      <c r="P1894" s="16" t="s">
        <v>999</v>
      </c>
    </row>
    <row collapsed="false" customFormat="false" customHeight="false" hidden="false" ht="12.1" outlineLevel="0" r="1895">
      <c r="A1895" s="20" t="n">
        <v>46069.703217593</v>
      </c>
      <c r="B1895" s="16" t="s">
        <v>105</v>
      </c>
      <c r="C1895" s="16" t="s">
        <v>913</v>
      </c>
      <c r="D1895" s="16" t="s">
        <v>656</v>
      </c>
      <c r="E1895" s="16" t="s">
        <v>87</v>
      </c>
      <c r="F1895" s="16" t="s">
        <v>20</v>
      </c>
      <c r="G1895" s="7" t="n">
        <v>4</v>
      </c>
      <c r="H1895" s="6" t="n">
        <v>17.881</v>
      </c>
      <c r="I1895" s="6" t="n">
        <v>-71.52</v>
      </c>
      <c r="J1895" s="6" t="n">
        <v>-0</v>
      </c>
      <c r="K1895" s="6" t="n">
        <v>-0</v>
      </c>
      <c r="L1895" s="6" t="n">
        <v>-0.02</v>
      </c>
      <c r="M1895" s="6"/>
      <c r="N1895" s="6" t="s">
        <f>=I1895+J1895+K1895+L1895</f>
      </c>
      <c r="O1895" s="16"/>
      <c r="P1895" s="16" t="s">
        <v>999</v>
      </c>
    </row>
    <row collapsed="false" customFormat="false" customHeight="false" hidden="false" ht="12.1" outlineLevel="0" r="1896">
      <c r="A1896" s="21" t="n">
        <v>46069.7625</v>
      </c>
      <c r="B1896" s="22" t="s">
        <v>803</v>
      </c>
      <c r="C1896" s="22" t="s">
        <v>175</v>
      </c>
      <c r="D1896" s="22" t="s">
        <v>803</v>
      </c>
      <c r="E1896" s="22" t="s">
        <v>803</v>
      </c>
      <c r="F1896" s="22" t="s">
        <v>20</v>
      </c>
      <c r="G1896" s="23" t="n">
        <v>9000</v>
      </c>
      <c r="H1896" s="24" t="n">
        <v>1</v>
      </c>
      <c r="I1896" s="24" t="n">
        <v>9000</v>
      </c>
      <c r="J1896" s="24" t="n">
        <v>0</v>
      </c>
      <c r="K1896" s="24" t="n">
        <v>-0</v>
      </c>
      <c r="L1896" s="24" t="n">
        <v>-0</v>
      </c>
      <c r="M1896" s="24"/>
      <c r="N1896" s="6" t="s">
        <f>=I1896+J1896+K1896+L1896</f>
      </c>
      <c r="O1896" s="22"/>
      <c r="P1896" s="22" t="s">
        <v>927</v>
      </c>
    </row>
    <row collapsed="false" customFormat="false" customHeight="false" hidden="false" ht="12.1" outlineLevel="0" r="1897">
      <c r="A1897" s="20" t="n">
        <v>46070.764583333</v>
      </c>
      <c r="B1897" s="16" t="s">
        <v>17</v>
      </c>
      <c r="C1897" s="16" t="s">
        <v>928</v>
      </c>
      <c r="D1897" s="16" t="s">
        <v>656</v>
      </c>
      <c r="E1897" s="16" t="s">
        <v>18</v>
      </c>
      <c r="F1897" s="16" t="s">
        <v>20</v>
      </c>
      <c r="G1897" s="7" t="n">
        <v>0.5787338</v>
      </c>
      <c r="H1897" s="6" t="n">
        <v>15551.19</v>
      </c>
      <c r="I1897" s="6" t="n">
        <v>-9000</v>
      </c>
      <c r="J1897" s="6" t="n">
        <v>-0</v>
      </c>
      <c r="K1897" s="6" t="n">
        <v>-0</v>
      </c>
      <c r="L1897" s="6" t="n">
        <v>-0</v>
      </c>
      <c r="M1897" s="6"/>
      <c r="N1897" s="6" t="s">
        <f>=I1897+J1897+K1897+L1897</f>
      </c>
      <c r="O1897" s="16"/>
      <c r="P1897" s="16" t="s">
        <v>927</v>
      </c>
    </row>
    <row collapsed="false" customFormat="false" customHeight="false" hidden="false" ht="12.1" outlineLevel="0" r="1898">
      <c r="A1898" s="21" t="n">
        <v>46071</v>
      </c>
      <c r="B1898" s="22" t="s">
        <v>813</v>
      </c>
      <c r="C1898" s="22" t="s">
        <v>1074</v>
      </c>
      <c r="D1898" s="22" t="s">
        <v>813</v>
      </c>
      <c r="E1898" s="22" t="s">
        <v>813</v>
      </c>
      <c r="F1898" s="22" t="s">
        <v>20</v>
      </c>
      <c r="G1898" s="23" t="n">
        <v>1</v>
      </c>
      <c r="H1898" s="24" t="n">
        <v>598.55</v>
      </c>
      <c r="I1898" s="24" t="n">
        <v>598.55</v>
      </c>
      <c r="J1898" s="24" t="n">
        <v>0</v>
      </c>
      <c r="K1898" s="24" t="n">
        <v>-0</v>
      </c>
      <c r="L1898" s="24" t="n">
        <v>-0</v>
      </c>
      <c r="M1898" s="24"/>
      <c r="N1898" s="6" t="s">
        <f>=I1898+J1898+K1898+L1898</f>
      </c>
      <c r="O1898" s="22"/>
      <c r="P1898" s="22" t="s">
        <v>841</v>
      </c>
    </row>
    <row collapsed="false" customFormat="false" customHeight="false" hidden="false" ht="12.1" outlineLevel="0" r="1899">
      <c r="A1899" s="21" t="n">
        <v>46071</v>
      </c>
      <c r="B1899" s="22" t="s">
        <v>813</v>
      </c>
      <c r="C1899" s="22" t="s">
        <v>1075</v>
      </c>
      <c r="D1899" s="22" t="s">
        <v>813</v>
      </c>
      <c r="E1899" s="22" t="s">
        <v>813</v>
      </c>
      <c r="F1899" s="22" t="s">
        <v>20</v>
      </c>
      <c r="G1899" s="23" t="n">
        <v>1</v>
      </c>
      <c r="H1899" s="24" t="n">
        <v>22.36</v>
      </c>
      <c r="I1899" s="24" t="n">
        <v>22.36</v>
      </c>
      <c r="J1899" s="24" t="n">
        <v>0</v>
      </c>
      <c r="K1899" s="24" t="n">
        <v>-0</v>
      </c>
      <c r="L1899" s="24" t="n">
        <v>-0</v>
      </c>
      <c r="M1899" s="24"/>
      <c r="N1899" s="6" t="s">
        <f>=I1899+J1899+K1899+L1899</f>
      </c>
      <c r="O1899" s="22"/>
      <c r="P1899" s="22" t="s">
        <v>999</v>
      </c>
    </row>
    <row collapsed="false" customFormat="false" customHeight="false" hidden="false" ht="12.1" outlineLevel="0" r="1900">
      <c r="A1900" s="20" t="n">
        <v>46071.540555556</v>
      </c>
      <c r="B1900" s="16" t="s">
        <v>718</v>
      </c>
      <c r="C1900" s="16" t="s">
        <v>912</v>
      </c>
      <c r="D1900" s="16" t="s">
        <v>656</v>
      </c>
      <c r="E1900" s="16" t="s">
        <v>87</v>
      </c>
      <c r="F1900" s="16" t="s">
        <v>20</v>
      </c>
      <c r="G1900" s="7" t="n">
        <v>33</v>
      </c>
      <c r="H1900" s="6" t="n">
        <v>17.925</v>
      </c>
      <c r="I1900" s="6" t="n">
        <v>-591.53</v>
      </c>
      <c r="J1900" s="6" t="n">
        <v>-0</v>
      </c>
      <c r="K1900" s="6" t="n">
        <v>-0</v>
      </c>
      <c r="L1900" s="6" t="n">
        <v>-0.12</v>
      </c>
      <c r="M1900" s="6"/>
      <c r="N1900" s="6" t="s">
        <f>=I1900+J1900+K1900+L1900</f>
      </c>
      <c r="O1900" s="16"/>
      <c r="P1900" s="16" t="s">
        <v>841</v>
      </c>
    </row>
    <row collapsed="false" customFormat="false" customHeight="false" hidden="false" ht="12.1" outlineLevel="0" r="1901">
      <c r="A1901" s="21" t="n">
        <v>46072</v>
      </c>
      <c r="B1901" s="22" t="s">
        <v>813</v>
      </c>
      <c r="C1901" s="22" t="s">
        <v>1076</v>
      </c>
      <c r="D1901" s="22" t="s">
        <v>813</v>
      </c>
      <c r="E1901" s="22" t="s">
        <v>813</v>
      </c>
      <c r="F1901" s="22" t="s">
        <v>20</v>
      </c>
      <c r="G1901" s="23" t="n">
        <v>1</v>
      </c>
      <c r="H1901" s="24" t="n">
        <v>85.32</v>
      </c>
      <c r="I1901" s="24" t="n">
        <v>85.32</v>
      </c>
      <c r="J1901" s="24" t="n">
        <v>0</v>
      </c>
      <c r="K1901" s="24" t="n">
        <v>-0</v>
      </c>
      <c r="L1901" s="24" t="n">
        <v>-0</v>
      </c>
      <c r="M1901" s="24"/>
      <c r="N1901" s="6" t="s">
        <f>=I1901+J1901+K1901+L1901</f>
      </c>
      <c r="O1901" s="22"/>
      <c r="P1901" s="22" t="s">
        <v>999</v>
      </c>
    </row>
    <row collapsed="false" customFormat="false" customHeight="false" hidden="false" ht="12.1" outlineLevel="0" r="1902">
      <c r="A1902" s="20" t="n">
        <v>46072.804814815</v>
      </c>
      <c r="B1902" s="16" t="s">
        <v>105</v>
      </c>
      <c r="C1902" s="16" t="s">
        <v>913</v>
      </c>
      <c r="D1902" s="16" t="s">
        <v>656</v>
      </c>
      <c r="E1902" s="16" t="s">
        <v>87</v>
      </c>
      <c r="F1902" s="16" t="s">
        <v>20</v>
      </c>
      <c r="G1902" s="7" t="n">
        <v>6</v>
      </c>
      <c r="H1902" s="6" t="n">
        <v>17.9035</v>
      </c>
      <c r="I1902" s="6" t="n">
        <v>-107.42</v>
      </c>
      <c r="J1902" s="6" t="n">
        <v>-0</v>
      </c>
      <c r="K1902" s="6" t="n">
        <v>-0</v>
      </c>
      <c r="L1902" s="6" t="n">
        <v>-0.02</v>
      </c>
      <c r="M1902" s="6"/>
      <c r="N1902" s="6" t="s">
        <f>=I1902+J1902+K1902+L1902</f>
      </c>
      <c r="O1902" s="16"/>
      <c r="P1902" s="16" t="s">
        <v>999</v>
      </c>
    </row>
    <row collapsed="false" customFormat="false" customHeight="false" hidden="false" ht="12.1" outlineLevel="0" r="1903">
      <c r="A1903" s="21" t="n">
        <v>46076</v>
      </c>
      <c r="B1903" s="22" t="s">
        <v>803</v>
      </c>
      <c r="C1903" s="22" t="s">
        <v>240</v>
      </c>
      <c r="D1903" s="22" t="s">
        <v>803</v>
      </c>
      <c r="E1903" s="22" t="s">
        <v>803</v>
      </c>
      <c r="F1903" s="22" t="s">
        <v>20</v>
      </c>
      <c r="G1903" s="23" t="n">
        <v>1</v>
      </c>
      <c r="H1903" s="24" t="n">
        <v>1500</v>
      </c>
      <c r="I1903" s="24" t="n">
        <v>1500</v>
      </c>
      <c r="J1903" s="24" t="n">
        <v>0</v>
      </c>
      <c r="K1903" s="24" t="n">
        <v>-0</v>
      </c>
      <c r="L1903" s="24" t="n">
        <v>-0</v>
      </c>
      <c r="M1903" s="24"/>
      <c r="N1903" s="6" t="s">
        <f>=I1903+J1903+K1903+L1903</f>
      </c>
      <c r="O1903" s="22"/>
      <c r="P1903" s="22" t="s">
        <v>841</v>
      </c>
    </row>
    <row collapsed="false" customFormat="false" customHeight="false" hidden="false" ht="12.1" outlineLevel="0" r="1904">
      <c r="A1904" s="20" t="n">
        <v>46076.50056713</v>
      </c>
      <c r="B1904" s="16" t="s">
        <v>79</v>
      </c>
      <c r="C1904" s="16" t="s">
        <v>857</v>
      </c>
      <c r="D1904" s="16" t="s">
        <v>656</v>
      </c>
      <c r="E1904" s="16" t="s">
        <v>18</v>
      </c>
      <c r="F1904" s="16" t="s">
        <v>20</v>
      </c>
      <c r="G1904" s="7" t="n">
        <v>1</v>
      </c>
      <c r="H1904" s="6" t="n">
        <v>687</v>
      </c>
      <c r="I1904" s="6" t="n">
        <v>-687</v>
      </c>
      <c r="J1904" s="6" t="n">
        <v>-0</v>
      </c>
      <c r="K1904" s="6" t="n">
        <v>-0.41</v>
      </c>
      <c r="L1904" s="6" t="n">
        <v>-0.21</v>
      </c>
      <c r="M1904" s="6"/>
      <c r="N1904" s="6" t="s">
        <f>=I1904+J1904+K1904+L1904</f>
      </c>
      <c r="O1904" s="16"/>
      <c r="P1904" s="16" t="s">
        <v>841</v>
      </c>
    </row>
    <row collapsed="false" customFormat="false" customHeight="false" hidden="false" ht="12.1" outlineLevel="0" r="1905">
      <c r="A1905" s="20" t="n">
        <v>46076.50056713</v>
      </c>
      <c r="B1905" s="16" t="s">
        <v>79</v>
      </c>
      <c r="C1905" s="16" t="s">
        <v>857</v>
      </c>
      <c r="D1905" s="16" t="s">
        <v>656</v>
      </c>
      <c r="E1905" s="16" t="s">
        <v>18</v>
      </c>
      <c r="F1905" s="16" t="s">
        <v>20</v>
      </c>
      <c r="G1905" s="7" t="n">
        <v>1</v>
      </c>
      <c r="H1905" s="6" t="n">
        <v>687</v>
      </c>
      <c r="I1905" s="6" t="n">
        <v>-687</v>
      </c>
      <c r="J1905" s="6" t="n">
        <v>-0</v>
      </c>
      <c r="K1905" s="6" t="n">
        <v>-0.41</v>
      </c>
      <c r="L1905" s="6" t="n">
        <v>-0.21</v>
      </c>
      <c r="M1905" s="6"/>
      <c r="N1905" s="6" t="s">
        <f>=I1905+J1905+K1905+L1905</f>
      </c>
      <c r="O1905" s="16"/>
      <c r="P1905" s="16" t="s">
        <v>841</v>
      </c>
    </row>
    <row collapsed="false" customFormat="false" customHeight="false" hidden="false" ht="12.1" outlineLevel="0" r="1906">
      <c r="A1906" s="20" t="n">
        <v>46076.500902778</v>
      </c>
      <c r="B1906" s="16" t="s">
        <v>718</v>
      </c>
      <c r="C1906" s="16" t="s">
        <v>912</v>
      </c>
      <c r="D1906" s="16" t="s">
        <v>656</v>
      </c>
      <c r="E1906" s="16" t="s">
        <v>87</v>
      </c>
      <c r="F1906" s="16" t="s">
        <v>20</v>
      </c>
      <c r="G1906" s="7" t="n">
        <v>7</v>
      </c>
      <c r="H1906" s="6" t="n">
        <v>17.978</v>
      </c>
      <c r="I1906" s="6" t="n">
        <v>-125.85</v>
      </c>
      <c r="J1906" s="6" t="n">
        <v>-0</v>
      </c>
      <c r="K1906" s="6" t="n">
        <v>-0</v>
      </c>
      <c r="L1906" s="6" t="n">
        <v>-0.03</v>
      </c>
      <c r="M1906" s="6"/>
      <c r="N1906" s="6" t="s">
        <f>=I1906+J1906+K1906+L1906</f>
      </c>
      <c r="O1906" s="16"/>
      <c r="P1906" s="16" t="s">
        <v>841</v>
      </c>
    </row>
    <row collapsed="false" customFormat="false" customHeight="false" hidden="false" ht="12.1" outlineLevel="0" r="1907">
      <c r="A1907" s="21" t="n">
        <v>46078</v>
      </c>
      <c r="B1907" s="22" t="s">
        <v>813</v>
      </c>
      <c r="C1907" s="22" t="s">
        <v>1077</v>
      </c>
      <c r="D1907" s="22" t="s">
        <v>813</v>
      </c>
      <c r="E1907" s="22" t="s">
        <v>813</v>
      </c>
      <c r="F1907" s="22" t="s">
        <v>20</v>
      </c>
      <c r="G1907" s="23" t="n">
        <v>1</v>
      </c>
      <c r="H1907" s="24" t="n">
        <v>117.42</v>
      </c>
      <c r="I1907" s="24" t="n">
        <v>117.42</v>
      </c>
      <c r="J1907" s="24" t="n">
        <v>0</v>
      </c>
      <c r="K1907" s="24" t="n">
        <v>-0</v>
      </c>
      <c r="L1907" s="24" t="n">
        <v>-0</v>
      </c>
      <c r="M1907" s="24"/>
      <c r="N1907" s="6" t="s">
        <f>=I1907+J1907+K1907+L1907</f>
      </c>
      <c r="O1907" s="22"/>
      <c r="P1907" s="22" t="s">
        <v>999</v>
      </c>
    </row>
    <row collapsed="false" customFormat="false" customHeight="false" hidden="false" ht="12.1" outlineLevel="0" r="1908">
      <c r="A1908" s="20" t="n">
        <v>46078.537164352</v>
      </c>
      <c r="B1908" s="16" t="s">
        <v>683</v>
      </c>
      <c r="C1908" s="16" t="s">
        <v>1053</v>
      </c>
      <c r="D1908" s="16" t="s">
        <v>656</v>
      </c>
      <c r="E1908" s="16" t="s">
        <v>87</v>
      </c>
      <c r="F1908" s="16" t="s">
        <v>20</v>
      </c>
      <c r="G1908" s="7" t="n">
        <v>1</v>
      </c>
      <c r="H1908" s="6" t="n">
        <v>120.8</v>
      </c>
      <c r="I1908" s="6" t="n">
        <v>-120.8</v>
      </c>
      <c r="J1908" s="6" t="n">
        <v>-0</v>
      </c>
      <c r="K1908" s="6" t="n">
        <v>-0.07</v>
      </c>
      <c r="L1908" s="6" t="n">
        <v>-0.03</v>
      </c>
      <c r="M1908" s="6"/>
      <c r="N1908" s="6" t="s">
        <f>=I1908+J1908+K1908+L1908</f>
      </c>
      <c r="O1908" s="16"/>
      <c r="P1908" s="16" t="s">
        <v>999</v>
      </c>
    </row>
    <row collapsed="false" customFormat="false" customHeight="false" hidden="false" ht="12.1" outlineLevel="0" r="1909">
      <c r="A1909" s="21" t="n">
        <v>46079</v>
      </c>
      <c r="B1909" s="22" t="s">
        <v>813</v>
      </c>
      <c r="C1909" s="22" t="s">
        <v>1078</v>
      </c>
      <c r="D1909" s="22" t="s">
        <v>813</v>
      </c>
      <c r="E1909" s="22" t="s">
        <v>813</v>
      </c>
      <c r="F1909" s="22" t="s">
        <v>20</v>
      </c>
      <c r="G1909" s="23" t="n">
        <v>1</v>
      </c>
      <c r="H1909" s="24" t="n">
        <v>22.94</v>
      </c>
      <c r="I1909" s="24" t="n">
        <v>22.94</v>
      </c>
      <c r="J1909" s="24" t="n">
        <v>0</v>
      </c>
      <c r="K1909" s="24" t="n">
        <v>-0</v>
      </c>
      <c r="L1909" s="24" t="n">
        <v>-0</v>
      </c>
      <c r="M1909" s="24"/>
      <c r="N1909" s="6" t="s">
        <f>=I1909+J1909+K1909+L1909</f>
      </c>
      <c r="O1909" s="22"/>
      <c r="P1909" s="22" t="s">
        <v>999</v>
      </c>
    </row>
    <row collapsed="false" customFormat="false" customHeight="false" hidden="false" ht="12.1" outlineLevel="0" r="1910">
      <c r="A1910" s="21" t="n">
        <v>46080</v>
      </c>
      <c r="B1910" s="22" t="s">
        <v>803</v>
      </c>
      <c r="C1910" s="22" t="s">
        <v>175</v>
      </c>
      <c r="D1910" s="22" t="s">
        <v>803</v>
      </c>
      <c r="E1910" s="22" t="s">
        <v>803</v>
      </c>
      <c r="F1910" s="22" t="s">
        <v>20</v>
      </c>
      <c r="G1910" s="23" t="n">
        <v>1</v>
      </c>
      <c r="H1910" s="24" t="n">
        <v>10000</v>
      </c>
      <c r="I1910" s="24" t="n">
        <v>10000</v>
      </c>
      <c r="J1910" s="24" t="n">
        <v>0</v>
      </c>
      <c r="K1910" s="24" t="n">
        <v>-0</v>
      </c>
      <c r="L1910" s="24" t="n">
        <v>-0</v>
      </c>
      <c r="M1910" s="24"/>
      <c r="N1910" s="6" t="s">
        <f>=I1910+J1910+K1910+L1910</f>
      </c>
      <c r="O1910" s="22"/>
      <c r="P1910" s="22" t="s">
        <v>807</v>
      </c>
    </row>
    <row collapsed="false" customFormat="false" customHeight="false" hidden="false" ht="12.1" outlineLevel="0" r="1911">
      <c r="A1911" s="21" t="n">
        <v>46080</v>
      </c>
      <c r="B1911" s="22" t="s">
        <v>813</v>
      </c>
      <c r="C1911" s="22" t="s">
        <v>1079</v>
      </c>
      <c r="D1911" s="22" t="s">
        <v>813</v>
      </c>
      <c r="E1911" s="22" t="s">
        <v>813</v>
      </c>
      <c r="F1911" s="22" t="s">
        <v>20</v>
      </c>
      <c r="G1911" s="23" t="n">
        <v>1</v>
      </c>
      <c r="H1911" s="24" t="n">
        <v>57.35</v>
      </c>
      <c r="I1911" s="24" t="n">
        <v>57.35</v>
      </c>
      <c r="J1911" s="24" t="n">
        <v>0</v>
      </c>
      <c r="K1911" s="24" t="n">
        <v>-0</v>
      </c>
      <c r="L1911" s="24" t="n">
        <v>-0</v>
      </c>
      <c r="M1911" s="24"/>
      <c r="N1911" s="6" t="s">
        <f>=I1911+J1911+K1911+L1911</f>
      </c>
      <c r="O1911" s="22"/>
      <c r="P1911" s="22" t="s">
        <v>999</v>
      </c>
    </row>
    <row collapsed="false" customFormat="false" customHeight="false" hidden="false" ht="12.1" outlineLevel="0" r="1912">
      <c r="A1912" s="20" t="n">
        <v>46080.66099537</v>
      </c>
      <c r="B1912" s="16" t="s">
        <v>39</v>
      </c>
      <c r="C1912" s="16" t="s">
        <v>1016</v>
      </c>
      <c r="D1912" s="16" t="s">
        <v>656</v>
      </c>
      <c r="E1912" s="16" t="s">
        <v>18</v>
      </c>
      <c r="F1912" s="16" t="s">
        <v>20</v>
      </c>
      <c r="G1912" s="7" t="n">
        <v>1</v>
      </c>
      <c r="H1912" s="6" t="n">
        <v>2426</v>
      </c>
      <c r="I1912" s="6" t="n">
        <v>-2426</v>
      </c>
      <c r="J1912" s="6" t="n">
        <v>-0</v>
      </c>
      <c r="K1912" s="6" t="n">
        <v>-1.86</v>
      </c>
      <c r="L1912" s="6" t="n">
        <v>-0</v>
      </c>
      <c r="M1912" s="6"/>
      <c r="N1912" s="6" t="s">
        <f>=I1912+J1912+K1912+L1912</f>
      </c>
      <c r="O1912" s="16"/>
      <c r="P1912" s="16" t="s">
        <v>807</v>
      </c>
    </row>
    <row collapsed="false" customFormat="false" customHeight="false" hidden="false" ht="12.1" outlineLevel="0" r="1913">
      <c r="A1913" s="20" t="n">
        <v>46080.661134259</v>
      </c>
      <c r="B1913" s="16" t="s">
        <v>23</v>
      </c>
      <c r="C1913" s="16" t="s">
        <v>897</v>
      </c>
      <c r="D1913" s="16" t="s">
        <v>656</v>
      </c>
      <c r="E1913" s="16" t="s">
        <v>18</v>
      </c>
      <c r="F1913" s="16" t="s">
        <v>20</v>
      </c>
      <c r="G1913" s="7" t="n">
        <v>1</v>
      </c>
      <c r="H1913" s="6" t="n">
        <v>314.84</v>
      </c>
      <c r="I1913" s="6" t="n">
        <v>-314.84</v>
      </c>
      <c r="J1913" s="6" t="n">
        <v>-0</v>
      </c>
      <c r="K1913" s="6" t="n">
        <v>-0.24</v>
      </c>
      <c r="L1913" s="6" t="n">
        <v>-0</v>
      </c>
      <c r="M1913" s="6"/>
      <c r="N1913" s="6" t="s">
        <f>=I1913+J1913+K1913+L1913</f>
      </c>
      <c r="O1913" s="16"/>
      <c r="P1913" s="16" t="s">
        <v>807</v>
      </c>
    </row>
    <row collapsed="false" customFormat="false" customHeight="false" hidden="false" ht="12.1" outlineLevel="0" r="1914">
      <c r="A1914" s="20" t="n">
        <v>46080.661446759</v>
      </c>
      <c r="B1914" s="16" t="s">
        <v>50</v>
      </c>
      <c r="C1914" s="16" t="s">
        <v>812</v>
      </c>
      <c r="D1914" s="16" t="s">
        <v>656</v>
      </c>
      <c r="E1914" s="16" t="s">
        <v>18</v>
      </c>
      <c r="F1914" s="16" t="s">
        <v>20</v>
      </c>
      <c r="G1914" s="7" t="n">
        <v>10</v>
      </c>
      <c r="H1914" s="6" t="n">
        <v>112.54</v>
      </c>
      <c r="I1914" s="6" t="n">
        <v>-1125.4</v>
      </c>
      <c r="J1914" s="6" t="n">
        <v>-0</v>
      </c>
      <c r="K1914" s="6" t="n">
        <v>-0.86</v>
      </c>
      <c r="L1914" s="6" t="n">
        <v>-0</v>
      </c>
      <c r="M1914" s="6"/>
      <c r="N1914" s="6" t="s">
        <f>=I1914+J1914+K1914+L1914</f>
      </c>
      <c r="O1914" s="16"/>
      <c r="P1914" s="16" t="s">
        <v>807</v>
      </c>
    </row>
    <row collapsed="false" customFormat="false" customHeight="false" hidden="false" ht="12.1" outlineLevel="0" r="1915">
      <c r="A1915" s="20" t="n">
        <v>46080.661585648</v>
      </c>
      <c r="B1915" s="16" t="s">
        <v>62</v>
      </c>
      <c r="C1915" s="16" t="s">
        <v>872</v>
      </c>
      <c r="D1915" s="16" t="s">
        <v>656</v>
      </c>
      <c r="E1915" s="16" t="s">
        <v>18</v>
      </c>
      <c r="F1915" s="16" t="s">
        <v>20</v>
      </c>
      <c r="G1915" s="7" t="n">
        <v>2</v>
      </c>
      <c r="H1915" s="6" t="n">
        <v>1196.2</v>
      </c>
      <c r="I1915" s="6" t="n">
        <v>-2392.4</v>
      </c>
      <c r="J1915" s="6" t="n">
        <v>-0</v>
      </c>
      <c r="K1915" s="6" t="n">
        <v>-1.83</v>
      </c>
      <c r="L1915" s="6" t="n">
        <v>-0</v>
      </c>
      <c r="M1915" s="6"/>
      <c r="N1915" s="6" t="s">
        <f>=I1915+J1915+K1915+L1915</f>
      </c>
      <c r="O1915" s="16"/>
      <c r="P1915" s="16" t="s">
        <v>807</v>
      </c>
    </row>
    <row collapsed="false" customFormat="false" customHeight="false" hidden="false" ht="12.1" outlineLevel="0" r="1916">
      <c r="A1916" s="20" t="n">
        <v>46080.662604167</v>
      </c>
      <c r="B1916" s="16" t="s">
        <v>68</v>
      </c>
      <c r="C1916" s="16" t="s">
        <v>829</v>
      </c>
      <c r="D1916" s="16" t="s">
        <v>656</v>
      </c>
      <c r="E1916" s="16" t="s">
        <v>18</v>
      </c>
      <c r="F1916" s="16" t="s">
        <v>20</v>
      </c>
      <c r="G1916" s="7" t="n">
        <v>1</v>
      </c>
      <c r="H1916" s="6" t="n">
        <v>966.8</v>
      </c>
      <c r="I1916" s="6" t="n">
        <v>-966.8</v>
      </c>
      <c r="J1916" s="6" t="n">
        <v>-0</v>
      </c>
      <c r="K1916" s="6" t="n">
        <v>-0.74</v>
      </c>
      <c r="L1916" s="6" t="n">
        <v>-0</v>
      </c>
      <c r="M1916" s="6"/>
      <c r="N1916" s="6" t="s">
        <f>=I1916+J1916+K1916+L1916</f>
      </c>
      <c r="O1916" s="16"/>
      <c r="P1916" s="16" t="s">
        <v>807</v>
      </c>
    </row>
    <row collapsed="false" customFormat="false" customHeight="false" hidden="false" ht="12.1" outlineLevel="0" r="1917">
      <c r="A1917" s="20" t="n">
        <v>46080.662800926</v>
      </c>
      <c r="B1917" s="16" t="s">
        <v>58</v>
      </c>
      <c r="C1917" s="16" t="s">
        <v>961</v>
      </c>
      <c r="D1917" s="16" t="s">
        <v>656</v>
      </c>
      <c r="E1917" s="16" t="s">
        <v>18</v>
      </c>
      <c r="F1917" s="16" t="s">
        <v>20</v>
      </c>
      <c r="G1917" s="7" t="n">
        <v>300</v>
      </c>
      <c r="H1917" s="6" t="n">
        <v>3.292</v>
      </c>
      <c r="I1917" s="6" t="n">
        <v>-987.6</v>
      </c>
      <c r="J1917" s="6" t="n">
        <v>-0</v>
      </c>
      <c r="K1917" s="6" t="n">
        <v>-0.76</v>
      </c>
      <c r="L1917" s="6" t="n">
        <v>-0</v>
      </c>
      <c r="M1917" s="6"/>
      <c r="N1917" s="6" t="s">
        <f>=I1917+J1917+K1917+L1917</f>
      </c>
      <c r="O1917" s="16"/>
      <c r="P1917" s="16" t="s">
        <v>807</v>
      </c>
    </row>
    <row collapsed="false" customFormat="false" customHeight="false" hidden="false" ht="12.1" outlineLevel="0" r="1918">
      <c r="A1918" s="20" t="n">
        <v>46080.663622685</v>
      </c>
      <c r="B1918" s="16" t="s">
        <v>43</v>
      </c>
      <c r="C1918" s="16" t="s">
        <v>984</v>
      </c>
      <c r="D1918" s="16" t="s">
        <v>656</v>
      </c>
      <c r="E1918" s="16" t="s">
        <v>18</v>
      </c>
      <c r="F1918" s="16" t="s">
        <v>20</v>
      </c>
      <c r="G1918" s="7" t="n">
        <v>1</v>
      </c>
      <c r="H1918" s="6" t="n">
        <v>1424.4</v>
      </c>
      <c r="I1918" s="6" t="n">
        <v>-1424.4</v>
      </c>
      <c r="J1918" s="6" t="n">
        <v>-0</v>
      </c>
      <c r="K1918" s="6" t="n">
        <v>-1.09</v>
      </c>
      <c r="L1918" s="6" t="n">
        <v>-0</v>
      </c>
      <c r="M1918" s="6"/>
      <c r="N1918" s="6" t="s">
        <f>=I1918+J1918+K1918+L1918</f>
      </c>
      <c r="O1918" s="16"/>
      <c r="P1918" s="16" t="s">
        <v>807</v>
      </c>
    </row>
    <row collapsed="false" customFormat="false" customHeight="false" hidden="false" ht="12.1" outlineLevel="0" r="1919">
      <c r="A1919" s="20" t="n">
        <v>46080.663738426</v>
      </c>
      <c r="B1919" s="16" t="s">
        <v>102</v>
      </c>
      <c r="C1919" s="16" t="s">
        <v>845</v>
      </c>
      <c r="D1919" s="16" t="s">
        <v>656</v>
      </c>
      <c r="E1919" s="16" t="s">
        <v>87</v>
      </c>
      <c r="F1919" s="16" t="s">
        <v>20</v>
      </c>
      <c r="G1919" s="7" t="n">
        <v>3</v>
      </c>
      <c r="H1919" s="6" t="n">
        <v>145</v>
      </c>
      <c r="I1919" s="6" t="n">
        <v>-435</v>
      </c>
      <c r="J1919" s="6" t="n">
        <v>-0</v>
      </c>
      <c r="K1919" s="6" t="n">
        <v>-0.33</v>
      </c>
      <c r="L1919" s="6" t="n">
        <v>-0</v>
      </c>
      <c r="M1919" s="6"/>
      <c r="N1919" s="6" t="s">
        <f>=I1919+J1919+K1919+L1919</f>
      </c>
      <c r="O1919" s="16"/>
      <c r="P1919" s="16" t="s">
        <v>807</v>
      </c>
    </row>
    <row collapsed="false" customFormat="false" customHeight="false" hidden="false" ht="12.1" outlineLevel="0" r="1920">
      <c r="A1920" s="20" t="n">
        <v>46080.826909722</v>
      </c>
      <c r="B1920" s="16" t="s">
        <v>105</v>
      </c>
      <c r="C1920" s="16" t="s">
        <v>913</v>
      </c>
      <c r="D1920" s="16" t="s">
        <v>656</v>
      </c>
      <c r="E1920" s="16" t="s">
        <v>87</v>
      </c>
      <c r="F1920" s="16" t="s">
        <v>20</v>
      </c>
      <c r="G1920" s="7" t="n">
        <v>4</v>
      </c>
      <c r="H1920" s="6" t="n">
        <v>17.978</v>
      </c>
      <c r="I1920" s="6" t="n">
        <v>-71.91</v>
      </c>
      <c r="J1920" s="6" t="n">
        <v>-0</v>
      </c>
      <c r="K1920" s="6" t="n">
        <v>-0</v>
      </c>
      <c r="L1920" s="6" t="n">
        <v>-0.02</v>
      </c>
      <c r="M1920" s="6"/>
      <c r="N1920" s="6" t="s">
        <f>=I1920+J1920+K1920+L1920</f>
      </c>
      <c r="O1920" s="16"/>
      <c r="P1920" s="16" t="s">
        <v>999</v>
      </c>
    </row>
    <row collapsed="false" customFormat="false" customHeight="false" hidden="false" ht="12.1" outlineLevel="0" r="1921">
      <c r="A1921" s="21" t="n">
        <v>46085</v>
      </c>
      <c r="B1921" s="22" t="s">
        <v>813</v>
      </c>
      <c r="C1921" s="22" t="s">
        <v>1080</v>
      </c>
      <c r="D1921" s="22" t="s">
        <v>813</v>
      </c>
      <c r="E1921" s="22" t="s">
        <v>813</v>
      </c>
      <c r="F1921" s="22" t="s">
        <v>20</v>
      </c>
      <c r="G1921" s="23" t="n">
        <v>1</v>
      </c>
      <c r="H1921" s="24" t="n">
        <v>44.88</v>
      </c>
      <c r="I1921" s="24" t="n">
        <v>44.88</v>
      </c>
      <c r="J1921" s="24" t="n">
        <v>0</v>
      </c>
      <c r="K1921" s="24" t="n">
        <v>-0</v>
      </c>
      <c r="L1921" s="24" t="n">
        <v>-0</v>
      </c>
      <c r="M1921" s="24"/>
      <c r="N1921" s="6" t="s">
        <f>=I1921+J1921+K1921+L1921</f>
      </c>
      <c r="O1921" s="22"/>
      <c r="P1921" s="22" t="s">
        <v>999</v>
      </c>
    </row>
    <row collapsed="false" customFormat="false" customHeight="false" hidden="false" ht="12.1" outlineLevel="0" r="1922">
      <c r="A1922" s="21" t="n">
        <v>46085</v>
      </c>
      <c r="B1922" s="22" t="s">
        <v>813</v>
      </c>
      <c r="C1922" s="22" t="s">
        <v>1081</v>
      </c>
      <c r="D1922" s="22" t="s">
        <v>813</v>
      </c>
      <c r="E1922" s="22" t="s">
        <v>813</v>
      </c>
      <c r="F1922" s="22" t="s">
        <v>20</v>
      </c>
      <c r="G1922" s="23" t="n">
        <v>1</v>
      </c>
      <c r="H1922" s="24" t="n">
        <v>49.19</v>
      </c>
      <c r="I1922" s="24" t="n">
        <v>49.19</v>
      </c>
      <c r="J1922" s="24" t="n">
        <v>0</v>
      </c>
      <c r="K1922" s="24" t="n">
        <v>-0</v>
      </c>
      <c r="L1922" s="24" t="n">
        <v>-0</v>
      </c>
      <c r="M1922" s="24"/>
      <c r="N1922" s="6" t="s">
        <f>=I1922+J1922+K1922+L1922</f>
      </c>
      <c r="O1922" s="22"/>
      <c r="P1922" s="22" t="s">
        <v>999</v>
      </c>
    </row>
    <row collapsed="false" customFormat="false" customHeight="false" hidden="false" ht="12.1" outlineLevel="0" r="1923">
      <c r="A1923" s="20" t="n">
        <v>46085.857002315</v>
      </c>
      <c r="B1923" s="16" t="s">
        <v>105</v>
      </c>
      <c r="C1923" s="16" t="s">
        <v>913</v>
      </c>
      <c r="D1923" s="16" t="s">
        <v>656</v>
      </c>
      <c r="E1923" s="16" t="s">
        <v>87</v>
      </c>
      <c r="F1923" s="16" t="s">
        <v>20</v>
      </c>
      <c r="G1923" s="7" t="n">
        <v>5</v>
      </c>
      <c r="H1923" s="6" t="n">
        <v>18.0005</v>
      </c>
      <c r="I1923" s="6" t="n">
        <v>-90</v>
      </c>
      <c r="J1923" s="6" t="n">
        <v>-0</v>
      </c>
      <c r="K1923" s="6" t="n">
        <v>-0</v>
      </c>
      <c r="L1923" s="6" t="n">
        <v>-0.02</v>
      </c>
      <c r="M1923" s="6"/>
      <c r="N1923" s="6" t="s">
        <f>=I1923+J1923+K1923+L1923</f>
      </c>
      <c r="O1923" s="16"/>
      <c r="P1923" s="16" t="s">
        <v>999</v>
      </c>
    </row>
    <row collapsed="false" customFormat="false" customHeight="false" hidden="false" ht="12.1" outlineLevel="0" r="1924">
      <c r="A1924" s="21" t="n">
        <v>46092</v>
      </c>
      <c r="B1924" s="22" t="s">
        <v>813</v>
      </c>
      <c r="C1924" s="22" t="s">
        <v>1082</v>
      </c>
      <c r="D1924" s="22" t="s">
        <v>813</v>
      </c>
      <c r="E1924" s="22" t="s">
        <v>813</v>
      </c>
      <c r="F1924" s="22" t="s">
        <v>20</v>
      </c>
      <c r="G1924" s="23" t="n">
        <v>1</v>
      </c>
      <c r="H1924" s="24" t="n">
        <v>27.94</v>
      </c>
      <c r="I1924" s="24" t="n">
        <v>27.94</v>
      </c>
      <c r="J1924" s="24" t="n">
        <v>0</v>
      </c>
      <c r="K1924" s="24" t="n">
        <v>-0</v>
      </c>
      <c r="L1924" s="24" t="n">
        <v>-0</v>
      </c>
      <c r="M1924" s="24"/>
      <c r="N1924" s="6" t="s">
        <f>=I1924+J1924+K1924+L1924</f>
      </c>
      <c r="O1924" s="22"/>
      <c r="P1924" s="22" t="s">
        <v>999</v>
      </c>
    </row>
    <row collapsed="false" customFormat="false" customHeight="false" hidden="false" ht="12.1" outlineLevel="0" r="1925">
      <c r="A1925" s="21" t="n">
        <v>46094</v>
      </c>
      <c r="B1925" s="22" t="s">
        <v>813</v>
      </c>
      <c r="C1925" s="22" t="s">
        <v>1083</v>
      </c>
      <c r="D1925" s="22" t="s">
        <v>813</v>
      </c>
      <c r="E1925" s="22" t="s">
        <v>813</v>
      </c>
      <c r="F1925" s="22" t="s">
        <v>20</v>
      </c>
      <c r="G1925" s="23" t="n">
        <v>1</v>
      </c>
      <c r="H1925" s="24" t="n">
        <v>178.3</v>
      </c>
      <c r="I1925" s="24" t="n">
        <v>178.3</v>
      </c>
      <c r="J1925" s="24" t="n">
        <v>0</v>
      </c>
      <c r="K1925" s="24" t="n">
        <v>-0</v>
      </c>
      <c r="L1925" s="24" t="n">
        <v>-0</v>
      </c>
      <c r="M1925" s="24"/>
      <c r="N1925" s="6" t="s">
        <f>=I1925+J1925+K1925+L1925</f>
      </c>
      <c r="O1925" s="22"/>
      <c r="P1925" s="22" t="s">
        <v>999</v>
      </c>
    </row>
    <row collapsed="false" customFormat="false" customHeight="false" hidden="false" ht="12.1" outlineLevel="0" r="1926">
      <c r="A1926" s="21" t="n">
        <v>46094</v>
      </c>
      <c r="B1926" s="22" t="s">
        <v>813</v>
      </c>
      <c r="C1926" s="22" t="s">
        <v>1084</v>
      </c>
      <c r="D1926" s="22" t="s">
        <v>813</v>
      </c>
      <c r="E1926" s="22" t="s">
        <v>813</v>
      </c>
      <c r="F1926" s="22" t="s">
        <v>20</v>
      </c>
      <c r="G1926" s="23" t="n">
        <v>1</v>
      </c>
      <c r="H1926" s="24" t="n">
        <v>33.7</v>
      </c>
      <c r="I1926" s="24" t="n">
        <v>33.7</v>
      </c>
      <c r="J1926" s="24" t="n">
        <v>0</v>
      </c>
      <c r="K1926" s="24" t="n">
        <v>-0</v>
      </c>
      <c r="L1926" s="24" t="n">
        <v>-0</v>
      </c>
      <c r="M1926" s="24"/>
      <c r="N1926" s="6" t="s">
        <f>=I1926+J1926+K1926+L1926</f>
      </c>
      <c r="O1926" s="22"/>
      <c r="P1926" s="22" t="s">
        <v>999</v>
      </c>
    </row>
    <row collapsed="false" customFormat="false" customHeight="false" hidden="false" ht="12.1" outlineLevel="0" r="1927">
      <c r="A1927" s="20" t="n">
        <v>46094.681446759</v>
      </c>
      <c r="B1927" s="16" t="s">
        <v>683</v>
      </c>
      <c r="C1927" s="16" t="s">
        <v>1053</v>
      </c>
      <c r="D1927" s="16" t="s">
        <v>656</v>
      </c>
      <c r="E1927" s="16" t="s">
        <v>87</v>
      </c>
      <c r="F1927" s="16" t="s">
        <v>20</v>
      </c>
      <c r="G1927" s="7" t="n">
        <v>2</v>
      </c>
      <c r="H1927" s="6" t="n">
        <v>124.3</v>
      </c>
      <c r="I1927" s="6" t="n">
        <v>-248.6</v>
      </c>
      <c r="J1927" s="6" t="n">
        <v>-0</v>
      </c>
      <c r="K1927" s="6" t="n">
        <v>-0.15</v>
      </c>
      <c r="L1927" s="6" t="n">
        <v>-0.05</v>
      </c>
      <c r="M1927" s="6"/>
      <c r="N1927" s="6" t="s">
        <f>=I1927+J1927+K1927+L1927</f>
      </c>
      <c r="O1927" s="16"/>
      <c r="P1927" s="16" t="s">
        <v>999</v>
      </c>
    </row>
    <row collapsed="false" customFormat="false" customHeight="false" hidden="false" ht="12.1" outlineLevel="0" r="1928">
      <c r="A1928" s="21" t="n">
        <v>46097</v>
      </c>
      <c r="B1928" s="22" t="s">
        <v>813</v>
      </c>
      <c r="C1928" s="22" t="s">
        <v>1085</v>
      </c>
      <c r="D1928" s="22" t="s">
        <v>813</v>
      </c>
      <c r="E1928" s="22" t="s">
        <v>813</v>
      </c>
      <c r="F1928" s="22" t="s">
        <v>20</v>
      </c>
      <c r="G1928" s="23" t="n">
        <v>1</v>
      </c>
      <c r="H1928" s="24" t="n">
        <v>97.68</v>
      </c>
      <c r="I1928" s="24" t="n">
        <v>97.68</v>
      </c>
      <c r="J1928" s="24" t="n">
        <v>0</v>
      </c>
      <c r="K1928" s="24" t="n">
        <v>-0</v>
      </c>
      <c r="L1928" s="24" t="n">
        <v>-0</v>
      </c>
      <c r="M1928" s="24"/>
      <c r="N1928" s="6" t="s">
        <f>=I1928+J1928+K1928+L1928</f>
      </c>
      <c r="O1928" s="22"/>
      <c r="P1928" s="22" t="s">
        <v>999</v>
      </c>
    </row>
    <row collapsed="false" customFormat="false" customHeight="false" hidden="false" ht="12.1" outlineLevel="0" r="1929">
      <c r="A1929" s="21" t="n">
        <v>46097</v>
      </c>
      <c r="B1929" s="22" t="s">
        <v>813</v>
      </c>
      <c r="C1929" s="22" t="s">
        <v>1086</v>
      </c>
      <c r="D1929" s="22" t="s">
        <v>813</v>
      </c>
      <c r="E1929" s="22" t="s">
        <v>813</v>
      </c>
      <c r="F1929" s="22" t="s">
        <v>20</v>
      </c>
      <c r="G1929" s="23" t="n">
        <v>1</v>
      </c>
      <c r="H1929" s="24" t="n">
        <v>83.82</v>
      </c>
      <c r="I1929" s="24" t="n">
        <v>83.82</v>
      </c>
      <c r="J1929" s="24" t="n">
        <v>0</v>
      </c>
      <c r="K1929" s="24" t="n">
        <v>-0</v>
      </c>
      <c r="L1929" s="24" t="n">
        <v>-0</v>
      </c>
      <c r="M1929" s="24"/>
      <c r="N1929" s="6" t="s">
        <f>=I1929+J1929+K1929+L1929</f>
      </c>
      <c r="O1929" s="22"/>
      <c r="P1929" s="22" t="s">
        <v>999</v>
      </c>
    </row>
    <row collapsed="false" customFormat="false" customHeight="false" hidden="false" ht="12.1" outlineLevel="0" r="1930">
      <c r="A1930" s="20" t="n">
        <v>46097.6975</v>
      </c>
      <c r="B1930" s="16" t="s">
        <v>683</v>
      </c>
      <c r="C1930" s="16" t="s">
        <v>1053</v>
      </c>
      <c r="D1930" s="16" t="s">
        <v>656</v>
      </c>
      <c r="E1930" s="16" t="s">
        <v>87</v>
      </c>
      <c r="F1930" s="16" t="s">
        <v>20</v>
      </c>
      <c r="G1930" s="7" t="n">
        <v>1</v>
      </c>
      <c r="H1930" s="6" t="n">
        <v>125.74</v>
      </c>
      <c r="I1930" s="6" t="n">
        <v>-125.74</v>
      </c>
      <c r="J1930" s="6" t="n">
        <v>-0</v>
      </c>
      <c r="K1930" s="6" t="n">
        <v>-0.08</v>
      </c>
      <c r="L1930" s="6" t="n">
        <v>-0.03</v>
      </c>
      <c r="M1930" s="6"/>
      <c r="N1930" s="6" t="s">
        <f>=I1930+J1930+K1930+L1930</f>
      </c>
      <c r="O1930" s="16"/>
      <c r="P1930" s="16" t="s">
        <v>999</v>
      </c>
    </row>
    <row collapsed="false" customFormat="false" customHeight="false" hidden="false" ht="12.1" outlineLevel="0" r="1931">
      <c r="A1931" s="21" t="n">
        <v>46097.773611111</v>
      </c>
      <c r="B1931" s="22" t="s">
        <v>803</v>
      </c>
      <c r="C1931" s="22" t="s">
        <v>175</v>
      </c>
      <c r="D1931" s="22" t="s">
        <v>803</v>
      </c>
      <c r="E1931" s="22" t="s">
        <v>803</v>
      </c>
      <c r="F1931" s="22" t="s">
        <v>20</v>
      </c>
      <c r="G1931" s="23" t="n">
        <v>9000</v>
      </c>
      <c r="H1931" s="24" t="n">
        <v>1</v>
      </c>
      <c r="I1931" s="24" t="n">
        <v>9000</v>
      </c>
      <c r="J1931" s="24" t="n">
        <v>0</v>
      </c>
      <c r="K1931" s="24" t="n">
        <v>-0</v>
      </c>
      <c r="L1931" s="24" t="n">
        <v>-0</v>
      </c>
      <c r="M1931" s="24"/>
      <c r="N1931" s="6" t="s">
        <f>=I1931+J1931+K1931+L1931</f>
      </c>
      <c r="O1931" s="22"/>
      <c r="P1931" s="22" t="s">
        <v>927</v>
      </c>
    </row>
    <row collapsed="false" customFormat="false" customHeight="false" hidden="false" ht="12.1" outlineLevel="0" r="1932">
      <c r="A1932" s="20" t="n">
        <v>46098.752083333</v>
      </c>
      <c r="B1932" s="16" t="s">
        <v>17</v>
      </c>
      <c r="C1932" s="16" t="s">
        <v>928</v>
      </c>
      <c r="D1932" s="16" t="s">
        <v>656</v>
      </c>
      <c r="E1932" s="16" t="s">
        <v>18</v>
      </c>
      <c r="F1932" s="16" t="s">
        <v>20</v>
      </c>
      <c r="G1932" s="7" t="n">
        <v>0.5654797</v>
      </c>
      <c r="H1932" s="6" t="n">
        <v>15915.69</v>
      </c>
      <c r="I1932" s="6" t="n">
        <v>-9000</v>
      </c>
      <c r="J1932" s="6" t="n">
        <v>-0</v>
      </c>
      <c r="K1932" s="6" t="n">
        <v>-0</v>
      </c>
      <c r="L1932" s="6" t="n">
        <v>-0</v>
      </c>
      <c r="M1932" s="6"/>
      <c r="N1932" s="6" t="s">
        <f>=I1932+J1932+K1932+L1932</f>
      </c>
      <c r="O1932" s="16"/>
      <c r="P1932" s="16" t="s">
        <v>927</v>
      </c>
    </row>
    <row collapsed="false" customFormat="false" customHeight="false" hidden="false" ht="12.1" outlineLevel="0" r="1933">
      <c r="A1933" s="21" t="n">
        <v>46101</v>
      </c>
      <c r="B1933" s="22" t="s">
        <v>813</v>
      </c>
      <c r="C1933" s="22" t="s">
        <v>1087</v>
      </c>
      <c r="D1933" s="22" t="s">
        <v>813</v>
      </c>
      <c r="E1933" s="22" t="s">
        <v>813</v>
      </c>
      <c r="F1933" s="22" t="s">
        <v>20</v>
      </c>
      <c r="G1933" s="23" t="n">
        <v>1</v>
      </c>
      <c r="H1933" s="24" t="n">
        <v>22.36</v>
      </c>
      <c r="I1933" s="24" t="n">
        <v>22.36</v>
      </c>
      <c r="J1933" s="24" t="n">
        <v>0</v>
      </c>
      <c r="K1933" s="24" t="n">
        <v>-0</v>
      </c>
      <c r="L1933" s="24" t="n">
        <v>-0</v>
      </c>
      <c r="M1933" s="24"/>
      <c r="N1933" s="6" t="s">
        <f>=I1933+J1933+K1933+L1933</f>
      </c>
      <c r="O1933" s="22"/>
      <c r="P1933" s="22" t="s">
        <v>999</v>
      </c>
    </row>
    <row collapsed="false" customFormat="false" customHeight="false" hidden="false" ht="12.1" outlineLevel="0" r="1934">
      <c r="A1934" s="21" t="n">
        <v>46104</v>
      </c>
      <c r="B1934" s="22" t="s">
        <v>813</v>
      </c>
      <c r="C1934" s="22" t="s">
        <v>1088</v>
      </c>
      <c r="D1934" s="22" t="s">
        <v>813</v>
      </c>
      <c r="E1934" s="22" t="s">
        <v>813</v>
      </c>
      <c r="F1934" s="22" t="s">
        <v>20</v>
      </c>
      <c r="G1934" s="23" t="n">
        <v>1</v>
      </c>
      <c r="H1934" s="24" t="n">
        <v>83.1</v>
      </c>
      <c r="I1934" s="24" t="n">
        <v>83.1</v>
      </c>
      <c r="J1934" s="24" t="n">
        <v>0</v>
      </c>
      <c r="K1934" s="24" t="n">
        <v>-0</v>
      </c>
      <c r="L1934" s="24" t="n">
        <v>-0</v>
      </c>
      <c r="M1934" s="24"/>
      <c r="N1934" s="6" t="s">
        <f>=I1934+J1934+K1934+L1934</f>
      </c>
      <c r="O1934" s="22"/>
      <c r="P1934" s="22" t="s">
        <v>999</v>
      </c>
    </row>
    <row collapsed="false" customFormat="false" customHeight="false" hidden="false" ht="12.1" outlineLevel="0" r="1935">
      <c r="A1935" s="21" t="n">
        <v>46106</v>
      </c>
      <c r="B1935" s="22" t="s">
        <v>813</v>
      </c>
      <c r="C1935" s="22" t="s">
        <v>1089</v>
      </c>
      <c r="D1935" s="22" t="s">
        <v>813</v>
      </c>
      <c r="E1935" s="22" t="s">
        <v>813</v>
      </c>
      <c r="F1935" s="22" t="s">
        <v>20</v>
      </c>
      <c r="G1935" s="23" t="n">
        <v>1</v>
      </c>
      <c r="H1935" s="24" t="n">
        <v>56.1</v>
      </c>
      <c r="I1935" s="24" t="n">
        <v>56.1</v>
      </c>
      <c r="J1935" s="24" t="n">
        <v>0</v>
      </c>
      <c r="K1935" s="24" t="n">
        <v>-0</v>
      </c>
      <c r="L1935" s="24" t="n">
        <v>-0</v>
      </c>
      <c r="M1935" s="24"/>
      <c r="N1935" s="6" t="s">
        <f>=I1935+J1935+K1935+L1935</f>
      </c>
      <c r="O1935" s="22"/>
      <c r="P1935" s="22" t="s">
        <v>999</v>
      </c>
    </row>
    <row collapsed="false" customFormat="false" customHeight="false" hidden="false" ht="12.1" outlineLevel="0" r="1936">
      <c r="A1936" s="21" t="n">
        <v>46106</v>
      </c>
      <c r="B1936" s="22" t="s">
        <v>813</v>
      </c>
      <c r="C1936" s="22" t="s">
        <v>1090</v>
      </c>
      <c r="D1936" s="22" t="s">
        <v>813</v>
      </c>
      <c r="E1936" s="22" t="s">
        <v>813</v>
      </c>
      <c r="F1936" s="22" t="s">
        <v>20</v>
      </c>
      <c r="G1936" s="23" t="n">
        <v>1</v>
      </c>
      <c r="H1936" s="24" t="n">
        <v>109.95</v>
      </c>
      <c r="I1936" s="24" t="n">
        <v>109.95</v>
      </c>
      <c r="J1936" s="24" t="n">
        <v>0</v>
      </c>
      <c r="K1936" s="24" t="n">
        <v>-0</v>
      </c>
      <c r="L1936" s="24" t="n">
        <v>-0</v>
      </c>
      <c r="M1936" s="24"/>
      <c r="N1936" s="6" t="s">
        <f>=I1936+J1936+K1936+L1936</f>
      </c>
      <c r="O1936" s="22"/>
      <c r="P1936" s="22" t="s">
        <v>999</v>
      </c>
    </row>
    <row collapsed="false" customFormat="false" customHeight="false" hidden="false" ht="12.1" outlineLevel="0" r="1937">
      <c r="A1937" s="20" t="n">
        <v>46106.580601852</v>
      </c>
      <c r="B1937" s="16" t="s">
        <v>683</v>
      </c>
      <c r="C1937" s="16" t="s">
        <v>1053</v>
      </c>
      <c r="D1937" s="16" t="s">
        <v>656</v>
      </c>
      <c r="E1937" s="16" t="s">
        <v>87</v>
      </c>
      <c r="F1937" s="16" t="s">
        <v>20</v>
      </c>
      <c r="G1937" s="7" t="n">
        <v>1</v>
      </c>
      <c r="H1937" s="6" t="n">
        <v>125.24</v>
      </c>
      <c r="I1937" s="6" t="n">
        <v>-125.24</v>
      </c>
      <c r="J1937" s="6" t="n">
        <v>-0</v>
      </c>
      <c r="K1937" s="6" t="n">
        <v>-0.07</v>
      </c>
      <c r="L1937" s="6" t="n">
        <v>-0.03</v>
      </c>
      <c r="M1937" s="6"/>
      <c r="N1937" s="6" t="s">
        <f>=I1937+J1937+K1937+L1937</f>
      </c>
      <c r="O1937" s="16"/>
      <c r="P1937" s="16" t="s">
        <v>999</v>
      </c>
    </row>
    <row collapsed="false" customFormat="false" customHeight="false" hidden="false" ht="12.1" outlineLevel="0" r="1938">
      <c r="A1938" s="20" t="n">
        <v>46106.580601852</v>
      </c>
      <c r="B1938" s="16" t="s">
        <v>683</v>
      </c>
      <c r="C1938" s="16" t="s">
        <v>1053</v>
      </c>
      <c r="D1938" s="16" t="s">
        <v>656</v>
      </c>
      <c r="E1938" s="16" t="s">
        <v>87</v>
      </c>
      <c r="F1938" s="16" t="s">
        <v>20</v>
      </c>
      <c r="G1938" s="7" t="n">
        <v>1</v>
      </c>
      <c r="H1938" s="6" t="n">
        <v>125.24</v>
      </c>
      <c r="I1938" s="6" t="n">
        <v>-125.24</v>
      </c>
      <c r="J1938" s="6" t="n">
        <v>-0</v>
      </c>
      <c r="K1938" s="6" t="n">
        <v>-0.08</v>
      </c>
      <c r="L1938" s="6" t="n">
        <v>-0.03</v>
      </c>
      <c r="M1938" s="6"/>
      <c r="N1938" s="6" t="s">
        <f>=I1938+J1938+K1938+L1938</f>
      </c>
      <c r="O1938" s="16"/>
      <c r="P1938" s="16" t="s">
        <v>999</v>
      </c>
    </row>
    <row collapsed="false" customFormat="false" customHeight="false" hidden="false" ht="12.1" outlineLevel="0" r="1939">
      <c r="A1939" s="20" t="n">
        <v>46106.580763889</v>
      </c>
      <c r="B1939" s="16" t="s">
        <v>105</v>
      </c>
      <c r="C1939" s="16" t="s">
        <v>913</v>
      </c>
      <c r="D1939" s="16" t="s">
        <v>656</v>
      </c>
      <c r="E1939" s="16" t="s">
        <v>87</v>
      </c>
      <c r="F1939" s="16" t="s">
        <v>20</v>
      </c>
      <c r="G1939" s="7" t="n">
        <v>4</v>
      </c>
      <c r="H1939" s="6" t="n">
        <v>18.152</v>
      </c>
      <c r="I1939" s="6" t="n">
        <v>-72.61</v>
      </c>
      <c r="J1939" s="6" t="n">
        <v>-0</v>
      </c>
      <c r="K1939" s="6" t="n">
        <v>-0</v>
      </c>
      <c r="L1939" s="6" t="n">
        <v>-0.02</v>
      </c>
      <c r="M1939" s="6"/>
      <c r="N1939" s="6" t="s">
        <f>=I1939+J1939+K1939+L1939</f>
      </c>
      <c r="O1939" s="16"/>
      <c r="P1939" s="16" t="s">
        <v>999</v>
      </c>
    </row>
    <row collapsed="false" customFormat="false" customHeight="false" hidden="false" ht="12.1" outlineLevel="0" r="1940">
      <c r="A1940" s="21" t="n">
        <v>46108</v>
      </c>
      <c r="B1940" s="22" t="s">
        <v>813</v>
      </c>
      <c r="C1940" s="22" t="s">
        <v>1091</v>
      </c>
      <c r="D1940" s="22" t="s">
        <v>813</v>
      </c>
      <c r="E1940" s="22" t="s">
        <v>813</v>
      </c>
      <c r="F1940" s="22" t="s">
        <v>20</v>
      </c>
      <c r="G1940" s="23" t="n">
        <v>1</v>
      </c>
      <c r="H1940" s="24" t="n">
        <v>123.51</v>
      </c>
      <c r="I1940" s="24" t="n">
        <v>123.51</v>
      </c>
      <c r="J1940" s="24" t="n">
        <v>0</v>
      </c>
      <c r="K1940" s="24" t="n">
        <v>-0</v>
      </c>
      <c r="L1940" s="24" t="n">
        <v>-0</v>
      </c>
      <c r="M1940" s="24"/>
      <c r="N1940" s="6" t="s">
        <f>=I1940+J1940+K1940+L1940</f>
      </c>
      <c r="O1940" s="22"/>
      <c r="P1940" s="22" t="s">
        <v>999</v>
      </c>
    </row>
    <row collapsed="false" customFormat="false" customHeight="false" hidden="false" ht="12.1" outlineLevel="0" r="1941">
      <c r="A1941" s="21" t="n">
        <v>46111</v>
      </c>
      <c r="B1941" s="22" t="s">
        <v>813</v>
      </c>
      <c r="C1941" s="22" t="s">
        <v>1092</v>
      </c>
      <c r="D1941" s="22" t="s">
        <v>813</v>
      </c>
      <c r="E1941" s="22" t="s">
        <v>813</v>
      </c>
      <c r="F1941" s="22" t="s">
        <v>20</v>
      </c>
      <c r="G1941" s="23" t="n">
        <v>1</v>
      </c>
      <c r="H1941" s="24" t="n">
        <v>22.94</v>
      </c>
      <c r="I1941" s="24" t="n">
        <v>22.94</v>
      </c>
      <c r="J1941" s="24" t="n">
        <v>0</v>
      </c>
      <c r="K1941" s="24" t="n">
        <v>-0</v>
      </c>
      <c r="L1941" s="24" t="n">
        <v>-0</v>
      </c>
      <c r="M1941" s="24"/>
      <c r="N1941" s="6" t="s">
        <f>=I1941+J1941+K1941+L1941</f>
      </c>
      <c r="O1941" s="22"/>
      <c r="P1941" s="22" t="s">
        <v>999</v>
      </c>
    </row>
    <row collapsed="false" customFormat="false" customHeight="false" hidden="false" ht="12.1" outlineLevel="0" r="1942">
      <c r="A1942" s="21" t="n">
        <v>46111</v>
      </c>
      <c r="B1942" s="22" t="s">
        <v>813</v>
      </c>
      <c r="C1942" s="22" t="s">
        <v>1093</v>
      </c>
      <c r="D1942" s="22" t="s">
        <v>813</v>
      </c>
      <c r="E1942" s="22" t="s">
        <v>813</v>
      </c>
      <c r="F1942" s="22" t="s">
        <v>20</v>
      </c>
      <c r="G1942" s="23" t="n">
        <v>1</v>
      </c>
      <c r="H1942" s="24" t="n">
        <v>57.35</v>
      </c>
      <c r="I1942" s="24" t="n">
        <v>57.35</v>
      </c>
      <c r="J1942" s="24" t="n">
        <v>0</v>
      </c>
      <c r="K1942" s="24" t="n">
        <v>-0</v>
      </c>
      <c r="L1942" s="24" t="n">
        <v>-0</v>
      </c>
      <c r="M1942" s="24"/>
      <c r="N1942" s="6" t="s">
        <f>=I1942+J1942+K1942+L1942</f>
      </c>
      <c r="O1942" s="22"/>
      <c r="P1942" s="22" t="s">
        <v>999</v>
      </c>
    </row>
    <row collapsed="false" customFormat="false" customHeight="false" hidden="false" ht="12.1" outlineLevel="0" r="1943">
      <c r="A1943" s="20" t="n">
        <v>46111.520532407</v>
      </c>
      <c r="B1943" s="16" t="s">
        <v>683</v>
      </c>
      <c r="C1943" s="16" t="s">
        <v>1053</v>
      </c>
      <c r="D1943" s="16" t="s">
        <v>656</v>
      </c>
      <c r="E1943" s="16" t="s">
        <v>87</v>
      </c>
      <c r="F1943" s="16" t="s">
        <v>20</v>
      </c>
      <c r="G1943" s="7" t="n">
        <v>1</v>
      </c>
      <c r="H1943" s="6" t="n">
        <v>125.2</v>
      </c>
      <c r="I1943" s="6" t="n">
        <v>-125.2</v>
      </c>
      <c r="J1943" s="6" t="n">
        <v>-0</v>
      </c>
      <c r="K1943" s="6" t="n">
        <v>-0</v>
      </c>
      <c r="L1943" s="6" t="n">
        <v>-0</v>
      </c>
      <c r="M1943" s="6"/>
      <c r="N1943" s="6" t="s">
        <f>=I1943+J1943+K1943+L1943</f>
      </c>
      <c r="O1943" s="16"/>
      <c r="P1943" s="16" t="s">
        <v>999</v>
      </c>
    </row>
    <row collapsed="false" customFormat="false" customHeight="false" hidden="false" ht="12.1" outlineLevel="0" r="1944">
      <c r="A1944" s="20" t="n">
        <v>46111.620578704</v>
      </c>
      <c r="B1944" s="16" t="s">
        <v>105</v>
      </c>
      <c r="C1944" s="16" t="s">
        <v>913</v>
      </c>
      <c r="D1944" s="16" t="s">
        <v>656</v>
      </c>
      <c r="E1944" s="16" t="s">
        <v>87</v>
      </c>
      <c r="F1944" s="16" t="s">
        <v>20</v>
      </c>
      <c r="G1944" s="7" t="n">
        <v>4</v>
      </c>
      <c r="H1944" s="6" t="n">
        <v>18.186</v>
      </c>
      <c r="I1944" s="6" t="n">
        <v>-72.74</v>
      </c>
      <c r="J1944" s="6" t="n">
        <v>-0</v>
      </c>
      <c r="K1944" s="6" t="n">
        <v>-0</v>
      </c>
      <c r="L1944" s="6" t="n">
        <v>-0</v>
      </c>
      <c r="M1944" s="6"/>
      <c r="N1944" s="6" t="s">
        <f>=I1944+J1944+K1944+L1944</f>
      </c>
      <c r="O1944" s="16"/>
      <c r="P1944" s="16" t="s">
        <v>999</v>
      </c>
    </row>
    <row collapsed="false" customFormat="false" customHeight="false" hidden="false" ht="12.1" outlineLevel="0" r="1945">
      <c r="A1945" s="21" t="n">
        <v>46112</v>
      </c>
      <c r="B1945" s="22" t="s">
        <v>803</v>
      </c>
      <c r="C1945" s="22" t="s">
        <v>175</v>
      </c>
      <c r="D1945" s="22" t="s">
        <v>803</v>
      </c>
      <c r="E1945" s="22" t="s">
        <v>803</v>
      </c>
      <c r="F1945" s="22" t="s">
        <v>20</v>
      </c>
      <c r="G1945" s="23" t="n">
        <v>1</v>
      </c>
      <c r="H1945" s="24" t="n">
        <v>10000</v>
      </c>
      <c r="I1945" s="24" t="n">
        <v>10000</v>
      </c>
      <c r="J1945" s="24" t="n">
        <v>0</v>
      </c>
      <c r="K1945" s="24" t="n">
        <v>-0</v>
      </c>
      <c r="L1945" s="24" t="n">
        <v>-0</v>
      </c>
      <c r="M1945" s="24"/>
      <c r="N1945" s="6" t="s">
        <f>=I1945+J1945+K1945+L1945</f>
      </c>
      <c r="O1945" s="22"/>
      <c r="P1945" s="22" t="s">
        <v>807</v>
      </c>
    </row>
    <row collapsed="false" customFormat="false" customHeight="false" hidden="false" ht="12.1" outlineLevel="0" r="1946">
      <c r="A1946" s="20" t="n">
        <v>46112.63474537</v>
      </c>
      <c r="B1946" s="16" t="s">
        <v>23</v>
      </c>
      <c r="C1946" s="16" t="s">
        <v>897</v>
      </c>
      <c r="D1946" s="16" t="s">
        <v>656</v>
      </c>
      <c r="E1946" s="16" t="s">
        <v>18</v>
      </c>
      <c r="F1946" s="16" t="s">
        <v>20</v>
      </c>
      <c r="G1946" s="7" t="n">
        <v>9</v>
      </c>
      <c r="H1946" s="6" t="n">
        <v>314.28</v>
      </c>
      <c r="I1946" s="6" t="n">
        <v>-2828.52</v>
      </c>
      <c r="J1946" s="6" t="n">
        <v>-0</v>
      </c>
      <c r="K1946" s="6" t="n">
        <v>-2.16</v>
      </c>
      <c r="L1946" s="6" t="n">
        <v>-0</v>
      </c>
      <c r="M1946" s="6"/>
      <c r="N1946" s="6" t="s">
        <f>=I1946+J1946+K1946+L1946</f>
      </c>
      <c r="O1946" s="16"/>
      <c r="P1946" s="16" t="s">
        <v>807</v>
      </c>
    </row>
    <row collapsed="false" customFormat="false" customHeight="false" hidden="false" ht="12.1" outlineLevel="0" r="1947">
      <c r="A1947" s="20" t="n">
        <v>46112.635243056</v>
      </c>
      <c r="B1947" s="16" t="s">
        <v>31</v>
      </c>
      <c r="C1947" s="16" t="s">
        <v>856</v>
      </c>
      <c r="D1947" s="16" t="s">
        <v>656</v>
      </c>
      <c r="E1947" s="16" t="s">
        <v>18</v>
      </c>
      <c r="F1947" s="16" t="s">
        <v>20</v>
      </c>
      <c r="G1947" s="7" t="n">
        <v>2</v>
      </c>
      <c r="H1947" s="6" t="n">
        <v>529.7</v>
      </c>
      <c r="I1947" s="6" t="n">
        <v>-1059.4</v>
      </c>
      <c r="J1947" s="6" t="n">
        <v>-0</v>
      </c>
      <c r="K1947" s="6" t="n">
        <v>-0.81</v>
      </c>
      <c r="L1947" s="6" t="n">
        <v>-0</v>
      </c>
      <c r="M1947" s="6"/>
      <c r="N1947" s="6" t="s">
        <f>=I1947+J1947+K1947+L1947</f>
      </c>
      <c r="O1947" s="16"/>
      <c r="P1947" s="16" t="s">
        <v>807</v>
      </c>
    </row>
    <row collapsed="false" customFormat="false" customHeight="false" hidden="false" ht="12.1" outlineLevel="0" r="1948">
      <c r="A1948" s="20" t="n">
        <v>46112.635497685</v>
      </c>
      <c r="B1948" s="16" t="s">
        <v>39</v>
      </c>
      <c r="C1948" s="16" t="s">
        <v>1016</v>
      </c>
      <c r="D1948" s="16" t="s">
        <v>656</v>
      </c>
      <c r="E1948" s="16" t="s">
        <v>18</v>
      </c>
      <c r="F1948" s="16" t="s">
        <v>20</v>
      </c>
      <c r="G1948" s="7" t="n">
        <v>1</v>
      </c>
      <c r="H1948" s="6" t="n">
        <v>2392</v>
      </c>
      <c r="I1948" s="6" t="n">
        <v>-2392</v>
      </c>
      <c r="J1948" s="6" t="n">
        <v>-0</v>
      </c>
      <c r="K1948" s="6" t="n">
        <v>-1.83</v>
      </c>
      <c r="L1948" s="6" t="n">
        <v>-0</v>
      </c>
      <c r="M1948" s="6"/>
      <c r="N1948" s="6" t="s">
        <f>=I1948+J1948+K1948+L1948</f>
      </c>
      <c r="O1948" s="16"/>
      <c r="P1948" s="16" t="s">
        <v>807</v>
      </c>
    </row>
    <row collapsed="false" customFormat="false" customHeight="false" hidden="false" ht="12.1" outlineLevel="0" r="1949">
      <c r="A1949" s="20" t="n">
        <v>46112.63619213</v>
      </c>
      <c r="B1949" s="16" t="s">
        <v>58</v>
      </c>
      <c r="C1949" s="16" t="s">
        <v>961</v>
      </c>
      <c r="D1949" s="16" t="s">
        <v>656</v>
      </c>
      <c r="E1949" s="16" t="s">
        <v>18</v>
      </c>
      <c r="F1949" s="16" t="s">
        <v>20</v>
      </c>
      <c r="G1949" s="7" t="n">
        <v>300</v>
      </c>
      <c r="H1949" s="6" t="n">
        <v>3.1855</v>
      </c>
      <c r="I1949" s="6" t="n">
        <v>-955.65</v>
      </c>
      <c r="J1949" s="6" t="n">
        <v>-0</v>
      </c>
      <c r="K1949" s="6" t="n">
        <v>-0.73</v>
      </c>
      <c r="L1949" s="6" t="n">
        <v>-0</v>
      </c>
      <c r="M1949" s="6"/>
      <c r="N1949" s="6" t="s">
        <f>=I1949+J1949+K1949+L1949</f>
      </c>
      <c r="O1949" s="16"/>
      <c r="P1949" s="16" t="s">
        <v>807</v>
      </c>
    </row>
    <row collapsed="false" customFormat="false" customHeight="false" hidden="false" ht="12.1" outlineLevel="0" r="1950">
      <c r="A1950" s="20" t="n">
        <v>46112.63619213</v>
      </c>
      <c r="B1950" s="16" t="s">
        <v>58</v>
      </c>
      <c r="C1950" s="16" t="s">
        <v>961</v>
      </c>
      <c r="D1950" s="16" t="s">
        <v>656</v>
      </c>
      <c r="E1950" s="16" t="s">
        <v>18</v>
      </c>
      <c r="F1950" s="16" t="s">
        <v>20</v>
      </c>
      <c r="G1950" s="7" t="n">
        <v>700</v>
      </c>
      <c r="H1950" s="6" t="n">
        <v>3.1855</v>
      </c>
      <c r="I1950" s="6" t="n">
        <v>-2229.85</v>
      </c>
      <c r="J1950" s="6" t="n">
        <v>-0</v>
      </c>
      <c r="K1950" s="6" t="n">
        <v>-1.71</v>
      </c>
      <c r="L1950" s="6" t="n">
        <v>-0</v>
      </c>
      <c r="M1950" s="6"/>
      <c r="N1950" s="6" t="s">
        <f>=I1950+J1950+K1950+L1950</f>
      </c>
      <c r="O1950" s="16"/>
      <c r="P1950" s="16" t="s">
        <v>807</v>
      </c>
    </row>
    <row collapsed="false" customFormat="false" customHeight="false" hidden="false" ht="12.1" outlineLevel="0" r="1951">
      <c r="A1951" s="20" t="n">
        <v>46112.636388889</v>
      </c>
      <c r="B1951" s="16" t="s">
        <v>102</v>
      </c>
      <c r="C1951" s="16" t="s">
        <v>845</v>
      </c>
      <c r="D1951" s="16" t="s">
        <v>656</v>
      </c>
      <c r="E1951" s="16" t="s">
        <v>87</v>
      </c>
      <c r="F1951" s="16" t="s">
        <v>20</v>
      </c>
      <c r="G1951" s="7" t="n">
        <v>3</v>
      </c>
      <c r="H1951" s="6" t="n">
        <v>144.35</v>
      </c>
      <c r="I1951" s="6" t="n">
        <v>-433.05</v>
      </c>
      <c r="J1951" s="6" t="n">
        <v>-0</v>
      </c>
      <c r="K1951" s="6" t="n">
        <v>-0.33</v>
      </c>
      <c r="L1951" s="6" t="n">
        <v>-0</v>
      </c>
      <c r="M1951" s="6"/>
      <c r="N1951" s="6" t="s">
        <f>=I1951+J1951+K1951+L1951</f>
      </c>
      <c r="O1951" s="16"/>
      <c r="P1951" s="16" t="s">
        <v>807</v>
      </c>
    </row>
    <row collapsed="false" customFormat="false" customHeight="false" hidden="false" ht="12.1" outlineLevel="0" r="1952">
      <c r="A1952" s="21" t="n">
        <v>46122</v>
      </c>
      <c r="B1952" s="22" t="s">
        <v>813</v>
      </c>
      <c r="C1952" s="22" t="s">
        <v>1094</v>
      </c>
      <c r="D1952" s="22" t="s">
        <v>813</v>
      </c>
      <c r="E1952" s="22" t="s">
        <v>813</v>
      </c>
      <c r="F1952" s="22" t="s">
        <v>20</v>
      </c>
      <c r="G1952" s="23" t="n">
        <v>1</v>
      </c>
      <c r="H1952" s="24" t="n">
        <v>27.94</v>
      </c>
      <c r="I1952" s="24" t="n">
        <v>27.94</v>
      </c>
      <c r="J1952" s="24" t="n">
        <v>0</v>
      </c>
      <c r="K1952" s="24" t="n">
        <v>-0</v>
      </c>
      <c r="L1952" s="24" t="n">
        <v>-0</v>
      </c>
      <c r="M1952" s="24"/>
      <c r="N1952" s="6" t="s">
        <f>=I1952+J1952+K1952+L1952</f>
      </c>
      <c r="O1952" s="22"/>
      <c r="P1952" s="22" t="s">
        <v>999</v>
      </c>
    </row>
    <row collapsed="false" customFormat="false" customHeight="false" hidden="false" ht="12.1" outlineLevel="0" r="1953">
      <c r="A1953" s="21" t="n">
        <v>46126</v>
      </c>
      <c r="B1953" s="22" t="s">
        <v>813</v>
      </c>
      <c r="C1953" s="22" t="s">
        <v>1095</v>
      </c>
      <c r="D1953" s="22" t="s">
        <v>813</v>
      </c>
      <c r="E1953" s="22" t="s">
        <v>813</v>
      </c>
      <c r="F1953" s="22" t="s">
        <v>20</v>
      </c>
      <c r="G1953" s="23" t="n">
        <v>1</v>
      </c>
      <c r="H1953" s="24" t="n">
        <v>33.7</v>
      </c>
      <c r="I1953" s="24" t="n">
        <v>33.7</v>
      </c>
      <c r="J1953" s="24" t="n">
        <v>0</v>
      </c>
      <c r="K1953" s="24" t="n">
        <v>-0</v>
      </c>
      <c r="L1953" s="24" t="n">
        <v>-0</v>
      </c>
      <c r="M1953" s="24"/>
      <c r="N1953" s="6" t="s">
        <f>=I1953+J1953+K1953+L1953</f>
      </c>
      <c r="O1953" s="22"/>
      <c r="P1953" s="22" t="s">
        <v>999</v>
      </c>
    </row>
    <row collapsed="false" customFormat="false" customHeight="false" hidden="false" ht="12.1" outlineLevel="0" r="1954">
      <c r="A1954" s="21" t="n">
        <v>46126</v>
      </c>
      <c r="B1954" s="22" t="s">
        <v>813</v>
      </c>
      <c r="C1954" s="22" t="s">
        <v>1096</v>
      </c>
      <c r="D1954" s="22" t="s">
        <v>813</v>
      </c>
      <c r="E1954" s="22" t="s">
        <v>813</v>
      </c>
      <c r="F1954" s="22" t="s">
        <v>20</v>
      </c>
      <c r="G1954" s="23" t="n">
        <v>1</v>
      </c>
      <c r="H1954" s="24" t="n">
        <v>81.6</v>
      </c>
      <c r="I1954" s="24" t="n">
        <v>81.6</v>
      </c>
      <c r="J1954" s="24" t="n">
        <v>0</v>
      </c>
      <c r="K1954" s="24" t="n">
        <v>-0</v>
      </c>
      <c r="L1954" s="24" t="n">
        <v>-0</v>
      </c>
      <c r="M1954" s="24"/>
      <c r="N1954" s="6" t="s">
        <f>=I1954+J1954+K1954+L1954</f>
      </c>
      <c r="O1954" s="22"/>
      <c r="P1954" s="22" t="s">
        <v>999</v>
      </c>
    </row>
    <row collapsed="false" customFormat="false" customHeight="false" hidden="false" ht="12.1" outlineLevel="0" r="1955">
      <c r="A1955" s="21" t="n">
        <v>46127</v>
      </c>
      <c r="B1955" s="22" t="s">
        <v>813</v>
      </c>
      <c r="C1955" s="22" t="s">
        <v>1097</v>
      </c>
      <c r="D1955" s="22" t="s">
        <v>813</v>
      </c>
      <c r="E1955" s="22" t="s">
        <v>813</v>
      </c>
      <c r="F1955" s="22" t="s">
        <v>20</v>
      </c>
      <c r="G1955" s="23" t="n">
        <v>1</v>
      </c>
      <c r="H1955" s="24" t="n">
        <v>97.68</v>
      </c>
      <c r="I1955" s="24" t="n">
        <v>97.68</v>
      </c>
      <c r="J1955" s="24" t="n">
        <v>0</v>
      </c>
      <c r="K1955" s="24" t="n">
        <v>-0</v>
      </c>
      <c r="L1955" s="24" t="n">
        <v>-0</v>
      </c>
      <c r="M1955" s="24"/>
      <c r="N1955" s="6" t="s">
        <f>=I1955+J1955+K1955+L1955</f>
      </c>
      <c r="O1955" s="22"/>
      <c r="P1955" s="22" t="s">
        <v>999</v>
      </c>
    </row>
    <row collapsed="false" customFormat="false" customHeight="false" hidden="false" ht="12.1" outlineLevel="0" r="1956">
      <c r="A1956" s="20" t="n">
        <v>46127.545590278</v>
      </c>
      <c r="B1956" s="16" t="s">
        <v>683</v>
      </c>
      <c r="C1956" s="16" t="s">
        <v>1053</v>
      </c>
      <c r="D1956" s="16" t="s">
        <v>656</v>
      </c>
      <c r="E1956" s="16" t="s">
        <v>87</v>
      </c>
      <c r="F1956" s="16" t="s">
        <v>20</v>
      </c>
      <c r="G1956" s="7" t="n">
        <v>1</v>
      </c>
      <c r="H1956" s="6" t="n">
        <v>118.34</v>
      </c>
      <c r="I1956" s="6" t="n">
        <v>-118.34</v>
      </c>
      <c r="J1956" s="6" t="n">
        <v>-0</v>
      </c>
      <c r="K1956" s="6" t="n">
        <v>-0.07</v>
      </c>
      <c r="L1956" s="6" t="n">
        <v>-0.03</v>
      </c>
      <c r="M1956" s="6"/>
      <c r="N1956" s="6" t="s">
        <f>=I1956+J1956+K1956+L1956</f>
      </c>
      <c r="O1956" s="16"/>
      <c r="P1956" s="16" t="s">
        <v>999</v>
      </c>
    </row>
    <row collapsed="false" customFormat="false" customHeight="false" hidden="false" ht="12.1" outlineLevel="0" r="1957">
      <c r="A1957" s="20" t="n">
        <v>46127.545590278</v>
      </c>
      <c r="B1957" s="16" t="s">
        <v>683</v>
      </c>
      <c r="C1957" s="16" t="s">
        <v>1053</v>
      </c>
      <c r="D1957" s="16" t="s">
        <v>656</v>
      </c>
      <c r="E1957" s="16" t="s">
        <v>87</v>
      </c>
      <c r="F1957" s="16" t="s">
        <v>20</v>
      </c>
      <c r="G1957" s="7" t="n">
        <v>1</v>
      </c>
      <c r="H1957" s="6" t="n">
        <v>118.36</v>
      </c>
      <c r="I1957" s="6" t="n">
        <v>-118.36</v>
      </c>
      <c r="J1957" s="6" t="n">
        <v>-0</v>
      </c>
      <c r="K1957" s="6" t="n">
        <v>-0.07</v>
      </c>
      <c r="L1957" s="6" t="n">
        <v>-0.03</v>
      </c>
      <c r="M1957" s="6"/>
      <c r="N1957" s="6" t="s">
        <f>=I1957+J1957+K1957+L1957</f>
      </c>
      <c r="O1957" s="16"/>
      <c r="P1957" s="16" t="s">
        <v>999</v>
      </c>
    </row>
    <row collapsed="false" customFormat="false" customHeight="false" hidden="false" ht="12.1" outlineLevel="0" r="1958">
      <c r="A1958" s="20" t="n">
        <v>46127.545925926</v>
      </c>
      <c r="B1958" s="16" t="s">
        <v>105</v>
      </c>
      <c r="C1958" s="16" t="s">
        <v>913</v>
      </c>
      <c r="D1958" s="16" t="s">
        <v>656</v>
      </c>
      <c r="E1958" s="16" t="s">
        <v>87</v>
      </c>
      <c r="F1958" s="16" t="s">
        <v>20</v>
      </c>
      <c r="G1958" s="7" t="n">
        <v>1</v>
      </c>
      <c r="H1958" s="6" t="n">
        <v>18.297</v>
      </c>
      <c r="I1958" s="6" t="n">
        <v>-18.3</v>
      </c>
      <c r="J1958" s="6" t="n">
        <v>-0</v>
      </c>
      <c r="K1958" s="6" t="n">
        <v>-0</v>
      </c>
      <c r="L1958" s="6" t="n">
        <v>-0.02</v>
      </c>
      <c r="M1958" s="6"/>
      <c r="N1958" s="6" t="s">
        <f>=I1958+J1958+K1958+L1958</f>
      </c>
      <c r="O1958" s="16"/>
      <c r="P1958" s="16" t="s">
        <v>999</v>
      </c>
    </row>
    <row collapsed="false" customFormat="false" customHeight="false" hidden="false" ht="12.1" outlineLevel="0" r="1959">
      <c r="A1959" s="21" t="n">
        <v>46128.758333333</v>
      </c>
      <c r="B1959" s="22" t="s">
        <v>803</v>
      </c>
      <c r="C1959" s="22" t="s">
        <v>175</v>
      </c>
      <c r="D1959" s="22" t="s">
        <v>803</v>
      </c>
      <c r="E1959" s="22" t="s">
        <v>803</v>
      </c>
      <c r="F1959" s="22" t="s">
        <v>20</v>
      </c>
      <c r="G1959" s="23" t="n">
        <v>9000</v>
      </c>
      <c r="H1959" s="24" t="n">
        <v>1</v>
      </c>
      <c r="I1959" s="24" t="n">
        <v>9000</v>
      </c>
      <c r="J1959" s="24" t="n">
        <v>0</v>
      </c>
      <c r="K1959" s="24" t="n">
        <v>-0</v>
      </c>
      <c r="L1959" s="24" t="n">
        <v>-0</v>
      </c>
      <c r="M1959" s="24"/>
      <c r="N1959" s="6" t="s">
        <f>=I1959+J1959+K1959+L1959</f>
      </c>
      <c r="O1959" s="22"/>
      <c r="P1959" s="22" t="s">
        <v>927</v>
      </c>
    </row>
    <row collapsed="false" customFormat="false" customHeight="false" hidden="false" ht="12.1" outlineLevel="0" r="1960">
      <c r="A1960" s="20" t="n">
        <v>46129.766666667</v>
      </c>
      <c r="B1960" s="16" t="s">
        <v>17</v>
      </c>
      <c r="C1960" s="16" t="s">
        <v>928</v>
      </c>
      <c r="D1960" s="16" t="s">
        <v>656</v>
      </c>
      <c r="E1960" s="16" t="s">
        <v>18</v>
      </c>
      <c r="F1960" s="16" t="s">
        <v>20</v>
      </c>
      <c r="G1960" s="7" t="n">
        <v>0.5844543</v>
      </c>
      <c r="H1960" s="6" t="n">
        <v>15398.98</v>
      </c>
      <c r="I1960" s="6" t="n">
        <v>-9000</v>
      </c>
      <c r="J1960" s="6" t="n">
        <v>-0</v>
      </c>
      <c r="K1960" s="6" t="n">
        <v>-0</v>
      </c>
      <c r="L1960" s="6" t="n">
        <v>-0</v>
      </c>
      <c r="M1960" s="6"/>
      <c r="N1960" s="6" t="s">
        <f>=I1960+J1960+K1960+L1960</f>
      </c>
      <c r="O1960" s="16"/>
      <c r="P1960" s="16" t="s">
        <v>927</v>
      </c>
    </row>
    <row collapsed="false" customFormat="false" customHeight="false" hidden="false" ht="12.1" outlineLevel="0" r="1961">
      <c r="A1961" s="21" t="n">
        <v>46132</v>
      </c>
      <c r="B1961" s="22" t="s">
        <v>813</v>
      </c>
      <c r="C1961" s="22" t="s">
        <v>1098</v>
      </c>
      <c r="D1961" s="22" t="s">
        <v>813</v>
      </c>
      <c r="E1961" s="22" t="s">
        <v>813</v>
      </c>
      <c r="F1961" s="22" t="s">
        <v>20</v>
      </c>
      <c r="G1961" s="23" t="n">
        <v>1</v>
      </c>
      <c r="H1961" s="24" t="n">
        <v>81.06</v>
      </c>
      <c r="I1961" s="24" t="n">
        <v>81.06</v>
      </c>
      <c r="J1961" s="24" t="n">
        <v>0</v>
      </c>
      <c r="K1961" s="24" t="n">
        <v>-0</v>
      </c>
      <c r="L1961" s="24" t="n">
        <v>-0</v>
      </c>
      <c r="M1961" s="24"/>
      <c r="N1961" s="6" t="s">
        <f>=I1961+J1961+K1961+L1961</f>
      </c>
      <c r="O1961" s="22"/>
      <c r="P1961" s="22" t="s">
        <v>999</v>
      </c>
    </row>
    <row collapsed="false" customFormat="false" customHeight="false" hidden="false" ht="12.1" outlineLevel="0" r="1962">
      <c r="A1962" s="21" t="n">
        <v>46133</v>
      </c>
      <c r="B1962" s="22" t="s">
        <v>813</v>
      </c>
      <c r="C1962" s="22" t="s">
        <v>1099</v>
      </c>
      <c r="D1962" s="22" t="s">
        <v>813</v>
      </c>
      <c r="E1962" s="22" t="s">
        <v>813</v>
      </c>
      <c r="F1962" s="22" t="s">
        <v>20</v>
      </c>
      <c r="G1962" s="23" t="n">
        <v>1</v>
      </c>
      <c r="H1962" s="24" t="n">
        <v>22.36</v>
      </c>
      <c r="I1962" s="24" t="n">
        <v>22.36</v>
      </c>
      <c r="J1962" s="24" t="n">
        <v>0</v>
      </c>
      <c r="K1962" s="24" t="n">
        <v>-0</v>
      </c>
      <c r="L1962" s="24" t="n">
        <v>-0</v>
      </c>
      <c r="M1962" s="24"/>
      <c r="N1962" s="6" t="s">
        <f>=I1962+J1962+K1962+L1962</f>
      </c>
      <c r="O1962" s="22"/>
      <c r="P1962" s="22" t="s">
        <v>999</v>
      </c>
    </row>
    <row collapsed="false" customFormat="false" customHeight="false" hidden="false" ht="12.1" outlineLevel="0" r="1963">
      <c r="A1963" s="21" t="n">
        <v>46134</v>
      </c>
      <c r="B1963" s="22" t="s">
        <v>813</v>
      </c>
      <c r="C1963" s="22" t="s">
        <v>1100</v>
      </c>
      <c r="D1963" s="22" t="s">
        <v>813</v>
      </c>
      <c r="E1963" s="22" t="s">
        <v>813</v>
      </c>
      <c r="F1963" s="22" t="s">
        <v>20</v>
      </c>
      <c r="G1963" s="23" t="n">
        <v>1</v>
      </c>
      <c r="H1963" s="24" t="n">
        <v>373.98</v>
      </c>
      <c r="I1963" s="24" t="n">
        <v>373.98</v>
      </c>
      <c r="J1963" s="24" t="n">
        <v>0</v>
      </c>
      <c r="K1963" s="24" t="n">
        <v>-0</v>
      </c>
      <c r="L1963" s="24" t="n">
        <v>-0</v>
      </c>
      <c r="M1963" s="24"/>
      <c r="N1963" s="6" t="s">
        <f>=I1963+J1963+K1963+L1963</f>
      </c>
      <c r="O1963" s="22"/>
      <c r="P1963" s="22" t="s">
        <v>999</v>
      </c>
    </row>
    <row collapsed="false" customFormat="false" customHeight="false" hidden="false" ht="12.1" outlineLevel="0" r="1964">
      <c r="A1964" s="20" t="n">
        <v>46134.642407407</v>
      </c>
      <c r="B1964" s="16" t="s">
        <v>683</v>
      </c>
      <c r="C1964" s="16" t="s">
        <v>1053</v>
      </c>
      <c r="D1964" s="16" t="s">
        <v>656</v>
      </c>
      <c r="E1964" s="16" t="s">
        <v>87</v>
      </c>
      <c r="F1964" s="16" t="s">
        <v>20</v>
      </c>
      <c r="G1964" s="7" t="n">
        <v>1</v>
      </c>
      <c r="H1964" s="6" t="n">
        <v>118.66</v>
      </c>
      <c r="I1964" s="6" t="n">
        <v>-118.66</v>
      </c>
      <c r="J1964" s="6" t="n">
        <v>-0</v>
      </c>
      <c r="K1964" s="6" t="n">
        <v>-0.07</v>
      </c>
      <c r="L1964" s="6" t="n">
        <v>-0.03</v>
      </c>
      <c r="M1964" s="6"/>
      <c r="N1964" s="6" t="s">
        <f>=I1964+J1964+K1964+L1964</f>
      </c>
      <c r="O1964" s="16"/>
      <c r="P1964" s="16" t="s">
        <v>999</v>
      </c>
    </row>
    <row collapsed="false" customFormat="false" customHeight="false" hidden="false" ht="12.1" outlineLevel="0" r="1965">
      <c r="A1965" s="20" t="n">
        <v>46134.642407407</v>
      </c>
      <c r="B1965" s="16" t="s">
        <v>683</v>
      </c>
      <c r="C1965" s="16" t="s">
        <v>1053</v>
      </c>
      <c r="D1965" s="16" t="s">
        <v>656</v>
      </c>
      <c r="E1965" s="16" t="s">
        <v>87</v>
      </c>
      <c r="F1965" s="16" t="s">
        <v>20</v>
      </c>
      <c r="G1965" s="7" t="n">
        <v>3</v>
      </c>
      <c r="H1965" s="6" t="n">
        <v>118.66</v>
      </c>
      <c r="I1965" s="6" t="n">
        <v>-355.98</v>
      </c>
      <c r="J1965" s="6" t="n">
        <v>-0</v>
      </c>
      <c r="K1965" s="6" t="n">
        <v>-0.21</v>
      </c>
      <c r="L1965" s="6" t="n">
        <v>-0</v>
      </c>
      <c r="M1965" s="6"/>
      <c r="N1965" s="6" t="s">
        <f>=I1965+J1965+K1965+L1965</f>
      </c>
      <c r="O1965" s="16"/>
      <c r="P1965" s="16" t="s">
        <v>999</v>
      </c>
    </row>
    <row collapsed="false" customFormat="false" customHeight="false" hidden="false" ht="12.1" outlineLevel="0" r="1966">
      <c r="A1966" s="29" t="n">
        <v>46136.887708333</v>
      </c>
      <c r="B1966" s="30" t="s">
        <v>751</v>
      </c>
      <c r="C1966" s="30" t="s">
        <v>1029</v>
      </c>
      <c r="D1966" s="30" t="s">
        <v>657</v>
      </c>
      <c r="E1966" s="30" t="s">
        <v>113</v>
      </c>
      <c r="F1966" s="30" t="s">
        <v>20</v>
      </c>
      <c r="G1966" s="31" t="n">
        <v>-2</v>
      </c>
      <c r="H1966" s="32" t="n">
        <v>69.01</v>
      </c>
      <c r="I1966" s="32" t="n">
        <v>1380.2</v>
      </c>
      <c r="J1966" s="32" t="n">
        <v>6.7</v>
      </c>
      <c r="K1966" s="32" t="n">
        <v>-0.83</v>
      </c>
      <c r="L1966" s="32" t="n">
        <v>-0.12</v>
      </c>
      <c r="M1966" s="32"/>
      <c r="N1966" s="6" t="s">
        <f>=I1966+J1966+K1966+L1966</f>
      </c>
      <c r="O1966" s="30"/>
      <c r="P1966" s="30" t="s">
        <v>999</v>
      </c>
    </row>
    <row collapsed="false" customFormat="false" customHeight="false" hidden="false" ht="12.1" outlineLevel="0" r="1967">
      <c r="A1967" s="29" t="n">
        <v>46136.887847222</v>
      </c>
      <c r="B1967" s="30" t="s">
        <v>753</v>
      </c>
      <c r="C1967" s="30" t="s">
        <v>1034</v>
      </c>
      <c r="D1967" s="30" t="s">
        <v>657</v>
      </c>
      <c r="E1967" s="30" t="s">
        <v>113</v>
      </c>
      <c r="F1967" s="30" t="s">
        <v>20</v>
      </c>
      <c r="G1967" s="31" t="n">
        <v>-2</v>
      </c>
      <c r="H1967" s="32" t="n">
        <v>94.24</v>
      </c>
      <c r="I1967" s="32" t="n">
        <v>1884.8</v>
      </c>
      <c r="J1967" s="32" t="n">
        <v>17.98</v>
      </c>
      <c r="K1967" s="32" t="n">
        <v>-1.13</v>
      </c>
      <c r="L1967" s="32" t="n">
        <v>-0.16</v>
      </c>
      <c r="M1967" s="32"/>
      <c r="N1967" s="6" t="s">
        <f>=I1967+J1967+K1967+L1967</f>
      </c>
      <c r="O1967" s="30"/>
      <c r="P1967" s="30" t="s">
        <v>999</v>
      </c>
    </row>
    <row collapsed="false" customFormat="false" customHeight="false" hidden="false" ht="12.1" outlineLevel="0" r="1968">
      <c r="A1968" s="29" t="n">
        <v>46136.887997685</v>
      </c>
      <c r="B1968" s="30" t="s">
        <v>750</v>
      </c>
      <c r="C1968" s="30" t="s">
        <v>1028</v>
      </c>
      <c r="D1968" s="30" t="s">
        <v>657</v>
      </c>
      <c r="E1968" s="30" t="s">
        <v>113</v>
      </c>
      <c r="F1968" s="30" t="s">
        <v>20</v>
      </c>
      <c r="G1968" s="31" t="n">
        <v>-2</v>
      </c>
      <c r="H1968" s="32" t="n">
        <v>98.59</v>
      </c>
      <c r="I1968" s="32" t="n">
        <v>1971.8</v>
      </c>
      <c r="J1968" s="32" t="n">
        <v>15.84</v>
      </c>
      <c r="K1968" s="32" t="n">
        <v>-1.18</v>
      </c>
      <c r="L1968" s="32" t="n">
        <v>-0.17</v>
      </c>
      <c r="M1968" s="32"/>
      <c r="N1968" s="6" t="s">
        <f>=I1968+J1968+K1968+L1968</f>
      </c>
      <c r="O1968" s="30"/>
      <c r="P1968" s="30" t="s">
        <v>999</v>
      </c>
    </row>
    <row collapsed="false" customFormat="false" customHeight="false" hidden="false" ht="12.1" outlineLevel="0" r="1969">
      <c r="A1969" s="29" t="n">
        <v>46136.888194444</v>
      </c>
      <c r="B1969" s="30" t="s">
        <v>752</v>
      </c>
      <c r="C1969" s="30" t="s">
        <v>1033</v>
      </c>
      <c r="D1969" s="30" t="s">
        <v>657</v>
      </c>
      <c r="E1969" s="30" t="s">
        <v>113</v>
      </c>
      <c r="F1969" s="30" t="s">
        <v>20</v>
      </c>
      <c r="G1969" s="31" t="n">
        <v>-2</v>
      </c>
      <c r="H1969" s="32" t="n">
        <v>100.56</v>
      </c>
      <c r="I1969" s="32" t="n">
        <v>2011.2</v>
      </c>
      <c r="J1969" s="32" t="n">
        <v>0</v>
      </c>
      <c r="K1969" s="32" t="n">
        <v>-1.21</v>
      </c>
      <c r="L1969" s="32" t="n">
        <v>-0.17</v>
      </c>
      <c r="M1969" s="32"/>
      <c r="N1969" s="6" t="s">
        <f>=I1969+J1969+K1969+L1969</f>
      </c>
      <c r="O1969" s="30"/>
      <c r="P1969" s="30" t="s">
        <v>999</v>
      </c>
    </row>
    <row collapsed="false" customFormat="false" customHeight="false" hidden="false" ht="12.1" outlineLevel="0" r="1970">
      <c r="A1970" s="29" t="n">
        <v>46136.8890625</v>
      </c>
      <c r="B1970" s="30" t="s">
        <v>105</v>
      </c>
      <c r="C1970" s="30" t="s">
        <v>913</v>
      </c>
      <c r="D1970" s="30" t="s">
        <v>657</v>
      </c>
      <c r="E1970" s="30" t="s">
        <v>87</v>
      </c>
      <c r="F1970" s="30" t="s">
        <v>20</v>
      </c>
      <c r="G1970" s="31" t="n">
        <v>-15</v>
      </c>
      <c r="H1970" s="32" t="n">
        <v>18.3735</v>
      </c>
      <c r="I1970" s="32" t="n">
        <v>275.6</v>
      </c>
      <c r="J1970" s="32" t="n">
        <v>0</v>
      </c>
      <c r="K1970" s="32" t="n">
        <v>-0</v>
      </c>
      <c r="L1970" s="32" t="n">
        <v>-0.06</v>
      </c>
      <c r="M1970" s="32"/>
      <c r="N1970" s="6" t="s">
        <f>=I1970+J1970+K1970+L1970</f>
      </c>
      <c r="O1970" s="30"/>
      <c r="P1970" s="30" t="s">
        <v>999</v>
      </c>
    </row>
    <row collapsed="false" customFormat="false" customHeight="false" hidden="false" ht="12.1" outlineLevel="0" r="1971">
      <c r="A1971" s="20" t="n">
        <v>46136.889351852</v>
      </c>
      <c r="B1971" s="16" t="s">
        <v>124</v>
      </c>
      <c r="C1971" s="16" t="s">
        <v>1101</v>
      </c>
      <c r="D1971" s="16" t="s">
        <v>656</v>
      </c>
      <c r="E1971" s="16" t="s">
        <v>113</v>
      </c>
      <c r="F1971" s="16" t="s">
        <v>20</v>
      </c>
      <c r="G1971" s="7" t="n">
        <v>1</v>
      </c>
      <c r="H1971" s="6" t="n">
        <v>99</v>
      </c>
      <c r="I1971" s="6" t="n">
        <v>-7408.66</v>
      </c>
      <c r="J1971" s="6" t="n">
        <v>-35.17</v>
      </c>
      <c r="K1971" s="6" t="n">
        <v>-4.44</v>
      </c>
      <c r="L1971" s="6" t="n">
        <v>-0.63</v>
      </c>
      <c r="M1971" s="6"/>
      <c r="N1971" s="6" t="s">
        <f>=I1971+J1971+K1971+L1971</f>
      </c>
      <c r="O1971" s="16"/>
      <c r="P1971" s="16" t="s">
        <v>999</v>
      </c>
    </row>
    <row collapsed="false" customFormat="false" customHeight="false" hidden="false" ht="12.1" outlineLevel="0" r="1972">
      <c r="A1972" s="21" t="n">
        <v>46139</v>
      </c>
      <c r="B1972" s="22" t="s">
        <v>803</v>
      </c>
      <c r="C1972" s="22" t="s">
        <v>240</v>
      </c>
      <c r="D1972" s="22" t="s">
        <v>803</v>
      </c>
      <c r="E1972" s="22" t="s">
        <v>803</v>
      </c>
      <c r="F1972" s="22" t="s">
        <v>20</v>
      </c>
      <c r="G1972" s="23" t="n">
        <v>1</v>
      </c>
      <c r="H1972" s="24" t="n">
        <v>7500</v>
      </c>
      <c r="I1972" s="24" t="n">
        <v>7500</v>
      </c>
      <c r="J1972" s="24" t="n">
        <v>0</v>
      </c>
      <c r="K1972" s="24" t="n">
        <v>-0</v>
      </c>
      <c r="L1972" s="24" t="n">
        <v>-0</v>
      </c>
      <c r="M1972" s="24"/>
      <c r="N1972" s="6" t="s">
        <f>=I1972+J1972+K1972+L1972</f>
      </c>
      <c r="O1972" s="22"/>
      <c r="P1972" s="22" t="s">
        <v>999</v>
      </c>
    </row>
    <row collapsed="false" customFormat="false" customHeight="false" hidden="false" ht="12.1" outlineLevel="0" r="1973">
      <c r="A1973" s="21" t="n">
        <v>46139</v>
      </c>
      <c r="B1973" s="22" t="s">
        <v>813</v>
      </c>
      <c r="C1973" s="22" t="s">
        <v>1102</v>
      </c>
      <c r="D1973" s="22" t="s">
        <v>813</v>
      </c>
      <c r="E1973" s="22" t="s">
        <v>813</v>
      </c>
      <c r="F1973" s="22" t="s">
        <v>20</v>
      </c>
      <c r="G1973" s="23" t="n">
        <v>1</v>
      </c>
      <c r="H1973" s="24" t="n">
        <v>22.94</v>
      </c>
      <c r="I1973" s="24" t="n">
        <v>22.94</v>
      </c>
      <c r="J1973" s="24" t="n">
        <v>0</v>
      </c>
      <c r="K1973" s="24" t="n">
        <v>-0</v>
      </c>
      <c r="L1973" s="24" t="n">
        <v>-0</v>
      </c>
      <c r="M1973" s="24"/>
      <c r="N1973" s="6" t="s">
        <f>=I1973+J1973+K1973+L1973</f>
      </c>
      <c r="O1973" s="22"/>
      <c r="P1973" s="22" t="s">
        <v>999</v>
      </c>
    </row>
    <row collapsed="false" customFormat="false" customHeight="false" hidden="false" ht="12.1" outlineLevel="0" r="1974">
      <c r="A1974" s="20" t="n">
        <v>46139.421203704</v>
      </c>
      <c r="B1974" s="16" t="s">
        <v>112</v>
      </c>
      <c r="C1974" s="16" t="s">
        <v>980</v>
      </c>
      <c r="D1974" s="16" t="s">
        <v>656</v>
      </c>
      <c r="E1974" s="16" t="s">
        <v>113</v>
      </c>
      <c r="F1974" s="16" t="s">
        <v>20</v>
      </c>
      <c r="G1974" s="7" t="n">
        <v>1</v>
      </c>
      <c r="H1974" s="6" t="n">
        <v>96.8589</v>
      </c>
      <c r="I1974" s="6" t="n">
        <v>-7315.49</v>
      </c>
      <c r="J1974" s="6" t="n">
        <v>-89.12</v>
      </c>
      <c r="K1974" s="6" t="n">
        <v>-4.39</v>
      </c>
      <c r="L1974" s="6" t="n">
        <v>-0.62</v>
      </c>
      <c r="M1974" s="6"/>
      <c r="N1974" s="6" t="s">
        <f>=I1974+J1974+K1974+L1974</f>
      </c>
      <c r="O1974" s="16"/>
      <c r="P1974" s="16" t="s">
        <v>999</v>
      </c>
    </row>
    <row collapsed="false" customFormat="false" customHeight="false" hidden="false" ht="12.1" outlineLevel="0" r="1975">
      <c r="A1975" s="29" t="n">
        <v>46139.421701389</v>
      </c>
      <c r="B1975" s="30" t="s">
        <v>112</v>
      </c>
      <c r="C1975" s="30" t="s">
        <v>980</v>
      </c>
      <c r="D1975" s="30" t="s">
        <v>657</v>
      </c>
      <c r="E1975" s="30" t="s">
        <v>113</v>
      </c>
      <c r="F1975" s="30" t="s">
        <v>20</v>
      </c>
      <c r="G1975" s="31" t="n">
        <v>-5</v>
      </c>
      <c r="H1975" s="32" t="n">
        <v>96.5582</v>
      </c>
      <c r="I1975" s="32" t="n">
        <v>36463.9</v>
      </c>
      <c r="J1975" s="32" t="n">
        <v>445.61</v>
      </c>
      <c r="K1975" s="32" t="n">
        <v>-21.88</v>
      </c>
      <c r="L1975" s="32" t="n">
        <v>-3.1</v>
      </c>
      <c r="M1975" s="32"/>
      <c r="N1975" s="6" t="s">
        <f>=I1975+J1975+K1975+L1975</f>
      </c>
      <c r="O1975" s="30"/>
      <c r="P1975" s="30" t="s">
        <v>841</v>
      </c>
    </row>
    <row collapsed="false" customFormat="false" customHeight="false" hidden="false" ht="12.1" outlineLevel="0" r="1976">
      <c r="A1976" s="20" t="n">
        <v>46139.422638889</v>
      </c>
      <c r="B1976" s="16" t="s">
        <v>718</v>
      </c>
      <c r="C1976" s="16" t="s">
        <v>912</v>
      </c>
      <c r="D1976" s="16" t="s">
        <v>656</v>
      </c>
      <c r="E1976" s="16" t="s">
        <v>87</v>
      </c>
      <c r="F1976" s="16" t="s">
        <v>20</v>
      </c>
      <c r="G1976" s="7" t="n">
        <v>1</v>
      </c>
      <c r="H1976" s="6" t="n">
        <v>18.709</v>
      </c>
      <c r="I1976" s="6" t="n">
        <v>-18.71</v>
      </c>
      <c r="J1976" s="6" t="n">
        <v>-0</v>
      </c>
      <c r="K1976" s="6" t="n">
        <v>-0</v>
      </c>
      <c r="L1976" s="6" t="n">
        <v>-0.02</v>
      </c>
      <c r="M1976" s="6"/>
      <c r="N1976" s="6" t="s">
        <f>=I1976+J1976+K1976+L1976</f>
      </c>
      <c r="O1976" s="16"/>
      <c r="P1976" s="16" t="s">
        <v>999</v>
      </c>
    </row>
    <row collapsed="false" customFormat="false" customHeight="false" hidden="false" ht="12.1" outlineLevel="0" r="1977">
      <c r="A1977" s="29" t="n">
        <v>46139.422905093</v>
      </c>
      <c r="B1977" s="30" t="s">
        <v>718</v>
      </c>
      <c r="C1977" s="30" t="s">
        <v>912</v>
      </c>
      <c r="D1977" s="30" t="s">
        <v>657</v>
      </c>
      <c r="E1977" s="30" t="s">
        <v>87</v>
      </c>
      <c r="F1977" s="30" t="s">
        <v>20</v>
      </c>
      <c r="G1977" s="31" t="n">
        <v>-2</v>
      </c>
      <c r="H1977" s="32" t="n">
        <v>18.704</v>
      </c>
      <c r="I1977" s="32" t="n">
        <v>37.41</v>
      </c>
      <c r="J1977" s="32" t="n">
        <v>0</v>
      </c>
      <c r="K1977" s="32" t="n">
        <v>-0</v>
      </c>
      <c r="L1977" s="32" t="n">
        <v>-0.02</v>
      </c>
      <c r="M1977" s="32"/>
      <c r="N1977" s="6" t="s">
        <f>=I1977+J1977+K1977+L1977</f>
      </c>
      <c r="O1977" s="30"/>
      <c r="P1977" s="30" t="s">
        <v>841</v>
      </c>
    </row>
    <row collapsed="false" customFormat="false" customHeight="false" hidden="false" ht="12.1" outlineLevel="0" r="1978">
      <c r="A1978" s="29" t="n">
        <v>46139.422905093</v>
      </c>
      <c r="B1978" s="30" t="s">
        <v>718</v>
      </c>
      <c r="C1978" s="30" t="s">
        <v>912</v>
      </c>
      <c r="D1978" s="30" t="s">
        <v>657</v>
      </c>
      <c r="E1978" s="30" t="s">
        <v>87</v>
      </c>
      <c r="F1978" s="30" t="s">
        <v>20</v>
      </c>
      <c r="G1978" s="31" t="n">
        <v>-209</v>
      </c>
      <c r="H1978" s="32" t="n">
        <v>18.704</v>
      </c>
      <c r="I1978" s="32" t="n">
        <v>3909.14</v>
      </c>
      <c r="J1978" s="32" t="n">
        <v>0</v>
      </c>
      <c r="K1978" s="32" t="n">
        <v>-0</v>
      </c>
      <c r="L1978" s="32" t="n">
        <v>-0.78</v>
      </c>
      <c r="M1978" s="32"/>
      <c r="N1978" s="6" t="s">
        <f>=I1978+J1978+K1978+L1978</f>
      </c>
      <c r="O1978" s="30"/>
      <c r="P1978" s="30" t="s">
        <v>841</v>
      </c>
    </row>
    <row collapsed="false" customFormat="false" customHeight="false" hidden="false" ht="12.1" outlineLevel="0" r="1979">
      <c r="A1979" s="29" t="n">
        <v>46139.423125</v>
      </c>
      <c r="B1979" s="30" t="s">
        <v>93</v>
      </c>
      <c r="C1979" s="30" t="s">
        <v>935</v>
      </c>
      <c r="D1979" s="30" t="s">
        <v>657</v>
      </c>
      <c r="E1979" s="30" t="s">
        <v>87</v>
      </c>
      <c r="F1979" s="30" t="s">
        <v>20</v>
      </c>
      <c r="G1979" s="31" t="n">
        <v>-1</v>
      </c>
      <c r="H1979" s="32" t="n">
        <v>1636.6</v>
      </c>
      <c r="I1979" s="32" t="n">
        <v>1636.6</v>
      </c>
      <c r="J1979" s="32" t="n">
        <v>0</v>
      </c>
      <c r="K1979" s="32" t="n">
        <v>-0.98</v>
      </c>
      <c r="L1979" s="32" t="n">
        <v>-0.33</v>
      </c>
      <c r="M1979" s="32"/>
      <c r="N1979" s="6" t="s">
        <f>=I1979+J1979+K1979+L1979</f>
      </c>
      <c r="O1979" s="30"/>
      <c r="P1979" s="30" t="s">
        <v>841</v>
      </c>
    </row>
    <row collapsed="false" customFormat="false" customHeight="false" hidden="false" ht="12.1" outlineLevel="0" r="1980">
      <c r="A1980" s="29" t="n">
        <v>46139.424039352</v>
      </c>
      <c r="B1980" s="30" t="s">
        <v>93</v>
      </c>
      <c r="C1980" s="30" t="s">
        <v>935</v>
      </c>
      <c r="D1980" s="30" t="s">
        <v>657</v>
      </c>
      <c r="E1980" s="30" t="s">
        <v>87</v>
      </c>
      <c r="F1980" s="30" t="s">
        <v>20</v>
      </c>
      <c r="G1980" s="31" t="n">
        <v>-7</v>
      </c>
      <c r="H1980" s="32" t="n">
        <v>1636.6</v>
      </c>
      <c r="I1980" s="32" t="n">
        <v>11456.2</v>
      </c>
      <c r="J1980" s="32" t="n">
        <v>0</v>
      </c>
      <c r="K1980" s="32" t="n">
        <v>-6.87</v>
      </c>
      <c r="L1980" s="32" t="n">
        <v>-0</v>
      </c>
      <c r="M1980" s="32"/>
      <c r="N1980" s="6" t="s">
        <f>=I1980+J1980+K1980+L1980</f>
      </c>
      <c r="O1980" s="30"/>
      <c r="P1980" s="30" t="s">
        <v>841</v>
      </c>
    </row>
    <row collapsed="false" customFormat="false" customHeight="false" hidden="false" ht="12.1" outlineLevel="0" r="1981">
      <c r="A1981" s="20" t="n">
        <v>46139.479837963</v>
      </c>
      <c r="B1981" s="16" t="s">
        <v>96</v>
      </c>
      <c r="C1981" s="16" t="s">
        <v>847</v>
      </c>
      <c r="D1981" s="16" t="s">
        <v>656</v>
      </c>
      <c r="E1981" s="16" t="s">
        <v>87</v>
      </c>
      <c r="F1981" s="16" t="s">
        <v>20</v>
      </c>
      <c r="G1981" s="7" t="n">
        <v>10</v>
      </c>
      <c r="H1981" s="6" t="n">
        <v>2.853</v>
      </c>
      <c r="I1981" s="6" t="n">
        <v>-28.53</v>
      </c>
      <c r="J1981" s="6" t="n">
        <v>-0</v>
      </c>
      <c r="K1981" s="6" t="n">
        <v>-0.02</v>
      </c>
      <c r="L1981" s="6" t="n">
        <v>-0.02</v>
      </c>
      <c r="M1981" s="6"/>
      <c r="N1981" s="6" t="s">
        <f>=I1981+J1981+K1981+L1981</f>
      </c>
      <c r="O1981" s="16"/>
      <c r="P1981" s="16" t="s">
        <v>999</v>
      </c>
    </row>
    <row collapsed="false" customFormat="false" customHeight="false" hidden="false" ht="12.1" outlineLevel="0" r="1982">
      <c r="A1982" s="29" t="n">
        <v>46139.480115741</v>
      </c>
      <c r="B1982" s="30" t="s">
        <v>96</v>
      </c>
      <c r="C1982" s="30" t="s">
        <v>847</v>
      </c>
      <c r="D1982" s="30" t="s">
        <v>657</v>
      </c>
      <c r="E1982" s="30" t="s">
        <v>87</v>
      </c>
      <c r="F1982" s="30" t="s">
        <v>20</v>
      </c>
      <c r="G1982" s="31" t="n">
        <v>-3785</v>
      </c>
      <c r="H1982" s="32" t="n">
        <v>2.8525</v>
      </c>
      <c r="I1982" s="32" t="n">
        <v>10796.71</v>
      </c>
      <c r="J1982" s="32" t="n">
        <v>0</v>
      </c>
      <c r="K1982" s="32" t="n">
        <v>-6.48</v>
      </c>
      <c r="L1982" s="32" t="n">
        <v>-2.16</v>
      </c>
      <c r="M1982" s="32"/>
      <c r="N1982" s="6" t="s">
        <f>=I1982+J1982+K1982+L1982</f>
      </c>
      <c r="O1982" s="30"/>
      <c r="P1982" s="30" t="s">
        <v>841</v>
      </c>
    </row>
    <row collapsed="false" customFormat="false" customHeight="false" hidden="false" ht="12.1" outlineLevel="0" r="1983">
      <c r="A1983" s="21" t="n">
        <v>46140</v>
      </c>
      <c r="B1983" s="22" t="s">
        <v>803</v>
      </c>
      <c r="C1983" s="22" t="s">
        <v>574</v>
      </c>
      <c r="D1983" s="22" t="s">
        <v>803</v>
      </c>
      <c r="E1983" s="22" t="s">
        <v>803</v>
      </c>
      <c r="F1983" s="22" t="s">
        <v>20</v>
      </c>
      <c r="G1983" s="23" t="n">
        <v>1</v>
      </c>
      <c r="H1983" s="24" t="n">
        <v>64709.32</v>
      </c>
      <c r="I1983" s="24" t="n">
        <v>64709.32</v>
      </c>
      <c r="J1983" s="24" t="n">
        <v>0</v>
      </c>
      <c r="K1983" s="24" t="n">
        <v>-0</v>
      </c>
      <c r="L1983" s="24" t="n">
        <v>-0</v>
      </c>
      <c r="M1983" s="24"/>
      <c r="N1983" s="6" t="s">
        <f>=I1983+J1983+K1983+L1983</f>
      </c>
      <c r="O1983" s="22"/>
      <c r="P1983" s="22" t="s">
        <v>999</v>
      </c>
    </row>
    <row collapsed="false" customFormat="false" customHeight="false" hidden="false" ht="12.1" outlineLevel="0" r="1984">
      <c r="A1984" s="21" t="n">
        <v>46140</v>
      </c>
      <c r="B1984" s="22" t="s">
        <v>813</v>
      </c>
      <c r="C1984" s="22" t="s">
        <v>1103</v>
      </c>
      <c r="D1984" s="22" t="s">
        <v>813</v>
      </c>
      <c r="E1984" s="22" t="s">
        <v>813</v>
      </c>
      <c r="F1984" s="22" t="s">
        <v>20</v>
      </c>
      <c r="G1984" s="23" t="n">
        <v>1</v>
      </c>
      <c r="H1984" s="24" t="n">
        <v>115.56</v>
      </c>
      <c r="I1984" s="24" t="n">
        <v>115.56</v>
      </c>
      <c r="J1984" s="24" t="n">
        <v>0</v>
      </c>
      <c r="K1984" s="24" t="n">
        <v>-0</v>
      </c>
      <c r="L1984" s="24" t="n">
        <v>-0</v>
      </c>
      <c r="M1984" s="24"/>
      <c r="N1984" s="6" t="s">
        <f>=I1984+J1984+K1984+L1984</f>
      </c>
      <c r="O1984" s="22"/>
      <c r="P1984" s="22" t="s">
        <v>999</v>
      </c>
    </row>
    <row collapsed="false" customFormat="false" customHeight="false" hidden="false" ht="12.1" outlineLevel="0" r="1985">
      <c r="A1985" s="21" t="n">
        <v>46140</v>
      </c>
      <c r="B1985" s="22" t="s">
        <v>813</v>
      </c>
      <c r="C1985" s="22" t="s">
        <v>1104</v>
      </c>
      <c r="D1985" s="22" t="s">
        <v>813</v>
      </c>
      <c r="E1985" s="22" t="s">
        <v>813</v>
      </c>
      <c r="F1985" s="22" t="s">
        <v>20</v>
      </c>
      <c r="G1985" s="23" t="n">
        <v>1</v>
      </c>
      <c r="H1985" s="24" t="n">
        <v>57.35</v>
      </c>
      <c r="I1985" s="24" t="n">
        <v>57.35</v>
      </c>
      <c r="J1985" s="24" t="n">
        <v>0</v>
      </c>
      <c r="K1985" s="24" t="n">
        <v>-0</v>
      </c>
      <c r="L1985" s="24" t="n">
        <v>-0</v>
      </c>
      <c r="M1985" s="24"/>
      <c r="N1985" s="6" t="s">
        <f>=I1985+J1985+K1985+L1985</f>
      </c>
      <c r="O1985" s="22"/>
      <c r="P1985" s="22" t="s">
        <v>999</v>
      </c>
    </row>
    <row collapsed="false" customFormat="false" customHeight="false" hidden="false" ht="12.1" outlineLevel="0" r="1986">
      <c r="A1986" s="25" t="n">
        <v>46140</v>
      </c>
      <c r="B1986" s="26" t="s">
        <v>843</v>
      </c>
      <c r="C1986" s="26" t="s">
        <v>574</v>
      </c>
      <c r="D1986" s="26" t="s">
        <v>843</v>
      </c>
      <c r="E1986" s="26" t="s">
        <v>843</v>
      </c>
      <c r="F1986" s="26" t="s">
        <v>20</v>
      </c>
      <c r="G1986" s="27" t="n">
        <v>1</v>
      </c>
      <c r="H1986" s="28" t="n">
        <v>-64709.32</v>
      </c>
      <c r="I1986" s="28" t="n">
        <v>-64709.32</v>
      </c>
      <c r="J1986" s="28" t="n">
        <v>0</v>
      </c>
      <c r="K1986" s="28" t="n">
        <v>-0</v>
      </c>
      <c r="L1986" s="28" t="n">
        <v>-0</v>
      </c>
      <c r="M1986" s="28"/>
      <c r="N1986" s="6" t="s">
        <f>=I1986+J1986+K1986+L1986</f>
      </c>
      <c r="O1986" s="26"/>
      <c r="P1986" s="26" t="s">
        <v>841</v>
      </c>
    </row>
    <row collapsed="false" customFormat="false" customHeight="false" hidden="false" ht="12.1" outlineLevel="0" r="1987">
      <c r="A1987" s="20" t="n">
        <v>46140.419907407</v>
      </c>
      <c r="B1987" s="16" t="s">
        <v>112</v>
      </c>
      <c r="C1987" s="16" t="s">
        <v>980</v>
      </c>
      <c r="D1987" s="16" t="s">
        <v>656</v>
      </c>
      <c r="E1987" s="16" t="s">
        <v>113</v>
      </c>
      <c r="F1987" s="16" t="s">
        <v>20</v>
      </c>
      <c r="G1987" s="7" t="n">
        <v>4</v>
      </c>
      <c r="H1987" s="6" t="n">
        <v>97.89</v>
      </c>
      <c r="I1987" s="6" t="n">
        <v>-29291.86</v>
      </c>
      <c r="J1987" s="6" t="n">
        <v>-359.08</v>
      </c>
      <c r="K1987" s="6" t="n">
        <v>-17.58</v>
      </c>
      <c r="L1987" s="6" t="n">
        <v>-2.49</v>
      </c>
      <c r="M1987" s="6"/>
      <c r="N1987" s="6" t="s">
        <f>=I1987+J1987+K1987+L1987</f>
      </c>
      <c r="O1987" s="16"/>
      <c r="P1987" s="16" t="s">
        <v>999</v>
      </c>
    </row>
    <row collapsed="false" customFormat="false" customHeight="false" hidden="false" ht="12.1" outlineLevel="0" r="1988">
      <c r="A1988" s="20" t="n">
        <v>46140.420439815</v>
      </c>
      <c r="B1988" s="16" t="s">
        <v>96</v>
      </c>
      <c r="C1988" s="16" t="s">
        <v>847</v>
      </c>
      <c r="D1988" s="16" t="s">
        <v>656</v>
      </c>
      <c r="E1988" s="16" t="s">
        <v>87</v>
      </c>
      <c r="F1988" s="16" t="s">
        <v>20</v>
      </c>
      <c r="G1988" s="7" t="n">
        <v>3790</v>
      </c>
      <c r="H1988" s="6" t="n">
        <v>2.796</v>
      </c>
      <c r="I1988" s="6" t="n">
        <v>-10596.84</v>
      </c>
      <c r="J1988" s="6" t="n">
        <v>-0</v>
      </c>
      <c r="K1988" s="6" t="n">
        <v>-6.35</v>
      </c>
      <c r="L1988" s="6" t="n">
        <v>-2.12</v>
      </c>
      <c r="M1988" s="6"/>
      <c r="N1988" s="6" t="s">
        <f>=I1988+J1988+K1988+L1988</f>
      </c>
      <c r="O1988" s="16"/>
      <c r="P1988" s="16" t="s">
        <v>999</v>
      </c>
    </row>
    <row collapsed="false" customFormat="false" customHeight="false" hidden="false" ht="12.1" outlineLevel="0" r="1989">
      <c r="A1989" s="20" t="n">
        <v>46140.421215278</v>
      </c>
      <c r="B1989" s="16" t="s">
        <v>93</v>
      </c>
      <c r="C1989" s="16" t="s">
        <v>935</v>
      </c>
      <c r="D1989" s="16" t="s">
        <v>656</v>
      </c>
      <c r="E1989" s="16" t="s">
        <v>87</v>
      </c>
      <c r="F1989" s="16" t="s">
        <v>20</v>
      </c>
      <c r="G1989" s="7" t="n">
        <v>10</v>
      </c>
      <c r="H1989" s="6" t="n">
        <v>1640.8</v>
      </c>
      <c r="I1989" s="6" t="n">
        <v>-16408</v>
      </c>
      <c r="J1989" s="6" t="n">
        <v>-0</v>
      </c>
      <c r="K1989" s="6" t="n">
        <v>-9.85</v>
      </c>
      <c r="L1989" s="6" t="n">
        <v>-3.28</v>
      </c>
      <c r="M1989" s="6"/>
      <c r="N1989" s="6" t="s">
        <f>=I1989+J1989+K1989+L1989</f>
      </c>
      <c r="O1989" s="16"/>
      <c r="P1989" s="16" t="s">
        <v>999</v>
      </c>
    </row>
    <row collapsed="false" customFormat="false" customHeight="false" hidden="false" ht="12.1" outlineLevel="0" r="1990">
      <c r="A1990" s="20" t="n">
        <v>46140.421539352</v>
      </c>
      <c r="B1990" s="16" t="s">
        <v>124</v>
      </c>
      <c r="C1990" s="16" t="s">
        <v>1101</v>
      </c>
      <c r="D1990" s="16" t="s">
        <v>656</v>
      </c>
      <c r="E1990" s="16" t="s">
        <v>113</v>
      </c>
      <c r="F1990" s="16" t="s">
        <v>20</v>
      </c>
      <c r="G1990" s="7" t="n">
        <v>1</v>
      </c>
      <c r="H1990" s="6" t="n">
        <v>99.0376</v>
      </c>
      <c r="I1990" s="6" t="n">
        <v>-7408.81</v>
      </c>
      <c r="J1990" s="6" t="n">
        <v>-38.15</v>
      </c>
      <c r="K1990" s="6" t="n">
        <v>-4.44</v>
      </c>
      <c r="L1990" s="6" t="n">
        <v>-0.63</v>
      </c>
      <c r="M1990" s="6"/>
      <c r="N1990" s="6" t="s">
        <f>=I1990+J1990+K1990+L1990</f>
      </c>
      <c r="O1990" s="16"/>
      <c r="P1990" s="16" t="s">
        <v>999</v>
      </c>
    </row>
    <row collapsed="false" customFormat="false" customHeight="false" hidden="false" ht="12.1" outlineLevel="0" r="1991">
      <c r="A1991" s="20" t="n">
        <v>46140.421851852</v>
      </c>
      <c r="B1991" s="16" t="s">
        <v>718</v>
      </c>
      <c r="C1991" s="16" t="s">
        <v>912</v>
      </c>
      <c r="D1991" s="16" t="s">
        <v>656</v>
      </c>
      <c r="E1991" s="16" t="s">
        <v>87</v>
      </c>
      <c r="F1991" s="16" t="s">
        <v>20</v>
      </c>
      <c r="G1991" s="7" t="n">
        <v>39</v>
      </c>
      <c r="H1991" s="6" t="n">
        <v>18.697</v>
      </c>
      <c r="I1991" s="6" t="n">
        <v>-729.18</v>
      </c>
      <c r="J1991" s="6" t="n">
        <v>-0</v>
      </c>
      <c r="K1991" s="6" t="n">
        <v>-0</v>
      </c>
      <c r="L1991" s="6" t="n">
        <v>-0.14</v>
      </c>
      <c r="M1991" s="6"/>
      <c r="N1991" s="6" t="s">
        <f>=I1991+J1991+K1991+L1991</f>
      </c>
      <c r="O1991" s="16"/>
      <c r="P1991" s="16" t="s">
        <v>999</v>
      </c>
    </row>
    <row collapsed="false" customFormat="false" customHeight="false" hidden="false" ht="12.1" outlineLevel="0" r="1992">
      <c r="A1992" s="20" t="n">
        <v>46140.520219907</v>
      </c>
      <c r="B1992" s="16" t="s">
        <v>99</v>
      </c>
      <c r="C1992" s="16" t="s">
        <v>1105</v>
      </c>
      <c r="D1992" s="16" t="s">
        <v>656</v>
      </c>
      <c r="E1992" s="16" t="s">
        <v>87</v>
      </c>
      <c r="F1992" s="16" t="s">
        <v>20</v>
      </c>
      <c r="G1992" s="7" t="n">
        <v>12</v>
      </c>
      <c r="H1992" s="6" t="n">
        <v>9.924</v>
      </c>
      <c r="I1992" s="6" t="n">
        <v>-119.09</v>
      </c>
      <c r="J1992" s="6" t="n">
        <v>-0</v>
      </c>
      <c r="K1992" s="6" t="n">
        <v>-0</v>
      </c>
      <c r="L1992" s="6" t="n">
        <v>-0.03</v>
      </c>
      <c r="M1992" s="6"/>
      <c r="N1992" s="6" t="s">
        <f>=I1992+J1992+K1992+L1992</f>
      </c>
      <c r="O1992" s="16"/>
      <c r="P1992" s="16" t="s">
        <v>999</v>
      </c>
    </row>
    <row collapsed="false" customFormat="false" customHeight="false" hidden="false" ht="12.1" outlineLevel="0" r="1993">
      <c r="A1993" s="21" t="n">
        <v>46141</v>
      </c>
      <c r="B1993" s="22" t="s">
        <v>813</v>
      </c>
      <c r="C1993" s="22" t="s">
        <v>1106</v>
      </c>
      <c r="D1993" s="22" t="s">
        <v>813</v>
      </c>
      <c r="E1993" s="22" t="s">
        <v>813</v>
      </c>
      <c r="F1993" s="22" t="s">
        <v>20</v>
      </c>
      <c r="G1993" s="23" t="n">
        <v>1</v>
      </c>
      <c r="H1993" s="24" t="n">
        <v>616.45</v>
      </c>
      <c r="I1993" s="24" t="n">
        <v>616.45</v>
      </c>
      <c r="J1993" s="24" t="n">
        <v>0</v>
      </c>
      <c r="K1993" s="24" t="n">
        <v>-0</v>
      </c>
      <c r="L1993" s="24" t="n">
        <v>-0</v>
      </c>
      <c r="M1993" s="24"/>
      <c r="N1993" s="6" t="s">
        <f>=I1993+J1993+K1993+L1993</f>
      </c>
      <c r="O1993" s="22"/>
      <c r="P1993" s="22" t="s">
        <v>807</v>
      </c>
    </row>
    <row collapsed="false" customFormat="false" customHeight="false" hidden="false" ht="12.1" outlineLevel="0" r="1994">
      <c r="A1994" s="20" t="n">
        <v>46141.790532407</v>
      </c>
      <c r="B1994" s="16" t="s">
        <v>102</v>
      </c>
      <c r="C1994" s="16" t="s">
        <v>845</v>
      </c>
      <c r="D1994" s="16" t="s">
        <v>656</v>
      </c>
      <c r="E1994" s="16" t="s">
        <v>87</v>
      </c>
      <c r="F1994" s="16" t="s">
        <v>20</v>
      </c>
      <c r="G1994" s="7" t="n">
        <v>5</v>
      </c>
      <c r="H1994" s="6" t="n">
        <v>137.6</v>
      </c>
      <c r="I1994" s="6" t="n">
        <v>-688</v>
      </c>
      <c r="J1994" s="6" t="n">
        <v>-0</v>
      </c>
      <c r="K1994" s="6" t="n">
        <v>-0.53</v>
      </c>
      <c r="L1994" s="6" t="n">
        <v>-0</v>
      </c>
      <c r="M1994" s="6"/>
      <c r="N1994" s="6" t="s">
        <f>=I1994+J1994+K1994+L1994</f>
      </c>
      <c r="O1994" s="16"/>
      <c r="P1994" s="16" t="s">
        <v>807</v>
      </c>
    </row>
    <row collapsed="false" customFormat="false" customHeight="false" hidden="false" ht="12.1" outlineLevel="0" r="1995">
      <c r="A1995" s="21" t="n">
        <v>46142</v>
      </c>
      <c r="B1995" s="22" t="s">
        <v>803</v>
      </c>
      <c r="C1995" s="22" t="s">
        <v>175</v>
      </c>
      <c r="D1995" s="22" t="s">
        <v>803</v>
      </c>
      <c r="E1995" s="22" t="s">
        <v>803</v>
      </c>
      <c r="F1995" s="22" t="s">
        <v>20</v>
      </c>
      <c r="G1995" s="23" t="n">
        <v>1</v>
      </c>
      <c r="H1995" s="24" t="n">
        <v>10000</v>
      </c>
      <c r="I1995" s="24" t="n">
        <v>10000</v>
      </c>
      <c r="J1995" s="24" t="n">
        <v>0</v>
      </c>
      <c r="K1995" s="24" t="n">
        <v>-0</v>
      </c>
      <c r="L1995" s="24" t="n">
        <v>-0</v>
      </c>
      <c r="M1995" s="24"/>
      <c r="N1995" s="6" t="s">
        <f>=I1995+J1995+K1995+L1995</f>
      </c>
      <c r="O1995" s="22"/>
      <c r="P1995" s="22" t="s">
        <v>807</v>
      </c>
    </row>
    <row collapsed="false" customFormat="false" customHeight="false" hidden="false" ht="12.1" outlineLevel="0" r="1996">
      <c r="A1996" s="21" t="n">
        <v>46142</v>
      </c>
      <c r="B1996" s="22" t="s">
        <v>803</v>
      </c>
      <c r="C1996" s="22" t="s">
        <v>574</v>
      </c>
      <c r="D1996" s="22" t="s">
        <v>803</v>
      </c>
      <c r="E1996" s="22" t="s">
        <v>803</v>
      </c>
      <c r="F1996" s="22" t="s">
        <v>20</v>
      </c>
      <c r="G1996" s="23" t="n">
        <v>1</v>
      </c>
      <c r="H1996" s="24" t="n">
        <v>118.86</v>
      </c>
      <c r="I1996" s="24" t="n">
        <v>118.86</v>
      </c>
      <c r="J1996" s="24" t="n">
        <v>0</v>
      </c>
      <c r="K1996" s="24" t="n">
        <v>-0</v>
      </c>
      <c r="L1996" s="24" t="n">
        <v>-0</v>
      </c>
      <c r="M1996" s="24"/>
      <c r="N1996" s="6" t="s">
        <f>=I1996+J1996+K1996+L1996</f>
      </c>
      <c r="O1996" s="22"/>
      <c r="P1996" s="22" t="s">
        <v>999</v>
      </c>
    </row>
    <row collapsed="false" customFormat="false" customHeight="false" hidden="false" ht="12.1" outlineLevel="0" r="1997">
      <c r="A1997" s="21" t="n">
        <v>46142</v>
      </c>
      <c r="B1997" s="22" t="s">
        <v>813</v>
      </c>
      <c r="C1997" s="22" t="s">
        <v>1107</v>
      </c>
      <c r="D1997" s="22" t="s">
        <v>813</v>
      </c>
      <c r="E1997" s="22" t="s">
        <v>813</v>
      </c>
      <c r="F1997" s="22" t="s">
        <v>20</v>
      </c>
      <c r="G1997" s="23" t="n">
        <v>1</v>
      </c>
      <c r="H1997" s="24" t="n">
        <v>118.86</v>
      </c>
      <c r="I1997" s="24" t="n">
        <v>118.86</v>
      </c>
      <c r="J1997" s="24" t="n">
        <v>0</v>
      </c>
      <c r="K1997" s="24" t="n">
        <v>-0</v>
      </c>
      <c r="L1997" s="24" t="n">
        <v>-0</v>
      </c>
      <c r="M1997" s="24"/>
      <c r="N1997" s="6" t="s">
        <f>=I1997+J1997+K1997+L1997</f>
      </c>
      <c r="O1997" s="22"/>
      <c r="P1997" s="22" t="s">
        <v>841</v>
      </c>
    </row>
    <row collapsed="false" customFormat="false" customHeight="false" hidden="false" ht="12.1" outlineLevel="0" r="1998">
      <c r="A1998" s="25" t="n">
        <v>46142</v>
      </c>
      <c r="B1998" s="26" t="s">
        <v>843</v>
      </c>
      <c r="C1998" s="26" t="s">
        <v>574</v>
      </c>
      <c r="D1998" s="26" t="s">
        <v>843</v>
      </c>
      <c r="E1998" s="26" t="s">
        <v>843</v>
      </c>
      <c r="F1998" s="26" t="s">
        <v>20</v>
      </c>
      <c r="G1998" s="27" t="n">
        <v>1</v>
      </c>
      <c r="H1998" s="28" t="n">
        <v>-118.86</v>
      </c>
      <c r="I1998" s="28" t="n">
        <v>-118.86</v>
      </c>
      <c r="J1998" s="28" t="n">
        <v>0</v>
      </c>
      <c r="K1998" s="28" t="n">
        <v>-0</v>
      </c>
      <c r="L1998" s="28" t="n">
        <v>-0</v>
      </c>
      <c r="M1998" s="28"/>
      <c r="N1998" s="6" t="s">
        <f>=I1998+J1998+K1998+L1998</f>
      </c>
      <c r="O1998" s="26"/>
      <c r="P1998" s="26" t="s">
        <v>841</v>
      </c>
    </row>
    <row collapsed="false" customFormat="false" customHeight="false" hidden="false" ht="12.1" outlineLevel="0" r="1999">
      <c r="A1999" s="20" t="n">
        <v>46142.624467593</v>
      </c>
      <c r="B1999" s="16" t="s">
        <v>58</v>
      </c>
      <c r="C1999" s="16" t="s">
        <v>961</v>
      </c>
      <c r="D1999" s="16" t="s">
        <v>656</v>
      </c>
      <c r="E1999" s="16" t="s">
        <v>18</v>
      </c>
      <c r="F1999" s="16" t="s">
        <v>20</v>
      </c>
      <c r="G1999" s="7" t="n">
        <v>1000</v>
      </c>
      <c r="H1999" s="6" t="n">
        <v>3.133</v>
      </c>
      <c r="I1999" s="6" t="n">
        <v>-3133</v>
      </c>
      <c r="J1999" s="6" t="n">
        <v>-0</v>
      </c>
      <c r="K1999" s="6" t="n">
        <v>-2.39</v>
      </c>
      <c r="L1999" s="6" t="n">
        <v>-0</v>
      </c>
      <c r="M1999" s="6"/>
      <c r="N1999" s="6" t="s">
        <f>=I1999+J1999+K1999+L1999</f>
      </c>
      <c r="O1999" s="16"/>
      <c r="P1999" s="16" t="s">
        <v>807</v>
      </c>
    </row>
    <row collapsed="false" customFormat="false" customHeight="false" hidden="false" ht="12.1" outlineLevel="0" r="2000">
      <c r="A2000" s="20" t="n">
        <v>46142.624849537</v>
      </c>
      <c r="B2000" s="16" t="s">
        <v>43</v>
      </c>
      <c r="C2000" s="16" t="s">
        <v>984</v>
      </c>
      <c r="D2000" s="16" t="s">
        <v>656</v>
      </c>
      <c r="E2000" s="16" t="s">
        <v>18</v>
      </c>
      <c r="F2000" s="16" t="s">
        <v>20</v>
      </c>
      <c r="G2000" s="7" t="n">
        <v>2</v>
      </c>
      <c r="H2000" s="6" t="n">
        <v>1371.6</v>
      </c>
      <c r="I2000" s="6" t="n">
        <v>-2743.2</v>
      </c>
      <c r="J2000" s="6" t="n">
        <v>-0</v>
      </c>
      <c r="K2000" s="6" t="n">
        <v>-2.1</v>
      </c>
      <c r="L2000" s="6" t="n">
        <v>-0</v>
      </c>
      <c r="M2000" s="6"/>
      <c r="N2000" s="6" t="s">
        <f>=I2000+J2000+K2000+L2000</f>
      </c>
      <c r="O2000" s="16"/>
      <c r="P2000" s="16" t="s">
        <v>807</v>
      </c>
    </row>
    <row collapsed="false" customFormat="false" customHeight="false" hidden="false" ht="12.1" outlineLevel="0" r="2001">
      <c r="A2001" s="20" t="n">
        <v>46142.6253125</v>
      </c>
      <c r="B2001" s="16" t="s">
        <v>54</v>
      </c>
      <c r="C2001" s="16" t="s">
        <v>1040</v>
      </c>
      <c r="D2001" s="16" t="s">
        <v>656</v>
      </c>
      <c r="E2001" s="16" t="s">
        <v>18</v>
      </c>
      <c r="F2001" s="16" t="s">
        <v>20</v>
      </c>
      <c r="G2001" s="7" t="n">
        <v>50</v>
      </c>
      <c r="H2001" s="6" t="n">
        <v>41.455</v>
      </c>
      <c r="I2001" s="6" t="n">
        <v>-2072.75</v>
      </c>
      <c r="J2001" s="6" t="n">
        <v>-0</v>
      </c>
      <c r="K2001" s="6" t="n">
        <v>-1.59</v>
      </c>
      <c r="L2001" s="6" t="n">
        <v>-0</v>
      </c>
      <c r="M2001" s="6"/>
      <c r="N2001" s="6" t="s">
        <f>=I2001+J2001+K2001+L2001</f>
      </c>
      <c r="O2001" s="16"/>
      <c r="P2001" s="16" t="s">
        <v>807</v>
      </c>
    </row>
    <row collapsed="false" customFormat="false" customHeight="false" hidden="false" ht="12.1" outlineLevel="0" r="2002">
      <c r="A2002" s="20" t="n">
        <v>46142.62599537</v>
      </c>
      <c r="B2002" s="16" t="s">
        <v>68</v>
      </c>
      <c r="C2002" s="16" t="s">
        <v>829</v>
      </c>
      <c r="D2002" s="16" t="s">
        <v>656</v>
      </c>
      <c r="E2002" s="16" t="s">
        <v>18</v>
      </c>
      <c r="F2002" s="16" t="s">
        <v>20</v>
      </c>
      <c r="G2002" s="7" t="n">
        <v>2</v>
      </c>
      <c r="H2002" s="6" t="n">
        <v>755.4</v>
      </c>
      <c r="I2002" s="6" t="n">
        <v>-1510.8</v>
      </c>
      <c r="J2002" s="6" t="n">
        <v>-0</v>
      </c>
      <c r="K2002" s="6" t="n">
        <v>-1.16</v>
      </c>
      <c r="L2002" s="6" t="n">
        <v>-0</v>
      </c>
      <c r="M2002" s="6"/>
      <c r="N2002" s="6" t="s">
        <f>=I2002+J2002+K2002+L2002</f>
      </c>
      <c r="O2002" s="16"/>
      <c r="P2002" s="16" t="s">
        <v>807</v>
      </c>
    </row>
    <row collapsed="false" customFormat="false" customHeight="false" hidden="false" ht="12.1" outlineLevel="0" r="2003">
      <c r="A2003" s="20" t="n">
        <v>46142.626273148</v>
      </c>
      <c r="B2003" s="16" t="s">
        <v>31</v>
      </c>
      <c r="C2003" s="16" t="s">
        <v>856</v>
      </c>
      <c r="D2003" s="16" t="s">
        <v>656</v>
      </c>
      <c r="E2003" s="16" t="s">
        <v>18</v>
      </c>
      <c r="F2003" s="16" t="s">
        <v>20</v>
      </c>
      <c r="G2003" s="7" t="n">
        <v>1</v>
      </c>
      <c r="H2003" s="6" t="n">
        <v>511.05</v>
      </c>
      <c r="I2003" s="6" t="n">
        <v>-511.05</v>
      </c>
      <c r="J2003" s="6" t="n">
        <v>-0</v>
      </c>
      <c r="K2003" s="6" t="n">
        <v>-0.39</v>
      </c>
      <c r="L2003" s="6" t="n">
        <v>-0</v>
      </c>
      <c r="M2003" s="6"/>
      <c r="N2003" s="6" t="s">
        <f>=I2003+J2003+K2003+L2003</f>
      </c>
      <c r="O2003" s="16"/>
      <c r="P2003" s="16" t="s">
        <v>807</v>
      </c>
    </row>
    <row collapsed="false" customFormat="false" customHeight="false" hidden="false" ht="12.1" outlineLevel="0" r="2004">
      <c r="A2004" s="20" t="n">
        <v>46142.761377315</v>
      </c>
      <c r="B2004" s="16" t="s">
        <v>99</v>
      </c>
      <c r="C2004" s="16" t="s">
        <v>1105</v>
      </c>
      <c r="D2004" s="16" t="s">
        <v>656</v>
      </c>
      <c r="E2004" s="16" t="s">
        <v>87</v>
      </c>
      <c r="F2004" s="16" t="s">
        <v>20</v>
      </c>
      <c r="G2004" s="7" t="n">
        <v>18</v>
      </c>
      <c r="H2004" s="6" t="n">
        <v>9.89</v>
      </c>
      <c r="I2004" s="6" t="n">
        <v>-178.02</v>
      </c>
      <c r="J2004" s="6" t="n">
        <v>-0</v>
      </c>
      <c r="K2004" s="6" t="n">
        <v>-0</v>
      </c>
      <c r="L2004" s="6" t="n">
        <v>-0.03</v>
      </c>
      <c r="M2004" s="6"/>
      <c r="N2004" s="6" t="s">
        <f>=I2004+J2004+K2004+L2004</f>
      </c>
      <c r="O2004" s="16"/>
      <c r="P2004" s="16" t="s">
        <v>999</v>
      </c>
    </row>
    <row collapsed="false" customFormat="false" customHeight="false" hidden="false" ht="12.1" outlineLevel="0" r="2005">
      <c r="A2005" s="21" t="n">
        <v>46146</v>
      </c>
      <c r="B2005" s="22" t="s">
        <v>813</v>
      </c>
      <c r="C2005" s="22" t="s">
        <v>1108</v>
      </c>
      <c r="D2005" s="22" t="s">
        <v>813</v>
      </c>
      <c r="E2005" s="22" t="s">
        <v>813</v>
      </c>
      <c r="F2005" s="22" t="s">
        <v>20</v>
      </c>
      <c r="G2005" s="23" t="n">
        <v>1</v>
      </c>
      <c r="H2005" s="24" t="n">
        <v>82.36</v>
      </c>
      <c r="I2005" s="24" t="n">
        <v>82.36</v>
      </c>
      <c r="J2005" s="24" t="n">
        <v>0</v>
      </c>
      <c r="K2005" s="24" t="n">
        <v>-0</v>
      </c>
      <c r="L2005" s="24" t="n">
        <v>-0</v>
      </c>
      <c r="M2005" s="24"/>
      <c r="N2005" s="6" t="s">
        <f>=I2005+J2005+K2005+L2005</f>
      </c>
      <c r="O2005" s="22"/>
      <c r="P2005" s="22" t="s">
        <v>999</v>
      </c>
    </row>
    <row collapsed="false" customFormat="false" customHeight="false" hidden="false" ht="12.1" outlineLevel="0" r="2006">
      <c r="A2006" s="20" t="n">
        <v>46148.416400463</v>
      </c>
      <c r="B2006" s="16" t="s">
        <v>99</v>
      </c>
      <c r="C2006" s="16" t="s">
        <v>1105</v>
      </c>
      <c r="D2006" s="16" t="s">
        <v>656</v>
      </c>
      <c r="E2006" s="16" t="s">
        <v>87</v>
      </c>
      <c r="F2006" s="16" t="s">
        <v>20</v>
      </c>
      <c r="G2006" s="7" t="n">
        <v>8</v>
      </c>
      <c r="H2006" s="6" t="n">
        <v>9.93</v>
      </c>
      <c r="I2006" s="6" t="n">
        <v>-79.44</v>
      </c>
      <c r="J2006" s="6" t="n">
        <v>-0</v>
      </c>
      <c r="K2006" s="6" t="n">
        <v>-0</v>
      </c>
      <c r="L2006" s="6" t="n">
        <v>-0.02</v>
      </c>
      <c r="M2006" s="6"/>
      <c r="N2006" s="6" t="s">
        <f>=I2006+J2006+K2006+L2006</f>
      </c>
      <c r="O2006" s="16"/>
      <c r="P2006" s="16" t="s">
        <v>999</v>
      </c>
    </row>
    <row collapsed="false" customFormat="false" customHeight="false" hidden="false" ht="12.1" outlineLevel="0" r="2007">
      <c r="A2007" s="21" t="n">
        <v>46156</v>
      </c>
      <c r="B2007" s="22" t="s">
        <v>813</v>
      </c>
      <c r="C2007" s="22" t="s">
        <v>1109</v>
      </c>
      <c r="D2007" s="22" t="s">
        <v>813</v>
      </c>
      <c r="E2007" s="22" t="s">
        <v>813</v>
      </c>
      <c r="F2007" s="22" t="s">
        <v>20</v>
      </c>
      <c r="G2007" s="23" t="n">
        <v>1</v>
      </c>
      <c r="H2007" s="24" t="n">
        <v>78.22</v>
      </c>
      <c r="I2007" s="24" t="n">
        <v>78.22</v>
      </c>
      <c r="J2007" s="24" t="n">
        <v>0</v>
      </c>
      <c r="K2007" s="24" t="n">
        <v>-0</v>
      </c>
      <c r="L2007" s="24" t="n">
        <v>-0</v>
      </c>
      <c r="M2007" s="24"/>
      <c r="N2007" s="6" t="s">
        <f>=I2007+J2007+K2007+L2007</f>
      </c>
      <c r="O2007" s="22"/>
      <c r="P2007" s="22" t="s">
        <v>999</v>
      </c>
    </row>
    <row collapsed="false" customFormat="false" customHeight="false" hidden="false" ht="12.1" outlineLevel="0" r="2008">
      <c r="A2008" s="20" t="n">
        <v>46156.538310185</v>
      </c>
      <c r="B2008" s="16" t="s">
        <v>99</v>
      </c>
      <c r="C2008" s="16" t="s">
        <v>1105</v>
      </c>
      <c r="D2008" s="16" t="s">
        <v>656</v>
      </c>
      <c r="E2008" s="16" t="s">
        <v>87</v>
      </c>
      <c r="F2008" s="16" t="s">
        <v>20</v>
      </c>
      <c r="G2008" s="7" t="n">
        <v>8</v>
      </c>
      <c r="H2008" s="6" t="n">
        <v>9.921</v>
      </c>
      <c r="I2008" s="6" t="n">
        <v>-79.37</v>
      </c>
      <c r="J2008" s="6" t="n">
        <v>-0</v>
      </c>
      <c r="K2008" s="6" t="n">
        <v>-0</v>
      </c>
      <c r="L2008" s="6" t="n">
        <v>-0.02</v>
      </c>
      <c r="M2008" s="6"/>
      <c r="N2008" s="6" t="s">
        <f>=I2008+J2008+K2008+L2008</f>
      </c>
      <c r="O2008" s="16"/>
      <c r="P2008" s="16" t="s">
        <v>999</v>
      </c>
    </row>
    <row collapsed="false" customFormat="false" customHeight="false" hidden="false" ht="12.1" outlineLevel="0" r="2009">
      <c r="A2009" s="21" t="n">
        <v>46157</v>
      </c>
      <c r="B2009" s="22" t="s">
        <v>813</v>
      </c>
      <c r="C2009" s="22" t="s">
        <v>1110</v>
      </c>
      <c r="D2009" s="22" t="s">
        <v>813</v>
      </c>
      <c r="E2009" s="22" t="s">
        <v>813</v>
      </c>
      <c r="F2009" s="22" t="s">
        <v>20</v>
      </c>
      <c r="G2009" s="23" t="n">
        <v>1</v>
      </c>
      <c r="H2009" s="24" t="n">
        <v>97.68</v>
      </c>
      <c r="I2009" s="24" t="n">
        <v>97.68</v>
      </c>
      <c r="J2009" s="24" t="n">
        <v>0</v>
      </c>
      <c r="K2009" s="24" t="n">
        <v>-0</v>
      </c>
      <c r="L2009" s="24" t="n">
        <v>-0</v>
      </c>
      <c r="M2009" s="24"/>
      <c r="N2009" s="6" t="s">
        <f>=I2009+J2009+K2009+L2009</f>
      </c>
      <c r="O2009" s="22"/>
      <c r="P2009" s="22" t="s">
        <v>999</v>
      </c>
    </row>
    <row collapsed="false" customFormat="false" customHeight="false" hidden="false" ht="12.1" outlineLevel="0" r="2010">
      <c r="A2010" s="20" t="n">
        <v>46157.559988426</v>
      </c>
      <c r="B2010" s="16" t="s">
        <v>99</v>
      </c>
      <c r="C2010" s="16" t="s">
        <v>1105</v>
      </c>
      <c r="D2010" s="16" t="s">
        <v>656</v>
      </c>
      <c r="E2010" s="16" t="s">
        <v>87</v>
      </c>
      <c r="F2010" s="16" t="s">
        <v>20</v>
      </c>
      <c r="G2010" s="7" t="n">
        <v>10</v>
      </c>
      <c r="H2010" s="6" t="n">
        <v>9.795</v>
      </c>
      <c r="I2010" s="6" t="n">
        <v>-97.95</v>
      </c>
      <c r="J2010" s="6" t="n">
        <v>-0</v>
      </c>
      <c r="K2010" s="6" t="n">
        <v>-0</v>
      </c>
      <c r="L2010" s="6" t="n">
        <v>-0.02</v>
      </c>
      <c r="M2010" s="6"/>
      <c r="N2010" s="6" t="s">
        <f>=I2010+J2010+K2010+L2010</f>
      </c>
      <c r="O2010" s="16"/>
      <c r="P2010" s="16" t="s">
        <v>999</v>
      </c>
    </row>
    <row collapsed="false" customFormat="false" customHeight="false" hidden="false" ht="12.1" outlineLevel="0" r="2011">
      <c r="A2011" s="21" t="n">
        <v>46158.351388889</v>
      </c>
      <c r="B2011" s="22" t="s">
        <v>803</v>
      </c>
      <c r="C2011" s="22" t="s">
        <v>175</v>
      </c>
      <c r="D2011" s="22" t="s">
        <v>803</v>
      </c>
      <c r="E2011" s="22" t="s">
        <v>803</v>
      </c>
      <c r="F2011" s="22" t="s">
        <v>20</v>
      </c>
      <c r="G2011" s="23" t="n">
        <v>9000</v>
      </c>
      <c r="H2011" s="24" t="n">
        <v>1</v>
      </c>
      <c r="I2011" s="24" t="n">
        <v>9000</v>
      </c>
      <c r="J2011" s="24" t="n">
        <v>0</v>
      </c>
      <c r="K2011" s="24" t="n">
        <v>-0</v>
      </c>
      <c r="L2011" s="24" t="n">
        <v>-0</v>
      </c>
      <c r="M2011" s="24"/>
      <c r="N2011" s="6" t="s">
        <f>=I2011+J2011+K2011+L2011</f>
      </c>
      <c r="O2011" s="22"/>
      <c r="P2011" s="22" t="s">
        <v>927</v>
      </c>
    </row>
    <row collapsed="false" customFormat="false" customHeight="false" hidden="false" ht="12.1" outlineLevel="0" r="2012">
      <c r="A2012" s="20" t="n">
        <v>46160.752777778</v>
      </c>
      <c r="B2012" s="16" t="s">
        <v>17</v>
      </c>
      <c r="C2012" s="16" t="s">
        <v>928</v>
      </c>
      <c r="D2012" s="16" t="s">
        <v>656</v>
      </c>
      <c r="E2012" s="16" t="s">
        <v>18</v>
      </c>
      <c r="F2012" s="16" t="s">
        <v>20</v>
      </c>
      <c r="G2012" s="7" t="n">
        <v>0.6098292</v>
      </c>
      <c r="H2012" s="6" t="n">
        <v>14758.23</v>
      </c>
      <c r="I2012" s="6" t="n">
        <v>-9000</v>
      </c>
      <c r="J2012" s="6" t="n">
        <v>-0</v>
      </c>
      <c r="K2012" s="6" t="n">
        <v>-0</v>
      </c>
      <c r="L2012" s="6" t="n">
        <v>-0</v>
      </c>
      <c r="M2012" s="6"/>
      <c r="N2012" s="6" t="s">
        <f>=I2012+J2012+K2012+L2012</f>
      </c>
      <c r="O2012" s="16"/>
      <c r="P2012" s="16" t="s">
        <v>927</v>
      </c>
    </row>
    <row collapsed="false" customFormat="false" customHeight="false" hidden="false" ht="12.1" outlineLevel="0" r="2013">
      <c r="A2013" s="21" t="n">
        <v>46161</v>
      </c>
      <c r="B2013" s="22" t="s">
        <v>813</v>
      </c>
      <c r="C2013" s="22" t="s">
        <v>1063</v>
      </c>
      <c r="D2013" s="22" t="s">
        <v>813</v>
      </c>
      <c r="E2013" s="22" t="s">
        <v>813</v>
      </c>
      <c r="F2013" s="22" t="s">
        <v>20</v>
      </c>
      <c r="G2013" s="23" t="n">
        <v>1</v>
      </c>
      <c r="H2013" s="24" t="n">
        <v>2903</v>
      </c>
      <c r="I2013" s="24" t="n">
        <v>2903</v>
      </c>
      <c r="J2013" s="24" t="n">
        <v>0</v>
      </c>
      <c r="K2013" s="24" t="n">
        <v>-0</v>
      </c>
      <c r="L2013" s="24" t="n">
        <v>-0</v>
      </c>
      <c r="M2013" s="24"/>
      <c r="N2013" s="6" t="s">
        <f>=I2013+J2013+K2013+L2013</f>
      </c>
      <c r="O2013" s="22"/>
      <c r="P2013" s="22" t="s">
        <v>807</v>
      </c>
    </row>
    <row collapsed="false" customFormat="false" customHeight="false" hidden="false" ht="12.1" outlineLevel="0" r="2014">
      <c r="A2014" s="20" t="n">
        <v>46161.821886574</v>
      </c>
      <c r="B2014" s="16" t="s">
        <v>102</v>
      </c>
      <c r="C2014" s="16" t="s">
        <v>845</v>
      </c>
      <c r="D2014" s="16" t="s">
        <v>656</v>
      </c>
      <c r="E2014" s="16" t="s">
        <v>87</v>
      </c>
      <c r="F2014" s="16" t="s">
        <v>20</v>
      </c>
      <c r="G2014" s="7" t="n">
        <v>19</v>
      </c>
      <c r="H2014" s="6" t="n">
        <v>139.9</v>
      </c>
      <c r="I2014" s="6" t="n">
        <v>-2658.1</v>
      </c>
      <c r="J2014" s="6" t="n">
        <v>-0</v>
      </c>
      <c r="K2014" s="6" t="n">
        <v>-2.04</v>
      </c>
      <c r="L2014" s="6" t="n">
        <v>-0</v>
      </c>
      <c r="M2014" s="6"/>
      <c r="N2014" s="6" t="s">
        <f>=I2014+J2014+K2014+L2014</f>
      </c>
      <c r="O2014" s="16"/>
      <c r="P2014" s="16" t="s">
        <v>807</v>
      </c>
    </row>
    <row collapsed="false" customFormat="false" customHeight="false" hidden="false" ht="12.1" outlineLevel="0" r="2015">
      <c r="A2015" s="20" t="n">
        <v>46161.821886574</v>
      </c>
      <c r="B2015" s="16" t="s">
        <v>102</v>
      </c>
      <c r="C2015" s="16" t="s">
        <v>845</v>
      </c>
      <c r="D2015" s="16" t="s">
        <v>656</v>
      </c>
      <c r="E2015" s="16" t="s">
        <v>87</v>
      </c>
      <c r="F2015" s="16" t="s">
        <v>20</v>
      </c>
      <c r="G2015" s="7" t="n">
        <v>2</v>
      </c>
      <c r="H2015" s="6" t="n">
        <v>139.9</v>
      </c>
      <c r="I2015" s="6" t="n">
        <v>-279.8</v>
      </c>
      <c r="J2015" s="6" t="n">
        <v>-0</v>
      </c>
      <c r="K2015" s="6" t="n">
        <v>-0.21</v>
      </c>
      <c r="L2015" s="6" t="n">
        <v>-0</v>
      </c>
      <c r="M2015" s="6"/>
      <c r="N2015" s="6" t="s">
        <f>=I2015+J2015+K2015+L2015</f>
      </c>
      <c r="O2015" s="16"/>
      <c r="P2015" s="16" t="s">
        <v>807</v>
      </c>
    </row>
    <row collapsed="false" customFormat="false" customHeight="false" hidden="false" ht="12.1" outlineLevel="0" r="2016">
      <c r="A2016" s="21" t="n">
        <v>46162</v>
      </c>
      <c r="B2016" s="22" t="s">
        <v>813</v>
      </c>
      <c r="C2016" s="22" t="s">
        <v>1022</v>
      </c>
      <c r="D2016" s="22" t="s">
        <v>813</v>
      </c>
      <c r="E2016" s="22" t="s">
        <v>813</v>
      </c>
      <c r="F2016" s="22" t="s">
        <v>20</v>
      </c>
      <c r="G2016" s="23" t="n">
        <v>1</v>
      </c>
      <c r="H2016" s="24" t="n">
        <v>494</v>
      </c>
      <c r="I2016" s="24" t="n">
        <v>494</v>
      </c>
      <c r="J2016" s="24" t="n">
        <v>0</v>
      </c>
      <c r="K2016" s="24" t="n">
        <v>-0</v>
      </c>
      <c r="L2016" s="24" t="n">
        <v>-0</v>
      </c>
      <c r="M2016" s="24"/>
      <c r="N2016" s="6" t="s">
        <f>=I2016+J2016+K2016+L2016</f>
      </c>
      <c r="O2016" s="22"/>
      <c r="P2016" s="22" t="s">
        <v>807</v>
      </c>
    </row>
    <row collapsed="false" customFormat="false" customHeight="false" hidden="false" ht="12.1" outlineLevel="0" r="2017">
      <c r="A2017" s="21" t="n">
        <v>46162</v>
      </c>
      <c r="B2017" s="22" t="s">
        <v>813</v>
      </c>
      <c r="C2017" s="22" t="s">
        <v>1111</v>
      </c>
      <c r="D2017" s="22" t="s">
        <v>813</v>
      </c>
      <c r="E2017" s="22" t="s">
        <v>813</v>
      </c>
      <c r="F2017" s="22" t="s">
        <v>20</v>
      </c>
      <c r="G2017" s="23" t="n">
        <v>1</v>
      </c>
      <c r="H2017" s="24" t="n">
        <v>78.96</v>
      </c>
      <c r="I2017" s="24" t="n">
        <v>78.96</v>
      </c>
      <c r="J2017" s="24" t="n">
        <v>0</v>
      </c>
      <c r="K2017" s="24" t="n">
        <v>-0</v>
      </c>
      <c r="L2017" s="24" t="n">
        <v>-0</v>
      </c>
      <c r="M2017" s="24"/>
      <c r="N2017" s="6" t="s">
        <f>=I2017+J2017+K2017+L2017</f>
      </c>
      <c r="O2017" s="22"/>
      <c r="P2017" s="22" t="s">
        <v>999</v>
      </c>
    </row>
    <row collapsed="false" customFormat="false" customHeight="false" hidden="false" ht="12.1" outlineLevel="0" r="2018">
      <c r="A2018" s="21" t="n">
        <v>46162</v>
      </c>
      <c r="B2018" s="22" t="s">
        <v>813</v>
      </c>
      <c r="C2018" s="22" t="s">
        <v>1112</v>
      </c>
      <c r="D2018" s="22" t="s">
        <v>813</v>
      </c>
      <c r="E2018" s="22" t="s">
        <v>813</v>
      </c>
      <c r="F2018" s="22" t="s">
        <v>20</v>
      </c>
      <c r="G2018" s="23" t="n">
        <v>1</v>
      </c>
      <c r="H2018" s="24" t="n">
        <v>556.1</v>
      </c>
      <c r="I2018" s="24" t="n">
        <v>556.1</v>
      </c>
      <c r="J2018" s="24" t="n">
        <v>0</v>
      </c>
      <c r="K2018" s="24" t="n">
        <v>-0</v>
      </c>
      <c r="L2018" s="24" t="n">
        <v>-0</v>
      </c>
      <c r="M2018" s="24"/>
      <c r="N2018" s="6" t="s">
        <f>=I2018+J2018+K2018+L2018</f>
      </c>
      <c r="O2018" s="22"/>
      <c r="P2018" s="22" t="s">
        <v>999</v>
      </c>
    </row>
    <row collapsed="false" customFormat="false" customHeight="false" hidden="false" ht="12.1" outlineLevel="0" r="2019">
      <c r="A2019" s="20" t="n">
        <v>46162.746273148</v>
      </c>
      <c r="B2019" s="16" t="s">
        <v>102</v>
      </c>
      <c r="C2019" s="16" t="s">
        <v>845</v>
      </c>
      <c r="D2019" s="16" t="s">
        <v>656</v>
      </c>
      <c r="E2019" s="16" t="s">
        <v>87</v>
      </c>
      <c r="F2019" s="16" t="s">
        <v>20</v>
      </c>
      <c r="G2019" s="7" t="n">
        <v>3</v>
      </c>
      <c r="H2019" s="6" t="n">
        <v>138.45</v>
      </c>
      <c r="I2019" s="6" t="n">
        <v>-415.35</v>
      </c>
      <c r="J2019" s="6" t="n">
        <v>-0</v>
      </c>
      <c r="K2019" s="6" t="n">
        <v>-0.32</v>
      </c>
      <c r="L2019" s="6" t="n">
        <v>-0</v>
      </c>
      <c r="M2019" s="6"/>
      <c r="N2019" s="6" t="s">
        <f>=I2019+J2019+K2019+L2019</f>
      </c>
      <c r="O2019" s="16"/>
      <c r="P2019" s="16" t="s">
        <v>807</v>
      </c>
    </row>
    <row collapsed="false" customFormat="false" customHeight="false" hidden="false" ht="12.1" outlineLevel="0" r="2020">
      <c r="A2020" s="20" t="n">
        <v>46162.803472222</v>
      </c>
      <c r="B2020" s="16" t="s">
        <v>96</v>
      </c>
      <c r="C2020" s="16" t="s">
        <v>847</v>
      </c>
      <c r="D2020" s="16" t="s">
        <v>656</v>
      </c>
      <c r="E2020" s="16" t="s">
        <v>87</v>
      </c>
      <c r="F2020" s="16" t="s">
        <v>20</v>
      </c>
      <c r="G2020" s="7" t="n">
        <v>240</v>
      </c>
      <c r="H2020" s="6" t="n">
        <v>2.6545</v>
      </c>
      <c r="I2020" s="6" t="n">
        <v>-637.08</v>
      </c>
      <c r="J2020" s="6" t="n">
        <v>-0</v>
      </c>
      <c r="K2020" s="6" t="n">
        <v>-0.38</v>
      </c>
      <c r="L2020" s="6" t="n">
        <v>-0.13</v>
      </c>
      <c r="M2020" s="6"/>
      <c r="N2020" s="6" t="s">
        <f>=I2020+J2020+K2020+L2020</f>
      </c>
      <c r="O2020" s="16"/>
      <c r="P2020" s="16" t="s">
        <v>999</v>
      </c>
    </row>
    <row collapsed="false" customFormat="false" customHeight="false" hidden="false" ht="12.1" outlineLevel="0" r="2021">
      <c r="A2021" s="21" t="n">
        <v>46168</v>
      </c>
      <c r="B2021" s="22" t="s">
        <v>813</v>
      </c>
      <c r="C2021" s="22" t="s">
        <v>1113</v>
      </c>
      <c r="D2021" s="22" t="s">
        <v>813</v>
      </c>
      <c r="E2021" s="22" t="s">
        <v>813</v>
      </c>
      <c r="F2021" s="22" t="s">
        <v>20</v>
      </c>
      <c r="G2021" s="23" t="n">
        <v>1</v>
      </c>
      <c r="H2021" s="24" t="n">
        <v>108.96</v>
      </c>
      <c r="I2021" s="24" t="n">
        <v>108.96</v>
      </c>
      <c r="J2021" s="24" t="n">
        <v>0</v>
      </c>
      <c r="K2021" s="24" t="n">
        <v>-0</v>
      </c>
      <c r="L2021" s="24" t="n">
        <v>-0</v>
      </c>
      <c r="M2021" s="24"/>
      <c r="N2021" s="6" t="s">
        <f>=I2021+J2021+K2021+L2021</f>
      </c>
      <c r="O2021" s="22"/>
      <c r="P2021" s="22" t="s">
        <v>999</v>
      </c>
    </row>
    <row collapsed="false" customFormat="false" customHeight="false" hidden="false" ht="12.1" outlineLevel="0" r="2022">
      <c r="A2022" s="20" t="n">
        <v>46169.472314815</v>
      </c>
      <c r="B2022" s="16" t="s">
        <v>99</v>
      </c>
      <c r="C2022" s="16" t="s">
        <v>1105</v>
      </c>
      <c r="D2022" s="16" t="s">
        <v>656</v>
      </c>
      <c r="E2022" s="16" t="s">
        <v>87</v>
      </c>
      <c r="F2022" s="16" t="s">
        <v>20</v>
      </c>
      <c r="G2022" s="7" t="n">
        <v>12</v>
      </c>
      <c r="H2022" s="6" t="n">
        <v>9.56</v>
      </c>
      <c r="I2022" s="6" t="n">
        <v>-114.72</v>
      </c>
      <c r="J2022" s="6" t="n">
        <v>-0</v>
      </c>
      <c r="K2022" s="6" t="n">
        <v>-0</v>
      </c>
      <c r="L2022" s="6" t="n">
        <v>-0.02</v>
      </c>
      <c r="M2022" s="6"/>
      <c r="N2022" s="6" t="s">
        <f>=I2022+J2022+K2022+L2022</f>
      </c>
      <c r="O2022" s="16"/>
      <c r="P2022" s="16" t="s">
        <v>999</v>
      </c>
    </row>
    <row collapsed="false" customFormat="false" customHeight="false" hidden="false" ht="12.1" outlineLevel="0" r="2023">
      <c r="A2023" s="21" t="n">
        <v>46170</v>
      </c>
      <c r="B2023" s="22" t="s">
        <v>813</v>
      </c>
      <c r="C2023" s="22" t="s">
        <v>1114</v>
      </c>
      <c r="D2023" s="22" t="s">
        <v>813</v>
      </c>
      <c r="E2023" s="22" t="s">
        <v>813</v>
      </c>
      <c r="F2023" s="22" t="s">
        <v>20</v>
      </c>
      <c r="G2023" s="23" t="n">
        <v>1</v>
      </c>
      <c r="H2023" s="24" t="n">
        <v>57.35</v>
      </c>
      <c r="I2023" s="24" t="n">
        <v>57.35</v>
      </c>
      <c r="J2023" s="24" t="n">
        <v>0</v>
      </c>
      <c r="K2023" s="24" t="n">
        <v>-0</v>
      </c>
      <c r="L2023" s="24" t="n">
        <v>-0</v>
      </c>
      <c r="M2023" s="24"/>
      <c r="N2023" s="6" t="s">
        <f>=I2023+J2023+K2023+L2023</f>
      </c>
      <c r="O2023" s="22"/>
      <c r="P2023" s="22" t="s">
        <v>999</v>
      </c>
    </row>
    <row collapsed="false" customFormat="false" customHeight="false" hidden="false" ht="12.1" outlineLevel="0" r="2024">
      <c r="A2024" s="20" t="n">
        <v>46170.658993056</v>
      </c>
      <c r="B2024" s="16" t="s">
        <v>99</v>
      </c>
      <c r="C2024" s="16" t="s">
        <v>1105</v>
      </c>
      <c r="D2024" s="16" t="s">
        <v>656</v>
      </c>
      <c r="E2024" s="16" t="s">
        <v>87</v>
      </c>
      <c r="F2024" s="16" t="s">
        <v>20</v>
      </c>
      <c r="G2024" s="7" t="n">
        <v>6</v>
      </c>
      <c r="H2024" s="6" t="n">
        <v>9.545</v>
      </c>
      <c r="I2024" s="6" t="n">
        <v>-57.27</v>
      </c>
      <c r="J2024" s="6" t="n">
        <v>-0</v>
      </c>
      <c r="K2024" s="6" t="n">
        <v>-0</v>
      </c>
      <c r="L2024" s="6" t="n">
        <v>-0.02</v>
      </c>
      <c r="M2024" s="6"/>
      <c r="N2024" s="6" t="s">
        <f>=I2024+J2024+K2024+L2024</f>
      </c>
      <c r="O2024" s="16"/>
      <c r="P2024" s="16" t="s">
        <v>999</v>
      </c>
    </row>
    <row collapsed="false" customFormat="false" customHeight="false" hidden="false" ht="12.1" outlineLevel="0" r="2025">
      <c r="A2025" s="21" t="n">
        <v>46174</v>
      </c>
      <c r="B2025" s="22" t="s">
        <v>813</v>
      </c>
      <c r="C2025" s="22" t="s">
        <v>1115</v>
      </c>
      <c r="D2025" s="22" t="s">
        <v>813</v>
      </c>
      <c r="E2025" s="22" t="s">
        <v>813</v>
      </c>
      <c r="F2025" s="22" t="s">
        <v>20</v>
      </c>
      <c r="G2025" s="23" t="n">
        <v>1</v>
      </c>
      <c r="H2025" s="24" t="n">
        <v>78.12</v>
      </c>
      <c r="I2025" s="24" t="n">
        <v>78.12</v>
      </c>
      <c r="J2025" s="24" t="n">
        <v>0</v>
      </c>
      <c r="K2025" s="24" t="n">
        <v>-0</v>
      </c>
      <c r="L2025" s="24" t="n">
        <v>-0</v>
      </c>
      <c r="M2025" s="24"/>
      <c r="N2025" s="6" t="s">
        <f>=I2025+J2025+K2025+L2025</f>
      </c>
      <c r="O2025" s="22"/>
      <c r="P2025" s="22" t="s">
        <v>999</v>
      </c>
    </row>
    <row collapsed="false" customFormat="false" customHeight="false" hidden="false" ht="12.1" outlineLevel="0" r="2026">
      <c r="A2026" s="21" t="n">
        <v>46175</v>
      </c>
      <c r="B2026" s="22" t="s">
        <v>813</v>
      </c>
      <c r="C2026" s="22" t="s">
        <v>1116</v>
      </c>
      <c r="D2026" s="22" t="s">
        <v>813</v>
      </c>
      <c r="E2026" s="22" t="s">
        <v>813</v>
      </c>
      <c r="F2026" s="22" t="s">
        <v>20</v>
      </c>
      <c r="G2026" s="23" t="n">
        <v>1</v>
      </c>
      <c r="H2026" s="24" t="n">
        <v>391</v>
      </c>
      <c r="I2026" s="24" t="n">
        <v>391</v>
      </c>
      <c r="J2026" s="24" t="n">
        <v>0</v>
      </c>
      <c r="K2026" s="24" t="n">
        <v>-0</v>
      </c>
      <c r="L2026" s="24" t="n">
        <v>-0</v>
      </c>
      <c r="M2026" s="24"/>
      <c r="N2026" s="6" t="s">
        <f>=I2026+J2026+K2026+L2026</f>
      </c>
      <c r="O2026" s="22"/>
      <c r="P2026" s="22" t="s">
        <v>807</v>
      </c>
    </row>
    <row collapsed="false" customFormat="false" customHeight="false" hidden="false" ht="12.1" outlineLevel="0" r="2027">
      <c r="A2027" s="20" t="n">
        <v>46175.49275463</v>
      </c>
      <c r="B2027" s="16" t="s">
        <v>99</v>
      </c>
      <c r="C2027" s="16" t="s">
        <v>1105</v>
      </c>
      <c r="D2027" s="16" t="s">
        <v>656</v>
      </c>
      <c r="E2027" s="16" t="s">
        <v>87</v>
      </c>
      <c r="F2027" s="16" t="s">
        <v>20</v>
      </c>
      <c r="G2027" s="7" t="n">
        <v>8</v>
      </c>
      <c r="H2027" s="6" t="n">
        <v>9.687</v>
      </c>
      <c r="I2027" s="6" t="n">
        <v>-77.5</v>
      </c>
      <c r="J2027" s="6" t="n">
        <v>-0</v>
      </c>
      <c r="K2027" s="6" t="n">
        <v>-0</v>
      </c>
      <c r="L2027" s="6" t="n">
        <v>-0.02</v>
      </c>
      <c r="M2027" s="6"/>
      <c r="N2027" s="6" t="s">
        <f>=I2027+J2027+K2027+L2027</f>
      </c>
      <c r="O2027" s="16"/>
      <c r="P2027" s="16" t="s">
        <v>999</v>
      </c>
    </row>
    <row collapsed="false" customFormat="false" customHeight="false" hidden="false" ht="12.1" outlineLevel="0" r="2028">
      <c r="A2028" s="20" t="n">
        <v>46175.720428241</v>
      </c>
      <c r="B2028" s="16" t="s">
        <v>102</v>
      </c>
      <c r="C2028" s="16" t="s">
        <v>845</v>
      </c>
      <c r="D2028" s="16" t="s">
        <v>656</v>
      </c>
      <c r="E2028" s="16" t="s">
        <v>87</v>
      </c>
      <c r="F2028" s="16" t="s">
        <v>20</v>
      </c>
      <c r="G2028" s="7" t="n">
        <v>3</v>
      </c>
      <c r="H2028" s="6" t="n">
        <v>137.9</v>
      </c>
      <c r="I2028" s="6" t="n">
        <v>-413.7</v>
      </c>
      <c r="J2028" s="6" t="n">
        <v>-0</v>
      </c>
      <c r="K2028" s="6" t="n">
        <v>-0.32</v>
      </c>
      <c r="L2028" s="6" t="n">
        <v>-0</v>
      </c>
      <c r="M2028" s="6"/>
      <c r="N2028" s="6" t="s">
        <f>=I2028+J2028+K2028+L2028</f>
      </c>
      <c r="O2028" s="16"/>
      <c r="P2028" s="16" t="s">
        <v>807</v>
      </c>
    </row>
    <row collapsed="false" customFormat="false" customHeight="false" hidden="false" ht="12.1" outlineLevel="0" r="2029">
      <c r="A2029" s="21" t="n">
        <v>46188</v>
      </c>
      <c r="B2029" s="22" t="s">
        <v>813</v>
      </c>
      <c r="C2029" s="22" t="s">
        <v>1117</v>
      </c>
      <c r="D2029" s="22" t="s">
        <v>813</v>
      </c>
      <c r="E2029" s="22" t="s">
        <v>813</v>
      </c>
      <c r="F2029" s="22" t="s">
        <v>20</v>
      </c>
      <c r="G2029" s="23" t="n">
        <v>1</v>
      </c>
      <c r="H2029" s="24" t="n">
        <v>97.68</v>
      </c>
      <c r="I2029" s="24" t="n">
        <v>97.68</v>
      </c>
      <c r="J2029" s="24" t="n">
        <v>0</v>
      </c>
      <c r="K2029" s="24" t="n">
        <v>-0</v>
      </c>
      <c r="L2029" s="24" t="n">
        <v>-0</v>
      </c>
      <c r="M2029" s="24"/>
      <c r="N2029" s="6" t="s">
        <f>=I2029+J2029+K2029+L2029</f>
      </c>
      <c r="O2029" s="22"/>
      <c r="P2029" s="22" t="s">
        <v>999</v>
      </c>
    </row>
    <row collapsed="false" customFormat="false" customHeight="false" hidden="false" ht="12.1" outlineLevel="0" r="2030">
      <c r="A2030" s="21" t="n">
        <v>46188</v>
      </c>
      <c r="B2030" s="22" t="s">
        <v>813</v>
      </c>
      <c r="C2030" s="22" t="s">
        <v>1118</v>
      </c>
      <c r="D2030" s="22" t="s">
        <v>813</v>
      </c>
      <c r="E2030" s="22" t="s">
        <v>813</v>
      </c>
      <c r="F2030" s="22" t="s">
        <v>20</v>
      </c>
      <c r="G2030" s="23" t="n">
        <v>1</v>
      </c>
      <c r="H2030" s="24" t="n">
        <v>76.1</v>
      </c>
      <c r="I2030" s="24" t="n">
        <v>76.1</v>
      </c>
      <c r="J2030" s="24" t="n">
        <v>0</v>
      </c>
      <c r="K2030" s="24" t="n">
        <v>-0</v>
      </c>
      <c r="L2030" s="24" t="n">
        <v>-0</v>
      </c>
      <c r="M2030" s="24"/>
      <c r="N2030" s="6" t="s">
        <f>=I2030+J2030+K2030+L2030</f>
      </c>
      <c r="O2030" s="22"/>
      <c r="P2030" s="22" t="s">
        <v>999</v>
      </c>
    </row>
    <row collapsed="false" customFormat="false" customHeight="false" hidden="false" ht="12.1" outlineLevel="0" r="2031">
      <c r="A2031" s="21" t="n">
        <v>46188</v>
      </c>
      <c r="B2031" s="22" t="s">
        <v>813</v>
      </c>
      <c r="C2031" s="22" t="s">
        <v>1119</v>
      </c>
      <c r="D2031" s="22" t="s">
        <v>813</v>
      </c>
      <c r="E2031" s="22" t="s">
        <v>813</v>
      </c>
      <c r="F2031" s="22" t="s">
        <v>20</v>
      </c>
      <c r="G2031" s="23" t="n">
        <v>1</v>
      </c>
      <c r="H2031" s="24" t="n">
        <v>178.3</v>
      </c>
      <c r="I2031" s="24" t="n">
        <v>178.3</v>
      </c>
      <c r="J2031" s="24" t="n">
        <v>0</v>
      </c>
      <c r="K2031" s="24" t="n">
        <v>-0</v>
      </c>
      <c r="L2031" s="24" t="n">
        <v>-0</v>
      </c>
      <c r="M2031" s="24"/>
      <c r="N2031" s="6" t="s">
        <f>=I2031+J2031+K2031+L2031</f>
      </c>
      <c r="O2031" s="22"/>
      <c r="P2031" s="22" t="s">
        <v>999</v>
      </c>
    </row>
    <row collapsed="false" customFormat="false" customHeight="false" hidden="false" ht="12.1" outlineLevel="0" r="2032">
      <c r="A2032" s="20" t="n">
        <v>46188.682835648</v>
      </c>
      <c r="B2032" s="16" t="s">
        <v>96</v>
      </c>
      <c r="C2032" s="16" t="s">
        <v>847</v>
      </c>
      <c r="D2032" s="16" t="s">
        <v>656</v>
      </c>
      <c r="E2032" s="16" t="s">
        <v>87</v>
      </c>
      <c r="F2032" s="16" t="s">
        <v>20</v>
      </c>
      <c r="G2032" s="7" t="n">
        <v>10</v>
      </c>
      <c r="H2032" s="6" t="n">
        <v>2.552</v>
      </c>
      <c r="I2032" s="6" t="n">
        <v>-25.52</v>
      </c>
      <c r="J2032" s="6" t="n">
        <v>-0</v>
      </c>
      <c r="K2032" s="6" t="n">
        <v>-0.02</v>
      </c>
      <c r="L2032" s="6" t="n">
        <v>-0.02</v>
      </c>
      <c r="M2032" s="6"/>
      <c r="N2032" s="6" t="s">
        <f>=I2032+J2032+K2032+L2032</f>
      </c>
      <c r="O2032" s="16"/>
      <c r="P2032" s="16" t="s">
        <v>999</v>
      </c>
    </row>
    <row collapsed="false" customFormat="false" customHeight="false" hidden="false" ht="12.1" outlineLevel="0" r="2033">
      <c r="A2033" s="20" t="n">
        <v>46188.682835648</v>
      </c>
      <c r="B2033" s="16" t="s">
        <v>96</v>
      </c>
      <c r="C2033" s="16" t="s">
        <v>847</v>
      </c>
      <c r="D2033" s="16" t="s">
        <v>656</v>
      </c>
      <c r="E2033" s="16" t="s">
        <v>87</v>
      </c>
      <c r="F2033" s="16" t="s">
        <v>20</v>
      </c>
      <c r="G2033" s="7" t="n">
        <v>120</v>
      </c>
      <c r="H2033" s="6" t="n">
        <v>2.5525</v>
      </c>
      <c r="I2033" s="6" t="n">
        <v>-306.3</v>
      </c>
      <c r="J2033" s="6" t="n">
        <v>-0</v>
      </c>
      <c r="K2033" s="6" t="n">
        <v>-0.18</v>
      </c>
      <c r="L2033" s="6" t="n">
        <v>-0.06</v>
      </c>
      <c r="M2033" s="6"/>
      <c r="N2033" s="6" t="s">
        <f>=I2033+J2033+K2033+L2033</f>
      </c>
      <c r="O2033" s="16"/>
      <c r="P2033" s="16" t="s">
        <v>999</v>
      </c>
    </row>
    <row collapsed="false" customFormat="false" customHeight="false" hidden="false" ht="12.1" outlineLevel="0" r="2034">
      <c r="A2034" s="20" t="n">
        <v>46188.683078704</v>
      </c>
      <c r="B2034" s="16" t="s">
        <v>99</v>
      </c>
      <c r="C2034" s="16" t="s">
        <v>1105</v>
      </c>
      <c r="D2034" s="16" t="s">
        <v>656</v>
      </c>
      <c r="E2034" s="16" t="s">
        <v>87</v>
      </c>
      <c r="F2034" s="16" t="s">
        <v>20</v>
      </c>
      <c r="G2034" s="7" t="n">
        <v>2</v>
      </c>
      <c r="H2034" s="6" t="n">
        <v>9.514</v>
      </c>
      <c r="I2034" s="6" t="n">
        <v>-19.03</v>
      </c>
      <c r="J2034" s="6" t="n">
        <v>-0</v>
      </c>
      <c r="K2034" s="6" t="n">
        <v>-0</v>
      </c>
      <c r="L2034" s="6" t="n">
        <v>-0.02</v>
      </c>
      <c r="M2034" s="6"/>
      <c r="N2034" s="6" t="s">
        <f>=I2034+J2034+K2034+L2034</f>
      </c>
      <c r="O2034" s="16"/>
      <c r="P2034" s="16" t="s">
        <v>999</v>
      </c>
    </row>
    <row collapsed="false" customFormat="false" customHeight="false" hidden="false" ht="12.1" outlineLevel="0" r="2035">
      <c r="A2035" s="21" t="n">
        <v>46189.769444444</v>
      </c>
      <c r="B2035" s="22" t="s">
        <v>803</v>
      </c>
      <c r="C2035" s="22" t="s">
        <v>175</v>
      </c>
      <c r="D2035" s="22" t="s">
        <v>803</v>
      </c>
      <c r="E2035" s="22" t="s">
        <v>803</v>
      </c>
      <c r="F2035" s="22" t="s">
        <v>20</v>
      </c>
      <c r="G2035" s="23" t="n">
        <v>9000</v>
      </c>
      <c r="H2035" s="24" t="n">
        <v>1</v>
      </c>
      <c r="I2035" s="24" t="n">
        <v>9000</v>
      </c>
      <c r="J2035" s="24" t="n">
        <v>0</v>
      </c>
      <c r="K2035" s="24" t="n">
        <v>-0</v>
      </c>
      <c r="L2035" s="24" t="n">
        <v>-0</v>
      </c>
      <c r="M2035" s="24"/>
      <c r="N2035" s="6" t="s">
        <f>=I2035+J2035+K2035+L2035</f>
      </c>
      <c r="O2035" s="22"/>
      <c r="P2035" s="22" t="s">
        <v>927</v>
      </c>
    </row>
    <row collapsed="false" customFormat="false" customHeight="false" hidden="false" ht="12.1" outlineLevel="0" r="2036">
      <c r="A2036" s="20" t="n">
        <v>46190.76875</v>
      </c>
      <c r="B2036" s="16" t="s">
        <v>17</v>
      </c>
      <c r="C2036" s="16" t="s">
        <v>928</v>
      </c>
      <c r="D2036" s="16" t="s">
        <v>656</v>
      </c>
      <c r="E2036" s="16" t="s">
        <v>18</v>
      </c>
      <c r="F2036" s="16" t="s">
        <v>20</v>
      </c>
      <c r="G2036" s="7" t="n">
        <v>0.6632697</v>
      </c>
      <c r="H2036" s="6" t="n">
        <v>13569.14</v>
      </c>
      <c r="I2036" s="6" t="n">
        <v>-9000</v>
      </c>
      <c r="J2036" s="6" t="n">
        <v>-0</v>
      </c>
      <c r="K2036" s="6" t="n">
        <v>-0</v>
      </c>
      <c r="L2036" s="6" t="n">
        <v>-0</v>
      </c>
      <c r="M2036" s="6"/>
      <c r="N2036" s="6" t="s">
        <f>=I2036+J2036+K2036+L2036</f>
      </c>
      <c r="O2036" s="16"/>
      <c r="P2036" s="16" t="s">
        <v>927</v>
      </c>
    </row>
    <row collapsed="false" customFormat="false" customHeight="false" hidden="false" ht="12.1" outlineLevel="0" r="2037">
      <c r="A2037" s="21" t="n">
        <v>46197</v>
      </c>
      <c r="B2037" s="22" t="s">
        <v>813</v>
      </c>
      <c r="C2037" s="22" t="s">
        <v>1120</v>
      </c>
      <c r="D2037" s="22" t="s">
        <v>813</v>
      </c>
      <c r="E2037" s="22" t="s">
        <v>813</v>
      </c>
      <c r="F2037" s="22" t="s">
        <v>20</v>
      </c>
      <c r="G2037" s="23" t="n">
        <v>1</v>
      </c>
      <c r="H2037" s="24" t="n">
        <v>2239.4</v>
      </c>
      <c r="I2037" s="24" t="n">
        <v>2239.4</v>
      </c>
      <c r="J2037" s="24" t="n">
        <v>0</v>
      </c>
      <c r="K2037" s="24" t="n">
        <v>-0</v>
      </c>
      <c r="L2037" s="24" t="n">
        <v>-0</v>
      </c>
      <c r="M2037" s="24"/>
      <c r="N2037" s="6" t="s">
        <f>=I2037+J2037+K2037+L2037</f>
      </c>
      <c r="O2037" s="22"/>
      <c r="P2037" s="22" t="s">
        <v>807</v>
      </c>
    </row>
    <row collapsed="false" customFormat="false" customHeight="false" hidden="false" ht="12.1" outlineLevel="0" r="2038">
      <c r="A2038" s="21" t="n">
        <v>46197</v>
      </c>
      <c r="B2038" s="22" t="s">
        <v>813</v>
      </c>
      <c r="C2038" s="22" t="s">
        <v>1121</v>
      </c>
      <c r="D2038" s="22" t="s">
        <v>813</v>
      </c>
      <c r="E2038" s="22" t="s">
        <v>813</v>
      </c>
      <c r="F2038" s="22" t="s">
        <v>20</v>
      </c>
      <c r="G2038" s="23" t="n">
        <v>1</v>
      </c>
      <c r="H2038" s="24" t="n">
        <v>109.95</v>
      </c>
      <c r="I2038" s="24" t="n">
        <v>109.95</v>
      </c>
      <c r="J2038" s="24" t="n">
        <v>0</v>
      </c>
      <c r="K2038" s="24" t="n">
        <v>-0</v>
      </c>
      <c r="L2038" s="24" t="n">
        <v>-0</v>
      </c>
      <c r="M2038" s="24"/>
      <c r="N2038" s="6" t="s">
        <f>=I2038+J2038+K2038+L2038</f>
      </c>
      <c r="O2038" s="22"/>
      <c r="P2038" s="22" t="s">
        <v>999</v>
      </c>
    </row>
    <row collapsed="false" customFormat="false" customHeight="false" hidden="false" ht="12.1" outlineLevel="0" r="2039">
      <c r="A2039" s="20" t="n">
        <v>46197.471770833</v>
      </c>
      <c r="B2039" s="16" t="s">
        <v>96</v>
      </c>
      <c r="C2039" s="16" t="s">
        <v>847</v>
      </c>
      <c r="D2039" s="16" t="s">
        <v>656</v>
      </c>
      <c r="E2039" s="16" t="s">
        <v>87</v>
      </c>
      <c r="F2039" s="16" t="s">
        <v>20</v>
      </c>
      <c r="G2039" s="7" t="n">
        <v>45</v>
      </c>
      <c r="H2039" s="6" t="n">
        <v>2.4735</v>
      </c>
      <c r="I2039" s="6" t="n">
        <v>-111.31</v>
      </c>
      <c r="J2039" s="6" t="n">
        <v>-0</v>
      </c>
      <c r="K2039" s="6" t="n">
        <v>-0.07</v>
      </c>
      <c r="L2039" s="6" t="n">
        <v>-0.02</v>
      </c>
      <c r="M2039" s="6"/>
      <c r="N2039" s="6" t="s">
        <f>=I2039+J2039+K2039+L2039</f>
      </c>
      <c r="O2039" s="16"/>
      <c r="P2039" s="16" t="s">
        <v>999</v>
      </c>
    </row>
    <row collapsed="false" customFormat="false" customHeight="false" hidden="false" ht="12.1" outlineLevel="0" r="2040">
      <c r="A2040" s="20" t="n">
        <v>46197.716608796</v>
      </c>
      <c r="B2040" s="16" t="s">
        <v>39</v>
      </c>
      <c r="C2040" s="16" t="s">
        <v>1016</v>
      </c>
      <c r="D2040" s="16" t="s">
        <v>656</v>
      </c>
      <c r="E2040" s="16" t="s">
        <v>18</v>
      </c>
      <c r="F2040" s="16" t="s">
        <v>20</v>
      </c>
      <c r="G2040" s="7" t="n">
        <v>1</v>
      </c>
      <c r="H2040" s="6" t="n">
        <v>2174.5</v>
      </c>
      <c r="I2040" s="6" t="n">
        <v>-2174.5</v>
      </c>
      <c r="J2040" s="6" t="n">
        <v>-0</v>
      </c>
      <c r="K2040" s="6" t="n">
        <v>-1.67</v>
      </c>
      <c r="L2040" s="6" t="n">
        <v>-0</v>
      </c>
      <c r="M2040" s="6"/>
      <c r="N2040" s="6" t="s">
        <f>=I2040+J2040+K2040+L2040</f>
      </c>
      <c r="O2040" s="16"/>
      <c r="P2040" s="16" t="s">
        <v>807</v>
      </c>
    </row>
    <row collapsed="false" customFormat="false" customHeight="false" hidden="false" ht="12.1" outlineLevel="0" r="2041">
      <c r="A2041" s="20" t="n">
        <v>46197.716782407</v>
      </c>
      <c r="B2041" s="16" t="s">
        <v>102</v>
      </c>
      <c r="C2041" s="16" t="s">
        <v>845</v>
      </c>
      <c r="D2041" s="16" t="s">
        <v>656</v>
      </c>
      <c r="E2041" s="16" t="s">
        <v>87</v>
      </c>
      <c r="F2041" s="16" t="s">
        <v>20</v>
      </c>
      <c r="G2041" s="7" t="n">
        <v>1</v>
      </c>
      <c r="H2041" s="6" t="n">
        <v>120.25</v>
      </c>
      <c r="I2041" s="6" t="n">
        <v>-120.25</v>
      </c>
      <c r="J2041" s="6" t="n">
        <v>-0</v>
      </c>
      <c r="K2041" s="6" t="n">
        <v>-0.09</v>
      </c>
      <c r="L2041" s="6" t="n">
        <v>-0</v>
      </c>
      <c r="M2041" s="6"/>
      <c r="N2041" s="6" t="s">
        <f>=I2041+J2041+K2041+L2041</f>
      </c>
      <c r="O2041" s="16"/>
      <c r="P2041" s="16" t="s">
        <v>807</v>
      </c>
    </row>
    <row collapsed="false" customFormat="false" customHeight="false" hidden="false" ht="12.1" outlineLevel="0" r="2042">
      <c r="A2042" s="21" t="n">
        <v>46198</v>
      </c>
      <c r="B2042" s="22" t="s">
        <v>813</v>
      </c>
      <c r="C2042" s="22" t="s">
        <v>1122</v>
      </c>
      <c r="D2042" s="22" t="s">
        <v>813</v>
      </c>
      <c r="E2042" s="22" t="s">
        <v>813</v>
      </c>
      <c r="F2042" s="22" t="s">
        <v>20</v>
      </c>
      <c r="G2042" s="23" t="n">
        <v>1</v>
      </c>
      <c r="H2042" s="24" t="n">
        <v>114.18</v>
      </c>
      <c r="I2042" s="24" t="n">
        <v>114.18</v>
      </c>
      <c r="J2042" s="24" t="n">
        <v>0</v>
      </c>
      <c r="K2042" s="24" t="n">
        <v>-0</v>
      </c>
      <c r="L2042" s="24" t="n">
        <v>-0</v>
      </c>
      <c r="M2042" s="24"/>
      <c r="N2042" s="6" t="s">
        <f>=I2042+J2042+K2042+L2042</f>
      </c>
      <c r="O2042" s="22"/>
      <c r="P2042" s="22" t="s">
        <v>999</v>
      </c>
    </row>
    <row collapsed="false" customFormat="false" customHeight="false" hidden="false" ht="12.1" outlineLevel="0" r="2043">
      <c r="A2043" s="21" t="n">
        <v>46202</v>
      </c>
      <c r="B2043" s="22" t="s">
        <v>813</v>
      </c>
      <c r="C2043" s="22" t="s">
        <v>1123</v>
      </c>
      <c r="D2043" s="22" t="s">
        <v>813</v>
      </c>
      <c r="E2043" s="22" t="s">
        <v>813</v>
      </c>
      <c r="F2043" s="22" t="s">
        <v>20</v>
      </c>
      <c r="G2043" s="23" t="n">
        <v>1</v>
      </c>
      <c r="H2043" s="24" t="n">
        <v>57.35</v>
      </c>
      <c r="I2043" s="24" t="n">
        <v>57.35</v>
      </c>
      <c r="J2043" s="24" t="n">
        <v>0</v>
      </c>
      <c r="K2043" s="24" t="n">
        <v>-0</v>
      </c>
      <c r="L2043" s="24" t="n">
        <v>-0</v>
      </c>
      <c r="M2043" s="24"/>
      <c r="N2043" s="6" t="s">
        <f>=I2043+J2043+K2043+L2043</f>
      </c>
      <c r="O2043" s="22"/>
      <c r="P2043" s="22" t="s">
        <v>999</v>
      </c>
    </row>
    <row collapsed="false" customFormat="false" customHeight="false" hidden="false" ht="12.1" outlineLevel="0" r="2044">
      <c r="A2044" s="20" t="n">
        <v>46202.649675926</v>
      </c>
      <c r="B2044" s="16" t="s">
        <v>99</v>
      </c>
      <c r="C2044" s="16" t="s">
        <v>1105</v>
      </c>
      <c r="D2044" s="16" t="s">
        <v>656</v>
      </c>
      <c r="E2044" s="16" t="s">
        <v>87</v>
      </c>
      <c r="F2044" s="16" t="s">
        <v>20</v>
      </c>
      <c r="G2044" s="7" t="n">
        <v>19</v>
      </c>
      <c r="H2044" s="6" t="n">
        <v>9.204</v>
      </c>
      <c r="I2044" s="6" t="n">
        <v>-174.88</v>
      </c>
      <c r="J2044" s="6" t="n">
        <v>-0</v>
      </c>
      <c r="K2044" s="6" t="n">
        <v>-0</v>
      </c>
      <c r="L2044" s="6" t="n">
        <v>-0.03</v>
      </c>
      <c r="M2044" s="6"/>
      <c r="N2044" s="6" t="s">
        <f>=I2044+J2044+K2044+L2044</f>
      </c>
      <c r="O2044" s="16"/>
      <c r="P2044" s="16" t="s">
        <v>999</v>
      </c>
    </row>
    <row collapsed="false" customFormat="false" customHeight="false" hidden="false" ht="12.1" outlineLevel="0" r="2045">
      <c r="A2045" s="21" t="n">
        <v>46203</v>
      </c>
      <c r="B2045" s="22" t="s">
        <v>813</v>
      </c>
      <c r="C2045" s="22" t="s">
        <v>1124</v>
      </c>
      <c r="D2045" s="22" t="s">
        <v>813</v>
      </c>
      <c r="E2045" s="22" t="s">
        <v>813</v>
      </c>
      <c r="F2045" s="22" t="s">
        <v>20</v>
      </c>
      <c r="G2045" s="23" t="n">
        <v>1</v>
      </c>
      <c r="H2045" s="24" t="n">
        <v>84.76</v>
      </c>
      <c r="I2045" s="24" t="n">
        <v>84.76</v>
      </c>
      <c r="J2045" s="24" t="n">
        <v>0</v>
      </c>
      <c r="K2045" s="24" t="n">
        <v>-0</v>
      </c>
      <c r="L2045" s="24" t="n">
        <v>-0</v>
      </c>
      <c r="M2045" s="24"/>
      <c r="N2045" s="6" t="s">
        <f>=I2045+J2045+K2045+L2045</f>
      </c>
      <c r="O2045" s="22"/>
      <c r="P2045" s="22" t="s">
        <v>999</v>
      </c>
    </row>
    <row collapsed="false" customFormat="false" customHeight="false" hidden="false" ht="12.1" outlineLevel="0" r="2046">
      <c r="A2046" s="20" t="n">
        <v>46204.450277778</v>
      </c>
      <c r="B2046" s="16" t="s">
        <v>96</v>
      </c>
      <c r="C2046" s="16" t="s">
        <v>847</v>
      </c>
      <c r="D2046" s="16" t="s">
        <v>656</v>
      </c>
      <c r="E2046" s="16" t="s">
        <v>87</v>
      </c>
      <c r="F2046" s="16" t="s">
        <v>20</v>
      </c>
      <c r="G2046" s="7" t="n">
        <v>33</v>
      </c>
      <c r="H2046" s="6" t="n">
        <v>2.5525</v>
      </c>
      <c r="I2046" s="6" t="n">
        <v>-84.23</v>
      </c>
      <c r="J2046" s="6" t="n">
        <v>-0</v>
      </c>
      <c r="K2046" s="6" t="n">
        <v>-0.05</v>
      </c>
      <c r="L2046" s="6" t="n">
        <v>-0.02</v>
      </c>
      <c r="M2046" s="6"/>
      <c r="N2046" s="6" t="s">
        <f>=I2046+J2046+K2046+L2046</f>
      </c>
      <c r="O2046" s="16"/>
      <c r="P2046" s="16" t="s">
        <v>999</v>
      </c>
    </row>
    <row collapsed="false" customFormat="false" customHeight="false" hidden="false" ht="12.1" outlineLevel="0" r="2047">
      <c r="A2047" s="21" t="n">
        <v>46205</v>
      </c>
      <c r="B2047" s="22" t="s">
        <v>813</v>
      </c>
      <c r="C2047" s="22" t="s">
        <v>1125</v>
      </c>
      <c r="D2047" s="22" t="s">
        <v>813</v>
      </c>
      <c r="E2047" s="22" t="s">
        <v>813</v>
      </c>
      <c r="F2047" s="22" t="s">
        <v>20</v>
      </c>
      <c r="G2047" s="23" t="n">
        <v>1</v>
      </c>
      <c r="H2047" s="24" t="n">
        <v>1597.23</v>
      </c>
      <c r="I2047" s="24" t="n">
        <v>1597.23</v>
      </c>
      <c r="J2047" s="24" t="n">
        <v>0</v>
      </c>
      <c r="K2047" s="24" t="n">
        <v>-0</v>
      </c>
      <c r="L2047" s="24" t="n">
        <v>-0</v>
      </c>
      <c r="M2047" s="24"/>
      <c r="N2047" s="6" t="s">
        <f>=I2047+J2047+K2047+L2047</f>
      </c>
      <c r="O2047" s="22"/>
      <c r="P2047" s="22" t="s">
        <v>807</v>
      </c>
    </row>
    <row collapsed="false" customFormat="false" customHeight="false" hidden="false" ht="12.1" outlineLevel="0" r="2048">
      <c r="A2048" s="20" t="n">
        <v>46205.677418981</v>
      </c>
      <c r="B2048" s="16" t="s">
        <v>50</v>
      </c>
      <c r="C2048" s="16" t="s">
        <v>812</v>
      </c>
      <c r="D2048" s="16" t="s">
        <v>656</v>
      </c>
      <c r="E2048" s="16" t="s">
        <v>18</v>
      </c>
      <c r="F2048" s="16" t="s">
        <v>20</v>
      </c>
      <c r="G2048" s="7" t="n">
        <v>10</v>
      </c>
      <c r="H2048" s="6" t="n">
        <v>59.9</v>
      </c>
      <c r="I2048" s="6" t="n">
        <v>-599</v>
      </c>
      <c r="J2048" s="6" t="n">
        <v>-0</v>
      </c>
      <c r="K2048" s="6" t="n">
        <v>-0.46</v>
      </c>
      <c r="L2048" s="6" t="n">
        <v>-0</v>
      </c>
      <c r="M2048" s="6"/>
      <c r="N2048" s="6" t="s">
        <f>=I2048+J2048+K2048+L2048</f>
      </c>
      <c r="O2048" s="16"/>
      <c r="P2048" s="16" t="s">
        <v>807</v>
      </c>
    </row>
    <row collapsed="false" customFormat="false" customHeight="false" hidden="false" ht="12.1" outlineLevel="0" r="2049">
      <c r="A2049" s="20" t="n">
        <v>46205.679756944</v>
      </c>
      <c r="B2049" s="16" t="s">
        <v>62</v>
      </c>
      <c r="C2049" s="16" t="s">
        <v>872</v>
      </c>
      <c r="D2049" s="16" t="s">
        <v>656</v>
      </c>
      <c r="E2049" s="16" t="s">
        <v>18</v>
      </c>
      <c r="F2049" s="16" t="s">
        <v>20</v>
      </c>
      <c r="G2049" s="7" t="n">
        <v>1</v>
      </c>
      <c r="H2049" s="6" t="n">
        <v>930</v>
      </c>
      <c r="I2049" s="6" t="n">
        <v>-930</v>
      </c>
      <c r="J2049" s="6" t="n">
        <v>-0</v>
      </c>
      <c r="K2049" s="6" t="n">
        <v>-0.71</v>
      </c>
      <c r="L2049" s="6" t="n">
        <v>-0</v>
      </c>
      <c r="M2049" s="6"/>
      <c r="N2049" s="6" t="s">
        <f>=I2049+J2049+K2049+L2049</f>
      </c>
      <c r="O2049" s="16"/>
      <c r="P2049" s="16" t="s">
        <v>807</v>
      </c>
    </row>
    <row collapsed="false" customFormat="false" customHeight="false" hidden="false" ht="12.1" outlineLevel="0" r="2050">
      <c r="A2050" s="21" t="n">
        <v>46206</v>
      </c>
      <c r="B2050" s="22" t="s">
        <v>803</v>
      </c>
      <c r="C2050" s="22" t="s">
        <v>240</v>
      </c>
      <c r="D2050" s="22" t="s">
        <v>803</v>
      </c>
      <c r="E2050" s="22" t="s">
        <v>803</v>
      </c>
      <c r="F2050" s="22" t="s">
        <v>20</v>
      </c>
      <c r="G2050" s="23" t="n">
        <v>1</v>
      </c>
      <c r="H2050" s="24" t="n">
        <v>16000</v>
      </c>
      <c r="I2050" s="24" t="n">
        <v>16000</v>
      </c>
      <c r="J2050" s="24" t="n">
        <v>0</v>
      </c>
      <c r="K2050" s="24" t="n">
        <v>-0</v>
      </c>
      <c r="L2050" s="24" t="n">
        <v>-0</v>
      </c>
      <c r="M2050" s="24"/>
      <c r="N2050" s="6" t="s">
        <f>=I2050+J2050+K2050+L2050</f>
      </c>
      <c r="O2050" s="22"/>
      <c r="P2050" s="22" t="s">
        <v>999</v>
      </c>
    </row>
    <row collapsed="false" customFormat="false" customHeight="false" hidden="false" ht="12.1" outlineLevel="0" r="2051">
      <c r="A2051" s="20" t="n">
        <v>46206.563009259</v>
      </c>
      <c r="B2051" s="16" t="s">
        <v>121</v>
      </c>
      <c r="C2051" s="16" t="s">
        <v>1069</v>
      </c>
      <c r="D2051" s="16" t="s">
        <v>656</v>
      </c>
      <c r="E2051" s="16" t="s">
        <v>113</v>
      </c>
      <c r="F2051" s="16" t="s">
        <v>20</v>
      </c>
      <c r="G2051" s="7" t="n">
        <v>1</v>
      </c>
      <c r="H2051" s="6" t="n">
        <v>96.8472</v>
      </c>
      <c r="I2051" s="6" t="n">
        <v>-7547.23</v>
      </c>
      <c r="J2051" s="6" t="n">
        <v>-31.17</v>
      </c>
      <c r="K2051" s="6" t="n">
        <v>-4.53</v>
      </c>
      <c r="L2051" s="6" t="n">
        <v>-0.94</v>
      </c>
      <c r="M2051" s="6"/>
      <c r="N2051" s="6" t="s">
        <f>=I2051+J2051+K2051+L2051</f>
      </c>
      <c r="O2051" s="16"/>
      <c r="P2051" s="16" t="s">
        <v>999</v>
      </c>
    </row>
    <row collapsed="false" customFormat="false" customHeight="false" hidden="false" ht="12.1" outlineLevel="0" r="2052">
      <c r="A2052" s="20" t="n">
        <v>46206.563206019</v>
      </c>
      <c r="B2052" s="16" t="s">
        <v>124</v>
      </c>
      <c r="C2052" s="16" t="s">
        <v>1101</v>
      </c>
      <c r="D2052" s="16" t="s">
        <v>656</v>
      </c>
      <c r="E2052" s="16" t="s">
        <v>113</v>
      </c>
      <c r="F2052" s="16" t="s">
        <v>20</v>
      </c>
      <c r="G2052" s="7" t="n">
        <v>1</v>
      </c>
      <c r="H2052" s="6" t="n">
        <v>97.011</v>
      </c>
      <c r="I2052" s="6" t="n">
        <v>-7560</v>
      </c>
      <c r="J2052" s="6" t="n">
        <v>-8.57</v>
      </c>
      <c r="K2052" s="6" t="n">
        <v>-4.53</v>
      </c>
      <c r="L2052" s="6" t="n">
        <v>-0.94</v>
      </c>
      <c r="M2052" s="6"/>
      <c r="N2052" s="6" t="s">
        <f>=I2052+J2052+K2052+L2052</f>
      </c>
      <c r="O2052" s="16"/>
      <c r="P2052" s="16" t="s">
        <v>999</v>
      </c>
    </row>
    <row collapsed="false" customFormat="false" customHeight="false" hidden="false" ht="12.1" outlineLevel="0" r="2053">
      <c r="A2053" s="20" t="n">
        <v>46206.563587963</v>
      </c>
      <c r="B2053" s="16" t="s">
        <v>151</v>
      </c>
      <c r="C2053" s="16" t="s">
        <v>973</v>
      </c>
      <c r="D2053" s="16" t="s">
        <v>656</v>
      </c>
      <c r="E2053" s="16" t="s">
        <v>113</v>
      </c>
      <c r="F2053" s="16" t="s">
        <v>20</v>
      </c>
      <c r="G2053" s="7" t="n">
        <v>1</v>
      </c>
      <c r="H2053" s="6" t="n">
        <v>81.038</v>
      </c>
      <c r="I2053" s="6" t="n">
        <v>-810.38</v>
      </c>
      <c r="J2053" s="6" t="n">
        <v>-31.75</v>
      </c>
      <c r="K2053" s="6" t="n">
        <v>-0.49</v>
      </c>
      <c r="L2053" s="6" t="n">
        <v>-0.1</v>
      </c>
      <c r="M2053" s="6"/>
      <c r="N2053" s="6" t="s">
        <f>=I2053+J2053+K2053+L2053</f>
      </c>
      <c r="O2053" s="16"/>
      <c r="P2053" s="16" t="s">
        <v>999</v>
      </c>
    </row>
    <row collapsed="false" customFormat="false" customHeight="false" hidden="false" ht="12.1" outlineLevel="0" r="2054">
      <c r="A2054" s="29" t="n">
        <v>46209.564375</v>
      </c>
      <c r="B2054" s="30" t="s">
        <v>105</v>
      </c>
      <c r="C2054" s="30" t="s">
        <v>913</v>
      </c>
      <c r="D2054" s="30" t="s">
        <v>657</v>
      </c>
      <c r="E2054" s="30" t="s">
        <v>87</v>
      </c>
      <c r="F2054" s="30" t="s">
        <v>20</v>
      </c>
      <c r="G2054" s="31" t="n">
        <v>-98</v>
      </c>
      <c r="H2054" s="32" t="n">
        <v>18.8795</v>
      </c>
      <c r="I2054" s="32" t="n">
        <v>1850.19</v>
      </c>
      <c r="J2054" s="32" t="n">
        <v>0</v>
      </c>
      <c r="K2054" s="32" t="n">
        <v>-0</v>
      </c>
      <c r="L2054" s="32" t="n">
        <v>-0.37</v>
      </c>
      <c r="M2054" s="32"/>
      <c r="N2054" s="6" t="s">
        <f>=I2054+J2054+K2054+L2054</f>
      </c>
      <c r="O2054" s="30"/>
      <c r="P2054" s="30" t="s">
        <v>999</v>
      </c>
    </row>
    <row collapsed="false" customFormat="false" customHeight="false" hidden="false" ht="12.1" outlineLevel="0" r="2055">
      <c r="A2055" s="20" t="n">
        <v>46209.564884259</v>
      </c>
      <c r="B2055" s="16" t="s">
        <v>99</v>
      </c>
      <c r="C2055" s="16" t="s">
        <v>1105</v>
      </c>
      <c r="D2055" s="16" t="s">
        <v>656</v>
      </c>
      <c r="E2055" s="16" t="s">
        <v>87</v>
      </c>
      <c r="F2055" s="16" t="s">
        <v>20</v>
      </c>
      <c r="G2055" s="7" t="n">
        <v>200</v>
      </c>
      <c r="H2055" s="6" t="n">
        <v>9.202</v>
      </c>
      <c r="I2055" s="6" t="n">
        <v>-1840.4</v>
      </c>
      <c r="J2055" s="6" t="n">
        <v>-0</v>
      </c>
      <c r="K2055" s="6" t="n">
        <v>-0</v>
      </c>
      <c r="L2055" s="6" t="n">
        <v>-0.36</v>
      </c>
      <c r="M2055" s="6"/>
      <c r="N2055" s="6" t="s">
        <f>=I2055+J2055+K2055+L2055</f>
      </c>
      <c r="O2055" s="16"/>
      <c r="P2055" s="16" t="s">
        <v>999</v>
      </c>
    </row>
    <row collapsed="false" customFormat="false" customHeight="false" hidden="false" ht="12.1" outlineLevel="0" r="2056">
      <c r="A2056" s="21" t="n">
        <v>46210</v>
      </c>
      <c r="B2056" s="22" t="s">
        <v>803</v>
      </c>
      <c r="C2056" s="22" t="s">
        <v>240</v>
      </c>
      <c r="D2056" s="22" t="s">
        <v>803</v>
      </c>
      <c r="E2056" s="22" t="s">
        <v>803</v>
      </c>
      <c r="F2056" s="22" t="s">
        <v>20</v>
      </c>
      <c r="G2056" s="23" t="n">
        <v>1</v>
      </c>
      <c r="H2056" s="24" t="n">
        <v>2150</v>
      </c>
      <c r="I2056" s="24" t="n">
        <v>2150</v>
      </c>
      <c r="J2056" s="24" t="n">
        <v>0</v>
      </c>
      <c r="K2056" s="24" t="n">
        <v>-0</v>
      </c>
      <c r="L2056" s="24" t="n">
        <v>-0</v>
      </c>
      <c r="M2056" s="24"/>
      <c r="N2056" s="6" t="s">
        <f>=I2056+J2056+K2056+L2056</f>
      </c>
      <c r="O2056" s="22"/>
      <c r="P2056" s="22" t="s">
        <v>841</v>
      </c>
    </row>
    <row collapsed="false" customFormat="false" customHeight="false" hidden="false" ht="12.1" outlineLevel="0" r="2057">
      <c r="A2057" s="25" t="n">
        <v>46210</v>
      </c>
      <c r="B2057" s="26" t="s">
        <v>843</v>
      </c>
      <c r="C2057" s="26" t="s">
        <v>574</v>
      </c>
      <c r="D2057" s="26" t="s">
        <v>843</v>
      </c>
      <c r="E2057" s="26" t="s">
        <v>843</v>
      </c>
      <c r="F2057" s="26" t="s">
        <v>20</v>
      </c>
      <c r="G2057" s="27" t="n">
        <v>1</v>
      </c>
      <c r="H2057" s="28" t="n">
        <v>-44.1</v>
      </c>
      <c r="I2057" s="28" t="n">
        <v>-44.1</v>
      </c>
      <c r="J2057" s="28" t="n">
        <v>0</v>
      </c>
      <c r="K2057" s="28" t="n">
        <v>-0</v>
      </c>
      <c r="L2057" s="28" t="n">
        <v>-0</v>
      </c>
      <c r="M2057" s="28"/>
      <c r="N2057" s="6" t="s">
        <f>=I2057+J2057+K2057+L2057</f>
      </c>
      <c r="O2057" s="26"/>
      <c r="P2057" s="26" t="s">
        <v>841</v>
      </c>
    </row>
    <row collapsed="false" customFormat="false" customHeight="false" hidden="false" ht="12.1" outlineLevel="0" r="2058">
      <c r="A2058" s="21" t="n">
        <v>46210</v>
      </c>
      <c r="B2058" s="22" t="s">
        <v>803</v>
      </c>
      <c r="C2058" s="22" t="s">
        <v>574</v>
      </c>
      <c r="D2058" s="22" t="s">
        <v>803</v>
      </c>
      <c r="E2058" s="22" t="s">
        <v>803</v>
      </c>
      <c r="F2058" s="22" t="s">
        <v>20</v>
      </c>
      <c r="G2058" s="23" t="n">
        <v>1</v>
      </c>
      <c r="H2058" s="24" t="n">
        <v>44.1</v>
      </c>
      <c r="I2058" s="24" t="n">
        <v>44.1</v>
      </c>
      <c r="J2058" s="24" t="n">
        <v>0</v>
      </c>
      <c r="K2058" s="24" t="n">
        <v>-0</v>
      </c>
      <c r="L2058" s="24" t="n">
        <v>-0</v>
      </c>
      <c r="M2058" s="24"/>
      <c r="N2058" s="6" t="s">
        <f>=I2058+J2058+K2058+L2058</f>
      </c>
      <c r="O2058" s="22"/>
      <c r="P2058" s="22" t="s">
        <v>999</v>
      </c>
    </row>
    <row collapsed="false" customFormat="false" customHeight="false" hidden="false" ht="12.1" outlineLevel="0" r="2059">
      <c r="A2059" s="29" t="n">
        <v>46210.550868056</v>
      </c>
      <c r="B2059" s="30" t="s">
        <v>749</v>
      </c>
      <c r="C2059" s="30" t="s">
        <v>1010</v>
      </c>
      <c r="D2059" s="30" t="s">
        <v>657</v>
      </c>
      <c r="E2059" s="30" t="s">
        <v>87</v>
      </c>
      <c r="F2059" s="30" t="s">
        <v>20</v>
      </c>
      <c r="G2059" s="31" t="n">
        <v>-2</v>
      </c>
      <c r="H2059" s="32" t="n">
        <v>9440</v>
      </c>
      <c r="I2059" s="32" t="n">
        <v>18880</v>
      </c>
      <c r="J2059" s="32" t="n">
        <v>0</v>
      </c>
      <c r="K2059" s="32" t="n">
        <v>-11.33</v>
      </c>
      <c r="L2059" s="32" t="n">
        <v>-3.78</v>
      </c>
      <c r="M2059" s="32"/>
      <c r="N2059" s="6" t="s">
        <f>=I2059+J2059+K2059+L2059</f>
      </c>
      <c r="O2059" s="30"/>
      <c r="P2059" s="30" t="s">
        <v>993</v>
      </c>
    </row>
    <row collapsed="false" customFormat="false" customHeight="false" hidden="false" ht="12.1" outlineLevel="0" r="2060">
      <c r="A2060" s="20" t="n">
        <v>46210.551215278</v>
      </c>
      <c r="B2060" s="16" t="s">
        <v>90</v>
      </c>
      <c r="C2060" s="16" t="s">
        <v>1009</v>
      </c>
      <c r="D2060" s="16" t="s">
        <v>656</v>
      </c>
      <c r="E2060" s="16" t="s">
        <v>87</v>
      </c>
      <c r="F2060" s="16" t="s">
        <v>20</v>
      </c>
      <c r="G2060" s="7" t="n">
        <v>2</v>
      </c>
      <c r="H2060" s="6" t="n">
        <v>9376</v>
      </c>
      <c r="I2060" s="6" t="n">
        <v>-18752</v>
      </c>
      <c r="J2060" s="6" t="n">
        <v>-0</v>
      </c>
      <c r="K2060" s="6" t="n">
        <v>-11.25</v>
      </c>
      <c r="L2060" s="6" t="n">
        <v>-3.75</v>
      </c>
      <c r="M2060" s="6"/>
      <c r="N2060" s="6" t="s">
        <f>=I2060+J2060+K2060+L2060</f>
      </c>
      <c r="O2060" s="16"/>
      <c r="P2060" s="16" t="s">
        <v>993</v>
      </c>
    </row>
    <row collapsed="false" customFormat="false" customHeight="false" hidden="false" ht="12.1" outlineLevel="0" r="2061">
      <c r="A2061" s="20" t="n">
        <v>46210.551701389</v>
      </c>
      <c r="B2061" s="16" t="s">
        <v>105</v>
      </c>
      <c r="C2061" s="16" t="s">
        <v>913</v>
      </c>
      <c r="D2061" s="16" t="s">
        <v>656</v>
      </c>
      <c r="E2061" s="16" t="s">
        <v>87</v>
      </c>
      <c r="F2061" s="16" t="s">
        <v>20</v>
      </c>
      <c r="G2061" s="7" t="n">
        <v>6</v>
      </c>
      <c r="H2061" s="6" t="n">
        <v>18.8875</v>
      </c>
      <c r="I2061" s="6" t="n">
        <v>-113.33</v>
      </c>
      <c r="J2061" s="6" t="n">
        <v>-0</v>
      </c>
      <c r="K2061" s="6" t="n">
        <v>-0</v>
      </c>
      <c r="L2061" s="6" t="n">
        <v>-0.02</v>
      </c>
      <c r="M2061" s="6"/>
      <c r="N2061" s="6" t="s">
        <f>=I2061+J2061+K2061+L2061</f>
      </c>
      <c r="O2061" s="16"/>
      <c r="P2061" s="16" t="s">
        <v>993</v>
      </c>
    </row>
    <row collapsed="false" customFormat="false" customHeight="false" hidden="false" ht="12.1" outlineLevel="0" r="2062">
      <c r="A2062" s="20" t="n">
        <v>46210.555706019</v>
      </c>
      <c r="B2062" s="16" t="s">
        <v>79</v>
      </c>
      <c r="C2062" s="16" t="s">
        <v>857</v>
      </c>
      <c r="D2062" s="16" t="s">
        <v>656</v>
      </c>
      <c r="E2062" s="16" t="s">
        <v>18</v>
      </c>
      <c r="F2062" s="16" t="s">
        <v>20</v>
      </c>
      <c r="G2062" s="7" t="n">
        <v>4</v>
      </c>
      <c r="H2062" s="6" t="n">
        <v>526</v>
      </c>
      <c r="I2062" s="6" t="n">
        <v>-2104</v>
      </c>
      <c r="J2062" s="6" t="n">
        <v>-0</v>
      </c>
      <c r="K2062" s="6" t="n">
        <v>-1.26</v>
      </c>
      <c r="L2062" s="6" t="n">
        <v>-0.63</v>
      </c>
      <c r="M2062" s="6"/>
      <c r="N2062" s="6" t="s">
        <f>=I2062+J2062+K2062+L2062</f>
      </c>
      <c r="O2062" s="16"/>
      <c r="P2062" s="16" t="s">
        <v>841</v>
      </c>
    </row>
    <row collapsed="false" customFormat="false" customHeight="false" hidden="false" ht="12.1" outlineLevel="0" r="2063">
      <c r="A2063" s="20" t="n">
        <v>46210.563877315</v>
      </c>
      <c r="B2063" s="16" t="s">
        <v>99</v>
      </c>
      <c r="C2063" s="16" t="s">
        <v>1105</v>
      </c>
      <c r="D2063" s="16" t="s">
        <v>656</v>
      </c>
      <c r="E2063" s="16" t="s">
        <v>87</v>
      </c>
      <c r="F2063" s="16" t="s">
        <v>20</v>
      </c>
      <c r="G2063" s="7" t="n">
        <v>1</v>
      </c>
      <c r="H2063" s="6" t="n">
        <v>9.029</v>
      </c>
      <c r="I2063" s="6" t="n">
        <v>-9.03</v>
      </c>
      <c r="J2063" s="6" t="n">
        <v>-0</v>
      </c>
      <c r="K2063" s="6" t="n">
        <v>-0</v>
      </c>
      <c r="L2063" s="6" t="n">
        <v>-0.02</v>
      </c>
      <c r="M2063" s="6"/>
      <c r="N2063" s="6" t="s">
        <f>=I2063+J2063+K2063+L2063</f>
      </c>
      <c r="O2063" s="16"/>
      <c r="P2063" s="16" t="s">
        <v>999</v>
      </c>
    </row>
    <row collapsed="false" customFormat="false" customHeight="false" hidden="false" ht="12.1" outlineLevel="0" r="2064">
      <c r="A2064" s="20" t="n">
        <v>46210.563877315</v>
      </c>
      <c r="B2064" s="16" t="s">
        <v>99</v>
      </c>
      <c r="C2064" s="16" t="s">
        <v>1105</v>
      </c>
      <c r="D2064" s="16" t="s">
        <v>656</v>
      </c>
      <c r="E2064" s="16" t="s">
        <v>87</v>
      </c>
      <c r="F2064" s="16" t="s">
        <v>20</v>
      </c>
      <c r="G2064" s="7" t="n">
        <v>4</v>
      </c>
      <c r="H2064" s="6" t="n">
        <v>9.029</v>
      </c>
      <c r="I2064" s="6" t="n">
        <v>-36.12</v>
      </c>
      <c r="J2064" s="6" t="n">
        <v>-0</v>
      </c>
      <c r="K2064" s="6" t="n">
        <v>-0</v>
      </c>
      <c r="L2064" s="6" t="n">
        <v>-0.02</v>
      </c>
      <c r="M2064" s="6"/>
      <c r="N2064" s="6" t="s">
        <f>=I2064+J2064+K2064+L2064</f>
      </c>
      <c r="O2064" s="16"/>
      <c r="P2064" s="16" t="s">
        <v>999</v>
      </c>
    </row>
    <row collapsed="false" customFormat="false" customHeight="false" hidden="false" ht="12.1" outlineLevel="0" r="2065">
      <c r="A2065" s="29" t="n">
        <v>46212.585868056</v>
      </c>
      <c r="B2065" s="30" t="s">
        <v>718</v>
      </c>
      <c r="C2065" s="30" t="s">
        <v>912</v>
      </c>
      <c r="D2065" s="30" t="s">
        <v>657</v>
      </c>
      <c r="E2065" s="30" t="s">
        <v>87</v>
      </c>
      <c r="F2065" s="30" t="s">
        <v>20</v>
      </c>
      <c r="G2065" s="31" t="n">
        <v>-40</v>
      </c>
      <c r="H2065" s="32" t="n">
        <v>18.648</v>
      </c>
      <c r="I2065" s="32" t="n">
        <v>745.92</v>
      </c>
      <c r="J2065" s="32" t="n">
        <v>0</v>
      </c>
      <c r="K2065" s="32" t="n">
        <v>-0</v>
      </c>
      <c r="L2065" s="32" t="n">
        <v>-0.15</v>
      </c>
      <c r="M2065" s="32"/>
      <c r="N2065" s="6" t="s">
        <f>=I2065+J2065+K2065+L2065</f>
      </c>
      <c r="O2065" s="30"/>
      <c r="P2065" s="30" t="s">
        <v>999</v>
      </c>
    </row>
    <row collapsed="false" customFormat="false" customHeight="false" hidden="false" ht="12.1" outlineLevel="0" r="2066">
      <c r="A2066" s="29" t="n">
        <v>46212.586041667</v>
      </c>
      <c r="B2066" s="30" t="s">
        <v>683</v>
      </c>
      <c r="C2066" s="30" t="s">
        <v>1053</v>
      </c>
      <c r="D2066" s="30" t="s">
        <v>657</v>
      </c>
      <c r="E2066" s="30" t="s">
        <v>87</v>
      </c>
      <c r="F2066" s="30" t="s">
        <v>20</v>
      </c>
      <c r="G2066" s="31" t="n">
        <v>-1</v>
      </c>
      <c r="H2066" s="32" t="n">
        <v>121.56</v>
      </c>
      <c r="I2066" s="32" t="n">
        <v>121.56</v>
      </c>
      <c r="J2066" s="32" t="n">
        <v>0</v>
      </c>
      <c r="K2066" s="32" t="n">
        <v>-0.07</v>
      </c>
      <c r="L2066" s="32" t="n">
        <v>-0.03</v>
      </c>
      <c r="M2066" s="32"/>
      <c r="N2066" s="6" t="s">
        <f>=I2066+J2066+K2066+L2066</f>
      </c>
      <c r="O2066" s="30"/>
      <c r="P2066" s="30" t="s">
        <v>999</v>
      </c>
    </row>
    <row collapsed="false" customFormat="false" customHeight="false" hidden="false" ht="12.1" outlineLevel="0" r="2067">
      <c r="A2067" s="29" t="n">
        <v>46212.586041667</v>
      </c>
      <c r="B2067" s="30" t="s">
        <v>683</v>
      </c>
      <c r="C2067" s="30" t="s">
        <v>1053</v>
      </c>
      <c r="D2067" s="30" t="s">
        <v>657</v>
      </c>
      <c r="E2067" s="30" t="s">
        <v>87</v>
      </c>
      <c r="F2067" s="30" t="s">
        <v>20</v>
      </c>
      <c r="G2067" s="31" t="n">
        <v>-1</v>
      </c>
      <c r="H2067" s="32" t="n">
        <v>121.54</v>
      </c>
      <c r="I2067" s="32" t="n">
        <v>121.54</v>
      </c>
      <c r="J2067" s="32" t="n">
        <v>0</v>
      </c>
      <c r="K2067" s="32" t="n">
        <v>-0.07</v>
      </c>
      <c r="L2067" s="32" t="n">
        <v>-0.03</v>
      </c>
      <c r="M2067" s="32"/>
      <c r="N2067" s="6" t="s">
        <f>=I2067+J2067+K2067+L2067</f>
      </c>
      <c r="O2067" s="30"/>
      <c r="P2067" s="30" t="s">
        <v>999</v>
      </c>
    </row>
    <row collapsed="false" customFormat="false" customHeight="false" hidden="false" ht="12.1" outlineLevel="0" r="2068">
      <c r="A2068" s="29" t="n">
        <v>46212.586041667</v>
      </c>
      <c r="B2068" s="30" t="s">
        <v>683</v>
      </c>
      <c r="C2068" s="30" t="s">
        <v>1053</v>
      </c>
      <c r="D2068" s="30" t="s">
        <v>657</v>
      </c>
      <c r="E2068" s="30" t="s">
        <v>87</v>
      </c>
      <c r="F2068" s="30" t="s">
        <v>20</v>
      </c>
      <c r="G2068" s="31" t="n">
        <v>-19</v>
      </c>
      <c r="H2068" s="32" t="n">
        <v>121.52</v>
      </c>
      <c r="I2068" s="32" t="n">
        <v>2308.88</v>
      </c>
      <c r="J2068" s="32" t="n">
        <v>0</v>
      </c>
      <c r="K2068" s="32" t="n">
        <v>-1.39</v>
      </c>
      <c r="L2068" s="32" t="n">
        <v>-0.46</v>
      </c>
      <c r="M2068" s="32"/>
      <c r="N2068" s="6" t="s">
        <f>=I2068+J2068+K2068+L2068</f>
      </c>
      <c r="O2068" s="30"/>
      <c r="P2068" s="30" t="s">
        <v>999</v>
      </c>
    </row>
    <row collapsed="false" customFormat="false" customHeight="false" hidden="false" ht="12.1" outlineLevel="0" r="2069">
      <c r="A2069" s="20" t="n">
        <v>46212.586377315</v>
      </c>
      <c r="B2069" s="16" t="s">
        <v>99</v>
      </c>
      <c r="C2069" s="16" t="s">
        <v>1105</v>
      </c>
      <c r="D2069" s="16" t="s">
        <v>656</v>
      </c>
      <c r="E2069" s="16" t="s">
        <v>87</v>
      </c>
      <c r="F2069" s="16" t="s">
        <v>20</v>
      </c>
      <c r="G2069" s="7" t="n">
        <v>360</v>
      </c>
      <c r="H2069" s="6" t="n">
        <v>9.101</v>
      </c>
      <c r="I2069" s="6" t="n">
        <v>-3276.36</v>
      </c>
      <c r="J2069" s="6" t="n">
        <v>-0</v>
      </c>
      <c r="K2069" s="6" t="n">
        <v>-0</v>
      </c>
      <c r="L2069" s="6" t="n">
        <v>-0.66</v>
      </c>
      <c r="M2069" s="6"/>
      <c r="N2069" s="6" t="s">
        <f>=I2069+J2069+K2069+L2069</f>
      </c>
      <c r="O2069" s="16"/>
      <c r="P2069" s="16" t="s">
        <v>999</v>
      </c>
    </row>
    <row collapsed="false" customFormat="false" customHeight="false" hidden="false" ht="12.1" outlineLevel="0" r="2070">
      <c r="A2070" s="20" t="n">
        <v>46212.606712963</v>
      </c>
      <c r="B2070" s="16" t="s">
        <v>96</v>
      </c>
      <c r="C2070" s="16" t="s">
        <v>847</v>
      </c>
      <c r="D2070" s="16" t="s">
        <v>656</v>
      </c>
      <c r="E2070" s="16" t="s">
        <v>87</v>
      </c>
      <c r="F2070" s="16" t="s">
        <v>20</v>
      </c>
      <c r="G2070" s="7" t="n">
        <v>10</v>
      </c>
      <c r="H2070" s="6" t="n">
        <v>2.541</v>
      </c>
      <c r="I2070" s="6" t="n">
        <v>-25.41</v>
      </c>
      <c r="J2070" s="6" t="n">
        <v>-0</v>
      </c>
      <c r="K2070" s="6" t="n">
        <v>-0.02</v>
      </c>
      <c r="L2070" s="6" t="n">
        <v>-0.02</v>
      </c>
      <c r="M2070" s="6"/>
      <c r="N2070" s="6" t="s">
        <f>=I2070+J2070+K2070+L2070</f>
      </c>
      <c r="O2070" s="16"/>
      <c r="P2070" s="16" t="s">
        <v>999</v>
      </c>
    </row>
    <row collapsed="false" customFormat="false" customHeight="false" hidden="false" ht="12.1" outlineLevel="0" r="2071">
      <c r="A2071" s="21" t="n">
        <v>46216</v>
      </c>
      <c r="B2071" s="22" t="s">
        <v>813</v>
      </c>
      <c r="C2071" s="22" t="s">
        <v>1126</v>
      </c>
      <c r="D2071" s="22" t="s">
        <v>813</v>
      </c>
      <c r="E2071" s="22" t="s">
        <v>813</v>
      </c>
      <c r="F2071" s="22" t="s">
        <v>20</v>
      </c>
      <c r="G2071" s="23" t="n">
        <v>1</v>
      </c>
      <c r="H2071" s="24" t="n">
        <v>120.72</v>
      </c>
      <c r="I2071" s="24" t="n">
        <v>120.72</v>
      </c>
      <c r="J2071" s="24" t="n">
        <v>0</v>
      </c>
      <c r="K2071" s="24" t="n">
        <v>-0</v>
      </c>
      <c r="L2071" s="24" t="n">
        <v>-0</v>
      </c>
      <c r="M2071" s="24"/>
      <c r="N2071" s="6" t="s">
        <f>=I2071+J2071+K2071+L2071</f>
      </c>
      <c r="O2071" s="22"/>
      <c r="P2071" s="22" t="s">
        <v>999</v>
      </c>
    </row>
    <row collapsed="false" customFormat="false" customHeight="false" hidden="false" ht="12.1" outlineLevel="0" r="2072">
      <c r="A2072" s="20" t="n">
        <v>46216.518449074</v>
      </c>
      <c r="B2072" s="16" t="s">
        <v>96</v>
      </c>
      <c r="C2072" s="16" t="s">
        <v>847</v>
      </c>
      <c r="D2072" s="16" t="s">
        <v>656</v>
      </c>
      <c r="E2072" s="16" t="s">
        <v>87</v>
      </c>
      <c r="F2072" s="16" t="s">
        <v>20</v>
      </c>
      <c r="G2072" s="7" t="n">
        <v>46</v>
      </c>
      <c r="H2072" s="6" t="n">
        <v>2.5705</v>
      </c>
      <c r="I2072" s="6" t="n">
        <v>-118.24</v>
      </c>
      <c r="J2072" s="6" t="n">
        <v>-0</v>
      </c>
      <c r="K2072" s="6" t="n">
        <v>-0.07</v>
      </c>
      <c r="L2072" s="6" t="n">
        <v>-0.03</v>
      </c>
      <c r="M2072" s="6"/>
      <c r="N2072" s="6" t="s">
        <f>=I2072+J2072+K2072+L2072</f>
      </c>
      <c r="O2072" s="16"/>
      <c r="P2072" s="16" t="s">
        <v>999</v>
      </c>
    </row>
    <row collapsed="false" customFormat="false" customHeight="false" hidden="false" ht="12.1" outlineLevel="0" r="2073">
      <c r="A2073" s="21" t="n">
        <v>46217</v>
      </c>
      <c r="B2073" s="22" t="s">
        <v>813</v>
      </c>
      <c r="C2073" s="22" t="s">
        <v>1127</v>
      </c>
      <c r="D2073" s="22" t="s">
        <v>813</v>
      </c>
      <c r="E2073" s="22" t="s">
        <v>813</v>
      </c>
      <c r="F2073" s="22" t="s">
        <v>20</v>
      </c>
      <c r="G2073" s="23" t="n">
        <v>1</v>
      </c>
      <c r="H2073" s="24" t="n">
        <v>97.68</v>
      </c>
      <c r="I2073" s="24" t="n">
        <v>97.68</v>
      </c>
      <c r="J2073" s="24" t="n">
        <v>0</v>
      </c>
      <c r="K2073" s="24" t="n">
        <v>-0</v>
      </c>
      <c r="L2073" s="24" t="n">
        <v>-0</v>
      </c>
      <c r="M2073" s="24"/>
      <c r="N2073" s="6" t="s">
        <f>=I2073+J2073+K2073+L2073</f>
      </c>
      <c r="O2073" s="22"/>
      <c r="P2073" s="22" t="s">
        <v>999</v>
      </c>
    </row>
    <row collapsed="false" customFormat="false" customHeight="false" hidden="false" ht="12.1" outlineLevel="0" r="2074">
      <c r="A2074" s="20" t="n">
        <v>46217.689861111</v>
      </c>
      <c r="B2074" s="16" t="s">
        <v>99</v>
      </c>
      <c r="C2074" s="16" t="s">
        <v>1105</v>
      </c>
      <c r="D2074" s="16" t="s">
        <v>656</v>
      </c>
      <c r="E2074" s="16" t="s">
        <v>87</v>
      </c>
      <c r="F2074" s="16" t="s">
        <v>20</v>
      </c>
      <c r="G2074" s="7" t="n">
        <v>10</v>
      </c>
      <c r="H2074" s="6" t="n">
        <v>9.097</v>
      </c>
      <c r="I2074" s="6" t="n">
        <v>-90.97</v>
      </c>
      <c r="J2074" s="6" t="n">
        <v>-0</v>
      </c>
      <c r="K2074" s="6" t="n">
        <v>-0</v>
      </c>
      <c r="L2074" s="6" t="n">
        <v>-0.02</v>
      </c>
      <c r="M2074" s="6"/>
      <c r="N2074" s="6" t="s">
        <f>=I2074+J2074+K2074+L2074</f>
      </c>
      <c r="O2074" s="16"/>
      <c r="P2074" s="16" t="s">
        <v>999</v>
      </c>
    </row>
    <row collapsed="false" customFormat="false" customHeight="false" hidden="false" ht="12.1" outlineLevel="0" r="2075">
      <c r="A2075" s="21" t="n">
        <v>46218</v>
      </c>
      <c r="B2075" s="22" t="s">
        <v>813</v>
      </c>
      <c r="C2075" s="22" t="s">
        <v>1022</v>
      </c>
      <c r="D2075" s="22" t="s">
        <v>813</v>
      </c>
      <c r="E2075" s="22" t="s">
        <v>813</v>
      </c>
      <c r="F2075" s="22" t="s">
        <v>20</v>
      </c>
      <c r="G2075" s="23" t="n">
        <v>1</v>
      </c>
      <c r="H2075" s="24" t="n">
        <v>252.5</v>
      </c>
      <c r="I2075" s="24" t="n">
        <v>252.5</v>
      </c>
      <c r="J2075" s="24" t="n">
        <v>0</v>
      </c>
      <c r="K2075" s="24" t="n">
        <v>-0</v>
      </c>
      <c r="L2075" s="24" t="n">
        <v>-0</v>
      </c>
      <c r="M2075" s="24"/>
      <c r="N2075" s="6" t="s">
        <f>=I2075+J2075+K2075+L2075</f>
      </c>
      <c r="O2075" s="22"/>
      <c r="P2075" s="22" t="s">
        <v>807</v>
      </c>
    </row>
    <row collapsed="false" customFormat="false" customHeight="false" hidden="false" ht="12.1" outlineLevel="0" r="2076">
      <c r="A2076" s="20" t="n">
        <v>46219.419212963</v>
      </c>
      <c r="B2076" s="16" t="s">
        <v>102</v>
      </c>
      <c r="C2076" s="16" t="s">
        <v>845</v>
      </c>
      <c r="D2076" s="16" t="s">
        <v>656</v>
      </c>
      <c r="E2076" s="16" t="s">
        <v>87</v>
      </c>
      <c r="F2076" s="16" t="s">
        <v>20</v>
      </c>
      <c r="G2076" s="7" t="n">
        <v>3</v>
      </c>
      <c r="H2076" s="6" t="n">
        <v>110.5</v>
      </c>
      <c r="I2076" s="6" t="n">
        <v>-331.5</v>
      </c>
      <c r="J2076" s="6" t="n">
        <v>-0</v>
      </c>
      <c r="K2076" s="6" t="n">
        <v>-0.25</v>
      </c>
      <c r="L2076" s="6" t="n">
        <v>-0</v>
      </c>
      <c r="M2076" s="6"/>
      <c r="N2076" s="6" t="s">
        <f>=I2076+J2076+K2076+L2076</f>
      </c>
      <c r="O2076" s="16"/>
      <c r="P2076" s="16" t="s">
        <v>807</v>
      </c>
    </row>
    <row collapsed="false" customFormat="false" customHeight="false" hidden="false" ht="12.1" outlineLevel="0" r="2077">
      <c r="A2077" s="21" t="n">
        <v>46219.78125</v>
      </c>
      <c r="B2077" s="22" t="s">
        <v>803</v>
      </c>
      <c r="C2077" s="22" t="s">
        <v>175</v>
      </c>
      <c r="D2077" s="22" t="s">
        <v>803</v>
      </c>
      <c r="E2077" s="22" t="s">
        <v>803</v>
      </c>
      <c r="F2077" s="22" t="s">
        <v>20</v>
      </c>
      <c r="G2077" s="23" t="n">
        <v>9000</v>
      </c>
      <c r="H2077" s="24" t="n">
        <v>1</v>
      </c>
      <c r="I2077" s="24" t="n">
        <v>9000</v>
      </c>
      <c r="J2077" s="24" t="n">
        <v>0</v>
      </c>
      <c r="K2077" s="24" t="n">
        <v>-0</v>
      </c>
      <c r="L2077" s="24" t="n">
        <v>-0</v>
      </c>
      <c r="M2077" s="24"/>
      <c r="N2077" s="6" t="s">
        <f>=I2077+J2077+K2077+L2077</f>
      </c>
      <c r="O2077" s="22"/>
      <c r="P2077" s="22" t="s">
        <v>927</v>
      </c>
    </row>
    <row collapsed="false" customFormat="false" customHeight="false" hidden="false" ht="12.1" outlineLevel="0" r="2078">
      <c r="A2078" s="20" t="n">
        <v>46220.791666667</v>
      </c>
      <c r="B2078" s="16" t="s">
        <v>17</v>
      </c>
      <c r="C2078" s="16" t="s">
        <v>928</v>
      </c>
      <c r="D2078" s="16" t="s">
        <v>656</v>
      </c>
      <c r="E2078" s="16" t="s">
        <v>18</v>
      </c>
      <c r="F2078" s="16" t="s">
        <v>20</v>
      </c>
      <c r="G2078" s="7" t="n">
        <v>0.8228707</v>
      </c>
      <c r="H2078" s="6" t="n">
        <v>10937.32</v>
      </c>
      <c r="I2078" s="6" t="n">
        <v>-9000</v>
      </c>
      <c r="J2078" s="6" t="n">
        <v>-0</v>
      </c>
      <c r="K2078" s="6" t="n">
        <v>-0</v>
      </c>
      <c r="L2078" s="6" t="n">
        <v>-0</v>
      </c>
      <c r="M2078" s="6"/>
      <c r="N2078" s="6" t="s">
        <f>=I2078+J2078+K2078+L2078</f>
      </c>
      <c r="O2078" s="16"/>
      <c r="P2078" s="16" t="s">
        <v>927</v>
      </c>
    </row>
    <row collapsed="false" customFormat="false" customHeight="false" hidden="false" ht="12.1" outlineLevel="0" r="2079">
      <c r="A2079" s="21" t="n">
        <v>46223</v>
      </c>
      <c r="B2079" s="22" t="s">
        <v>813</v>
      </c>
      <c r="C2079" s="22" t="s">
        <v>1128</v>
      </c>
      <c r="D2079" s="22" t="s">
        <v>813</v>
      </c>
      <c r="E2079" s="22" t="s">
        <v>813</v>
      </c>
      <c r="F2079" s="22" t="s">
        <v>20</v>
      </c>
      <c r="G2079" s="23" t="n">
        <v>1</v>
      </c>
      <c r="H2079" s="24" t="n">
        <v>77.04</v>
      </c>
      <c r="I2079" s="24" t="n">
        <v>77.04</v>
      </c>
      <c r="J2079" s="24" t="n">
        <v>0</v>
      </c>
      <c r="K2079" s="24" t="n">
        <v>-0</v>
      </c>
      <c r="L2079" s="24" t="n">
        <v>-0</v>
      </c>
      <c r="M2079" s="24"/>
      <c r="N2079" s="6" t="s">
        <f>=I2079+J2079+K2079+L2079</f>
      </c>
      <c r="O2079" s="22"/>
      <c r="P2079" s="22" t="s">
        <v>999</v>
      </c>
    </row>
    <row collapsed="false" customFormat="false" customHeight="false" hidden="false" ht="12.1" outlineLevel="0" r="2080">
      <c r="A2080" s="21" t="n">
        <v>46223</v>
      </c>
      <c r="B2080" s="22" t="s">
        <v>813</v>
      </c>
      <c r="C2080" s="22" t="s">
        <v>1129</v>
      </c>
      <c r="D2080" s="22" t="s">
        <v>813</v>
      </c>
      <c r="E2080" s="22" t="s">
        <v>813</v>
      </c>
      <c r="F2080" s="22" t="s">
        <v>20</v>
      </c>
      <c r="G2080" s="23" t="n">
        <v>1</v>
      </c>
      <c r="H2080" s="24" t="n">
        <v>1614.26</v>
      </c>
      <c r="I2080" s="24" t="n">
        <v>1614.26</v>
      </c>
      <c r="J2080" s="24" t="n">
        <v>0</v>
      </c>
      <c r="K2080" s="24" t="n">
        <v>-0</v>
      </c>
      <c r="L2080" s="24" t="n">
        <v>-0</v>
      </c>
      <c r="M2080" s="24"/>
      <c r="N2080" s="6" t="s">
        <f>=I2080+J2080+K2080+L2080</f>
      </c>
      <c r="O2080" s="22"/>
      <c r="P2080" s="22" t="s">
        <v>807</v>
      </c>
    </row>
    <row collapsed="false" customFormat="false" customHeight="false" hidden="false" ht="12.1" outlineLevel="0" r="2081">
      <c r="A2081" s="21" t="n">
        <v>46223</v>
      </c>
      <c r="B2081" s="22" t="s">
        <v>813</v>
      </c>
      <c r="C2081" s="22" t="s">
        <v>1130</v>
      </c>
      <c r="D2081" s="22" t="s">
        <v>813</v>
      </c>
      <c r="E2081" s="22" t="s">
        <v>813</v>
      </c>
      <c r="F2081" s="22" t="s">
        <v>20</v>
      </c>
      <c r="G2081" s="23" t="n">
        <v>1</v>
      </c>
      <c r="H2081" s="24" t="n">
        <v>3197</v>
      </c>
      <c r="I2081" s="24" t="n">
        <v>3197</v>
      </c>
      <c r="J2081" s="24" t="n">
        <v>0</v>
      </c>
      <c r="K2081" s="24" t="n">
        <v>-0</v>
      </c>
      <c r="L2081" s="24" t="n">
        <v>-0</v>
      </c>
      <c r="M2081" s="24"/>
      <c r="N2081" s="6" t="s">
        <f>=I2081+J2081+K2081+L2081</f>
      </c>
      <c r="O2081" s="22"/>
      <c r="P2081" s="22" t="s">
        <v>807</v>
      </c>
    </row>
    <row collapsed="false" customFormat="false" customHeight="false" hidden="false" ht="12.1" outlineLevel="0" r="2082">
      <c r="A2082" s="20" t="n">
        <v>46223.868113426</v>
      </c>
      <c r="B2082" s="16" t="s">
        <v>39</v>
      </c>
      <c r="C2082" s="16" t="s">
        <v>1016</v>
      </c>
      <c r="D2082" s="16" t="s">
        <v>656</v>
      </c>
      <c r="E2082" s="16" t="s">
        <v>18</v>
      </c>
      <c r="F2082" s="16" t="s">
        <v>20</v>
      </c>
      <c r="G2082" s="7" t="n">
        <v>1</v>
      </c>
      <c r="H2082" s="6" t="n">
        <v>1900.5</v>
      </c>
      <c r="I2082" s="6" t="n">
        <v>-1900.5</v>
      </c>
      <c r="J2082" s="6" t="n">
        <v>-0</v>
      </c>
      <c r="K2082" s="6" t="n">
        <v>-1.46</v>
      </c>
      <c r="L2082" s="6" t="n">
        <v>-0</v>
      </c>
      <c r="M2082" s="6"/>
      <c r="N2082" s="6" t="s">
        <f>=I2082+J2082+K2082+L2082</f>
      </c>
      <c r="O2082" s="16"/>
      <c r="P2082" s="16" t="s">
        <v>807</v>
      </c>
    </row>
    <row collapsed="false" customFormat="false" customHeight="false" hidden="false" ht="12.1" outlineLevel="0" r="2083">
      <c r="A2083" s="20" t="n">
        <v>46223.868275463</v>
      </c>
      <c r="B2083" s="16" t="s">
        <v>31</v>
      </c>
      <c r="C2083" s="16" t="s">
        <v>856</v>
      </c>
      <c r="D2083" s="16" t="s">
        <v>656</v>
      </c>
      <c r="E2083" s="16" t="s">
        <v>18</v>
      </c>
      <c r="F2083" s="16" t="s">
        <v>20</v>
      </c>
      <c r="G2083" s="7" t="n">
        <v>4</v>
      </c>
      <c r="H2083" s="6" t="n">
        <v>393.95</v>
      </c>
      <c r="I2083" s="6" t="n">
        <v>-1575.8</v>
      </c>
      <c r="J2083" s="6" t="n">
        <v>-0</v>
      </c>
      <c r="K2083" s="6" t="n">
        <v>-1.2</v>
      </c>
      <c r="L2083" s="6" t="n">
        <v>-0</v>
      </c>
      <c r="M2083" s="6"/>
      <c r="N2083" s="6" t="s">
        <f>=I2083+J2083+K2083+L2083</f>
      </c>
      <c r="O2083" s="16"/>
      <c r="P2083" s="16" t="s">
        <v>807</v>
      </c>
    </row>
    <row collapsed="false" customFormat="false" customHeight="false" hidden="false" ht="12.1" outlineLevel="0" r="2084">
      <c r="A2084" s="20" t="n">
        <v>46223.868472222</v>
      </c>
      <c r="B2084" s="16" t="s">
        <v>43</v>
      </c>
      <c r="C2084" s="16" t="s">
        <v>984</v>
      </c>
      <c r="D2084" s="16" t="s">
        <v>656</v>
      </c>
      <c r="E2084" s="16" t="s">
        <v>18</v>
      </c>
      <c r="F2084" s="16" t="s">
        <v>20</v>
      </c>
      <c r="G2084" s="7" t="n">
        <v>1</v>
      </c>
      <c r="H2084" s="6" t="n">
        <v>1061.6</v>
      </c>
      <c r="I2084" s="6" t="n">
        <v>-1061.6</v>
      </c>
      <c r="J2084" s="6" t="n">
        <v>-0</v>
      </c>
      <c r="K2084" s="6" t="n">
        <v>-0.81</v>
      </c>
      <c r="L2084" s="6" t="n">
        <v>-0</v>
      </c>
      <c r="M2084" s="6"/>
      <c r="N2084" s="6" t="s">
        <f>=I2084+J2084+K2084+L2084</f>
      </c>
      <c r="O2084" s="16"/>
      <c r="P2084" s="16" t="s">
        <v>807</v>
      </c>
    </row>
    <row collapsed="false" customFormat="false" customHeight="false" hidden="false" ht="12.1" outlineLevel="0" r="2085">
      <c r="A2085" s="20" t="n">
        <v>46223.868738426</v>
      </c>
      <c r="B2085" s="16" t="s">
        <v>102</v>
      </c>
      <c r="C2085" s="16" t="s">
        <v>845</v>
      </c>
      <c r="D2085" s="16" t="s">
        <v>656</v>
      </c>
      <c r="E2085" s="16" t="s">
        <v>87</v>
      </c>
      <c r="F2085" s="16" t="s">
        <v>20</v>
      </c>
      <c r="G2085" s="7" t="n">
        <v>2</v>
      </c>
      <c r="H2085" s="6" t="n">
        <v>112.7</v>
      </c>
      <c r="I2085" s="6" t="n">
        <v>-225.4</v>
      </c>
      <c r="J2085" s="6" t="n">
        <v>-0</v>
      </c>
      <c r="K2085" s="6" t="n">
        <v>-0.17</v>
      </c>
      <c r="L2085" s="6" t="n">
        <v>-0</v>
      </c>
      <c r="M2085" s="6"/>
      <c r="N2085" s="6" t="s">
        <f>=I2085+J2085+K2085+L2085</f>
      </c>
      <c r="O2085" s="16"/>
      <c r="P2085" s="16" t="s">
        <v>807</v>
      </c>
    </row>
    <row collapsed="false" customFormat="false" customHeight="false" hidden="false" ht="12.1" outlineLevel="0" r="2086">
      <c r="A2086" s="20" t="n">
        <v>46223.872060185</v>
      </c>
      <c r="B2086" s="16" t="s">
        <v>96</v>
      </c>
      <c r="C2086" s="16" t="s">
        <v>847</v>
      </c>
      <c r="D2086" s="16" t="s">
        <v>656</v>
      </c>
      <c r="E2086" s="16" t="s">
        <v>87</v>
      </c>
      <c r="F2086" s="16" t="s">
        <v>20</v>
      </c>
      <c r="G2086" s="7" t="n">
        <v>32</v>
      </c>
      <c r="H2086" s="6" t="n">
        <v>2.5625</v>
      </c>
      <c r="I2086" s="6" t="n">
        <v>-82</v>
      </c>
      <c r="J2086" s="6" t="n">
        <v>-0</v>
      </c>
      <c r="K2086" s="6" t="n">
        <v>-0.05</v>
      </c>
      <c r="L2086" s="6" t="n">
        <v>-0.02</v>
      </c>
      <c r="M2086" s="6"/>
      <c r="N2086" s="6" t="s">
        <f>=I2086+J2086+K2086+L2086</f>
      </c>
      <c r="O2086" s="16"/>
      <c r="P2086" s="16" t="s">
        <v>999</v>
      </c>
    </row>
    <row collapsed="false" customFormat="false" customHeight="false" hidden="false" ht="12.1" outlineLevel="0" r="2087">
      <c r="A2087" s="21" t="n">
        <v>46227</v>
      </c>
      <c r="B2087" s="22" t="s">
        <v>813</v>
      </c>
      <c r="C2087" s="22" t="s">
        <v>1067</v>
      </c>
      <c r="D2087" s="22" t="s">
        <v>813</v>
      </c>
      <c r="E2087" s="22" t="s">
        <v>813</v>
      </c>
      <c r="F2087" s="22" t="s">
        <v>20</v>
      </c>
      <c r="G2087" s="23" t="n">
        <v>1</v>
      </c>
      <c r="H2087" s="24" t="n">
        <v>197</v>
      </c>
      <c r="I2087" s="24" t="n">
        <v>197</v>
      </c>
      <c r="J2087" s="24" t="n">
        <v>0</v>
      </c>
      <c r="K2087" s="24" t="n">
        <v>-0</v>
      </c>
      <c r="L2087" s="24" t="n">
        <v>-0</v>
      </c>
      <c r="M2087" s="24"/>
      <c r="N2087" s="6" t="s">
        <f>=I2087+J2087+K2087+L2087</f>
      </c>
      <c r="O2087" s="22"/>
      <c r="P2087" s="22" t="s">
        <v>807</v>
      </c>
    </row>
    <row collapsed="false" customFormat="false" customHeight="false" hidden="false" ht="12.1" outlineLevel="0" r="2088">
      <c r="A2088" s="21" t="n">
        <v>46230</v>
      </c>
      <c r="B2088" s="22" t="s">
        <v>813</v>
      </c>
      <c r="C2088" s="22" t="s">
        <v>1131</v>
      </c>
      <c r="D2088" s="22" t="s">
        <v>813</v>
      </c>
      <c r="E2088" s="22" t="s">
        <v>813</v>
      </c>
      <c r="F2088" s="22" t="s">
        <v>20</v>
      </c>
      <c r="G2088" s="23" t="n">
        <v>1</v>
      </c>
      <c r="H2088" s="24" t="n">
        <v>119.97</v>
      </c>
      <c r="I2088" s="24" t="n">
        <v>119.97</v>
      </c>
      <c r="J2088" s="24" t="n">
        <v>0</v>
      </c>
      <c r="K2088" s="24" t="n">
        <v>-0</v>
      </c>
      <c r="L2088" s="24" t="n">
        <v>-0</v>
      </c>
      <c r="M2088" s="24"/>
      <c r="N2088" s="6" t="s">
        <f>=I2088+J2088+K2088+L2088</f>
      </c>
      <c r="O2088" s="22"/>
      <c r="P2088" s="22" t="s">
        <v>999</v>
      </c>
    </row>
    <row collapsed="false" customFormat="false" customHeight="false" hidden="false" ht="12.1" outlineLevel="0" r="2089">
      <c r="A2089" s="21" t="n">
        <v>46230</v>
      </c>
      <c r="B2089" s="22" t="s">
        <v>813</v>
      </c>
      <c r="C2089" s="22" t="s">
        <v>1132</v>
      </c>
      <c r="D2089" s="22" t="s">
        <v>813</v>
      </c>
      <c r="E2089" s="22" t="s">
        <v>813</v>
      </c>
      <c r="F2089" s="22" t="s">
        <v>20</v>
      </c>
      <c r="G2089" s="23" t="n">
        <v>1</v>
      </c>
      <c r="H2089" s="24" t="n">
        <v>57.35</v>
      </c>
      <c r="I2089" s="24" t="n">
        <v>57.35</v>
      </c>
      <c r="J2089" s="24" t="n">
        <v>0</v>
      </c>
      <c r="K2089" s="24" t="n">
        <v>-0</v>
      </c>
      <c r="L2089" s="24" t="n">
        <v>-0</v>
      </c>
      <c r="M2089" s="24"/>
      <c r="N2089" s="6" t="s">
        <f>=I2089+J2089+K2089+L2089</f>
      </c>
      <c r="O2089" s="22"/>
      <c r="P2089" s="22" t="s">
        <v>999</v>
      </c>
    </row>
    <row collapsed="false" customFormat="false" customHeight="false" hidden="false" ht="12.1" outlineLevel="0" r="2090">
      <c r="A2090" s="20" t="n">
        <v>46230.421712963</v>
      </c>
      <c r="B2090" s="16" t="s">
        <v>102</v>
      </c>
      <c r="C2090" s="16" t="s">
        <v>845</v>
      </c>
      <c r="D2090" s="16" t="s">
        <v>656</v>
      </c>
      <c r="E2090" s="16" t="s">
        <v>87</v>
      </c>
      <c r="F2090" s="16" t="s">
        <v>20</v>
      </c>
      <c r="G2090" s="7" t="n">
        <v>2</v>
      </c>
      <c r="H2090" s="6" t="n">
        <v>118.7</v>
      </c>
      <c r="I2090" s="6" t="n">
        <v>-237.4</v>
      </c>
      <c r="J2090" s="6" t="n">
        <v>-0</v>
      </c>
      <c r="K2090" s="6" t="n">
        <v>-0.18</v>
      </c>
      <c r="L2090" s="6" t="n">
        <v>-0</v>
      </c>
      <c r="M2090" s="6"/>
      <c r="N2090" s="6" t="s">
        <f>=I2090+J2090+K2090+L2090</f>
      </c>
      <c r="O2090" s="16"/>
      <c r="P2090" s="16" t="s">
        <v>807</v>
      </c>
    </row>
    <row collapsed="false" customFormat="false" customHeight="false" hidden="false" ht="12.1" outlineLevel="0" r="2091">
      <c r="A2091" s="20" t="n">
        <v>46230.471712963</v>
      </c>
      <c r="B2091" s="16" t="s">
        <v>96</v>
      </c>
      <c r="C2091" s="16" t="s">
        <v>847</v>
      </c>
      <c r="D2091" s="16" t="s">
        <v>656</v>
      </c>
      <c r="E2091" s="16" t="s">
        <v>87</v>
      </c>
      <c r="F2091" s="16" t="s">
        <v>20</v>
      </c>
      <c r="G2091" s="7" t="n">
        <v>46</v>
      </c>
      <c r="H2091" s="6" t="n">
        <v>2.6055</v>
      </c>
      <c r="I2091" s="6" t="n">
        <v>-119.85</v>
      </c>
      <c r="J2091" s="6" t="n">
        <v>-0</v>
      </c>
      <c r="K2091" s="6" t="n">
        <v>-0.07</v>
      </c>
      <c r="L2091" s="6" t="n">
        <v>-0.03</v>
      </c>
      <c r="M2091" s="6"/>
      <c r="N2091" s="6" t="s">
        <f>=I2091+J2091+K2091+L2091</f>
      </c>
      <c r="O2091" s="16"/>
      <c r="P2091" s="16" t="s">
        <v>999</v>
      </c>
    </row>
    <row collapsed="false" customFormat="false" customHeight="false" hidden="false" ht="12.1" outlineLevel="0" r="2092">
      <c r="A2092" s="20" t="n">
        <v>46230.652002315</v>
      </c>
      <c r="B2092" s="16" t="s">
        <v>96</v>
      </c>
      <c r="C2092" s="16" t="s">
        <v>847</v>
      </c>
      <c r="D2092" s="16" t="s">
        <v>656</v>
      </c>
      <c r="E2092" s="16" t="s">
        <v>87</v>
      </c>
      <c r="F2092" s="16" t="s">
        <v>20</v>
      </c>
      <c r="G2092" s="7" t="n">
        <v>22</v>
      </c>
      <c r="H2092" s="6" t="n">
        <v>2.603</v>
      </c>
      <c r="I2092" s="6" t="n">
        <v>-57.27</v>
      </c>
      <c r="J2092" s="6" t="n">
        <v>-0</v>
      </c>
      <c r="K2092" s="6" t="n">
        <v>-0.04</v>
      </c>
      <c r="L2092" s="6" t="n">
        <v>-0.02</v>
      </c>
      <c r="M2092" s="6"/>
      <c r="N2092" s="6" t="s">
        <f>=I2092+J2092+K2092+L2092</f>
      </c>
      <c r="O2092" s="16"/>
      <c r="P2092" s="16" t="s">
        <v>999</v>
      </c>
    </row>
    <row collapsed="false" customFormat="false" customHeight="false" hidden="false" ht="12.1" outlineLevel="0" r="2093">
      <c r="A2093" s="21" t="n">
        <v>46233</v>
      </c>
      <c r="B2093" s="22" t="s">
        <v>813</v>
      </c>
      <c r="C2093" s="22" t="s">
        <v>1133</v>
      </c>
      <c r="D2093" s="22" t="s">
        <v>813</v>
      </c>
      <c r="E2093" s="22" t="s">
        <v>813</v>
      </c>
      <c r="F2093" s="22" t="s">
        <v>20</v>
      </c>
      <c r="G2093" s="23" t="n">
        <v>1</v>
      </c>
      <c r="H2093" s="24" t="n">
        <v>129.84</v>
      </c>
      <c r="I2093" s="24" t="n">
        <v>129.84</v>
      </c>
      <c r="J2093" s="24" t="n">
        <v>0</v>
      </c>
      <c r="K2093" s="24" t="n">
        <v>-0</v>
      </c>
      <c r="L2093" s="24" t="n">
        <v>-0</v>
      </c>
      <c r="M2093" s="24"/>
      <c r="N2093" s="6" t="s">
        <f>=I2093+J2093+K2093+L2093</f>
      </c>
      <c r="O2093" s="22"/>
      <c r="P2093" s="22" t="s">
        <v>999</v>
      </c>
    </row>
    <row collapsed="false" customFormat="false" customHeight="false" hidden="false" ht="12.1" outlineLevel="0" r="2094">
      <c r="A2094" s="20" t="n">
        <v>46233.857534722</v>
      </c>
      <c r="B2094" s="16" t="s">
        <v>96</v>
      </c>
      <c r="C2094" s="16" t="s">
        <v>847</v>
      </c>
      <c r="D2094" s="16" t="s">
        <v>656</v>
      </c>
      <c r="E2094" s="16" t="s">
        <v>87</v>
      </c>
      <c r="F2094" s="16" t="s">
        <v>20</v>
      </c>
      <c r="G2094" s="7" t="n">
        <v>50</v>
      </c>
      <c r="H2094" s="6" t="n">
        <v>2.636</v>
      </c>
      <c r="I2094" s="6" t="n">
        <v>-131.8</v>
      </c>
      <c r="J2094" s="6" t="n">
        <v>-0</v>
      </c>
      <c r="K2094" s="6" t="n">
        <v>-0.08</v>
      </c>
      <c r="L2094" s="6" t="n">
        <v>-0.03</v>
      </c>
      <c r="M2094" s="6"/>
      <c r="N2094" s="6" t="s">
        <f>=I2094+J2094+K2094+L2094</f>
      </c>
      <c r="O2094" s="16"/>
      <c r="P2094" s="16" t="s">
        <v>999</v>
      </c>
    </row>
    <row collapsed="false" customFormat="false" customHeight="false" hidden="false" ht="12.1" outlineLevel="0" r="2095">
      <c r="A2095" s="21" t="n">
        <v>46234</v>
      </c>
      <c r="B2095" s="22" t="s">
        <v>813</v>
      </c>
      <c r="C2095" s="22" t="s">
        <v>1134</v>
      </c>
      <c r="D2095" s="22" t="s">
        <v>813</v>
      </c>
      <c r="E2095" s="22" t="s">
        <v>813</v>
      </c>
      <c r="F2095" s="22" t="s">
        <v>20</v>
      </c>
      <c r="G2095" s="23" t="n">
        <v>1</v>
      </c>
      <c r="H2095" s="24" t="n">
        <v>407.5</v>
      </c>
      <c r="I2095" s="24" t="n">
        <v>407.5</v>
      </c>
      <c r="J2095" s="24" t="n">
        <v>0</v>
      </c>
      <c r="K2095" s="24" t="n">
        <v>-0</v>
      </c>
      <c r="L2095" s="24" t="n">
        <v>-0</v>
      </c>
      <c r="M2095" s="24"/>
      <c r="N2095" s="6" t="s">
        <f>=I2095+J2095+K2095+L2095</f>
      </c>
      <c r="O2095" s="22"/>
      <c r="P2095" s="22" t="s">
        <v>807</v>
      </c>
    </row>
    <row collapsed="false" customFormat="false" customHeight="false" hidden="false" ht="12.1" outlineLevel="0" r="2096">
      <c r="A2096" s="20" t="n">
        <v>46234.716238426</v>
      </c>
      <c r="B2096" s="16" t="s">
        <v>102</v>
      </c>
      <c r="C2096" s="16" t="s">
        <v>845</v>
      </c>
      <c r="D2096" s="16" t="s">
        <v>656</v>
      </c>
      <c r="E2096" s="16" t="s">
        <v>87</v>
      </c>
      <c r="F2096" s="16" t="s">
        <v>20</v>
      </c>
      <c r="G2096" s="7" t="n">
        <v>3</v>
      </c>
      <c r="H2096" s="6" t="n">
        <v>121.5</v>
      </c>
      <c r="I2096" s="6" t="n">
        <v>-364.5</v>
      </c>
      <c r="J2096" s="6" t="n">
        <v>-0</v>
      </c>
      <c r="K2096" s="6" t="n">
        <v>-0.28</v>
      </c>
      <c r="L2096" s="6" t="n">
        <v>-0</v>
      </c>
      <c r="M2096" s="6"/>
      <c r="N2096" s="6" t="s">
        <f>=I2096+J2096+K2096+L2096</f>
      </c>
      <c r="O2096" s="16"/>
      <c r="P2096" s="16" t="s">
        <v>807</v>
      </c>
    </row>
    <row collapsed="false" customFormat="false" customHeight="false" hidden="false" ht="12.1" outlineLevel="0" r="2097">
      <c r="A2097" s="21" t="n">
        <v>46238</v>
      </c>
      <c r="B2097" s="22" t="s">
        <v>813</v>
      </c>
      <c r="C2097" s="22" t="s">
        <v>1135</v>
      </c>
      <c r="D2097" s="22" t="s">
        <v>813</v>
      </c>
      <c r="E2097" s="22" t="s">
        <v>813</v>
      </c>
      <c r="F2097" s="22" t="s">
        <v>20</v>
      </c>
      <c r="G2097" s="23" t="n">
        <v>1</v>
      </c>
      <c r="H2097" s="24" t="n">
        <v>7212.8</v>
      </c>
      <c r="I2097" s="24" t="n">
        <v>7212.8</v>
      </c>
      <c r="J2097" s="24" t="n">
        <v>0</v>
      </c>
      <c r="K2097" s="24" t="n">
        <v>-0</v>
      </c>
      <c r="L2097" s="24" t="n">
        <v>-0</v>
      </c>
      <c r="M2097" s="24"/>
      <c r="N2097" s="6" t="s">
        <f>=I2097+J2097+K2097+L2097</f>
      </c>
      <c r="O2097" s="22"/>
      <c r="P2097" s="22" t="s">
        <v>807</v>
      </c>
    </row>
    <row collapsed="false" customFormat="false" customHeight="false" hidden="false" ht="12.1" outlineLevel="0" r="2098">
      <c r="A2098" s="21" t="n">
        <v>46238</v>
      </c>
      <c r="B2098" s="22" t="s">
        <v>813</v>
      </c>
      <c r="C2098" s="22" t="s">
        <v>1136</v>
      </c>
      <c r="D2098" s="22" t="s">
        <v>813</v>
      </c>
      <c r="E2098" s="22" t="s">
        <v>813</v>
      </c>
      <c r="F2098" s="22" t="s">
        <v>20</v>
      </c>
      <c r="G2098" s="23" t="n">
        <v>1</v>
      </c>
      <c r="H2098" s="24" t="n">
        <v>4127.91</v>
      </c>
      <c r="I2098" s="24" t="n">
        <v>4127.91</v>
      </c>
      <c r="J2098" s="24" t="n">
        <v>0</v>
      </c>
      <c r="K2098" s="24" t="n">
        <v>-0</v>
      </c>
      <c r="L2098" s="24" t="n">
        <v>-0</v>
      </c>
      <c r="M2098" s="24"/>
      <c r="N2098" s="6" t="s">
        <f>=I2098+J2098+K2098+L2098</f>
      </c>
      <c r="O2098" s="22"/>
      <c r="P2098" s="22" t="s">
        <v>807</v>
      </c>
    </row>
    <row collapsed="false" customFormat="false" customHeight="false" hidden="false" ht="12.1" outlineLevel="0" r="2099">
      <c r="A2099" s="20" t="n">
        <v>46238.909050926</v>
      </c>
      <c r="B2099" s="16" t="s">
        <v>23</v>
      </c>
      <c r="C2099" s="16" t="s">
        <v>897</v>
      </c>
      <c r="D2099" s="16" t="s">
        <v>656</v>
      </c>
      <c r="E2099" s="16" t="s">
        <v>18</v>
      </c>
      <c r="F2099" s="16" t="s">
        <v>20</v>
      </c>
      <c r="G2099" s="7" t="n">
        <v>10</v>
      </c>
      <c r="H2099" s="6" t="n">
        <v>284.65</v>
      </c>
      <c r="I2099" s="6" t="n">
        <v>-2846.5</v>
      </c>
      <c r="J2099" s="6" t="n">
        <v>-0</v>
      </c>
      <c r="K2099" s="6" t="n">
        <v>-2.17</v>
      </c>
      <c r="L2099" s="6" t="n">
        <v>-0</v>
      </c>
      <c r="M2099" s="6"/>
      <c r="N2099" s="6" t="s">
        <f>=I2099+J2099+K2099+L2099</f>
      </c>
      <c r="O2099" s="16"/>
      <c r="P2099" s="16" t="s">
        <v>807</v>
      </c>
    </row>
    <row collapsed="false" customFormat="false" customHeight="false" hidden="false" ht="12.1" outlineLevel="0" r="2100">
      <c r="A2100" s="20" t="n">
        <v>46238.909236111</v>
      </c>
      <c r="B2100" s="16" t="s">
        <v>39</v>
      </c>
      <c r="C2100" s="16" t="s">
        <v>1016</v>
      </c>
      <c r="D2100" s="16" t="s">
        <v>656</v>
      </c>
      <c r="E2100" s="16" t="s">
        <v>18</v>
      </c>
      <c r="F2100" s="16" t="s">
        <v>20</v>
      </c>
      <c r="G2100" s="7" t="n">
        <v>1</v>
      </c>
      <c r="H2100" s="6" t="n">
        <v>2086</v>
      </c>
      <c r="I2100" s="6" t="n">
        <v>-2086</v>
      </c>
      <c r="J2100" s="6" t="n">
        <v>-0</v>
      </c>
      <c r="K2100" s="6" t="n">
        <v>-1.6</v>
      </c>
      <c r="L2100" s="6" t="n">
        <v>-0</v>
      </c>
      <c r="M2100" s="6"/>
      <c r="N2100" s="6" t="s">
        <f>=I2100+J2100+K2100+L2100</f>
      </c>
      <c r="O2100" s="16"/>
      <c r="P2100" s="16" t="s">
        <v>807</v>
      </c>
    </row>
    <row collapsed="false" customFormat="false" customHeight="false" hidden="false" ht="12.1" outlineLevel="0" r="2101">
      <c r="A2101" s="20" t="n">
        <v>46238.909409722</v>
      </c>
      <c r="B2101" s="16" t="s">
        <v>43</v>
      </c>
      <c r="C2101" s="16" t="s">
        <v>984</v>
      </c>
      <c r="D2101" s="16" t="s">
        <v>656</v>
      </c>
      <c r="E2101" s="16" t="s">
        <v>18</v>
      </c>
      <c r="F2101" s="16" t="s">
        <v>20</v>
      </c>
      <c r="G2101" s="7" t="n">
        <v>2</v>
      </c>
      <c r="H2101" s="6" t="n">
        <v>1097</v>
      </c>
      <c r="I2101" s="6" t="n">
        <v>-2194</v>
      </c>
      <c r="J2101" s="6" t="n">
        <v>-0</v>
      </c>
      <c r="K2101" s="6" t="n">
        <v>-1.68</v>
      </c>
      <c r="L2101" s="6" t="n">
        <v>-0</v>
      </c>
      <c r="M2101" s="6"/>
      <c r="N2101" s="6" t="s">
        <f>=I2101+J2101+K2101+L2101</f>
      </c>
      <c r="O2101" s="16"/>
      <c r="P2101" s="16" t="s">
        <v>807</v>
      </c>
    </row>
    <row collapsed="false" customFormat="false" customHeight="false" hidden="false" ht="12.1" outlineLevel="0" r="2102">
      <c r="A2102" s="20" t="n">
        <v>46238.909652778</v>
      </c>
      <c r="B2102" s="16" t="s">
        <v>50</v>
      </c>
      <c r="C2102" s="16" t="s">
        <v>812</v>
      </c>
      <c r="D2102" s="16" t="s">
        <v>656</v>
      </c>
      <c r="E2102" s="16" t="s">
        <v>18</v>
      </c>
      <c r="F2102" s="16" t="s">
        <v>20</v>
      </c>
      <c r="G2102" s="7" t="n">
        <v>20</v>
      </c>
      <c r="H2102" s="6" t="n">
        <v>73.76</v>
      </c>
      <c r="I2102" s="6" t="n">
        <v>-1475.2</v>
      </c>
      <c r="J2102" s="6" t="n">
        <v>-0</v>
      </c>
      <c r="K2102" s="6" t="n">
        <v>-1.13</v>
      </c>
      <c r="L2102" s="6" t="n">
        <v>-0</v>
      </c>
      <c r="M2102" s="6"/>
      <c r="N2102" s="6" t="s">
        <f>=I2102+J2102+K2102+L2102</f>
      </c>
      <c r="O2102" s="16"/>
      <c r="P2102" s="16" t="s">
        <v>807</v>
      </c>
    </row>
    <row collapsed="false" customFormat="false" customHeight="false" hidden="false" ht="12.1" outlineLevel="0" r="2103">
      <c r="A2103" s="20" t="n">
        <v>46238.910138889</v>
      </c>
      <c r="B2103" s="16" t="s">
        <v>62</v>
      </c>
      <c r="C2103" s="16" t="s">
        <v>872</v>
      </c>
      <c r="D2103" s="16" t="s">
        <v>656</v>
      </c>
      <c r="E2103" s="16" t="s">
        <v>18</v>
      </c>
      <c r="F2103" s="16" t="s">
        <v>20</v>
      </c>
      <c r="G2103" s="7" t="n">
        <v>1</v>
      </c>
      <c r="H2103" s="6" t="n">
        <v>1022.9</v>
      </c>
      <c r="I2103" s="6" t="n">
        <v>-1022.9</v>
      </c>
      <c r="J2103" s="6" t="n">
        <v>-0</v>
      </c>
      <c r="K2103" s="6" t="n">
        <v>-0.78</v>
      </c>
      <c r="L2103" s="6" t="n">
        <v>-0</v>
      </c>
      <c r="M2103" s="6"/>
      <c r="N2103" s="6" t="s">
        <f>=I2103+J2103+K2103+L2103</f>
      </c>
      <c r="O2103" s="16"/>
      <c r="P2103" s="16" t="s">
        <v>807</v>
      </c>
    </row>
    <row collapsed="false" customFormat="false" customHeight="false" hidden="false" ht="12.1" outlineLevel="0" r="2104">
      <c r="A2104" s="20" t="n">
        <v>46238.910925926</v>
      </c>
      <c r="B2104" s="16" t="s">
        <v>58</v>
      </c>
      <c r="C2104" s="16" t="s">
        <v>961</v>
      </c>
      <c r="D2104" s="16" t="s">
        <v>656</v>
      </c>
      <c r="E2104" s="16" t="s">
        <v>18</v>
      </c>
      <c r="F2104" s="16" t="s">
        <v>20</v>
      </c>
      <c r="G2104" s="7" t="n">
        <v>500</v>
      </c>
      <c r="H2104" s="6" t="n">
        <v>2.66</v>
      </c>
      <c r="I2104" s="6" t="n">
        <v>-1330</v>
      </c>
      <c r="J2104" s="6" t="n">
        <v>-0</v>
      </c>
      <c r="K2104" s="6" t="n">
        <v>-1.02</v>
      </c>
      <c r="L2104" s="6" t="n">
        <v>-0</v>
      </c>
      <c r="M2104" s="6"/>
      <c r="N2104" s="6" t="s">
        <f>=I2104+J2104+K2104+L2104</f>
      </c>
      <c r="O2104" s="16"/>
      <c r="P2104" s="16" t="s">
        <v>807</v>
      </c>
    </row>
    <row collapsed="false" customFormat="false" customHeight="false" hidden="false" ht="12.1" outlineLevel="0" r="2105">
      <c r="A2105" s="20" t="n">
        <v>46238.911342593</v>
      </c>
      <c r="B2105" s="16" t="s">
        <v>54</v>
      </c>
      <c r="C2105" s="16" t="s">
        <v>1040</v>
      </c>
      <c r="D2105" s="16" t="s">
        <v>656</v>
      </c>
      <c r="E2105" s="16" t="s">
        <v>18</v>
      </c>
      <c r="F2105" s="16" t="s">
        <v>20</v>
      </c>
      <c r="G2105" s="7" t="n">
        <v>10</v>
      </c>
      <c r="H2105" s="6" t="n">
        <v>42.135</v>
      </c>
      <c r="I2105" s="6" t="n">
        <v>-421.35</v>
      </c>
      <c r="J2105" s="6" t="n">
        <v>-0</v>
      </c>
      <c r="K2105" s="6" t="n">
        <v>-0.32</v>
      </c>
      <c r="L2105" s="6" t="n">
        <v>-0</v>
      </c>
      <c r="M2105" s="6"/>
      <c r="N2105" s="6" t="s">
        <f>=I2105+J2105+K2105+L2105</f>
      </c>
      <c r="O2105" s="16"/>
      <c r="P2105" s="16" t="s">
        <v>807</v>
      </c>
    </row>
    <row collapsed="false" customFormat="false" customHeight="false" hidden="false" ht="12.1" outlineLevel="0" r="2106">
      <c r="A2106" s="21" t="n">
        <v>46244</v>
      </c>
      <c r="B2106" s="22" t="s">
        <v>803</v>
      </c>
      <c r="C2106" s="22" t="s">
        <v>240</v>
      </c>
      <c r="D2106" s="22" t="s">
        <v>803</v>
      </c>
      <c r="E2106" s="22" t="s">
        <v>803</v>
      </c>
      <c r="F2106" s="22" t="s">
        <v>20</v>
      </c>
      <c r="G2106" s="23" t="n">
        <v>1</v>
      </c>
      <c r="H2106" s="24" t="n">
        <v>5000</v>
      </c>
      <c r="I2106" s="24" t="n">
        <v>5000</v>
      </c>
      <c r="J2106" s="24" t="n">
        <v>0</v>
      </c>
      <c r="K2106" s="24" t="n">
        <v>-0</v>
      </c>
      <c r="L2106" s="24" t="n">
        <v>-0</v>
      </c>
      <c r="M2106" s="24"/>
      <c r="N2106" s="6" t="s">
        <f>=I2106+J2106+K2106+L2106</f>
      </c>
      <c r="O2106" s="22"/>
      <c r="P2106" s="22" t="s">
        <v>999</v>
      </c>
    </row>
    <row collapsed="false" customFormat="false" customHeight="false" hidden="false" ht="12.1" outlineLevel="0" r="2107">
      <c r="A2107" s="20" t="n">
        <v>46244.424212963</v>
      </c>
      <c r="B2107" s="16" t="s">
        <v>99</v>
      </c>
      <c r="C2107" s="16" t="s">
        <v>1105</v>
      </c>
      <c r="D2107" s="16" t="s">
        <v>656</v>
      </c>
      <c r="E2107" s="16" t="s">
        <v>87</v>
      </c>
      <c r="F2107" s="16" t="s">
        <v>20</v>
      </c>
      <c r="G2107" s="7" t="n">
        <v>506</v>
      </c>
      <c r="H2107" s="6" t="n">
        <v>9.821</v>
      </c>
      <c r="I2107" s="6" t="n">
        <v>-4969.43</v>
      </c>
      <c r="J2107" s="6" t="n">
        <v>-0</v>
      </c>
      <c r="K2107" s="6" t="n">
        <v>-0</v>
      </c>
      <c r="L2107" s="6" t="n">
        <v>-0.99</v>
      </c>
      <c r="M2107" s="6"/>
      <c r="N2107" s="6" t="s">
        <f>=I2107+J2107+K2107+L2107</f>
      </c>
      <c r="O2107" s="16"/>
      <c r="P2107" s="16" t="s">
        <v>999</v>
      </c>
    </row>
    <row collapsed="false" customFormat="false" customHeight="false" hidden="false" ht="12.1" outlineLevel="0" r="2108">
      <c r="A2108" s="20" t="n">
        <v>46244.424641204</v>
      </c>
      <c r="B2108" s="16" t="s">
        <v>96</v>
      </c>
      <c r="C2108" s="16" t="s">
        <v>847</v>
      </c>
      <c r="D2108" s="16" t="s">
        <v>656</v>
      </c>
      <c r="E2108" s="16" t="s">
        <v>87</v>
      </c>
      <c r="F2108" s="16" t="s">
        <v>20</v>
      </c>
      <c r="G2108" s="7" t="n">
        <v>10</v>
      </c>
      <c r="H2108" s="6" t="n">
        <v>2.9235</v>
      </c>
      <c r="I2108" s="6" t="n">
        <v>-29.24</v>
      </c>
      <c r="J2108" s="6" t="n">
        <v>-0</v>
      </c>
      <c r="K2108" s="6" t="n">
        <v>-0</v>
      </c>
      <c r="L2108" s="6" t="n">
        <v>-0.02</v>
      </c>
      <c r="M2108" s="6"/>
      <c r="N2108" s="6" t="s">
        <f>=I2108+J2108+K2108+L2108</f>
      </c>
      <c r="O2108" s="16"/>
      <c r="P2108" s="16" t="s">
        <v>999</v>
      </c>
    </row>
    <row collapsed="false" customFormat="false" customHeight="false" hidden="false" ht="12.1" outlineLevel="0" r="2109">
      <c r="A2109" s="21" t="n">
        <v>46246</v>
      </c>
      <c r="B2109" s="22" t="s">
        <v>813</v>
      </c>
      <c r="C2109" s="22" t="s">
        <v>1137</v>
      </c>
      <c r="D2109" s="22" t="s">
        <v>813</v>
      </c>
      <c r="E2109" s="22" t="s">
        <v>813</v>
      </c>
      <c r="F2109" s="22" t="s">
        <v>20</v>
      </c>
      <c r="G2109" s="23" t="n">
        <v>1</v>
      </c>
      <c r="H2109" s="24" t="n">
        <v>131.34</v>
      </c>
      <c r="I2109" s="24" t="n">
        <v>131.34</v>
      </c>
      <c r="J2109" s="24" t="n">
        <v>0</v>
      </c>
      <c r="K2109" s="24" t="n">
        <v>-0</v>
      </c>
      <c r="L2109" s="24" t="n">
        <v>-0</v>
      </c>
      <c r="M2109" s="24"/>
      <c r="N2109" s="6" t="s">
        <f>=I2109+J2109+K2109+L2109</f>
      </c>
      <c r="O2109" s="22"/>
      <c r="P2109" s="22" t="s">
        <v>999</v>
      </c>
    </row>
    <row collapsed="false" customFormat="false" customHeight="false" hidden="false" ht="12.1" outlineLevel="0" r="2110">
      <c r="A2110" s="20" t="n">
        <v>46246.579525463</v>
      </c>
      <c r="B2110" s="16" t="s">
        <v>99</v>
      </c>
      <c r="C2110" s="16" t="s">
        <v>1105</v>
      </c>
      <c r="D2110" s="16" t="s">
        <v>656</v>
      </c>
      <c r="E2110" s="16" t="s">
        <v>87</v>
      </c>
      <c r="F2110" s="16" t="s">
        <v>20</v>
      </c>
      <c r="G2110" s="7" t="n">
        <v>12</v>
      </c>
      <c r="H2110" s="6" t="n">
        <v>9.899</v>
      </c>
      <c r="I2110" s="6" t="n">
        <v>-118.79</v>
      </c>
      <c r="J2110" s="6" t="n">
        <v>-0</v>
      </c>
      <c r="K2110" s="6" t="n">
        <v>-0</v>
      </c>
      <c r="L2110" s="6" t="n">
        <v>-0.03</v>
      </c>
      <c r="M2110" s="6"/>
      <c r="N2110" s="6" t="s">
        <f>=I2110+J2110+K2110+L2110</f>
      </c>
      <c r="O2110" s="16"/>
      <c r="P2110" s="16" t="s">
        <v>999</v>
      </c>
    </row>
    <row collapsed="false" customFormat="false" customHeight="false" hidden="false" ht="12.1" outlineLevel="0" r="2111">
      <c r="A2111" s="21" t="n">
        <v>46247</v>
      </c>
      <c r="B2111" s="22" t="s">
        <v>813</v>
      </c>
      <c r="C2111" s="22" t="s">
        <v>1138</v>
      </c>
      <c r="D2111" s="22" t="s">
        <v>813</v>
      </c>
      <c r="E2111" s="22" t="s">
        <v>813</v>
      </c>
      <c r="F2111" s="22" t="s">
        <v>20</v>
      </c>
      <c r="G2111" s="23" t="n">
        <v>1</v>
      </c>
      <c r="H2111" s="24" t="n">
        <v>97.68</v>
      </c>
      <c r="I2111" s="24" t="n">
        <v>97.68</v>
      </c>
      <c r="J2111" s="24" t="n">
        <v>0</v>
      </c>
      <c r="K2111" s="24" t="n">
        <v>-0</v>
      </c>
      <c r="L2111" s="24" t="n">
        <v>-0</v>
      </c>
      <c r="M2111" s="24"/>
      <c r="N2111" s="6" t="s">
        <f>=I2111+J2111+K2111+L2111</f>
      </c>
      <c r="O2111" s="22"/>
      <c r="P2111" s="22" t="s">
        <v>999</v>
      </c>
    </row>
    <row collapsed="false" customFormat="false" customHeight="false" hidden="false" ht="12.1" outlineLevel="0" r="2112">
      <c r="A2112" s="20" t="n">
        <v>46247.5765625</v>
      </c>
      <c r="B2112" s="16" t="s">
        <v>99</v>
      </c>
      <c r="C2112" s="16" t="s">
        <v>1105</v>
      </c>
      <c r="D2112" s="16" t="s">
        <v>656</v>
      </c>
      <c r="E2112" s="16" t="s">
        <v>87</v>
      </c>
      <c r="F2112" s="16" t="s">
        <v>20</v>
      </c>
      <c r="G2112" s="7" t="n">
        <v>10</v>
      </c>
      <c r="H2112" s="6" t="n">
        <v>9.861</v>
      </c>
      <c r="I2112" s="6" t="n">
        <v>-98.61</v>
      </c>
      <c r="J2112" s="6" t="n">
        <v>-0</v>
      </c>
      <c r="K2112" s="6" t="n">
        <v>-0</v>
      </c>
      <c r="L2112" s="6" t="n">
        <v>-0.02</v>
      </c>
      <c r="M2112" s="6"/>
      <c r="N2112" s="6" t="s">
        <f>=I2112+J2112+K2112+L2112</f>
      </c>
      <c r="O2112" s="16"/>
      <c r="P2112" s="16" t="s">
        <v>999</v>
      </c>
    </row>
    <row collapsed="false" customFormat="false" customHeight="false" hidden="false" ht="12.1" outlineLevel="0" r="2113">
      <c r="A2113" s="21" t="n">
        <v>46248.399305556</v>
      </c>
      <c r="B2113" s="22" t="s">
        <v>803</v>
      </c>
      <c r="C2113" s="22" t="s">
        <v>175</v>
      </c>
      <c r="D2113" s="22" t="s">
        <v>803</v>
      </c>
      <c r="E2113" s="22" t="s">
        <v>803</v>
      </c>
      <c r="F2113" s="22" t="s">
        <v>20</v>
      </c>
      <c r="G2113" s="23" t="n">
        <v>9000</v>
      </c>
      <c r="H2113" s="24" t="n">
        <v>1</v>
      </c>
      <c r="I2113" s="24" t="n">
        <v>9000</v>
      </c>
      <c r="J2113" s="24" t="n">
        <v>0</v>
      </c>
      <c r="K2113" s="24" t="n">
        <v>-0</v>
      </c>
      <c r="L2113" s="24" t="n">
        <v>-0</v>
      </c>
      <c r="M2113" s="24"/>
      <c r="N2113" s="6" t="s">
        <f>=I2113+J2113+K2113+L2113</f>
      </c>
      <c r="O2113" s="22"/>
      <c r="P2113" s="22" t="s">
        <v>927</v>
      </c>
    </row>
    <row collapsed="false" customFormat="false" customHeight="false" hidden="false" ht="12.1" outlineLevel="0" r="2114">
      <c r="A2114" s="21" t="n">
        <v>46251</v>
      </c>
      <c r="B2114" s="22" t="s">
        <v>813</v>
      </c>
      <c r="C2114" s="22" t="s">
        <v>1139</v>
      </c>
      <c r="D2114" s="22" t="s">
        <v>813</v>
      </c>
      <c r="E2114" s="22" t="s">
        <v>813</v>
      </c>
      <c r="F2114" s="22" t="s">
        <v>20</v>
      </c>
      <c r="G2114" s="23" t="n">
        <v>1</v>
      </c>
      <c r="H2114" s="24" t="n">
        <v>207.44</v>
      </c>
      <c r="I2114" s="24" t="n">
        <v>207.44</v>
      </c>
      <c r="J2114" s="24" t="n">
        <v>0</v>
      </c>
      <c r="K2114" s="24" t="n">
        <v>-0</v>
      </c>
      <c r="L2114" s="24" t="n">
        <v>-0</v>
      </c>
      <c r="M2114" s="24"/>
      <c r="N2114" s="6" t="s">
        <f>=I2114+J2114+K2114+L2114</f>
      </c>
      <c r="O2114" s="22"/>
      <c r="P2114" s="22" t="s">
        <v>999</v>
      </c>
    </row>
    <row collapsed="false" customFormat="false" customHeight="false" hidden="false" ht="12.1" outlineLevel="0" r="2115">
      <c r="A2115" s="20" t="n">
        <v>46251.478263889</v>
      </c>
      <c r="B2115" s="16" t="s">
        <v>99</v>
      </c>
      <c r="C2115" s="16" t="s">
        <v>1105</v>
      </c>
      <c r="D2115" s="16" t="s">
        <v>656</v>
      </c>
      <c r="E2115" s="16" t="s">
        <v>87</v>
      </c>
      <c r="F2115" s="16" t="s">
        <v>20</v>
      </c>
      <c r="G2115" s="7" t="n">
        <v>22</v>
      </c>
      <c r="H2115" s="6" t="n">
        <v>9.691</v>
      </c>
      <c r="I2115" s="6" t="n">
        <v>-213.2</v>
      </c>
      <c r="J2115" s="6" t="n">
        <v>-0</v>
      </c>
      <c r="K2115" s="6" t="n">
        <v>-0</v>
      </c>
      <c r="L2115" s="6" t="n">
        <v>-0.05</v>
      </c>
      <c r="M2115" s="6"/>
      <c r="N2115" s="6" t="s">
        <f>=I2115+J2115+K2115+L2115</f>
      </c>
      <c r="O2115" s="16"/>
      <c r="P2115" s="16" t="s">
        <v>999</v>
      </c>
    </row>
    <row collapsed="false" customFormat="false" customHeight="false" hidden="false" ht="12.1" outlineLevel="0" r="2116">
      <c r="A2116" s="20" t="n">
        <v>46251.784722222</v>
      </c>
      <c r="B2116" s="16" t="s">
        <v>17</v>
      </c>
      <c r="C2116" s="16" t="s">
        <v>928</v>
      </c>
      <c r="D2116" s="16" t="s">
        <v>656</v>
      </c>
      <c r="E2116" s="16" t="s">
        <v>18</v>
      </c>
      <c r="F2116" s="16" t="s">
        <v>20</v>
      </c>
      <c r="G2116" s="7" t="n">
        <v>0.737893</v>
      </c>
      <c r="H2116" s="6" t="n">
        <v>12196.89</v>
      </c>
      <c r="I2116" s="6" t="n">
        <v>-9000</v>
      </c>
      <c r="J2116" s="6" t="n">
        <v>-0</v>
      </c>
      <c r="K2116" s="6" t="n">
        <v>-0</v>
      </c>
      <c r="L2116" s="6" t="n">
        <v>-0</v>
      </c>
      <c r="M2116" s="6"/>
      <c r="N2116" s="6" t="s">
        <f>=I2116+J2116+K2116+L2116</f>
      </c>
      <c r="O2116" s="16"/>
      <c r="P2116" s="16" t="s">
        <v>927</v>
      </c>
    </row>
    <row collapsed="false" customFormat="false" customHeight="false" hidden="false" ht="12.1" outlineLevel="0" r="2117">
      <c r="A2117" s="21" t="n">
        <v>46252</v>
      </c>
      <c r="B2117" s="22" t="s">
        <v>813</v>
      </c>
      <c r="C2117" s="22" t="s">
        <v>1140</v>
      </c>
      <c r="D2117" s="22" t="s">
        <v>813</v>
      </c>
      <c r="E2117" s="22" t="s">
        <v>813</v>
      </c>
      <c r="F2117" s="22" t="s">
        <v>20</v>
      </c>
      <c r="G2117" s="23" t="n">
        <v>1</v>
      </c>
      <c r="H2117" s="24" t="n">
        <v>76.02</v>
      </c>
      <c r="I2117" s="24" t="n">
        <v>76.02</v>
      </c>
      <c r="J2117" s="24" t="n">
        <v>0</v>
      </c>
      <c r="K2117" s="24" t="n">
        <v>-0</v>
      </c>
      <c r="L2117" s="24" t="n">
        <v>-0</v>
      </c>
      <c r="M2117" s="24"/>
      <c r="N2117" s="6" t="s">
        <f>=I2117+J2117+K2117+L2117</f>
      </c>
      <c r="O2117" s="22"/>
      <c r="P2117" s="22" t="s">
        <v>999</v>
      </c>
    </row>
    <row collapsed="false" customFormat="false" customHeight="false" hidden="false" ht="12.1" outlineLevel="0" r="2118">
      <c r="A2118" s="21" t="n">
        <v>46252</v>
      </c>
      <c r="B2118" s="22" t="s">
        <v>813</v>
      </c>
      <c r="C2118" s="22" t="s">
        <v>1116</v>
      </c>
      <c r="D2118" s="22" t="s">
        <v>813</v>
      </c>
      <c r="E2118" s="22" t="s">
        <v>813</v>
      </c>
      <c r="F2118" s="22" t="s">
        <v>20</v>
      </c>
      <c r="G2118" s="23" t="n">
        <v>1</v>
      </c>
      <c r="H2118" s="24" t="n">
        <v>400</v>
      </c>
      <c r="I2118" s="24" t="n">
        <v>400</v>
      </c>
      <c r="J2118" s="24" t="n">
        <v>0</v>
      </c>
      <c r="K2118" s="24" t="n">
        <v>-0</v>
      </c>
      <c r="L2118" s="24" t="n">
        <v>-0</v>
      </c>
      <c r="M2118" s="24"/>
      <c r="N2118" s="6" t="s">
        <f>=I2118+J2118+K2118+L2118</f>
      </c>
      <c r="O2118" s="22"/>
      <c r="P2118" s="22" t="s">
        <v>807</v>
      </c>
    </row>
    <row collapsed="false" customFormat="false" customHeight="false" hidden="false" ht="12.1" outlineLevel="0" r="2119">
      <c r="A2119" s="20" t="n">
        <v>46252.49130787</v>
      </c>
      <c r="B2119" s="16" t="s">
        <v>99</v>
      </c>
      <c r="C2119" s="16" t="s">
        <v>1105</v>
      </c>
      <c r="D2119" s="16" t="s">
        <v>656</v>
      </c>
      <c r="E2119" s="16" t="s">
        <v>87</v>
      </c>
      <c r="F2119" s="16" t="s">
        <v>20</v>
      </c>
      <c r="G2119" s="7" t="n">
        <v>8</v>
      </c>
      <c r="H2119" s="6" t="n">
        <v>9.747</v>
      </c>
      <c r="I2119" s="6" t="n">
        <v>-77.98</v>
      </c>
      <c r="J2119" s="6" t="n">
        <v>-0</v>
      </c>
      <c r="K2119" s="6" t="n">
        <v>-0</v>
      </c>
      <c r="L2119" s="6" t="n">
        <v>-0.02</v>
      </c>
      <c r="M2119" s="6"/>
      <c r="N2119" s="6" t="s">
        <f>=I2119+J2119+K2119+L2119</f>
      </c>
      <c r="O2119" s="16"/>
      <c r="P2119" s="16" t="s">
        <v>999</v>
      </c>
    </row>
    <row collapsed="false" customFormat="false" customHeight="false" hidden="false" ht="12.1" outlineLevel="0" r="2120">
      <c r="A2120" s="20" t="n">
        <v>46252.83724537</v>
      </c>
      <c r="B2120" s="16" t="s">
        <v>102</v>
      </c>
      <c r="C2120" s="16" t="s">
        <v>845</v>
      </c>
      <c r="D2120" s="16" t="s">
        <v>656</v>
      </c>
      <c r="E2120" s="16" t="s">
        <v>87</v>
      </c>
      <c r="F2120" s="16" t="s">
        <v>20</v>
      </c>
      <c r="G2120" s="7" t="n">
        <v>3</v>
      </c>
      <c r="H2120" s="6" t="n">
        <v>117.95</v>
      </c>
      <c r="I2120" s="6" t="n">
        <v>-353.85</v>
      </c>
      <c r="J2120" s="6" t="n">
        <v>-0</v>
      </c>
      <c r="K2120" s="6" t="n">
        <v>-0.27</v>
      </c>
      <c r="L2120" s="6" t="n">
        <v>-0</v>
      </c>
      <c r="M2120" s="6"/>
      <c r="N2120" s="6" t="s">
        <f>=I2120+J2120+K2120+L2120</f>
      </c>
      <c r="O2120" s="16"/>
      <c r="P2120" s="16" t="s">
        <v>807</v>
      </c>
    </row>
    <row collapsed="false" customFormat="false" customHeight="false" hidden="false" ht="12.1" outlineLevel="0" r="2121">
      <c r="A2121" s="21" t="n">
        <v>46253</v>
      </c>
      <c r="B2121" s="22" t="s">
        <v>813</v>
      </c>
      <c r="C2121" s="22" t="s">
        <v>1141</v>
      </c>
      <c r="D2121" s="22" t="s">
        <v>813</v>
      </c>
      <c r="E2121" s="22" t="s">
        <v>813</v>
      </c>
      <c r="F2121" s="22" t="s">
        <v>20</v>
      </c>
      <c r="G2121" s="23" t="n">
        <v>1</v>
      </c>
      <c r="H2121" s="24" t="n">
        <v>664.3</v>
      </c>
      <c r="I2121" s="24" t="n">
        <v>664.3</v>
      </c>
      <c r="J2121" s="24" t="n">
        <v>0</v>
      </c>
      <c r="K2121" s="24" t="n">
        <v>-0</v>
      </c>
      <c r="L2121" s="24" t="n">
        <v>-0</v>
      </c>
      <c r="M2121" s="24"/>
      <c r="N2121" s="6" t="s">
        <f>=I2121+J2121+K2121+L2121</f>
      </c>
      <c r="O2121" s="22"/>
      <c r="P2121" s="22" t="s">
        <v>999</v>
      </c>
    </row>
    <row collapsed="false" customFormat="false" customHeight="false" hidden="false" ht="12.1" outlineLevel="0" r="2122">
      <c r="A2122" s="20" t="n">
        <v>46253.492824074</v>
      </c>
      <c r="B2122" s="16" t="s">
        <v>99</v>
      </c>
      <c r="C2122" s="16" t="s">
        <v>1105</v>
      </c>
      <c r="D2122" s="16" t="s">
        <v>656</v>
      </c>
      <c r="E2122" s="16" t="s">
        <v>87</v>
      </c>
      <c r="F2122" s="16" t="s">
        <v>20</v>
      </c>
      <c r="G2122" s="7" t="n">
        <v>68</v>
      </c>
      <c r="H2122" s="6" t="n">
        <v>9.736</v>
      </c>
      <c r="I2122" s="6" t="n">
        <v>-662.05</v>
      </c>
      <c r="J2122" s="6" t="n">
        <v>-0</v>
      </c>
      <c r="K2122" s="6" t="n">
        <v>-0</v>
      </c>
      <c r="L2122" s="6" t="n">
        <v>-0.13</v>
      </c>
      <c r="M2122" s="6"/>
      <c r="N2122" s="6" t="s">
        <f>=I2122+J2122+K2122+L2122</f>
      </c>
      <c r="O2122" s="16"/>
      <c r="P2122" s="16" t="s">
        <v>999</v>
      </c>
    </row>
    <row collapsed="false" customFormat="false" customHeight="false" hidden="false" ht="12.1" outlineLevel="0" r="2123">
      <c r="A2123" s="21" t="n">
        <v>46259</v>
      </c>
      <c r="B2123" s="22" t="s">
        <v>813</v>
      </c>
      <c r="C2123" s="22" t="s">
        <v>1142</v>
      </c>
      <c r="D2123" s="22" t="s">
        <v>813</v>
      </c>
      <c r="E2123" s="22" t="s">
        <v>813</v>
      </c>
      <c r="F2123" s="22" t="s">
        <v>20</v>
      </c>
      <c r="G2123" s="23" t="n">
        <v>1</v>
      </c>
      <c r="H2123" s="24" t="n">
        <v>126.87</v>
      </c>
      <c r="I2123" s="24" t="n">
        <v>126.87</v>
      </c>
      <c r="J2123" s="24" t="n">
        <v>0</v>
      </c>
      <c r="K2123" s="24" t="n">
        <v>-0</v>
      </c>
      <c r="L2123" s="24" t="n">
        <v>-0</v>
      </c>
      <c r="M2123" s="24"/>
      <c r="N2123" s="6" t="s">
        <f>=I2123+J2123+K2123+L2123</f>
      </c>
      <c r="O2123" s="22"/>
      <c r="P2123" s="22" t="s">
        <v>999</v>
      </c>
    </row>
    <row collapsed="false" customFormat="false" customHeight="false" hidden="false" ht="12.1" outlineLevel="0" r="2124">
      <c r="A2124" s="20" t="n">
        <v>46259.732453704</v>
      </c>
      <c r="B2124" s="16" t="s">
        <v>99</v>
      </c>
      <c r="C2124" s="16" t="s">
        <v>1105</v>
      </c>
      <c r="D2124" s="16" t="s">
        <v>656</v>
      </c>
      <c r="E2124" s="16" t="s">
        <v>87</v>
      </c>
      <c r="F2124" s="16" t="s">
        <v>20</v>
      </c>
      <c r="G2124" s="7" t="n">
        <v>12</v>
      </c>
      <c r="H2124" s="6" t="n">
        <v>9.807</v>
      </c>
      <c r="I2124" s="6" t="n">
        <v>-117.68</v>
      </c>
      <c r="J2124" s="6" t="n">
        <v>-0</v>
      </c>
      <c r="K2124" s="6" t="n">
        <v>-0</v>
      </c>
      <c r="L2124" s="6" t="n">
        <v>-0.03</v>
      </c>
      <c r="M2124" s="6"/>
      <c r="N2124" s="6" t="s">
        <f>=I2124+J2124+K2124+L2124</f>
      </c>
      <c r="O2124" s="16"/>
      <c r="P2124" s="16" t="s">
        <v>999</v>
      </c>
    </row>
    <row collapsed="false" customFormat="false" customHeight="false" hidden="false" ht="12.1" outlineLevel="0" r="2125">
      <c r="A2125" s="21" t="n">
        <v>46260</v>
      </c>
      <c r="B2125" s="22" t="s">
        <v>813</v>
      </c>
      <c r="C2125" s="22" t="s">
        <v>1143</v>
      </c>
      <c r="D2125" s="22" t="s">
        <v>813</v>
      </c>
      <c r="E2125" s="22" t="s">
        <v>813</v>
      </c>
      <c r="F2125" s="22" t="s">
        <v>20</v>
      </c>
      <c r="G2125" s="23" t="n">
        <v>1</v>
      </c>
      <c r="H2125" s="24" t="n">
        <v>57.35</v>
      </c>
      <c r="I2125" s="24" t="n">
        <v>57.35</v>
      </c>
      <c r="J2125" s="24" t="n">
        <v>0</v>
      </c>
      <c r="K2125" s="24" t="n">
        <v>-0</v>
      </c>
      <c r="L2125" s="24" t="n">
        <v>-0</v>
      </c>
      <c r="M2125" s="24"/>
      <c r="N2125" s="6" t="s">
        <f>=I2125+J2125+K2125+L2125</f>
      </c>
      <c r="O2125" s="22"/>
      <c r="P2125" s="22" t="s">
        <v>999</v>
      </c>
    </row>
    <row collapsed="false" customFormat="false" customHeight="false" hidden="false" ht="12.1" outlineLevel="0" r="2126">
      <c r="A2126" s="20" t="n">
        <v>46260.530046296</v>
      </c>
      <c r="B2126" s="16" t="s">
        <v>99</v>
      </c>
      <c r="C2126" s="16" t="s">
        <v>1105</v>
      </c>
      <c r="D2126" s="16" t="s">
        <v>656</v>
      </c>
      <c r="E2126" s="16" t="s">
        <v>87</v>
      </c>
      <c r="F2126" s="16" t="s">
        <v>20</v>
      </c>
      <c r="G2126" s="7" t="n">
        <v>6</v>
      </c>
      <c r="H2126" s="6" t="n">
        <v>9.834</v>
      </c>
      <c r="I2126" s="6" t="n">
        <v>-59</v>
      </c>
      <c r="J2126" s="6" t="n">
        <v>-0</v>
      </c>
      <c r="K2126" s="6" t="n">
        <v>-0</v>
      </c>
      <c r="L2126" s="6" t="n">
        <v>-0.02</v>
      </c>
      <c r="M2126" s="6"/>
      <c r="N2126" s="6" t="s">
        <f>=I2126+J2126+K2126+L2126</f>
      </c>
      <c r="O2126" s="16"/>
      <c r="P2126" s="16" t="s">
        <v>999</v>
      </c>
    </row>
    <row collapsed="false" customFormat="false" customHeight="false" hidden="false" ht="12.1" outlineLevel="0" r="2127">
      <c r="A2127" s="21" t="n">
        <v>46265</v>
      </c>
      <c r="B2127" s="22" t="s">
        <v>813</v>
      </c>
      <c r="C2127" s="22" t="s">
        <v>1144</v>
      </c>
      <c r="D2127" s="22" t="s">
        <v>813</v>
      </c>
      <c r="E2127" s="22" t="s">
        <v>813</v>
      </c>
      <c r="F2127" s="22" t="s">
        <v>20</v>
      </c>
      <c r="G2127" s="23" t="n">
        <v>1</v>
      </c>
      <c r="H2127" s="24" t="n">
        <v>141.81</v>
      </c>
      <c r="I2127" s="24" t="n">
        <v>141.81</v>
      </c>
      <c r="J2127" s="24" t="n">
        <v>0</v>
      </c>
      <c r="K2127" s="24" t="n">
        <v>-0</v>
      </c>
      <c r="L2127" s="24" t="n">
        <v>-0</v>
      </c>
      <c r="M2127" s="24"/>
      <c r="N2127" s="6" t="s">
        <f>=I2127+J2127+K2127+L2127</f>
      </c>
      <c r="O2127" s="22"/>
      <c r="P2127" s="22" t="s">
        <v>999</v>
      </c>
    </row>
    <row collapsed="false" customFormat="false" customHeight="false" hidden="false" ht="12.1" outlineLevel="0" r="2128">
      <c r="A2128" s="20" t="n">
        <v>46265.665613426</v>
      </c>
      <c r="B2128" s="16" t="s">
        <v>99</v>
      </c>
      <c r="C2128" s="16" t="s">
        <v>1105</v>
      </c>
      <c r="D2128" s="16" t="s">
        <v>656</v>
      </c>
      <c r="E2128" s="16" t="s">
        <v>87</v>
      </c>
      <c r="F2128" s="16" t="s">
        <v>20</v>
      </c>
      <c r="G2128" s="7" t="n">
        <v>16</v>
      </c>
      <c r="H2128" s="6" t="n">
        <v>9.832</v>
      </c>
      <c r="I2128" s="6" t="n">
        <v>-157.31</v>
      </c>
      <c r="J2128" s="6" t="n">
        <v>-0</v>
      </c>
      <c r="K2128" s="6" t="n">
        <v>-0</v>
      </c>
      <c r="L2128" s="6" t="n">
        <v>-0.03</v>
      </c>
      <c r="M2128" s="6"/>
      <c r="N2128" s="6" t="s">
        <f>=I2128+J2128+K2128+L2128</f>
      </c>
      <c r="O2128" s="16"/>
      <c r="P2128" s="16" t="s">
        <v>999</v>
      </c>
    </row>
    <row collapsed="false" customFormat="false" customHeight="false" hidden="false" ht="12.1" outlineLevel="0" r="2129">
      <c r="A2129" s="21" t="n">
        <v>46267</v>
      </c>
      <c r="B2129" s="22" t="s">
        <v>813</v>
      </c>
      <c r="C2129" s="22" t="s">
        <v>1145</v>
      </c>
      <c r="D2129" s="22" t="s">
        <v>813</v>
      </c>
      <c r="E2129" s="22" t="s">
        <v>813</v>
      </c>
      <c r="F2129" s="22" t="s">
        <v>20</v>
      </c>
      <c r="G2129" s="23" t="n">
        <v>1</v>
      </c>
      <c r="H2129" s="24" t="n">
        <v>47.37</v>
      </c>
      <c r="I2129" s="24" t="n">
        <v>47.37</v>
      </c>
      <c r="J2129" s="24" t="n">
        <v>0</v>
      </c>
      <c r="K2129" s="24" t="n">
        <v>-0</v>
      </c>
      <c r="L2129" s="24" t="n">
        <v>-0</v>
      </c>
      <c r="M2129" s="24"/>
      <c r="N2129" s="6" t="s">
        <f>=I2129+J2129+K2129+L2129</f>
      </c>
      <c r="O2129" s="22"/>
      <c r="P2129" s="22" t="s">
        <v>999</v>
      </c>
    </row>
    <row collapsed="false" customFormat="false" customHeight="false" hidden="false" ht="12.1" outlineLevel="0" r="2130">
      <c r="A2130" s="21" t="n">
        <v>46267</v>
      </c>
      <c r="B2130" s="22" t="s">
        <v>813</v>
      </c>
      <c r="C2130" s="22" t="s">
        <v>1146</v>
      </c>
      <c r="D2130" s="22" t="s">
        <v>813</v>
      </c>
      <c r="E2130" s="22" t="s">
        <v>813</v>
      </c>
      <c r="F2130" s="22" t="s">
        <v>20</v>
      </c>
      <c r="G2130" s="23" t="n">
        <v>1</v>
      </c>
      <c r="H2130" s="24" t="n">
        <v>44.88</v>
      </c>
      <c r="I2130" s="24" t="n">
        <v>44.88</v>
      </c>
      <c r="J2130" s="24" t="n">
        <v>0</v>
      </c>
      <c r="K2130" s="24" t="n">
        <v>-0</v>
      </c>
      <c r="L2130" s="24" t="n">
        <v>-0</v>
      </c>
      <c r="M2130" s="24"/>
      <c r="N2130" s="6" t="s">
        <f>=I2130+J2130+K2130+L2130</f>
      </c>
      <c r="O2130" s="22"/>
      <c r="P2130" s="22" t="s">
        <v>999</v>
      </c>
    </row>
    <row collapsed="false" customFormat="false" customHeight="false" hidden="false" ht="12.1" outlineLevel="0" r="2131">
      <c r="A2131" s="20" t="n">
        <v>46267.692199074</v>
      </c>
      <c r="B2131" s="16" t="s">
        <v>99</v>
      </c>
      <c r="C2131" s="16" t="s">
        <v>1105</v>
      </c>
      <c r="D2131" s="16" t="s">
        <v>656</v>
      </c>
      <c r="E2131" s="16" t="s">
        <v>87</v>
      </c>
      <c r="F2131" s="16" t="s">
        <v>20</v>
      </c>
      <c r="G2131" s="7" t="n">
        <v>9</v>
      </c>
      <c r="H2131" s="6" t="n">
        <v>9.86</v>
      </c>
      <c r="I2131" s="6" t="n">
        <v>-88.74</v>
      </c>
      <c r="J2131" s="6" t="n">
        <v>-0</v>
      </c>
      <c r="K2131" s="6" t="n">
        <v>-0</v>
      </c>
      <c r="L2131" s="6" t="n">
        <v>-0.02</v>
      </c>
      <c r="M2131" s="6"/>
      <c r="N2131" s="6" t="s">
        <f>=I2131+J2131+K2131+L2131</f>
      </c>
      <c r="O2131" s="16"/>
      <c r="P2131" s="16" t="s">
        <v>999</v>
      </c>
    </row>
    <row collapsed="false" customFormat="false" customHeight="false" hidden="false" ht="12.1" outlineLevel="0" r="2132">
      <c r="A2132" s="4"/>
      <c r="B2132" s="4"/>
      <c r="C2132" s="4"/>
      <c r="D2132" s="4"/>
      <c r="E2132" s="4"/>
      <c r="F2132" s="4"/>
      <c r="G2132" s="4"/>
      <c r="H2132" s="4"/>
      <c r="I2132" s="4"/>
      <c r="J2132" s="4"/>
      <c r="K2132" s="4"/>
      <c r="L2132" s="4" t="s">
        <v>1147</v>
      </c>
      <c r="M2132" s="5" t="s">
        <f>=SUM(M2:M2131)</f>
      </c>
      <c r="N2132" s="5" t="s">
        <f>=SUM(N2:N2131)</f>
      </c>
      <c r="O2132" s="4"/>
    </row>
  </sheetData>
  <autoFilter ref="A1:P21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7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</cols>
  <sheetData>
    <row collapsed="false" customFormat="false" customHeight="false" hidden="false" ht="12.1" outlineLevel="0" r="1">
      <c r="A1" s="42" t="s">
        <v>167</v>
      </c>
      <c r="B1" s="42" t="s">
        <v>802</v>
      </c>
      <c r="C1" s="42" t="s">
        <v>0</v>
      </c>
      <c r="D1" s="42" t="s">
        <v>2</v>
      </c>
      <c r="E1" s="42" t="s">
        <v>1148</v>
      </c>
      <c r="F1" s="42" t="s">
        <v>3</v>
      </c>
      <c r="G1" s="42" t="s">
        <v>1149</v>
      </c>
      <c r="H1" s="42" t="s">
        <v>1150</v>
      </c>
      <c r="I1" s="42" t="s">
        <v>1151</v>
      </c>
      <c r="J1" s="42" t="s">
        <v>1152</v>
      </c>
      <c r="K1" s="42" t="s">
        <v>1153</v>
      </c>
      <c r="L1" s="42" t="s">
        <v>1154</v>
      </c>
      <c r="M1" s="42" t="s">
        <v>1155</v>
      </c>
      <c r="N1" s="42" t="s">
        <v>1156</v>
      </c>
    </row>
    <row collapsed="false" customFormat="false" customHeight="false" hidden="false" ht="12.1" outlineLevel="0" r="2">
      <c r="A2" s="41" t="n">
        <v>43591</v>
      </c>
      <c r="B2" s="16" t="s">
        <v>807</v>
      </c>
      <c r="C2" s="16" t="s">
        <v>50</v>
      </c>
      <c r="D2" s="16" t="s">
        <v>51</v>
      </c>
      <c r="E2" s="7" t="n">
        <v>10</v>
      </c>
      <c r="F2" s="16" t="s">
        <v>20</v>
      </c>
      <c r="G2" s="6" t="n">
        <v>5.8</v>
      </c>
      <c r="H2" s="6" t="n">
        <v>170.36</v>
      </c>
      <c r="I2" s="6" t="n">
        <v>166.9</v>
      </c>
      <c r="J2" s="6" t="n">
        <v>8</v>
      </c>
      <c r="K2" s="6" t="n">
        <v>58</v>
      </c>
      <c r="L2" s="6" t="n">
        <v>50</v>
      </c>
      <c r="M2" s="6" t="n">
        <v>3</v>
      </c>
      <c r="N2" s="6" t="n">
        <v>2.93</v>
      </c>
    </row>
    <row collapsed="false" customFormat="false" customHeight="false" hidden="false" ht="12.1" outlineLevel="0" r="3">
      <c r="A3" s="41" t="n">
        <v>43635</v>
      </c>
      <c r="B3" s="16" t="s">
        <v>807</v>
      </c>
      <c r="C3" s="16" t="s">
        <v>50</v>
      </c>
      <c r="D3" s="16" t="s">
        <v>51</v>
      </c>
      <c r="E3" s="7" t="n">
        <v>20</v>
      </c>
      <c r="F3" s="16" t="s">
        <v>20</v>
      </c>
      <c r="G3" s="6" t="n">
        <v>7.34</v>
      </c>
      <c r="H3" s="6" t="n">
        <v>173.16</v>
      </c>
      <c r="I3" s="6" t="n">
        <v>162.47</v>
      </c>
      <c r="J3" s="6" t="n">
        <v>19</v>
      </c>
      <c r="K3" s="6" t="n">
        <v>146.8</v>
      </c>
      <c r="L3" s="6" t="n">
        <v>127.8</v>
      </c>
      <c r="M3" s="6" t="n">
        <v>3.93</v>
      </c>
      <c r="N3" s="6" t="n">
        <v>3.69</v>
      </c>
    </row>
    <row collapsed="false" customFormat="false" customHeight="false" hidden="false" ht="12.1" outlineLevel="0" r="4">
      <c r="A4" s="41" t="n">
        <v>43640</v>
      </c>
      <c r="B4" s="16" t="s">
        <v>807</v>
      </c>
      <c r="C4" s="16" t="s">
        <v>664</v>
      </c>
      <c r="D4" s="16" t="s">
        <v>1157</v>
      </c>
      <c r="E4" s="7" t="n">
        <v>2</v>
      </c>
      <c r="F4" s="16" t="s">
        <v>20</v>
      </c>
      <c r="G4" s="6" t="n">
        <v>158.95</v>
      </c>
      <c r="H4" s="6" t="n">
        <v>1665</v>
      </c>
      <c r="I4" s="6" t="n">
        <v>1766.56</v>
      </c>
      <c r="J4" s="6" t="n">
        <v>41</v>
      </c>
      <c r="K4" s="6" t="n">
        <v>317.9</v>
      </c>
      <c r="L4" s="6" t="n">
        <v>276.9</v>
      </c>
      <c r="M4" s="6" t="n">
        <v>7.84</v>
      </c>
      <c r="N4" s="6" t="n">
        <v>8.32</v>
      </c>
    </row>
    <row collapsed="false" customFormat="false" customHeight="false" hidden="false" ht="12.1" outlineLevel="0" r="5">
      <c r="A5" s="41" t="n">
        <v>43661</v>
      </c>
      <c r="B5" s="16" t="s">
        <v>807</v>
      </c>
      <c r="C5" s="16" t="s">
        <v>665</v>
      </c>
      <c r="D5" s="16" t="s">
        <v>1158</v>
      </c>
      <c r="E5" s="7" t="n">
        <v>40</v>
      </c>
      <c r="F5" s="16" t="s">
        <v>20</v>
      </c>
      <c r="G5" s="6" t="n">
        <v>4.11</v>
      </c>
      <c r="H5" s="6" t="n">
        <v>80.12</v>
      </c>
      <c r="I5" s="6" t="n">
        <v>90.58</v>
      </c>
      <c r="J5" s="6" t="n">
        <v>21</v>
      </c>
      <c r="K5" s="6" t="n">
        <v>164.4</v>
      </c>
      <c r="L5" s="6" t="n">
        <v>143.4</v>
      </c>
      <c r="M5" s="6" t="n">
        <v>3.96</v>
      </c>
      <c r="N5" s="6" t="n">
        <v>4.47</v>
      </c>
    </row>
    <row collapsed="false" customFormat="false" customHeight="false" hidden="false" ht="12.1" outlineLevel="0" r="6">
      <c r="A6" s="41" t="n">
        <v>43662</v>
      </c>
      <c r="B6" s="16" t="s">
        <v>807</v>
      </c>
      <c r="C6" s="16" t="s">
        <v>662</v>
      </c>
      <c r="D6" s="16" t="s">
        <v>1159</v>
      </c>
      <c r="E6" s="7" t="n">
        <v>10000</v>
      </c>
      <c r="F6" s="16" t="s">
        <v>20</v>
      </c>
      <c r="G6" s="6" t="n">
        <v>0.016</v>
      </c>
      <c r="H6" s="6" t="n">
        <v>0.176</v>
      </c>
      <c r="I6" s="6" t="n">
        <v>0.17</v>
      </c>
      <c r="J6" s="6" t="n">
        <v>21</v>
      </c>
      <c r="K6" s="6" t="n">
        <v>160.429</v>
      </c>
      <c r="L6" s="6" t="n">
        <v>139.43</v>
      </c>
      <c r="M6" s="6" t="n">
        <v>8.44</v>
      </c>
      <c r="N6" s="6" t="n">
        <v>7.92</v>
      </c>
    </row>
    <row collapsed="false" customFormat="false" customHeight="false" hidden="false" ht="12.1" outlineLevel="0" r="7">
      <c r="A7" s="41" t="n">
        <v>43664</v>
      </c>
      <c r="B7" s="16" t="s">
        <v>807</v>
      </c>
      <c r="C7" s="16" t="s">
        <v>660</v>
      </c>
      <c r="D7" s="16" t="s">
        <v>1160</v>
      </c>
      <c r="E7" s="7" t="n">
        <v>20</v>
      </c>
      <c r="F7" s="16" t="s">
        <v>20</v>
      </c>
      <c r="G7" s="6" t="n">
        <v>16.61</v>
      </c>
      <c r="H7" s="6" t="n">
        <v>218.3</v>
      </c>
      <c r="I7" s="6" t="n">
        <v>160.2</v>
      </c>
      <c r="J7" s="6" t="n">
        <v>43</v>
      </c>
      <c r="K7" s="6" t="n">
        <v>332.2</v>
      </c>
      <c r="L7" s="6" t="n">
        <v>289.2</v>
      </c>
      <c r="M7" s="6" t="n">
        <v>9.03</v>
      </c>
      <c r="N7" s="6" t="n">
        <v>6.62</v>
      </c>
    </row>
    <row collapsed="false" customFormat="false" customHeight="false" hidden="false" ht="12.1" outlineLevel="0" r="8">
      <c r="A8" s="41" t="n">
        <v>43748</v>
      </c>
      <c r="B8" s="16" t="s">
        <v>807</v>
      </c>
      <c r="C8" s="16" t="s">
        <v>50</v>
      </c>
      <c r="D8" s="16" t="s">
        <v>51</v>
      </c>
      <c r="E8" s="7" t="n">
        <v>20</v>
      </c>
      <c r="F8" s="16" t="s">
        <v>20</v>
      </c>
      <c r="G8" s="6" t="n">
        <v>3.68</v>
      </c>
      <c r="H8" s="6" t="n">
        <v>130.94</v>
      </c>
      <c r="I8" s="6" t="n">
        <v>162.47</v>
      </c>
      <c r="J8" s="6" t="n">
        <v>10</v>
      </c>
      <c r="K8" s="6" t="n">
        <v>73.6</v>
      </c>
      <c r="L8" s="6" t="n">
        <v>63.6</v>
      </c>
      <c r="M8" s="6" t="n">
        <v>1.96</v>
      </c>
      <c r="N8" s="6" t="n">
        <v>2.43</v>
      </c>
    </row>
    <row collapsed="false" customFormat="false" customHeight="false" hidden="false" ht="12.1" outlineLevel="0" r="9">
      <c r="A9" s="41" t="n">
        <v>43752</v>
      </c>
      <c r="B9" s="16" t="s">
        <v>807</v>
      </c>
      <c r="C9" s="16" t="s">
        <v>665</v>
      </c>
      <c r="D9" s="16" t="s">
        <v>1158</v>
      </c>
      <c r="E9" s="7" t="n">
        <v>50</v>
      </c>
      <c r="F9" s="16" t="s">
        <v>20</v>
      </c>
      <c r="G9" s="6" t="n">
        <v>3.84</v>
      </c>
      <c r="H9" s="6" t="n">
        <v>68.88</v>
      </c>
      <c r="I9" s="6" t="n">
        <v>88.04</v>
      </c>
      <c r="J9" s="6" t="n">
        <v>25</v>
      </c>
      <c r="K9" s="6" t="n">
        <v>192</v>
      </c>
      <c r="L9" s="6" t="n">
        <v>167</v>
      </c>
      <c r="M9" s="6" t="n">
        <v>3.79</v>
      </c>
      <c r="N9" s="6" t="n">
        <v>4.85</v>
      </c>
    </row>
    <row collapsed="false" customFormat="false" customHeight="false" hidden="false" ht="12.1" outlineLevel="0" r="10">
      <c r="A10" s="41" t="n">
        <v>43839</v>
      </c>
      <c r="B10" s="16" t="s">
        <v>807</v>
      </c>
      <c r="C10" s="16" t="s">
        <v>50</v>
      </c>
      <c r="D10" s="16" t="s">
        <v>51</v>
      </c>
      <c r="E10" s="7" t="n">
        <v>30</v>
      </c>
      <c r="F10" s="16" t="s">
        <v>20</v>
      </c>
      <c r="G10" s="6" t="n">
        <v>3.22</v>
      </c>
      <c r="H10" s="6" t="n">
        <v>141.96</v>
      </c>
      <c r="I10" s="6" t="n">
        <v>150.46</v>
      </c>
      <c r="J10" s="6" t="n">
        <v>13</v>
      </c>
      <c r="K10" s="6" t="n">
        <v>96.6</v>
      </c>
      <c r="L10" s="6" t="n">
        <v>83.6</v>
      </c>
      <c r="M10" s="6" t="n">
        <v>1.85</v>
      </c>
      <c r="N10" s="6" t="n">
        <v>1.96</v>
      </c>
    </row>
    <row collapsed="false" customFormat="false" customHeight="false" hidden="false" ht="12.1" outlineLevel="0" r="11">
      <c r="A11" s="41" t="n">
        <v>43843</v>
      </c>
      <c r="B11" s="16" t="s">
        <v>807</v>
      </c>
      <c r="C11" s="16" t="s">
        <v>662</v>
      </c>
      <c r="D11" s="16" t="s">
        <v>1159</v>
      </c>
      <c r="E11" s="7" t="n">
        <v>20000</v>
      </c>
      <c r="F11" s="16" t="s">
        <v>20</v>
      </c>
      <c r="G11" s="6" t="n">
        <v>0.0088</v>
      </c>
      <c r="H11" s="6" t="n">
        <v>0.206</v>
      </c>
      <c r="I11" s="6" t="n">
        <v>0.17</v>
      </c>
      <c r="J11" s="6" t="n">
        <v>23</v>
      </c>
      <c r="K11" s="6" t="n">
        <v>176.1922</v>
      </c>
      <c r="L11" s="6" t="n">
        <v>153.19</v>
      </c>
      <c r="M11" s="6" t="n">
        <v>4.44</v>
      </c>
      <c r="N11" s="6" t="n">
        <v>3.72</v>
      </c>
    </row>
    <row collapsed="false" customFormat="false" customHeight="false" hidden="false" ht="12.1" outlineLevel="0" r="12">
      <c r="A12" s="41" t="n">
        <v>43980</v>
      </c>
      <c r="B12" s="16" t="s">
        <v>807</v>
      </c>
      <c r="C12" s="16" t="s">
        <v>662</v>
      </c>
      <c r="D12" s="16" t="s">
        <v>1159</v>
      </c>
      <c r="E12" s="7" t="n">
        <v>30000</v>
      </c>
      <c r="F12" s="16" t="s">
        <v>20</v>
      </c>
      <c r="G12" s="6" t="n">
        <v>0.0095</v>
      </c>
      <c r="H12" s="6" t="n">
        <v>0.18354</v>
      </c>
      <c r="I12" s="6" t="n">
        <v>0.17</v>
      </c>
      <c r="J12" s="6" t="n">
        <v>37</v>
      </c>
      <c r="K12" s="6" t="n">
        <v>284.8301</v>
      </c>
      <c r="L12" s="6" t="n">
        <v>247.83</v>
      </c>
      <c r="M12" s="6" t="n">
        <v>4.73</v>
      </c>
      <c r="N12" s="6" t="n">
        <v>4.5</v>
      </c>
    </row>
    <row collapsed="false" customFormat="false" customHeight="false" hidden="false" ht="12.1" outlineLevel="0" r="13">
      <c r="A13" s="41" t="n">
        <v>43991</v>
      </c>
      <c r="B13" s="16" t="s">
        <v>807</v>
      </c>
      <c r="C13" s="16" t="s">
        <v>50</v>
      </c>
      <c r="D13" s="16" t="s">
        <v>51</v>
      </c>
      <c r="E13" s="7" t="n">
        <v>40</v>
      </c>
      <c r="F13" s="16" t="s">
        <v>20</v>
      </c>
      <c r="G13" s="6" t="n">
        <v>3.12</v>
      </c>
      <c r="H13" s="6" t="n">
        <v>137</v>
      </c>
      <c r="I13" s="6" t="n">
        <v>145.32</v>
      </c>
      <c r="J13" s="6" t="n">
        <v>16</v>
      </c>
      <c r="K13" s="6" t="n">
        <v>124.8</v>
      </c>
      <c r="L13" s="6" t="n">
        <v>108.8</v>
      </c>
      <c r="M13" s="6" t="n">
        <v>1.87</v>
      </c>
      <c r="N13" s="6" t="n">
        <v>1.99</v>
      </c>
    </row>
    <row collapsed="false" customFormat="false" customHeight="false" hidden="false" ht="12.1" outlineLevel="0" r="14">
      <c r="A14" s="41" t="n">
        <v>43998</v>
      </c>
      <c r="B14" s="16" t="s">
        <v>807</v>
      </c>
      <c r="C14" s="16" t="s">
        <v>68</v>
      </c>
      <c r="D14" s="16" t="s">
        <v>69</v>
      </c>
      <c r="E14" s="7" t="n">
        <v>5</v>
      </c>
      <c r="F14" s="16" t="s">
        <v>20</v>
      </c>
      <c r="G14" s="6" t="n">
        <v>26.26</v>
      </c>
      <c r="H14" s="6" t="n">
        <v>880</v>
      </c>
      <c r="I14" s="6" t="n">
        <v>894.69</v>
      </c>
      <c r="J14" s="6" t="n">
        <v>17</v>
      </c>
      <c r="K14" s="6" t="n">
        <v>131.3</v>
      </c>
      <c r="L14" s="6" t="n">
        <v>114.3</v>
      </c>
      <c r="M14" s="6" t="n">
        <v>2.56</v>
      </c>
      <c r="N14" s="6" t="n">
        <v>2.6</v>
      </c>
    </row>
    <row collapsed="false" customFormat="false" customHeight="false" hidden="false" ht="12.1" outlineLevel="0" r="15">
      <c r="A15" s="41" t="n">
        <v>43998</v>
      </c>
      <c r="B15" s="16" t="s">
        <v>807</v>
      </c>
      <c r="C15" s="16" t="s">
        <v>68</v>
      </c>
      <c r="D15" s="16" t="s">
        <v>69</v>
      </c>
      <c r="E15" s="7" t="n">
        <v>5</v>
      </c>
      <c r="F15" s="16" t="s">
        <v>20</v>
      </c>
      <c r="G15" s="6" t="n">
        <v>27.35</v>
      </c>
      <c r="H15" s="6" t="n">
        <v>880</v>
      </c>
      <c r="I15" s="6" t="n">
        <v>894.69</v>
      </c>
      <c r="J15" s="6" t="n">
        <v>18</v>
      </c>
      <c r="K15" s="6" t="n">
        <v>136.75</v>
      </c>
      <c r="L15" s="6" t="n">
        <v>118.75</v>
      </c>
      <c r="M15" s="6" t="n">
        <v>2.65</v>
      </c>
      <c r="N15" s="6" t="n">
        <v>2.7</v>
      </c>
    </row>
    <row collapsed="false" customFormat="false" customHeight="false" hidden="false" ht="12.1" outlineLevel="0" r="16">
      <c r="A16" s="41" t="n">
        <v>44008</v>
      </c>
      <c r="B16" s="16" t="s">
        <v>807</v>
      </c>
      <c r="C16" s="16" t="s">
        <v>671</v>
      </c>
      <c r="D16" s="16" t="s">
        <v>1161</v>
      </c>
      <c r="E16" s="7" t="n">
        <v>100</v>
      </c>
      <c r="F16" s="16" t="s">
        <v>20</v>
      </c>
      <c r="G16" s="6" t="n">
        <v>1.42</v>
      </c>
      <c r="H16" s="6" t="n">
        <v>25.6</v>
      </c>
      <c r="I16" s="6" t="n">
        <v>14.71</v>
      </c>
      <c r="J16" s="6" t="n">
        <v>18</v>
      </c>
      <c r="K16" s="6" t="n">
        <v>142</v>
      </c>
      <c r="L16" s="6" t="n">
        <v>124</v>
      </c>
      <c r="M16" s="6" t="n">
        <v>8.43</v>
      </c>
      <c r="N16" s="6" t="n">
        <v>4.84</v>
      </c>
    </row>
    <row collapsed="false" customFormat="false" customHeight="false" hidden="false" ht="12.1" outlineLevel="0" r="17">
      <c r="A17" s="41" t="n">
        <v>44012</v>
      </c>
      <c r="B17" s="16" t="s">
        <v>807</v>
      </c>
      <c r="C17" s="16" t="s">
        <v>668</v>
      </c>
      <c r="D17" s="16" t="s">
        <v>1162</v>
      </c>
      <c r="E17" s="7" t="n">
        <v>4</v>
      </c>
      <c r="F17" s="16" t="s">
        <v>20</v>
      </c>
      <c r="G17" s="6" t="n">
        <v>1</v>
      </c>
      <c r="H17" s="6" t="n">
        <v>539.9</v>
      </c>
      <c r="I17" s="6" t="n">
        <v>576.64</v>
      </c>
      <c r="J17" s="6" t="n">
        <v>1</v>
      </c>
      <c r="K17" s="6" t="n">
        <v>4</v>
      </c>
      <c r="L17" s="6" t="n">
        <v>3</v>
      </c>
      <c r="M17" s="6" t="n">
        <v>0.13</v>
      </c>
      <c r="N17" s="6" t="n">
        <v>0.14</v>
      </c>
    </row>
    <row collapsed="false" customFormat="false" customHeight="false" hidden="false" ht="12.1" outlineLevel="0" r="18">
      <c r="A18" s="41" t="n">
        <v>44018</v>
      </c>
      <c r="B18" s="16" t="s">
        <v>807</v>
      </c>
      <c r="C18" s="16" t="s">
        <v>664</v>
      </c>
      <c r="D18" s="16" t="s">
        <v>1157</v>
      </c>
      <c r="E18" s="7" t="n">
        <v>4</v>
      </c>
      <c r="F18" s="16" t="s">
        <v>20</v>
      </c>
      <c r="G18" s="6" t="n">
        <v>107.81</v>
      </c>
      <c r="H18" s="6" t="n">
        <v>1385.5</v>
      </c>
      <c r="I18" s="6" t="n">
        <v>1603.45</v>
      </c>
      <c r="J18" s="6" t="n">
        <v>56</v>
      </c>
      <c r="K18" s="6" t="n">
        <v>431.24</v>
      </c>
      <c r="L18" s="6" t="n">
        <v>375.24</v>
      </c>
      <c r="M18" s="6" t="n">
        <v>5.85</v>
      </c>
      <c r="N18" s="6" t="n">
        <v>6.77</v>
      </c>
    </row>
    <row collapsed="false" customFormat="false" customHeight="false" hidden="false" ht="12.1" outlineLevel="0" r="19">
      <c r="A19" s="41" t="n">
        <v>44025</v>
      </c>
      <c r="B19" s="16" t="s">
        <v>807</v>
      </c>
      <c r="C19" s="16" t="s">
        <v>50</v>
      </c>
      <c r="D19" s="16" t="s">
        <v>51</v>
      </c>
      <c r="E19" s="7" t="n">
        <v>50</v>
      </c>
      <c r="F19" s="16" t="s">
        <v>20</v>
      </c>
      <c r="G19" s="6" t="n">
        <v>3.21</v>
      </c>
      <c r="H19" s="6" t="n">
        <v>135.64</v>
      </c>
      <c r="I19" s="6" t="n">
        <v>144.31</v>
      </c>
      <c r="J19" s="6" t="n">
        <v>21</v>
      </c>
      <c r="K19" s="6" t="n">
        <v>160.5</v>
      </c>
      <c r="L19" s="6" t="n">
        <v>139.5</v>
      </c>
      <c r="M19" s="6" t="n">
        <v>1.93</v>
      </c>
      <c r="N19" s="6" t="n">
        <v>2.06</v>
      </c>
    </row>
    <row collapsed="false" customFormat="false" customHeight="false" hidden="false" ht="12.1" outlineLevel="0" r="20">
      <c r="A20" s="41" t="n">
        <v>44025</v>
      </c>
      <c r="B20" s="16" t="s">
        <v>807</v>
      </c>
      <c r="C20" s="16" t="s">
        <v>665</v>
      </c>
      <c r="D20" s="16" t="s">
        <v>1158</v>
      </c>
      <c r="E20" s="7" t="n">
        <v>80</v>
      </c>
      <c r="F20" s="16" t="s">
        <v>20</v>
      </c>
      <c r="G20" s="6" t="n">
        <v>2.63</v>
      </c>
      <c r="H20" s="6" t="n">
        <v>63.55</v>
      </c>
      <c r="I20" s="6" t="n">
        <v>80.22</v>
      </c>
      <c r="J20" s="6" t="n">
        <v>27</v>
      </c>
      <c r="K20" s="6" t="n">
        <v>210.4</v>
      </c>
      <c r="L20" s="6" t="n">
        <v>183.4</v>
      </c>
      <c r="M20" s="6" t="n">
        <v>2.86</v>
      </c>
      <c r="N20" s="6" t="n">
        <v>3.61</v>
      </c>
    </row>
    <row collapsed="false" customFormat="false" customHeight="false" hidden="false" ht="12.1" outlineLevel="0" r="21">
      <c r="A21" s="41" t="n">
        <v>44028</v>
      </c>
      <c r="B21" s="16" t="s">
        <v>807</v>
      </c>
      <c r="C21" s="16" t="s">
        <v>660</v>
      </c>
      <c r="D21" s="16" t="s">
        <v>1160</v>
      </c>
      <c r="E21" s="7" t="n">
        <v>20</v>
      </c>
      <c r="F21" s="16" t="s">
        <v>20</v>
      </c>
      <c r="G21" s="6" t="n">
        <v>15.24</v>
      </c>
      <c r="H21" s="6" t="n">
        <v>183.32</v>
      </c>
      <c r="I21" s="6" t="n">
        <v>160.2</v>
      </c>
      <c r="J21" s="6" t="n">
        <v>40</v>
      </c>
      <c r="K21" s="6" t="n">
        <v>304.8</v>
      </c>
      <c r="L21" s="6" t="n">
        <v>264.8</v>
      </c>
      <c r="M21" s="6" t="n">
        <v>8.26</v>
      </c>
      <c r="N21" s="6" t="n">
        <v>7.22</v>
      </c>
    </row>
    <row collapsed="false" customFormat="false" customHeight="false" hidden="false" ht="12.1" outlineLevel="0" r="22">
      <c r="A22" s="41" t="n">
        <v>44029</v>
      </c>
      <c r="B22" s="16" t="s">
        <v>807</v>
      </c>
      <c r="C22" s="16" t="s">
        <v>672</v>
      </c>
      <c r="D22" s="16" t="s">
        <v>1163</v>
      </c>
      <c r="E22" s="7" t="n">
        <v>20</v>
      </c>
      <c r="F22" s="16" t="s">
        <v>20</v>
      </c>
      <c r="G22" s="6" t="n">
        <v>3.48</v>
      </c>
      <c r="H22" s="6" t="n">
        <v>81.75</v>
      </c>
      <c r="I22" s="6" t="n">
        <v>63.04</v>
      </c>
      <c r="J22" s="6" t="n">
        <v>9</v>
      </c>
      <c r="K22" s="6" t="n">
        <v>69.6</v>
      </c>
      <c r="L22" s="6" t="n">
        <v>60.6</v>
      </c>
      <c r="M22" s="6" t="n">
        <v>4.81</v>
      </c>
      <c r="N22" s="6" t="n">
        <v>3.71</v>
      </c>
    </row>
    <row collapsed="false" customFormat="false" customHeight="false" hidden="false" ht="12.1" outlineLevel="0" r="23">
      <c r="A23" s="41" t="n">
        <v>44082</v>
      </c>
      <c r="B23" s="16" t="s">
        <v>807</v>
      </c>
      <c r="C23" s="16" t="s">
        <v>68</v>
      </c>
      <c r="D23" s="16" t="s">
        <v>69</v>
      </c>
      <c r="E23" s="7" t="n">
        <v>5</v>
      </c>
      <c r="F23" s="16" t="s">
        <v>20</v>
      </c>
      <c r="G23" s="6" t="n">
        <v>15.44</v>
      </c>
      <c r="H23" s="6" t="n">
        <v>928.6</v>
      </c>
      <c r="I23" s="6" t="n">
        <v>894.69</v>
      </c>
      <c r="J23" s="6" t="n">
        <v>10</v>
      </c>
      <c r="K23" s="6" t="n">
        <v>77.2</v>
      </c>
      <c r="L23" s="6" t="n">
        <v>67.2</v>
      </c>
      <c r="M23" s="6" t="n">
        <v>1.5</v>
      </c>
      <c r="N23" s="6" t="n">
        <v>1.45</v>
      </c>
    </row>
    <row collapsed="false" customFormat="false" customHeight="false" hidden="false" ht="12.1" outlineLevel="0" r="24">
      <c r="A24" s="41" t="n">
        <v>44109</v>
      </c>
      <c r="B24" s="16" t="s">
        <v>807</v>
      </c>
      <c r="C24" s="16" t="s">
        <v>674</v>
      </c>
      <c r="D24" s="16" t="s">
        <v>1164</v>
      </c>
      <c r="E24" s="7" t="n">
        <v>20</v>
      </c>
      <c r="F24" s="16" t="s">
        <v>20</v>
      </c>
      <c r="G24" s="6" t="n">
        <v>18.7</v>
      </c>
      <c r="H24" s="6" t="n">
        <v>202.62</v>
      </c>
      <c r="I24" s="6" t="n">
        <v>180.33</v>
      </c>
      <c r="J24" s="6" t="n">
        <v>49</v>
      </c>
      <c r="K24" s="6" t="n">
        <v>374</v>
      </c>
      <c r="L24" s="6" t="n">
        <v>325</v>
      </c>
      <c r="M24" s="6" t="n">
        <v>9.01</v>
      </c>
      <c r="N24" s="6" t="n">
        <v>8.02</v>
      </c>
    </row>
    <row collapsed="false" customFormat="false" customHeight="false" hidden="false" ht="12.1" outlineLevel="0" r="25">
      <c r="A25" s="41" t="n">
        <v>44114</v>
      </c>
      <c r="B25" s="16" t="s">
        <v>807</v>
      </c>
      <c r="C25" s="16" t="s">
        <v>669</v>
      </c>
      <c r="D25" s="16" t="s">
        <v>1165</v>
      </c>
      <c r="E25" s="7" t="n">
        <v>5000</v>
      </c>
      <c r="F25" s="16" t="s">
        <v>20</v>
      </c>
      <c r="G25" s="6" t="n">
        <v>0.0357</v>
      </c>
      <c r="H25" s="6" t="n">
        <v>0.7168</v>
      </c>
      <c r="I25" s="6" t="n">
        <v>0.6</v>
      </c>
      <c r="J25" s="6" t="n">
        <v>23</v>
      </c>
      <c r="K25" s="6" t="n">
        <v>178.5</v>
      </c>
      <c r="L25" s="6" t="n">
        <v>155.5</v>
      </c>
      <c r="M25" s="6" t="n">
        <v>5.16</v>
      </c>
      <c r="N25" s="6" t="n">
        <v>4.34</v>
      </c>
    </row>
    <row collapsed="false" customFormat="false" customHeight="false" hidden="false" ht="12.1" outlineLevel="0" r="26">
      <c r="A26" s="41" t="n">
        <v>44116</v>
      </c>
      <c r="B26" s="16" t="s">
        <v>807</v>
      </c>
      <c r="C26" s="16" t="s">
        <v>50</v>
      </c>
      <c r="D26" s="16" t="s">
        <v>51</v>
      </c>
      <c r="E26" s="7" t="n">
        <v>50</v>
      </c>
      <c r="F26" s="16" t="s">
        <v>20</v>
      </c>
      <c r="G26" s="6" t="n">
        <v>4.75</v>
      </c>
      <c r="H26" s="6" t="n">
        <v>173.28</v>
      </c>
      <c r="I26" s="6" t="n">
        <v>144.31</v>
      </c>
      <c r="J26" s="6" t="n">
        <v>31</v>
      </c>
      <c r="K26" s="6" t="n">
        <v>237.5</v>
      </c>
      <c r="L26" s="6" t="n">
        <v>206.5</v>
      </c>
      <c r="M26" s="6" t="n">
        <v>2.86</v>
      </c>
      <c r="N26" s="6" t="n">
        <v>2.38</v>
      </c>
    </row>
    <row collapsed="false" customFormat="false" customHeight="false" hidden="false" ht="12.1" outlineLevel="0" r="27">
      <c r="A27" s="41" t="n">
        <v>44116</v>
      </c>
      <c r="B27" s="16" t="s">
        <v>807</v>
      </c>
      <c r="C27" s="16" t="s">
        <v>668</v>
      </c>
      <c r="D27" s="16" t="s">
        <v>1162</v>
      </c>
      <c r="E27" s="7" t="n">
        <v>9</v>
      </c>
      <c r="F27" s="16" t="s">
        <v>20</v>
      </c>
      <c r="G27" s="6" t="n">
        <v>9.94</v>
      </c>
      <c r="H27" s="6" t="n">
        <v>438</v>
      </c>
      <c r="I27" s="6" t="n">
        <v>556.74</v>
      </c>
      <c r="J27" s="6" t="n">
        <v>12</v>
      </c>
      <c r="K27" s="6" t="n">
        <v>89.46</v>
      </c>
      <c r="L27" s="6" t="n">
        <v>77.46</v>
      </c>
      <c r="M27" s="6" t="n">
        <v>1.55</v>
      </c>
      <c r="N27" s="6" t="n">
        <v>1.96</v>
      </c>
    </row>
    <row collapsed="false" customFormat="false" customHeight="false" hidden="false" ht="12.1" outlineLevel="0" r="28">
      <c r="A28" s="41" t="n">
        <v>44116</v>
      </c>
      <c r="B28" s="16" t="s">
        <v>807</v>
      </c>
      <c r="C28" s="16" t="s">
        <v>677</v>
      </c>
      <c r="D28" s="16" t="s">
        <v>1166</v>
      </c>
      <c r="E28" s="7" t="n">
        <v>10</v>
      </c>
      <c r="F28" s="16" t="s">
        <v>20</v>
      </c>
      <c r="G28" s="6" t="n">
        <v>8.93</v>
      </c>
      <c r="H28" s="6" t="n">
        <v>330.8</v>
      </c>
      <c r="I28" s="6" t="n">
        <v>330.34</v>
      </c>
      <c r="J28" s="6" t="n">
        <v>12</v>
      </c>
      <c r="K28" s="6" t="n">
        <v>89.3</v>
      </c>
      <c r="L28" s="6" t="n">
        <v>77.3</v>
      </c>
      <c r="M28" s="6" t="n">
        <v>2.34</v>
      </c>
      <c r="N28" s="6" t="n">
        <v>2.34</v>
      </c>
    </row>
    <row collapsed="false" customFormat="false" customHeight="false" hidden="false" ht="12.1" outlineLevel="0" r="29">
      <c r="A29" s="41" t="n">
        <v>44165</v>
      </c>
      <c r="B29" s="16" t="s">
        <v>807</v>
      </c>
      <c r="C29" s="16" t="s">
        <v>671</v>
      </c>
      <c r="D29" s="16" t="s">
        <v>1161</v>
      </c>
      <c r="E29" s="7" t="n">
        <v>100</v>
      </c>
      <c r="F29" s="16" t="s">
        <v>20</v>
      </c>
      <c r="G29" s="6" t="n">
        <v>2.55</v>
      </c>
      <c r="H29" s="6" t="n">
        <v>45.04</v>
      </c>
      <c r="I29" s="6" t="n">
        <v>14.71</v>
      </c>
      <c r="J29" s="6" t="n">
        <v>33</v>
      </c>
      <c r="K29" s="6" t="n">
        <v>255</v>
      </c>
      <c r="L29" s="6" t="n">
        <v>222</v>
      </c>
      <c r="M29" s="6" t="n">
        <v>15.09</v>
      </c>
      <c r="N29" s="6" t="n">
        <v>4.93</v>
      </c>
    </row>
    <row collapsed="false" customFormat="false" customHeight="false" hidden="false" ht="12.1" outlineLevel="0" r="30">
      <c r="A30" s="41" t="n">
        <v>44173</v>
      </c>
      <c r="B30" s="16" t="s">
        <v>807</v>
      </c>
      <c r="C30" s="16" t="s">
        <v>68</v>
      </c>
      <c r="D30" s="16" t="s">
        <v>69</v>
      </c>
      <c r="E30" s="7" t="n">
        <v>5</v>
      </c>
      <c r="F30" s="16" t="s">
        <v>20</v>
      </c>
      <c r="G30" s="6" t="n">
        <v>37.34</v>
      </c>
      <c r="H30" s="6" t="n">
        <v>1165.8</v>
      </c>
      <c r="I30" s="6" t="n">
        <v>894.69</v>
      </c>
      <c r="J30" s="6" t="n">
        <v>24</v>
      </c>
      <c r="K30" s="6" t="n">
        <v>186.7</v>
      </c>
      <c r="L30" s="6" t="n">
        <v>162.7</v>
      </c>
      <c r="M30" s="6" t="n">
        <v>3.64</v>
      </c>
      <c r="N30" s="6" t="n">
        <v>2.79</v>
      </c>
    </row>
    <row collapsed="false" customFormat="false" customHeight="false" hidden="false" ht="12.1" outlineLevel="0" r="31">
      <c r="A31" s="41" t="n">
        <v>44194</v>
      </c>
      <c r="B31" s="16" t="s">
        <v>807</v>
      </c>
      <c r="C31" s="16" t="s">
        <v>50</v>
      </c>
      <c r="D31" s="16" t="s">
        <v>51</v>
      </c>
      <c r="E31" s="7" t="n">
        <v>50</v>
      </c>
      <c r="F31" s="16" t="s">
        <v>20</v>
      </c>
      <c r="G31" s="6" t="n">
        <v>6.43</v>
      </c>
      <c r="H31" s="6" t="n">
        <v>209.8</v>
      </c>
      <c r="I31" s="6" t="n">
        <v>144.31</v>
      </c>
      <c r="J31" s="6" t="n">
        <v>42</v>
      </c>
      <c r="K31" s="6" t="n">
        <v>321.5</v>
      </c>
      <c r="L31" s="6" t="n">
        <v>279.5</v>
      </c>
      <c r="M31" s="6" t="n">
        <v>3.87</v>
      </c>
      <c r="N31" s="6" t="n">
        <v>2.66</v>
      </c>
    </row>
    <row collapsed="false" customFormat="false" customHeight="false" hidden="false" ht="12.1" outlineLevel="0" r="32">
      <c r="A32" s="41" t="n">
        <v>44312</v>
      </c>
      <c r="B32" s="16" t="s">
        <v>807</v>
      </c>
      <c r="C32" s="16" t="s">
        <v>79</v>
      </c>
      <c r="D32" s="16" t="s">
        <v>80</v>
      </c>
      <c r="E32" s="7" t="n">
        <v>1</v>
      </c>
      <c r="F32" s="16" t="s">
        <v>20</v>
      </c>
      <c r="G32" s="6" t="n">
        <v>18.59</v>
      </c>
      <c r="H32" s="6" t="n">
        <v>1120</v>
      </c>
      <c r="I32" s="6" t="n">
        <v>1220.7</v>
      </c>
      <c r="J32" s="6" t="n">
        <v>2</v>
      </c>
      <c r="K32" s="6" t="n">
        <v>18.59</v>
      </c>
      <c r="L32" s="6" t="n">
        <v>16.59</v>
      </c>
      <c r="M32" s="6" t="n">
        <v>1.36</v>
      </c>
      <c r="N32" s="6" t="n">
        <v>1.48</v>
      </c>
    </row>
    <row collapsed="false" customFormat="false" customHeight="false" hidden="false" ht="12.1" outlineLevel="0" r="33">
      <c r="A33" s="41" t="n">
        <v>44327</v>
      </c>
      <c r="B33" s="16" t="s">
        <v>807</v>
      </c>
      <c r="C33" s="16" t="s">
        <v>50</v>
      </c>
      <c r="D33" s="16" t="s">
        <v>51</v>
      </c>
      <c r="E33" s="7" t="n">
        <v>50</v>
      </c>
      <c r="F33" s="16" t="s">
        <v>20</v>
      </c>
      <c r="G33" s="6" t="n">
        <v>7.25</v>
      </c>
      <c r="H33" s="6" t="n">
        <v>272.86</v>
      </c>
      <c r="I33" s="6" t="n">
        <v>144.31</v>
      </c>
      <c r="J33" s="6" t="n">
        <v>47</v>
      </c>
      <c r="K33" s="6" t="n">
        <v>362.5</v>
      </c>
      <c r="L33" s="6" t="n">
        <v>315.5</v>
      </c>
      <c r="M33" s="6" t="n">
        <v>4.37</v>
      </c>
      <c r="N33" s="6" t="n">
        <v>2.31</v>
      </c>
    </row>
    <row collapsed="false" customFormat="false" customHeight="false" hidden="false" ht="12.1" outlineLevel="0" r="34">
      <c r="A34" s="41" t="n">
        <v>44327</v>
      </c>
      <c r="B34" s="16" t="s">
        <v>807</v>
      </c>
      <c r="C34" s="16" t="s">
        <v>682</v>
      </c>
      <c r="D34" s="16" t="s">
        <v>1167</v>
      </c>
      <c r="E34" s="7" t="n">
        <v>2</v>
      </c>
      <c r="F34" s="16" t="s">
        <v>20</v>
      </c>
      <c r="G34" s="6" t="n">
        <v>39</v>
      </c>
      <c r="H34" s="6" t="n">
        <v>781</v>
      </c>
      <c r="I34" s="6" t="n">
        <v>859.3</v>
      </c>
      <c r="J34" s="6" t="n">
        <v>10</v>
      </c>
      <c r="K34" s="6" t="n">
        <v>78</v>
      </c>
      <c r="L34" s="6" t="n">
        <v>68</v>
      </c>
      <c r="M34" s="6" t="n">
        <v>3.96</v>
      </c>
      <c r="N34" s="6" t="n">
        <v>4.35</v>
      </c>
    </row>
    <row collapsed="false" customFormat="false" customHeight="false" hidden="false" ht="12.1" outlineLevel="0" r="35">
      <c r="A35" s="41" t="n">
        <v>44328</v>
      </c>
      <c r="B35" s="16" t="s">
        <v>807</v>
      </c>
      <c r="C35" s="16" t="s">
        <v>674</v>
      </c>
      <c r="D35" s="16" t="s">
        <v>1164</v>
      </c>
      <c r="E35" s="7" t="n">
        <v>20</v>
      </c>
      <c r="F35" s="16" t="s">
        <v>20</v>
      </c>
      <c r="G35" s="6" t="n">
        <v>18.7</v>
      </c>
      <c r="H35" s="6" t="n">
        <v>280.59</v>
      </c>
      <c r="I35" s="6" t="n">
        <v>180.33</v>
      </c>
      <c r="J35" s="6" t="n">
        <v>49</v>
      </c>
      <c r="K35" s="6" t="n">
        <v>374</v>
      </c>
      <c r="L35" s="6" t="n">
        <v>325</v>
      </c>
      <c r="M35" s="6" t="n">
        <v>9.01</v>
      </c>
      <c r="N35" s="6" t="n">
        <v>5.79</v>
      </c>
    </row>
    <row collapsed="false" customFormat="false" customHeight="false" hidden="false" ht="12.1" outlineLevel="0" r="36">
      <c r="A36" s="41" t="n">
        <v>44348</v>
      </c>
      <c r="B36" s="16" t="s">
        <v>807</v>
      </c>
      <c r="C36" s="16" t="s">
        <v>68</v>
      </c>
      <c r="D36" s="16" t="s">
        <v>69</v>
      </c>
      <c r="E36" s="7" t="n">
        <v>5</v>
      </c>
      <c r="F36" s="16" t="s">
        <v>20</v>
      </c>
      <c r="G36" s="6" t="n">
        <v>36.27</v>
      </c>
      <c r="H36" s="6" t="n">
        <v>1695.2</v>
      </c>
      <c r="I36" s="6" t="n">
        <v>894.69</v>
      </c>
      <c r="J36" s="6" t="n">
        <v>24</v>
      </c>
      <c r="K36" s="6" t="n">
        <v>181.35</v>
      </c>
      <c r="L36" s="6" t="n">
        <v>157.35</v>
      </c>
      <c r="M36" s="6" t="n">
        <v>3.52</v>
      </c>
      <c r="N36" s="6" t="n">
        <v>1.86</v>
      </c>
    </row>
    <row collapsed="false" customFormat="false" customHeight="false" hidden="false" ht="12.1" outlineLevel="0" r="37">
      <c r="A37" s="41" t="n">
        <v>44348</v>
      </c>
      <c r="B37" s="16" t="s">
        <v>807</v>
      </c>
      <c r="C37" s="16" t="s">
        <v>68</v>
      </c>
      <c r="D37" s="16" t="s">
        <v>69</v>
      </c>
      <c r="E37" s="7" t="n">
        <v>5</v>
      </c>
      <c r="F37" s="16" t="s">
        <v>20</v>
      </c>
      <c r="G37" s="6" t="n">
        <v>46.77</v>
      </c>
      <c r="H37" s="6" t="n">
        <v>1695.2</v>
      </c>
      <c r="I37" s="6" t="n">
        <v>894.69</v>
      </c>
      <c r="J37" s="6" t="n">
        <v>30</v>
      </c>
      <c r="K37" s="6" t="n">
        <v>233.85</v>
      </c>
      <c r="L37" s="6" t="n">
        <v>203.85</v>
      </c>
      <c r="M37" s="6" t="n">
        <v>4.56</v>
      </c>
      <c r="N37" s="6" t="n">
        <v>2.41</v>
      </c>
    </row>
    <row collapsed="false" customFormat="false" customHeight="false" hidden="false" ht="12.1" outlineLevel="0" r="38">
      <c r="A38" s="41" t="n">
        <v>44370</v>
      </c>
      <c r="B38" s="16" t="s">
        <v>807</v>
      </c>
      <c r="C38" s="16" t="s">
        <v>50</v>
      </c>
      <c r="D38" s="16" t="s">
        <v>51</v>
      </c>
      <c r="E38" s="7" t="n">
        <v>50</v>
      </c>
      <c r="F38" s="16" t="s">
        <v>20</v>
      </c>
      <c r="G38" s="6" t="n">
        <v>7.71</v>
      </c>
      <c r="H38" s="6" t="n">
        <v>246.7</v>
      </c>
      <c r="I38" s="6" t="n">
        <v>144.31</v>
      </c>
      <c r="J38" s="6" t="n">
        <v>50</v>
      </c>
      <c r="K38" s="6" t="n">
        <v>385.5</v>
      </c>
      <c r="L38" s="6" t="n">
        <v>335.5</v>
      </c>
      <c r="M38" s="6" t="n">
        <v>4.65</v>
      </c>
      <c r="N38" s="6" t="n">
        <v>2.72</v>
      </c>
    </row>
    <row collapsed="false" customFormat="false" customHeight="false" hidden="false" ht="12.1" outlineLevel="0" r="39">
      <c r="A39" s="41" t="n">
        <v>44372</v>
      </c>
      <c r="B39" s="16" t="s">
        <v>807</v>
      </c>
      <c r="C39" s="16" t="s">
        <v>671</v>
      </c>
      <c r="D39" s="16" t="s">
        <v>1161</v>
      </c>
      <c r="E39" s="7" t="n">
        <v>100</v>
      </c>
      <c r="F39" s="16" t="s">
        <v>20</v>
      </c>
      <c r="G39" s="6" t="n">
        <v>1.95</v>
      </c>
      <c r="H39" s="6" t="n">
        <v>44.51</v>
      </c>
      <c r="I39" s="6" t="n">
        <v>14.71</v>
      </c>
      <c r="J39" s="6" t="n">
        <v>25</v>
      </c>
      <c r="K39" s="6" t="n">
        <v>195</v>
      </c>
      <c r="L39" s="6" t="n">
        <v>170</v>
      </c>
      <c r="M39" s="6" t="n">
        <v>11.56</v>
      </c>
      <c r="N39" s="6" t="n">
        <v>3.82</v>
      </c>
    </row>
    <row collapsed="false" customFormat="false" customHeight="false" hidden="false" ht="12.1" outlineLevel="0" r="40">
      <c r="A40" s="41" t="n">
        <v>44372</v>
      </c>
      <c r="B40" s="16" t="s">
        <v>807</v>
      </c>
      <c r="C40" s="16" t="s">
        <v>31</v>
      </c>
      <c r="D40" s="16" t="s">
        <v>32</v>
      </c>
      <c r="E40" s="7" t="n">
        <v>10</v>
      </c>
      <c r="F40" s="16" t="s">
        <v>20</v>
      </c>
      <c r="G40" s="6" t="n">
        <v>10</v>
      </c>
      <c r="H40" s="6" t="n">
        <v>430.05</v>
      </c>
      <c r="I40" s="6" t="n">
        <v>358.66</v>
      </c>
      <c r="J40" s="6" t="n">
        <v>13</v>
      </c>
      <c r="K40" s="6" t="n">
        <v>100</v>
      </c>
      <c r="L40" s="6" t="n">
        <v>87</v>
      </c>
      <c r="M40" s="6" t="n">
        <v>2.43</v>
      </c>
      <c r="N40" s="6" t="n">
        <v>2.02</v>
      </c>
    </row>
    <row collapsed="false" customFormat="false" customHeight="false" hidden="false" ht="12.1" outlineLevel="0" r="41">
      <c r="A41" s="41" t="n">
        <v>44381</v>
      </c>
      <c r="B41" s="16" t="s">
        <v>807</v>
      </c>
      <c r="C41" s="16" t="s">
        <v>665</v>
      </c>
      <c r="D41" s="16" t="s">
        <v>1158</v>
      </c>
      <c r="E41" s="7" t="n">
        <v>80</v>
      </c>
      <c r="F41" s="16" t="s">
        <v>20</v>
      </c>
      <c r="G41" s="6" t="n">
        <v>9.54</v>
      </c>
      <c r="H41" s="6" t="n">
        <v>126.14</v>
      </c>
      <c r="I41" s="6" t="n">
        <v>80.22</v>
      </c>
      <c r="J41" s="6" t="n">
        <v>99</v>
      </c>
      <c r="K41" s="6" t="n">
        <v>763.2</v>
      </c>
      <c r="L41" s="6" t="n">
        <v>664.2</v>
      </c>
      <c r="M41" s="6" t="n">
        <v>10.35</v>
      </c>
      <c r="N41" s="6" t="n">
        <v>6.58</v>
      </c>
    </row>
    <row collapsed="false" customFormat="false" customHeight="false" hidden="false" ht="12.1" outlineLevel="0" r="42">
      <c r="A42" s="41" t="n">
        <v>44382</v>
      </c>
      <c r="B42" s="16" t="s">
        <v>807</v>
      </c>
      <c r="C42" s="16" t="s">
        <v>27</v>
      </c>
      <c r="D42" s="16" t="s">
        <v>28</v>
      </c>
      <c r="E42" s="7" t="n">
        <v>1</v>
      </c>
      <c r="F42" s="16" t="s">
        <v>20</v>
      </c>
      <c r="G42" s="6" t="n">
        <v>213</v>
      </c>
      <c r="H42" s="6" t="n">
        <v>6845</v>
      </c>
      <c r="I42" s="6" t="n">
        <v>5971.94</v>
      </c>
      <c r="J42" s="6" t="n">
        <v>28</v>
      </c>
      <c r="K42" s="6" t="n">
        <v>213</v>
      </c>
      <c r="L42" s="6" t="n">
        <v>185</v>
      </c>
      <c r="M42" s="6" t="n">
        <v>3.1</v>
      </c>
      <c r="N42" s="6" t="n">
        <v>2.7</v>
      </c>
    </row>
    <row collapsed="false" customFormat="false" customHeight="false" hidden="false" ht="12.1" outlineLevel="0" r="43">
      <c r="A43" s="41" t="n">
        <v>44385</v>
      </c>
      <c r="B43" s="16" t="s">
        <v>807</v>
      </c>
      <c r="C43" s="16" t="s">
        <v>677</v>
      </c>
      <c r="D43" s="16" t="s">
        <v>1166</v>
      </c>
      <c r="E43" s="7" t="n">
        <v>10</v>
      </c>
      <c r="F43" s="16" t="s">
        <v>20</v>
      </c>
      <c r="G43" s="6" t="n">
        <v>26.51</v>
      </c>
      <c r="H43" s="6" t="n">
        <v>318.2</v>
      </c>
      <c r="I43" s="6" t="n">
        <v>330.34</v>
      </c>
      <c r="J43" s="6" t="n">
        <v>34</v>
      </c>
      <c r="K43" s="6" t="n">
        <v>265.1</v>
      </c>
      <c r="L43" s="6" t="n">
        <v>231.1</v>
      </c>
      <c r="M43" s="6" t="n">
        <v>7</v>
      </c>
      <c r="N43" s="6" t="n">
        <v>7.26</v>
      </c>
    </row>
    <row collapsed="false" customFormat="false" customHeight="false" hidden="false" ht="12.1" outlineLevel="0" r="44">
      <c r="A44" s="41" t="n">
        <v>44386</v>
      </c>
      <c r="B44" s="16" t="s">
        <v>807</v>
      </c>
      <c r="C44" s="16" t="s">
        <v>668</v>
      </c>
      <c r="D44" s="16" t="s">
        <v>1162</v>
      </c>
      <c r="E44" s="7" t="n">
        <v>14</v>
      </c>
      <c r="F44" s="16" t="s">
        <v>20</v>
      </c>
      <c r="G44" s="6" t="n">
        <v>12.3</v>
      </c>
      <c r="H44" s="6" t="n">
        <v>486.4</v>
      </c>
      <c r="I44" s="6" t="n">
        <v>518.37</v>
      </c>
      <c r="J44" s="6" t="n">
        <v>22</v>
      </c>
      <c r="K44" s="6" t="n">
        <v>172.2</v>
      </c>
      <c r="L44" s="6" t="n">
        <v>150.2</v>
      </c>
      <c r="M44" s="6" t="n">
        <v>2.07</v>
      </c>
      <c r="N44" s="6" t="n">
        <v>2.21</v>
      </c>
    </row>
    <row collapsed="false" customFormat="false" customHeight="false" hidden="false" ht="12.1" outlineLevel="0" r="45">
      <c r="A45" s="41" t="n">
        <v>44387</v>
      </c>
      <c r="B45" s="16" t="s">
        <v>807</v>
      </c>
      <c r="C45" s="16" t="s">
        <v>669</v>
      </c>
      <c r="D45" s="16" t="s">
        <v>1165</v>
      </c>
      <c r="E45" s="7" t="n">
        <v>7000</v>
      </c>
      <c r="F45" s="16" t="s">
        <v>20</v>
      </c>
      <c r="G45" s="6" t="n">
        <v>0.053</v>
      </c>
      <c r="H45" s="6" t="n">
        <v>0.8339</v>
      </c>
      <c r="I45" s="6" t="n">
        <v>0.66</v>
      </c>
      <c r="J45" s="6" t="n">
        <v>48</v>
      </c>
      <c r="K45" s="6" t="n">
        <v>371</v>
      </c>
      <c r="L45" s="6" t="n">
        <v>323</v>
      </c>
      <c r="M45" s="6" t="n">
        <v>6.98</v>
      </c>
      <c r="N45" s="6" t="n">
        <v>5.53</v>
      </c>
    </row>
    <row collapsed="false" customFormat="false" customHeight="false" hidden="false" ht="12.1" outlineLevel="0" r="46">
      <c r="A46" s="41" t="n">
        <v>44392</v>
      </c>
      <c r="B46" s="16" t="s">
        <v>807</v>
      </c>
      <c r="C46" s="16" t="s">
        <v>660</v>
      </c>
      <c r="D46" s="16" t="s">
        <v>1160</v>
      </c>
      <c r="E46" s="7" t="n">
        <v>30</v>
      </c>
      <c r="F46" s="16" t="s">
        <v>20</v>
      </c>
      <c r="G46" s="6" t="n">
        <v>12.55</v>
      </c>
      <c r="H46" s="6" t="n">
        <v>280.01</v>
      </c>
      <c r="I46" s="6" t="n">
        <v>167.37</v>
      </c>
      <c r="J46" s="6" t="n">
        <v>49</v>
      </c>
      <c r="K46" s="6" t="n">
        <v>376.5</v>
      </c>
      <c r="L46" s="6" t="n">
        <v>327.5</v>
      </c>
      <c r="M46" s="6" t="n">
        <v>6.52</v>
      </c>
      <c r="N46" s="6" t="n">
        <v>3.9</v>
      </c>
    </row>
    <row collapsed="false" customFormat="false" customHeight="false" hidden="false" ht="12.1" outlineLevel="0" r="47">
      <c r="A47" s="41" t="n">
        <v>44393</v>
      </c>
      <c r="B47" s="16" t="s">
        <v>807</v>
      </c>
      <c r="C47" s="16" t="s">
        <v>662</v>
      </c>
      <c r="D47" s="16" t="s">
        <v>1159</v>
      </c>
      <c r="E47" s="7" t="n">
        <v>40000</v>
      </c>
      <c r="F47" s="16" t="s">
        <v>20</v>
      </c>
      <c r="G47" s="6" t="n">
        <v>0.0161</v>
      </c>
      <c r="H47" s="6" t="n">
        <v>0.20736</v>
      </c>
      <c r="I47" s="6" t="n">
        <v>0.19</v>
      </c>
      <c r="J47" s="6" t="n">
        <v>84</v>
      </c>
      <c r="K47" s="6" t="n">
        <v>644</v>
      </c>
      <c r="L47" s="6" t="n">
        <v>560</v>
      </c>
      <c r="M47" s="6" t="n">
        <v>7.54</v>
      </c>
      <c r="N47" s="6" t="n">
        <v>6.75</v>
      </c>
    </row>
    <row collapsed="false" customFormat="false" customHeight="false" hidden="false" ht="12.1" outlineLevel="0" r="48">
      <c r="A48" s="41" t="n">
        <v>44441</v>
      </c>
      <c r="B48" s="16" t="s">
        <v>807</v>
      </c>
      <c r="C48" s="16" t="s">
        <v>68</v>
      </c>
      <c r="D48" s="16" t="s">
        <v>69</v>
      </c>
      <c r="E48" s="7" t="n">
        <v>5</v>
      </c>
      <c r="F48" s="16" t="s">
        <v>20</v>
      </c>
      <c r="G48" s="6" t="n">
        <v>84.45</v>
      </c>
      <c r="H48" s="6" t="n">
        <v>1671.8</v>
      </c>
      <c r="I48" s="6" t="n">
        <v>894.69</v>
      </c>
      <c r="J48" s="6" t="n">
        <v>55</v>
      </c>
      <c r="K48" s="6" t="n">
        <v>422.25</v>
      </c>
      <c r="L48" s="6" t="n">
        <v>367.25</v>
      </c>
      <c r="M48" s="6" t="n">
        <v>8.21</v>
      </c>
      <c r="N48" s="6" t="n">
        <v>4.39</v>
      </c>
    </row>
    <row collapsed="false" customFormat="false" customHeight="false" hidden="false" ht="12.1" outlineLevel="0" r="49">
      <c r="A49" s="41" t="n">
        <v>44445</v>
      </c>
      <c r="B49" s="16" t="s">
        <v>807</v>
      </c>
      <c r="C49" s="16" t="s">
        <v>79</v>
      </c>
      <c r="D49" s="16" t="s">
        <v>80</v>
      </c>
      <c r="E49" s="7" t="n">
        <v>1</v>
      </c>
      <c r="F49" s="16" t="s">
        <v>20</v>
      </c>
      <c r="G49" s="6" t="n">
        <v>24.78</v>
      </c>
      <c r="H49" s="6" t="n">
        <v>1150</v>
      </c>
      <c r="I49" s="6" t="n">
        <v>1220.7</v>
      </c>
      <c r="J49" s="6" t="n">
        <v>3</v>
      </c>
      <c r="K49" s="6" t="n">
        <v>24.78</v>
      </c>
      <c r="L49" s="6" t="n">
        <v>21.78</v>
      </c>
      <c r="M49" s="6" t="n">
        <v>1.78</v>
      </c>
      <c r="N49" s="6" t="n">
        <v>1.89</v>
      </c>
    </row>
    <row collapsed="false" customFormat="false" customHeight="false" hidden="false" ht="12.1" outlineLevel="0" r="50">
      <c r="A50" s="41" t="n">
        <v>44446</v>
      </c>
      <c r="B50" s="16" t="s">
        <v>807</v>
      </c>
      <c r="C50" s="16" t="s">
        <v>50</v>
      </c>
      <c r="D50" s="16" t="s">
        <v>51</v>
      </c>
      <c r="E50" s="7" t="n">
        <v>50</v>
      </c>
      <c r="F50" s="16" t="s">
        <v>20</v>
      </c>
      <c r="G50" s="6" t="n">
        <v>13.62</v>
      </c>
      <c r="H50" s="6" t="n">
        <v>236.2</v>
      </c>
      <c r="I50" s="6" t="n">
        <v>144.31</v>
      </c>
      <c r="J50" s="6" t="n">
        <v>89</v>
      </c>
      <c r="K50" s="6" t="n">
        <v>681</v>
      </c>
      <c r="L50" s="6" t="n">
        <v>592</v>
      </c>
      <c r="M50" s="6" t="n">
        <v>8.2</v>
      </c>
      <c r="N50" s="6" t="n">
        <v>5.01</v>
      </c>
    </row>
    <row collapsed="false" customFormat="false" customHeight="false" hidden="false" ht="12.1" outlineLevel="0" r="51">
      <c r="A51" s="41" t="n">
        <v>44480</v>
      </c>
      <c r="B51" s="16" t="s">
        <v>807</v>
      </c>
      <c r="C51" s="16" t="s">
        <v>62</v>
      </c>
      <c r="D51" s="16" t="s">
        <v>63</v>
      </c>
      <c r="E51" s="7" t="n">
        <v>2</v>
      </c>
      <c r="F51" s="16" t="s">
        <v>20</v>
      </c>
      <c r="G51" s="6" t="n">
        <v>27.67</v>
      </c>
      <c r="H51" s="6" t="n">
        <v>1905</v>
      </c>
      <c r="I51" s="6" t="n">
        <v>1601.12</v>
      </c>
      <c r="J51" s="6" t="n">
        <v>7</v>
      </c>
      <c r="K51" s="6" t="n">
        <v>55.34</v>
      </c>
      <c r="L51" s="6" t="n">
        <v>48.34</v>
      </c>
      <c r="M51" s="6" t="n">
        <v>1.51</v>
      </c>
      <c r="N51" s="6" t="n">
        <v>1.27</v>
      </c>
    </row>
    <row collapsed="false" customFormat="false" customHeight="false" hidden="false" ht="12.1" outlineLevel="0" r="52">
      <c r="A52" s="41" t="n">
        <v>44481</v>
      </c>
      <c r="B52" s="16" t="s">
        <v>807</v>
      </c>
      <c r="C52" s="16" t="s">
        <v>668</v>
      </c>
      <c r="D52" s="16" t="s">
        <v>1162</v>
      </c>
      <c r="E52" s="7" t="n">
        <v>1</v>
      </c>
      <c r="F52" s="16" t="s">
        <v>20</v>
      </c>
      <c r="G52" s="6" t="n">
        <v>16.52</v>
      </c>
      <c r="H52" s="6" t="n">
        <v>526.1</v>
      </c>
      <c r="I52" s="6" t="n">
        <v>517.39</v>
      </c>
      <c r="J52" s="6" t="n">
        <v>2</v>
      </c>
      <c r="K52" s="6" t="n">
        <v>16.52</v>
      </c>
      <c r="L52" s="6" t="n">
        <v>14.52</v>
      </c>
      <c r="M52" s="6" t="n">
        <v>2.81</v>
      </c>
      <c r="N52" s="6" t="n">
        <v>2.76</v>
      </c>
    </row>
    <row collapsed="false" customFormat="false" customHeight="false" hidden="false" ht="12.1" outlineLevel="0" r="53">
      <c r="A53" s="41" t="n">
        <v>44481</v>
      </c>
      <c r="B53" s="16" t="s">
        <v>807</v>
      </c>
      <c r="C53" s="16" t="s">
        <v>677</v>
      </c>
      <c r="D53" s="16" t="s">
        <v>1166</v>
      </c>
      <c r="E53" s="7" t="n">
        <v>10</v>
      </c>
      <c r="F53" s="16" t="s">
        <v>20</v>
      </c>
      <c r="G53" s="6" t="n">
        <v>10.55</v>
      </c>
      <c r="H53" s="6" t="n">
        <v>318.05</v>
      </c>
      <c r="I53" s="6" t="n">
        <v>330.34</v>
      </c>
      <c r="J53" s="6" t="n">
        <v>14</v>
      </c>
      <c r="K53" s="6" t="n">
        <v>105.5</v>
      </c>
      <c r="L53" s="6" t="n">
        <v>91.5</v>
      </c>
      <c r="M53" s="6" t="n">
        <v>2.77</v>
      </c>
      <c r="N53" s="6" t="n">
        <v>2.88</v>
      </c>
    </row>
    <row collapsed="false" customFormat="false" customHeight="false" hidden="false" ht="12.1" outlineLevel="0" r="54">
      <c r="A54" s="41" t="n">
        <v>44488</v>
      </c>
      <c r="B54" s="16" t="s">
        <v>807</v>
      </c>
      <c r="C54" s="16" t="s">
        <v>665</v>
      </c>
      <c r="D54" s="16" t="s">
        <v>1158</v>
      </c>
      <c r="E54" s="7" t="n">
        <v>80</v>
      </c>
      <c r="F54" s="16" t="s">
        <v>20</v>
      </c>
      <c r="G54" s="6" t="n">
        <v>8.79</v>
      </c>
      <c r="H54" s="6" t="n">
        <v>132.76</v>
      </c>
      <c r="I54" s="6" t="n">
        <v>80.22</v>
      </c>
      <c r="J54" s="6" t="n">
        <v>91</v>
      </c>
      <c r="K54" s="6" t="n">
        <v>703.2</v>
      </c>
      <c r="L54" s="6" t="n">
        <v>612.2</v>
      </c>
      <c r="M54" s="6" t="n">
        <v>9.54</v>
      </c>
      <c r="N54" s="6" t="n">
        <v>5.76</v>
      </c>
    </row>
    <row collapsed="false" customFormat="false" customHeight="false" hidden="false" ht="12.1" outlineLevel="0" r="55">
      <c r="A55" s="41" t="n">
        <v>44537</v>
      </c>
      <c r="B55" s="16" t="s">
        <v>807</v>
      </c>
      <c r="C55" s="16" t="s">
        <v>50</v>
      </c>
      <c r="D55" s="16" t="s">
        <v>51</v>
      </c>
      <c r="E55" s="7" t="n">
        <v>50</v>
      </c>
      <c r="F55" s="16" t="s">
        <v>20</v>
      </c>
      <c r="G55" s="6" t="n">
        <v>13.33</v>
      </c>
      <c r="H55" s="6" t="n">
        <v>208.36</v>
      </c>
      <c r="I55" s="6" t="n">
        <v>144.31</v>
      </c>
      <c r="J55" s="6" t="n">
        <v>87</v>
      </c>
      <c r="K55" s="6" t="n">
        <v>666.5</v>
      </c>
      <c r="L55" s="6" t="n">
        <v>579.5</v>
      </c>
      <c r="M55" s="6" t="n">
        <v>8.03</v>
      </c>
      <c r="N55" s="6" t="n">
        <v>5.56</v>
      </c>
    </row>
    <row collapsed="false" customFormat="false" customHeight="false" hidden="false" ht="12.1" outlineLevel="0" r="56">
      <c r="A56" s="41" t="n">
        <v>44542</v>
      </c>
      <c r="B56" s="16" t="s">
        <v>807</v>
      </c>
      <c r="C56" s="16" t="s">
        <v>79</v>
      </c>
      <c r="D56" s="16" t="s">
        <v>80</v>
      </c>
      <c r="E56" s="7" t="n">
        <v>3</v>
      </c>
      <c r="F56" s="16" t="s">
        <v>20</v>
      </c>
      <c r="G56" s="6" t="n">
        <v>18.59</v>
      </c>
      <c r="H56" s="6" t="n">
        <v>1055</v>
      </c>
      <c r="I56" s="6" t="n">
        <v>1179.01</v>
      </c>
      <c r="J56" s="6" t="n">
        <v>7</v>
      </c>
      <c r="K56" s="6" t="n">
        <v>55.77</v>
      </c>
      <c r="L56" s="6" t="n">
        <v>48.77</v>
      </c>
      <c r="M56" s="6" t="n">
        <v>1.38</v>
      </c>
      <c r="N56" s="6" t="n">
        <v>1.54</v>
      </c>
    </row>
    <row collapsed="false" customFormat="false" customHeight="false" hidden="false" ht="12.1" outlineLevel="0" r="57">
      <c r="A57" s="41" t="n">
        <v>44544</v>
      </c>
      <c r="B57" s="16" t="s">
        <v>807</v>
      </c>
      <c r="C57" s="16" t="s">
        <v>68</v>
      </c>
      <c r="D57" s="16" t="s">
        <v>69</v>
      </c>
      <c r="E57" s="7" t="n">
        <v>6</v>
      </c>
      <c r="F57" s="16" t="s">
        <v>20</v>
      </c>
      <c r="G57" s="6" t="n">
        <v>85.93</v>
      </c>
      <c r="H57" s="6" t="n">
        <v>1466.2</v>
      </c>
      <c r="I57" s="6" t="n">
        <v>1014.79</v>
      </c>
      <c r="J57" s="6" t="n">
        <v>67</v>
      </c>
      <c r="K57" s="6" t="n">
        <v>515.58</v>
      </c>
      <c r="L57" s="6" t="n">
        <v>448.58</v>
      </c>
      <c r="M57" s="6" t="n">
        <v>7.37</v>
      </c>
      <c r="N57" s="6" t="n">
        <v>5.1</v>
      </c>
    </row>
    <row collapsed="false" customFormat="false" customHeight="false" hidden="false" ht="12.1" outlineLevel="0" r="58">
      <c r="A58" s="41" t="n">
        <v>44551</v>
      </c>
      <c r="B58" s="16" t="s">
        <v>807</v>
      </c>
      <c r="C58" s="16" t="s">
        <v>27</v>
      </c>
      <c r="D58" s="16" t="s">
        <v>28</v>
      </c>
      <c r="E58" s="7" t="n">
        <v>2</v>
      </c>
      <c r="F58" s="16" t="s">
        <v>20</v>
      </c>
      <c r="G58" s="6" t="n">
        <v>340</v>
      </c>
      <c r="H58" s="6" t="n">
        <v>6348.5</v>
      </c>
      <c r="I58" s="6" t="n">
        <v>6626.3</v>
      </c>
      <c r="J58" s="6" t="n">
        <v>88</v>
      </c>
      <c r="K58" s="6" t="n">
        <v>680</v>
      </c>
      <c r="L58" s="6" t="n">
        <v>592</v>
      </c>
      <c r="M58" s="6" t="n">
        <v>4.47</v>
      </c>
      <c r="N58" s="6" t="n">
        <v>4.66</v>
      </c>
    </row>
    <row collapsed="false" customFormat="false" customHeight="false" hidden="false" ht="12.1" outlineLevel="0" r="59">
      <c r="A59" s="41" t="n">
        <v>44558</v>
      </c>
      <c r="B59" s="16" t="s">
        <v>807</v>
      </c>
      <c r="C59" s="16" t="s">
        <v>31</v>
      </c>
      <c r="D59" s="16" t="s">
        <v>32</v>
      </c>
      <c r="E59" s="7" t="n">
        <v>10</v>
      </c>
      <c r="F59" s="16" t="s">
        <v>20</v>
      </c>
      <c r="G59" s="6" t="n">
        <v>40</v>
      </c>
      <c r="H59" s="6" t="n">
        <v>540.7</v>
      </c>
      <c r="I59" s="6" t="n">
        <v>358.66</v>
      </c>
      <c r="J59" s="6" t="n">
        <v>52</v>
      </c>
      <c r="K59" s="6" t="n">
        <v>400</v>
      </c>
      <c r="L59" s="6" t="n">
        <v>348</v>
      </c>
      <c r="M59" s="6" t="n">
        <v>9.7</v>
      </c>
      <c r="N59" s="6" t="n">
        <v>6.44</v>
      </c>
    </row>
    <row collapsed="false" customFormat="false" customHeight="false" hidden="false" ht="12.1" outlineLevel="0" r="60">
      <c r="A60" s="41" t="n">
        <v>44561</v>
      </c>
      <c r="B60" s="16" t="s">
        <v>807</v>
      </c>
      <c r="C60" s="16" t="s">
        <v>696</v>
      </c>
      <c r="D60" s="16" t="s">
        <v>1168</v>
      </c>
      <c r="E60" s="7" t="n">
        <v>5</v>
      </c>
      <c r="F60" s="16" t="s">
        <v>20</v>
      </c>
      <c r="G60" s="6" t="n">
        <v>45.73</v>
      </c>
      <c r="H60" s="6" t="n">
        <v>1711</v>
      </c>
      <c r="I60" s="6" t="n">
        <v>1714.41</v>
      </c>
      <c r="J60" s="6" t="n">
        <v>30</v>
      </c>
      <c r="K60" s="6" t="n">
        <v>228.65</v>
      </c>
      <c r="L60" s="6" t="n">
        <v>198.65</v>
      </c>
      <c r="M60" s="6" t="n">
        <v>2.32</v>
      </c>
      <c r="N60" s="6" t="n">
        <v>2.32</v>
      </c>
    </row>
    <row collapsed="false" customFormat="false" customHeight="false" hidden="false" ht="12.1" outlineLevel="0" r="61">
      <c r="A61" s="41" t="n">
        <v>44571</v>
      </c>
      <c r="B61" s="16" t="s">
        <v>807</v>
      </c>
      <c r="C61" s="16" t="s">
        <v>668</v>
      </c>
      <c r="D61" s="16" t="s">
        <v>1162</v>
      </c>
      <c r="E61" s="7" t="n">
        <v>2</v>
      </c>
      <c r="F61" s="16" t="s">
        <v>20</v>
      </c>
      <c r="G61" s="6" t="n">
        <v>9.98</v>
      </c>
      <c r="H61" s="6" t="n">
        <v>460</v>
      </c>
      <c r="I61" s="6" t="n">
        <v>519.15</v>
      </c>
      <c r="J61" s="6" t="n">
        <v>3</v>
      </c>
      <c r="K61" s="6" t="n">
        <v>19.96</v>
      </c>
      <c r="L61" s="6" t="n">
        <v>16.96</v>
      </c>
      <c r="M61" s="6" t="n">
        <v>1.63</v>
      </c>
      <c r="N61" s="6" t="n">
        <v>1.84</v>
      </c>
    </row>
    <row collapsed="false" customFormat="false" customHeight="false" hidden="false" ht="12.1" outlineLevel="0" r="62">
      <c r="A62" s="41" t="n">
        <v>44651</v>
      </c>
      <c r="B62" s="16" t="s">
        <v>807</v>
      </c>
      <c r="C62" s="16" t="s">
        <v>696</v>
      </c>
      <c r="D62" s="16" t="s">
        <v>1168</v>
      </c>
      <c r="E62" s="7" t="n">
        <v>7</v>
      </c>
      <c r="F62" s="16" t="s">
        <v>20</v>
      </c>
      <c r="G62" s="6" t="n">
        <v>48.02</v>
      </c>
      <c r="H62" s="6" t="n">
        <v>1736.2</v>
      </c>
      <c r="I62" s="6" t="n">
        <v>1716.15</v>
      </c>
      <c r="J62" s="6" t="n">
        <v>44</v>
      </c>
      <c r="K62" s="6" t="n">
        <v>336.14</v>
      </c>
      <c r="L62" s="6" t="n">
        <v>292.14</v>
      </c>
      <c r="M62" s="6" t="n">
        <v>2.43</v>
      </c>
      <c r="N62" s="6" t="n">
        <v>2.4</v>
      </c>
    </row>
    <row collapsed="false" customFormat="false" customHeight="false" hidden="false" ht="12.1" outlineLevel="0" r="63">
      <c r="A63" s="41" t="n">
        <v>44686</v>
      </c>
      <c r="B63" s="16" t="s">
        <v>807</v>
      </c>
      <c r="C63" s="16" t="s">
        <v>62</v>
      </c>
      <c r="D63" s="16" t="s">
        <v>63</v>
      </c>
      <c r="E63" s="7" t="n">
        <v>4</v>
      </c>
      <c r="F63" s="16" t="s">
        <v>20</v>
      </c>
      <c r="G63" s="6" t="n">
        <v>43.77</v>
      </c>
      <c r="H63" s="6" t="n">
        <v>1009.2</v>
      </c>
      <c r="I63" s="6" t="n">
        <v>1469.29</v>
      </c>
      <c r="J63" s="6" t="n">
        <v>23</v>
      </c>
      <c r="K63" s="6" t="n">
        <v>175.08</v>
      </c>
      <c r="L63" s="6" t="n">
        <v>152.08</v>
      </c>
      <c r="M63" s="6" t="n">
        <v>2.59</v>
      </c>
      <c r="N63" s="6" t="n">
        <v>3.77</v>
      </c>
    </row>
    <row collapsed="false" customFormat="false" customHeight="false" hidden="false" ht="12.1" outlineLevel="0" r="64">
      <c r="A64" s="41" t="n">
        <v>44733</v>
      </c>
      <c r="B64" s="16" t="s">
        <v>807</v>
      </c>
      <c r="C64" s="16" t="s">
        <v>671</v>
      </c>
      <c r="D64" s="16" t="s">
        <v>1161</v>
      </c>
      <c r="E64" s="7" t="n">
        <v>100</v>
      </c>
      <c r="F64" s="16" t="s">
        <v>20</v>
      </c>
      <c r="G64" s="6" t="n">
        <v>4.5</v>
      </c>
      <c r="H64" s="6" t="n">
        <v>46.38</v>
      </c>
      <c r="I64" s="6" t="n">
        <v>14.71</v>
      </c>
      <c r="J64" s="6" t="n">
        <v>59</v>
      </c>
      <c r="K64" s="6" t="n">
        <v>450</v>
      </c>
      <c r="L64" s="6" t="n">
        <v>391</v>
      </c>
      <c r="M64" s="6" t="n">
        <v>26.58</v>
      </c>
      <c r="N64" s="6" t="n">
        <v>8.43</v>
      </c>
    </row>
    <row collapsed="false" customFormat="false" customHeight="false" hidden="false" ht="12.1" outlineLevel="0" r="65">
      <c r="A65" s="41" t="n">
        <v>44742</v>
      </c>
      <c r="B65" s="16" t="s">
        <v>807</v>
      </c>
      <c r="C65" s="16" t="s">
        <v>696</v>
      </c>
      <c r="D65" s="16" t="s">
        <v>1168</v>
      </c>
      <c r="E65" s="7" t="n">
        <v>7</v>
      </c>
      <c r="F65" s="16" t="s">
        <v>20</v>
      </c>
      <c r="G65" s="6" t="n">
        <v>52.13</v>
      </c>
      <c r="H65" s="6" t="n">
        <v>1728</v>
      </c>
      <c r="I65" s="6" t="n">
        <v>1716.15</v>
      </c>
      <c r="J65" s="6" t="n">
        <v>47</v>
      </c>
      <c r="K65" s="6" t="n">
        <v>364.91</v>
      </c>
      <c r="L65" s="6" t="n">
        <v>317.91</v>
      </c>
      <c r="M65" s="6" t="n">
        <v>2.65</v>
      </c>
      <c r="N65" s="6" t="n">
        <v>2.63</v>
      </c>
    </row>
    <row collapsed="false" customFormat="false" customHeight="false" hidden="false" ht="12.1" outlineLevel="0" r="66">
      <c r="A66" s="41" t="n">
        <v>44750</v>
      </c>
      <c r="B66" s="16" t="s">
        <v>807</v>
      </c>
      <c r="C66" s="16" t="s">
        <v>668</v>
      </c>
      <c r="D66" s="16" t="s">
        <v>1162</v>
      </c>
      <c r="E66" s="7" t="n">
        <v>4</v>
      </c>
      <c r="F66" s="16" t="s">
        <v>20</v>
      </c>
      <c r="G66" s="6" t="n">
        <v>16.14</v>
      </c>
      <c r="H66" s="6" t="n">
        <v>361.9</v>
      </c>
      <c r="I66" s="6" t="n">
        <v>434.55</v>
      </c>
      <c r="J66" s="6" t="n">
        <v>8</v>
      </c>
      <c r="K66" s="6" t="n">
        <v>64.56</v>
      </c>
      <c r="L66" s="6" t="n">
        <v>56.56</v>
      </c>
      <c r="M66" s="6" t="n">
        <v>3.25</v>
      </c>
      <c r="N66" s="6" t="n">
        <v>3.91</v>
      </c>
    </row>
    <row collapsed="false" customFormat="false" customHeight="false" hidden="false" ht="12.1" outlineLevel="0" r="67">
      <c r="A67" s="41" t="n">
        <v>44752</v>
      </c>
      <c r="B67" s="16" t="s">
        <v>807</v>
      </c>
      <c r="C67" s="16" t="s">
        <v>669</v>
      </c>
      <c r="D67" s="16" t="s">
        <v>1165</v>
      </c>
      <c r="E67" s="7" t="n">
        <v>10000</v>
      </c>
      <c r="F67" s="16" t="s">
        <v>20</v>
      </c>
      <c r="G67" s="6" t="n">
        <v>0.053</v>
      </c>
      <c r="H67" s="6" t="n">
        <v>0.803</v>
      </c>
      <c r="I67" s="6" t="n">
        <v>0.71</v>
      </c>
      <c r="J67" s="6" t="n">
        <v>69</v>
      </c>
      <c r="K67" s="6" t="n">
        <v>530.4937</v>
      </c>
      <c r="L67" s="6" t="n">
        <v>461.49</v>
      </c>
      <c r="M67" s="6" t="n">
        <v>6.51</v>
      </c>
      <c r="N67" s="6" t="n">
        <v>5.75</v>
      </c>
    </row>
    <row collapsed="false" customFormat="false" customHeight="false" hidden="false" ht="12.1" outlineLevel="0" r="68">
      <c r="A68" s="41" t="n">
        <v>44750</v>
      </c>
      <c r="B68" s="16" t="s">
        <v>807</v>
      </c>
      <c r="C68" s="16" t="s">
        <v>31</v>
      </c>
      <c r="D68" s="16" t="s">
        <v>32</v>
      </c>
      <c r="E68" s="7" t="n">
        <v>12</v>
      </c>
      <c r="F68" s="16" t="s">
        <v>20</v>
      </c>
      <c r="G68" s="6" t="n">
        <v>16</v>
      </c>
      <c r="H68" s="6" t="n">
        <v>390.3</v>
      </c>
      <c r="I68" s="6" t="n">
        <v>369.62</v>
      </c>
      <c r="J68" s="6" t="n">
        <v>25</v>
      </c>
      <c r="K68" s="6" t="n">
        <v>192</v>
      </c>
      <c r="L68" s="6" t="n">
        <v>167</v>
      </c>
      <c r="M68" s="6" t="n">
        <v>3.77</v>
      </c>
      <c r="N68" s="6" t="n">
        <v>3.57</v>
      </c>
    </row>
    <row collapsed="false" customFormat="false" customHeight="false" hidden="false" ht="12.1" outlineLevel="0" r="69">
      <c r="A69" s="41" t="n">
        <v>44753</v>
      </c>
      <c r="B69" s="16" t="s">
        <v>807</v>
      </c>
      <c r="C69" s="16" t="s">
        <v>690</v>
      </c>
      <c r="D69" s="16" t="s">
        <v>1169</v>
      </c>
      <c r="E69" s="7" t="n">
        <v>6000</v>
      </c>
      <c r="F69" s="16" t="s">
        <v>20</v>
      </c>
      <c r="G69" s="6" t="n">
        <v>0.0966</v>
      </c>
      <c r="H69" s="6" t="n">
        <v>0.555</v>
      </c>
      <c r="I69" s="6" t="n">
        <v>0.63</v>
      </c>
      <c r="J69" s="6" t="n">
        <v>75</v>
      </c>
      <c r="K69" s="6" t="n">
        <v>579.3216</v>
      </c>
      <c r="L69" s="6" t="n">
        <v>504.32</v>
      </c>
      <c r="M69" s="6" t="n">
        <v>13.45</v>
      </c>
      <c r="N69" s="6" t="n">
        <v>15.14</v>
      </c>
    </row>
    <row collapsed="false" customFormat="false" customHeight="false" hidden="false" ht="12.1" outlineLevel="0" r="70">
      <c r="A70" s="41" t="n">
        <v>44753</v>
      </c>
      <c r="B70" s="16" t="s">
        <v>807</v>
      </c>
      <c r="C70" s="16" t="s">
        <v>35</v>
      </c>
      <c r="D70" s="16" t="s">
        <v>36</v>
      </c>
      <c r="E70" s="7" t="n">
        <v>2</v>
      </c>
      <c r="F70" s="16" t="s">
        <v>20</v>
      </c>
      <c r="G70" s="6" t="n">
        <v>23.63</v>
      </c>
      <c r="H70" s="6" t="n">
        <v>343.8</v>
      </c>
      <c r="I70" s="6" t="n">
        <v>417.2</v>
      </c>
      <c r="J70" s="6" t="n">
        <v>6</v>
      </c>
      <c r="K70" s="6" t="n">
        <v>47.26</v>
      </c>
      <c r="L70" s="6" t="n">
        <v>41.26</v>
      </c>
      <c r="M70" s="6" t="n">
        <v>4.94</v>
      </c>
      <c r="N70" s="6" t="n">
        <v>6</v>
      </c>
    </row>
    <row collapsed="false" customFormat="false" customHeight="false" hidden="false" ht="12.1" outlineLevel="0" r="71">
      <c r="A71" s="41" t="n">
        <v>44754</v>
      </c>
      <c r="B71" s="16" t="s">
        <v>807</v>
      </c>
      <c r="C71" s="16" t="s">
        <v>677</v>
      </c>
      <c r="D71" s="16" t="s">
        <v>1166</v>
      </c>
      <c r="E71" s="7" t="n">
        <v>10</v>
      </c>
      <c r="F71" s="16" t="s">
        <v>20</v>
      </c>
      <c r="G71" s="6" t="n">
        <v>33.85</v>
      </c>
      <c r="H71" s="6" t="n">
        <v>236.85</v>
      </c>
      <c r="I71" s="6" t="n">
        <v>330.34</v>
      </c>
      <c r="J71" s="6" t="n">
        <v>44</v>
      </c>
      <c r="K71" s="6" t="n">
        <v>338.5</v>
      </c>
      <c r="L71" s="6" t="n">
        <v>294.5</v>
      </c>
      <c r="M71" s="6" t="n">
        <v>8.91</v>
      </c>
      <c r="N71" s="6" t="n">
        <v>12.43</v>
      </c>
    </row>
    <row collapsed="false" customFormat="false" customHeight="false" hidden="false" ht="12.1" outlineLevel="0" r="72">
      <c r="A72" s="41" t="n">
        <v>44834</v>
      </c>
      <c r="B72" s="16" t="s">
        <v>807</v>
      </c>
      <c r="C72" s="16" t="s">
        <v>696</v>
      </c>
      <c r="D72" s="16" t="s">
        <v>1168</v>
      </c>
      <c r="E72" s="7" t="n">
        <v>10</v>
      </c>
      <c r="F72" s="16" t="s">
        <v>20</v>
      </c>
      <c r="G72" s="6" t="n">
        <v>52.86</v>
      </c>
      <c r="H72" s="6" t="n">
        <v>1730</v>
      </c>
      <c r="I72" s="6" t="n">
        <v>1722.95</v>
      </c>
      <c r="J72" s="6" t="n">
        <v>69</v>
      </c>
      <c r="K72" s="6" t="n">
        <v>528.6</v>
      </c>
      <c r="L72" s="6" t="n">
        <v>459.6</v>
      </c>
      <c r="M72" s="6" t="n">
        <v>2.67</v>
      </c>
      <c r="N72" s="6" t="n">
        <v>2.66</v>
      </c>
    </row>
    <row collapsed="false" customFormat="false" customHeight="false" hidden="false" ht="12.1" outlineLevel="0" r="73">
      <c r="A73" s="41" t="n">
        <v>44843</v>
      </c>
      <c r="B73" s="16" t="s">
        <v>807</v>
      </c>
      <c r="C73" s="16" t="s">
        <v>62</v>
      </c>
      <c r="D73" s="16" t="s">
        <v>63</v>
      </c>
      <c r="E73" s="7" t="n">
        <v>7</v>
      </c>
      <c r="F73" s="16" t="s">
        <v>20</v>
      </c>
      <c r="G73" s="6" t="n">
        <v>45</v>
      </c>
      <c r="H73" s="6" t="n">
        <v>906.4</v>
      </c>
      <c r="I73" s="6" t="n">
        <v>1273.98</v>
      </c>
      <c r="J73" s="6" t="n">
        <v>41</v>
      </c>
      <c r="K73" s="6" t="n">
        <v>315</v>
      </c>
      <c r="L73" s="6" t="n">
        <v>274</v>
      </c>
      <c r="M73" s="6" t="n">
        <v>3.07</v>
      </c>
      <c r="N73" s="6" t="n">
        <v>4.32</v>
      </c>
    </row>
    <row collapsed="false" customFormat="false" customHeight="false" hidden="false" ht="12.1" outlineLevel="0" r="74">
      <c r="A74" s="41" t="n">
        <v>44845</v>
      </c>
      <c r="B74" s="16" t="s">
        <v>807</v>
      </c>
      <c r="C74" s="16" t="s">
        <v>660</v>
      </c>
      <c r="D74" s="16" t="s">
        <v>1160</v>
      </c>
      <c r="E74" s="7" t="n">
        <v>30</v>
      </c>
      <c r="F74" s="16" t="s">
        <v>20</v>
      </c>
      <c r="G74" s="6" t="n">
        <v>51.03</v>
      </c>
      <c r="H74" s="6" t="n">
        <v>162.89</v>
      </c>
      <c r="I74" s="6" t="n">
        <v>167.37</v>
      </c>
      <c r="J74" s="6" t="n">
        <v>199</v>
      </c>
      <c r="K74" s="6" t="n">
        <v>1530.9</v>
      </c>
      <c r="L74" s="6" t="n">
        <v>1331.9</v>
      </c>
      <c r="M74" s="6" t="n">
        <v>26.53</v>
      </c>
      <c r="N74" s="6" t="n">
        <v>27.26</v>
      </c>
    </row>
    <row collapsed="false" customFormat="false" customHeight="false" hidden="false" ht="12.1" outlineLevel="0" r="75">
      <c r="A75" s="41" t="n">
        <v>44845</v>
      </c>
      <c r="B75" s="16" t="s">
        <v>807</v>
      </c>
      <c r="C75" s="16" t="s">
        <v>668</v>
      </c>
      <c r="D75" s="16" t="s">
        <v>1162</v>
      </c>
      <c r="E75" s="7" t="n">
        <v>5</v>
      </c>
      <c r="F75" s="16" t="s">
        <v>20</v>
      </c>
      <c r="G75" s="6" t="n">
        <v>32.71</v>
      </c>
      <c r="H75" s="6" t="n">
        <v>339.4</v>
      </c>
      <c r="I75" s="6" t="n">
        <v>422.26</v>
      </c>
      <c r="J75" s="6" t="n">
        <v>21</v>
      </c>
      <c r="K75" s="6" t="n">
        <v>163.55</v>
      </c>
      <c r="L75" s="6" t="n">
        <v>142.55</v>
      </c>
      <c r="M75" s="6" t="n">
        <v>6.75</v>
      </c>
      <c r="N75" s="6" t="n">
        <v>8.4</v>
      </c>
    </row>
    <row collapsed="false" customFormat="false" customHeight="false" hidden="false" ht="12.1" outlineLevel="0" r="76">
      <c r="A76" s="41" t="n">
        <v>44865</v>
      </c>
      <c r="B76" s="16" t="s">
        <v>807</v>
      </c>
      <c r="C76" s="16" t="s">
        <v>696</v>
      </c>
      <c r="D76" s="16" t="s">
        <v>1168</v>
      </c>
      <c r="E76" s="7" t="n">
        <v>10</v>
      </c>
      <c r="F76" s="16" t="s">
        <v>20</v>
      </c>
      <c r="G76" s="6" t="n">
        <v>19.44</v>
      </c>
      <c r="H76" s="6" t="n">
        <v>1929</v>
      </c>
      <c r="I76" s="6" t="n">
        <v>1722.95</v>
      </c>
      <c r="J76" s="6" t="n">
        <v>25</v>
      </c>
      <c r="K76" s="6" t="n">
        <v>194.4</v>
      </c>
      <c r="L76" s="6" t="n">
        <v>169.4</v>
      </c>
      <c r="M76" s="6" t="n">
        <v>0.98</v>
      </c>
      <c r="N76" s="6" t="n">
        <v>0.88</v>
      </c>
    </row>
    <row collapsed="false" customFormat="false" customHeight="false" hidden="false" ht="12.1" outlineLevel="0" r="77">
      <c r="A77" s="41" t="n">
        <v>44893</v>
      </c>
      <c r="B77" s="16" t="s">
        <v>807</v>
      </c>
      <c r="C77" s="16" t="s">
        <v>79</v>
      </c>
      <c r="D77" s="16" t="s">
        <v>80</v>
      </c>
      <c r="E77" s="7" t="n">
        <v>1</v>
      </c>
      <c r="F77" s="16" t="s">
        <v>20</v>
      </c>
      <c r="G77" s="6" t="n">
        <v>17.34</v>
      </c>
      <c r="H77" s="6" t="n">
        <v>980</v>
      </c>
      <c r="I77" s="6" t="n">
        <v>920.54</v>
      </c>
      <c r="J77" s="6" t="n">
        <v>2</v>
      </c>
      <c r="K77" s="6" t="n">
        <v>17.34</v>
      </c>
      <c r="L77" s="6" t="n">
        <v>15.34</v>
      </c>
      <c r="M77" s="6" t="n">
        <v>1.67</v>
      </c>
      <c r="N77" s="6" t="n">
        <v>1.57</v>
      </c>
    </row>
    <row collapsed="false" customFormat="false" customHeight="false" hidden="false" ht="12.1" outlineLevel="0" r="78">
      <c r="A78" s="41" t="n">
        <v>44895</v>
      </c>
      <c r="B78" s="16" t="s">
        <v>807</v>
      </c>
      <c r="C78" s="16" t="s">
        <v>696</v>
      </c>
      <c r="D78" s="16" t="s">
        <v>1168</v>
      </c>
      <c r="E78" s="7" t="n">
        <v>10</v>
      </c>
      <c r="F78" s="16" t="s">
        <v>20</v>
      </c>
      <c r="G78" s="6" t="n">
        <v>18.05</v>
      </c>
      <c r="H78" s="6" t="n">
        <v>1950</v>
      </c>
      <c r="I78" s="6" t="n">
        <v>1722.95</v>
      </c>
      <c r="J78" s="6" t="n">
        <v>23</v>
      </c>
      <c r="K78" s="6" t="n">
        <v>180.5</v>
      </c>
      <c r="L78" s="6" t="n">
        <v>157.5</v>
      </c>
      <c r="M78" s="6" t="n">
        <v>0.91</v>
      </c>
      <c r="N78" s="6" t="n">
        <v>0.81</v>
      </c>
    </row>
    <row collapsed="false" customFormat="false" customHeight="false" hidden="false" ht="12.1" outlineLevel="0" r="79">
      <c r="A79" s="41" t="n">
        <v>44916</v>
      </c>
      <c r="B79" s="16" t="s">
        <v>807</v>
      </c>
      <c r="C79" s="16" t="s">
        <v>27</v>
      </c>
      <c r="D79" s="16" t="s">
        <v>28</v>
      </c>
      <c r="E79" s="7" t="n">
        <v>6</v>
      </c>
      <c r="F79" s="16" t="s">
        <v>20</v>
      </c>
      <c r="G79" s="6" t="n">
        <v>256</v>
      </c>
      <c r="H79" s="6" t="n">
        <v>4040.5</v>
      </c>
      <c r="I79" s="6" t="n">
        <v>6216.11</v>
      </c>
      <c r="J79" s="6" t="n">
        <v>200</v>
      </c>
      <c r="K79" s="6" t="n">
        <v>1536</v>
      </c>
      <c r="L79" s="6" t="n">
        <v>1336</v>
      </c>
      <c r="M79" s="6" t="n">
        <v>3.58</v>
      </c>
      <c r="N79" s="6" t="n">
        <v>5.51</v>
      </c>
    </row>
    <row collapsed="false" customFormat="false" customHeight="false" hidden="false" ht="12.1" outlineLevel="0" r="80">
      <c r="A80" s="41" t="n">
        <v>44916</v>
      </c>
      <c r="B80" s="16" t="s">
        <v>807</v>
      </c>
      <c r="C80" s="16" t="s">
        <v>27</v>
      </c>
      <c r="D80" s="16" t="s">
        <v>28</v>
      </c>
      <c r="E80" s="7" t="n">
        <v>6</v>
      </c>
      <c r="F80" s="16" t="s">
        <v>20</v>
      </c>
      <c r="G80" s="6" t="n">
        <v>537</v>
      </c>
      <c r="H80" s="6" t="n">
        <v>4040.5</v>
      </c>
      <c r="I80" s="6" t="n">
        <v>6216.11</v>
      </c>
      <c r="J80" s="6" t="n">
        <v>419</v>
      </c>
      <c r="K80" s="6" t="n">
        <v>3222</v>
      </c>
      <c r="L80" s="6" t="n">
        <v>2803</v>
      </c>
      <c r="M80" s="6" t="n">
        <v>7.52</v>
      </c>
      <c r="N80" s="6" t="n">
        <v>11.56</v>
      </c>
    </row>
    <row collapsed="false" customFormat="false" customHeight="false" hidden="false" ht="12.1" outlineLevel="0" r="81">
      <c r="A81" s="41" t="n">
        <v>44925</v>
      </c>
      <c r="B81" s="16" t="s">
        <v>807</v>
      </c>
      <c r="C81" s="16" t="s">
        <v>31</v>
      </c>
      <c r="D81" s="16" t="s">
        <v>32</v>
      </c>
      <c r="E81" s="7" t="n">
        <v>12</v>
      </c>
      <c r="F81" s="16" t="s">
        <v>20</v>
      </c>
      <c r="G81" s="6" t="n">
        <v>69.78</v>
      </c>
      <c r="H81" s="6" t="n">
        <v>459.5</v>
      </c>
      <c r="I81" s="6" t="n">
        <v>369.62</v>
      </c>
      <c r="J81" s="6" t="n">
        <v>109</v>
      </c>
      <c r="K81" s="6" t="n">
        <v>837.36</v>
      </c>
      <c r="L81" s="6" t="n">
        <v>728.36</v>
      </c>
      <c r="M81" s="6" t="n">
        <v>16.42</v>
      </c>
      <c r="N81" s="6" t="n">
        <v>13.21</v>
      </c>
    </row>
    <row collapsed="false" customFormat="false" customHeight="false" hidden="false" ht="12.1" outlineLevel="0" r="82">
      <c r="A82" s="41" t="n">
        <v>44926</v>
      </c>
      <c r="B82" s="16" t="s">
        <v>807</v>
      </c>
      <c r="C82" s="16" t="s">
        <v>696</v>
      </c>
      <c r="D82" s="16" t="s">
        <v>1168</v>
      </c>
      <c r="E82" s="7" t="n">
        <v>10</v>
      </c>
      <c r="F82" s="16" t="s">
        <v>20</v>
      </c>
      <c r="G82" s="6" t="n">
        <v>17.92</v>
      </c>
      <c r="H82" s="6" t="n">
        <v>2035</v>
      </c>
      <c r="I82" s="6" t="n">
        <v>1722.95</v>
      </c>
      <c r="J82" s="6" t="n">
        <v>23</v>
      </c>
      <c r="K82" s="6" t="n">
        <v>179.2</v>
      </c>
      <c r="L82" s="6" t="n">
        <v>156.2</v>
      </c>
      <c r="M82" s="6" t="n">
        <v>0.91</v>
      </c>
      <c r="N82" s="6" t="n">
        <v>0.77</v>
      </c>
    </row>
    <row collapsed="false" customFormat="false" customHeight="false" hidden="false" ht="12.1" outlineLevel="0" r="83">
      <c r="A83" s="41" t="n">
        <v>44936</v>
      </c>
      <c r="B83" s="16" t="s">
        <v>807</v>
      </c>
      <c r="C83" s="16" t="s">
        <v>668</v>
      </c>
      <c r="D83" s="16" t="s">
        <v>1162</v>
      </c>
      <c r="E83" s="7" t="n">
        <v>16</v>
      </c>
      <c r="F83" s="16" t="s">
        <v>20</v>
      </c>
      <c r="G83" s="6" t="n">
        <v>6.86</v>
      </c>
      <c r="H83" s="6" t="n">
        <v>336.7</v>
      </c>
      <c r="I83" s="6" t="n">
        <v>346.62</v>
      </c>
      <c r="J83" s="6" t="n">
        <v>14</v>
      </c>
      <c r="K83" s="6" t="n">
        <v>109.76</v>
      </c>
      <c r="L83" s="6" t="n">
        <v>95.76</v>
      </c>
      <c r="M83" s="6" t="n">
        <v>1.73</v>
      </c>
      <c r="N83" s="6" t="n">
        <v>1.78</v>
      </c>
    </row>
    <row collapsed="false" customFormat="false" customHeight="false" hidden="false" ht="12.1" outlineLevel="0" r="84">
      <c r="A84" s="41" t="n">
        <v>44938</v>
      </c>
      <c r="B84" s="16" t="s">
        <v>807</v>
      </c>
      <c r="C84" s="16" t="s">
        <v>35</v>
      </c>
      <c r="D84" s="16" t="s">
        <v>36</v>
      </c>
      <c r="E84" s="7" t="n">
        <v>29</v>
      </c>
      <c r="F84" s="16" t="s">
        <v>20</v>
      </c>
      <c r="G84" s="6" t="n">
        <v>20.39</v>
      </c>
      <c r="H84" s="6" t="n">
        <v>346.85</v>
      </c>
      <c r="I84" s="6" t="n">
        <v>340.96</v>
      </c>
      <c r="J84" s="6" t="n">
        <v>77</v>
      </c>
      <c r="K84" s="6" t="n">
        <v>591.31</v>
      </c>
      <c r="L84" s="6" t="n">
        <v>514.31</v>
      </c>
      <c r="M84" s="6" t="n">
        <v>5.2</v>
      </c>
      <c r="N84" s="6" t="n">
        <v>5.11</v>
      </c>
    </row>
    <row collapsed="false" customFormat="false" customHeight="false" hidden="false" ht="12.1" outlineLevel="0" r="85">
      <c r="A85" s="41" t="n">
        <v>44957</v>
      </c>
      <c r="B85" s="16" t="s">
        <v>807</v>
      </c>
      <c r="C85" s="16" t="s">
        <v>696</v>
      </c>
      <c r="D85" s="16" t="s">
        <v>1168</v>
      </c>
      <c r="E85" s="7" t="n">
        <v>10</v>
      </c>
      <c r="F85" s="16" t="s">
        <v>20</v>
      </c>
      <c r="G85" s="6" t="n">
        <v>18.2</v>
      </c>
      <c r="H85" s="6" t="n">
        <v>1971.4</v>
      </c>
      <c r="I85" s="6" t="n">
        <v>1722.95</v>
      </c>
      <c r="J85" s="6" t="n">
        <v>24</v>
      </c>
      <c r="K85" s="6" t="n">
        <v>182</v>
      </c>
      <c r="L85" s="6" t="n">
        <v>158</v>
      </c>
      <c r="M85" s="6" t="n">
        <v>0.92</v>
      </c>
      <c r="N85" s="6" t="n">
        <v>0.8</v>
      </c>
    </row>
    <row collapsed="false" customFormat="false" customHeight="false" hidden="false" ht="12.1" outlineLevel="0" r="86">
      <c r="A86" s="41" t="n">
        <v>44971</v>
      </c>
      <c r="B86" s="16" t="s">
        <v>807</v>
      </c>
      <c r="C86" s="16" t="s">
        <v>79</v>
      </c>
      <c r="D86" s="16" t="s">
        <v>80</v>
      </c>
      <c r="E86" s="7" t="n">
        <v>1</v>
      </c>
      <c r="F86" s="16" t="s">
        <v>20</v>
      </c>
      <c r="G86" s="6" t="n">
        <v>31.66</v>
      </c>
      <c r="H86" s="6" t="n">
        <v>1425</v>
      </c>
      <c r="I86" s="6" t="n">
        <v>920.54</v>
      </c>
      <c r="J86" s="6" t="n">
        <v>4</v>
      </c>
      <c r="K86" s="6" t="n">
        <v>31.66</v>
      </c>
      <c r="L86" s="6" t="n">
        <v>27.66</v>
      </c>
      <c r="M86" s="6" t="n">
        <v>3</v>
      </c>
      <c r="N86" s="6" t="n">
        <v>1.94</v>
      </c>
    </row>
    <row collapsed="false" customFormat="false" customHeight="false" hidden="false" ht="12.1" outlineLevel="0" r="87">
      <c r="A87" s="41" t="n">
        <v>44981</v>
      </c>
      <c r="B87" s="16" t="s">
        <v>807</v>
      </c>
      <c r="C87" s="16" t="s">
        <v>696</v>
      </c>
      <c r="D87" s="16" t="s">
        <v>1168</v>
      </c>
      <c r="E87" s="7" t="n">
        <v>10</v>
      </c>
      <c r="F87" s="16" t="s">
        <v>20</v>
      </c>
      <c r="G87" s="6" t="n">
        <v>18.09</v>
      </c>
      <c r="H87" s="6" t="n">
        <v>2005.2</v>
      </c>
      <c r="I87" s="6" t="n">
        <v>1722.95</v>
      </c>
      <c r="J87" s="6" t="n">
        <v>24</v>
      </c>
      <c r="K87" s="6" t="n">
        <v>180.9</v>
      </c>
      <c r="L87" s="6" t="n">
        <v>156.9</v>
      </c>
      <c r="M87" s="6" t="n">
        <v>0.91</v>
      </c>
      <c r="N87" s="6" t="n">
        <v>0.78</v>
      </c>
    </row>
    <row collapsed="false" customFormat="false" customHeight="false" hidden="false" ht="12.1" outlineLevel="0" r="88">
      <c r="A88" s="41" t="n">
        <v>45016</v>
      </c>
      <c r="B88" s="16" t="s">
        <v>807</v>
      </c>
      <c r="C88" s="16" t="s">
        <v>696</v>
      </c>
      <c r="D88" s="16" t="s">
        <v>1168</v>
      </c>
      <c r="E88" s="7" t="n">
        <v>10</v>
      </c>
      <c r="F88" s="16" t="s">
        <v>20</v>
      </c>
      <c r="G88" s="6" t="n">
        <v>16.09</v>
      </c>
      <c r="H88" s="6" t="n">
        <v>1990.4</v>
      </c>
      <c r="I88" s="6" t="n">
        <v>1722.95</v>
      </c>
      <c r="J88" s="6" t="n">
        <v>21</v>
      </c>
      <c r="K88" s="6" t="n">
        <v>160.9</v>
      </c>
      <c r="L88" s="6" t="n">
        <v>139.9</v>
      </c>
      <c r="M88" s="6" t="n">
        <v>0.81</v>
      </c>
      <c r="N88" s="6" t="n">
        <v>0.7</v>
      </c>
    </row>
    <row collapsed="false" customFormat="false" customHeight="false" hidden="false" ht="12.1" outlineLevel="0" r="89">
      <c r="A89" s="41" t="n">
        <v>45020</v>
      </c>
      <c r="B89" s="16" t="s">
        <v>807</v>
      </c>
      <c r="C89" s="16" t="s">
        <v>730</v>
      </c>
      <c r="D89" s="16" t="s">
        <v>1170</v>
      </c>
      <c r="E89" s="7" t="n">
        <v>1</v>
      </c>
      <c r="F89" s="16" t="s">
        <v>20</v>
      </c>
      <c r="G89" s="6" t="n">
        <v>465</v>
      </c>
      <c r="H89" s="6" t="n">
        <v>7301</v>
      </c>
      <c r="I89" s="6" t="n">
        <v>6743.43</v>
      </c>
      <c r="J89" s="6" t="n">
        <v>60</v>
      </c>
      <c r="K89" s="6" t="n">
        <v>465</v>
      </c>
      <c r="L89" s="6" t="n">
        <v>405</v>
      </c>
      <c r="M89" s="6" t="n">
        <v>6.01</v>
      </c>
      <c r="N89" s="6" t="n">
        <v>5.55</v>
      </c>
    </row>
    <row collapsed="false" customFormat="false" customHeight="false" hidden="false" ht="12.1" outlineLevel="0" r="90">
      <c r="A90" s="41" t="n">
        <v>45049</v>
      </c>
      <c r="B90" s="16" t="s">
        <v>807</v>
      </c>
      <c r="C90" s="16" t="s">
        <v>62</v>
      </c>
      <c r="D90" s="16" t="s">
        <v>63</v>
      </c>
      <c r="E90" s="7" t="n">
        <v>10</v>
      </c>
      <c r="F90" s="16" t="s">
        <v>20</v>
      </c>
      <c r="G90" s="6" t="n">
        <v>60.58</v>
      </c>
      <c r="H90" s="6" t="n">
        <v>1223.8</v>
      </c>
      <c r="I90" s="6" t="n">
        <v>1205.29</v>
      </c>
      <c r="J90" s="6" t="n">
        <v>79</v>
      </c>
      <c r="K90" s="6" t="n">
        <v>605.8</v>
      </c>
      <c r="L90" s="6" t="n">
        <v>526.8</v>
      </c>
      <c r="M90" s="6" t="n">
        <v>4.37</v>
      </c>
      <c r="N90" s="6" t="n">
        <v>4.3</v>
      </c>
    </row>
    <row collapsed="false" customFormat="false" customHeight="false" hidden="false" ht="12.1" outlineLevel="0" r="91">
      <c r="A91" s="41" t="n">
        <v>45044</v>
      </c>
      <c r="B91" s="16" t="s">
        <v>807</v>
      </c>
      <c r="C91" s="16" t="s">
        <v>696</v>
      </c>
      <c r="D91" s="16" t="s">
        <v>1168</v>
      </c>
      <c r="E91" s="7" t="n">
        <v>10</v>
      </c>
      <c r="F91" s="16" t="s">
        <v>20</v>
      </c>
      <c r="G91" s="6" t="n">
        <v>14.15</v>
      </c>
      <c r="H91" s="6" t="n">
        <v>1990.4</v>
      </c>
      <c r="I91" s="6" t="n">
        <v>1722.95</v>
      </c>
      <c r="J91" s="6" t="n">
        <v>18</v>
      </c>
      <c r="K91" s="6" t="n">
        <v>141.5</v>
      </c>
      <c r="L91" s="6" t="n">
        <v>123.5</v>
      </c>
      <c r="M91" s="6" t="n">
        <v>0.72</v>
      </c>
      <c r="N91" s="6" t="n">
        <v>0.62</v>
      </c>
    </row>
    <row collapsed="false" customFormat="false" customHeight="false" hidden="false" ht="12.1" outlineLevel="0" r="92">
      <c r="A92" s="41" t="n">
        <v>45057</v>
      </c>
      <c r="B92" s="16" t="s">
        <v>807</v>
      </c>
      <c r="C92" s="16" t="s">
        <v>674</v>
      </c>
      <c r="D92" s="16" t="s">
        <v>1164</v>
      </c>
      <c r="E92" s="7" t="n">
        <v>100</v>
      </c>
      <c r="F92" s="16" t="s">
        <v>20</v>
      </c>
      <c r="G92" s="6" t="n">
        <v>25</v>
      </c>
      <c r="H92" s="6" t="n">
        <v>226.55</v>
      </c>
      <c r="I92" s="6" t="n">
        <v>178.98</v>
      </c>
      <c r="J92" s="6" t="n">
        <v>325</v>
      </c>
      <c r="K92" s="6" t="n">
        <v>2500</v>
      </c>
      <c r="L92" s="6" t="n">
        <v>2175</v>
      </c>
      <c r="M92" s="6" t="n">
        <v>12.15</v>
      </c>
      <c r="N92" s="6" t="n">
        <v>9.6</v>
      </c>
    </row>
    <row collapsed="false" customFormat="false" customHeight="false" hidden="false" ht="12.1" outlineLevel="0" r="93">
      <c r="A93" s="41" t="n">
        <v>45057</v>
      </c>
      <c r="B93" s="16" t="s">
        <v>807</v>
      </c>
      <c r="C93" s="16" t="s">
        <v>23</v>
      </c>
      <c r="D93" s="16" t="s">
        <v>24</v>
      </c>
      <c r="E93" s="7" t="n">
        <v>30</v>
      </c>
      <c r="F93" s="16" t="s">
        <v>20</v>
      </c>
      <c r="G93" s="6" t="n">
        <v>25</v>
      </c>
      <c r="H93" s="6" t="n">
        <v>229.32</v>
      </c>
      <c r="I93" s="6" t="n">
        <v>123.35</v>
      </c>
      <c r="J93" s="6" t="n">
        <v>98</v>
      </c>
      <c r="K93" s="6" t="n">
        <v>750</v>
      </c>
      <c r="L93" s="6" t="n">
        <v>652</v>
      </c>
      <c r="M93" s="6" t="n">
        <v>17.62</v>
      </c>
      <c r="N93" s="6" t="n">
        <v>9.48</v>
      </c>
    </row>
    <row collapsed="false" customFormat="false" customHeight="false" hidden="false" ht="12.1" outlineLevel="0" r="94">
      <c r="A94" s="41" t="n">
        <v>45068</v>
      </c>
      <c r="B94" s="16" t="s">
        <v>841</v>
      </c>
      <c r="C94" s="16" t="s">
        <v>79</v>
      </c>
      <c r="D94" s="16" t="s">
        <v>80</v>
      </c>
      <c r="E94" s="7" t="n">
        <v>1</v>
      </c>
      <c r="F94" s="16" t="s">
        <v>20</v>
      </c>
      <c r="G94" s="6" t="n">
        <v>26.02</v>
      </c>
      <c r="H94" s="6" t="n">
        <v>1065</v>
      </c>
      <c r="I94" s="6" t="n">
        <v>1145.35</v>
      </c>
      <c r="J94" s="6" t="n">
        <v>3</v>
      </c>
      <c r="K94" s="6" t="n">
        <v>26.02</v>
      </c>
      <c r="L94" s="6" t="n">
        <v>23.02</v>
      </c>
      <c r="M94" s="6" t="n">
        <v>2.01</v>
      </c>
      <c r="N94" s="6" t="n">
        <v>2.16</v>
      </c>
    </row>
    <row collapsed="false" customFormat="false" customHeight="false" hidden="false" ht="12.1" outlineLevel="0" r="95">
      <c r="A95" s="41" t="n">
        <v>45082</v>
      </c>
      <c r="B95" s="16" t="s">
        <v>807</v>
      </c>
      <c r="C95" s="16" t="s">
        <v>27</v>
      </c>
      <c r="D95" s="16" t="s">
        <v>28</v>
      </c>
      <c r="E95" s="7" t="n">
        <v>8</v>
      </c>
      <c r="F95" s="16" t="s">
        <v>20</v>
      </c>
      <c r="G95" s="6" t="n">
        <v>438</v>
      </c>
      <c r="H95" s="6" t="n">
        <v>5166.5</v>
      </c>
      <c r="I95" s="6" t="n">
        <v>5690.65</v>
      </c>
      <c r="J95" s="6" t="n">
        <v>456</v>
      </c>
      <c r="K95" s="6" t="n">
        <v>3504</v>
      </c>
      <c r="L95" s="6" t="n">
        <v>3048</v>
      </c>
      <c r="M95" s="6" t="n">
        <v>6.7</v>
      </c>
      <c r="N95" s="6" t="n">
        <v>7.37</v>
      </c>
    </row>
    <row collapsed="false" customFormat="false" customHeight="false" hidden="false" ht="12.1" outlineLevel="0" r="96">
      <c r="A96" s="41" t="n">
        <v>45106</v>
      </c>
      <c r="B96" s="16" t="s">
        <v>807</v>
      </c>
      <c r="C96" s="16" t="s">
        <v>677</v>
      </c>
      <c r="D96" s="16" t="s">
        <v>1166</v>
      </c>
      <c r="E96" s="7" t="n">
        <v>20</v>
      </c>
      <c r="F96" s="16" t="s">
        <v>20</v>
      </c>
      <c r="G96" s="6" t="n">
        <v>34.29</v>
      </c>
      <c r="H96" s="6" t="n">
        <v>303.5</v>
      </c>
      <c r="I96" s="6" t="n">
        <v>295.33</v>
      </c>
      <c r="J96" s="6" t="n">
        <v>89</v>
      </c>
      <c r="K96" s="6" t="n">
        <v>685.8</v>
      </c>
      <c r="L96" s="6" t="n">
        <v>596.8</v>
      </c>
      <c r="M96" s="6" t="n">
        <v>10.1</v>
      </c>
      <c r="N96" s="6" t="n">
        <v>9.83</v>
      </c>
    </row>
    <row collapsed="false" customFormat="false" customHeight="false" hidden="false" ht="12.1" outlineLevel="0" r="97">
      <c r="A97" s="41" t="n">
        <v>45117</v>
      </c>
      <c r="B97" s="16" t="s">
        <v>807</v>
      </c>
      <c r="C97" s="16" t="s">
        <v>31</v>
      </c>
      <c r="D97" s="16" t="s">
        <v>32</v>
      </c>
      <c r="E97" s="7" t="n">
        <v>42</v>
      </c>
      <c r="F97" s="16" t="s">
        <v>20</v>
      </c>
      <c r="G97" s="6" t="n">
        <v>12.16</v>
      </c>
      <c r="H97" s="6" t="n">
        <v>524.55</v>
      </c>
      <c r="I97" s="6" t="n">
        <v>440.92</v>
      </c>
      <c r="J97" s="6" t="n">
        <v>66</v>
      </c>
      <c r="K97" s="6" t="n">
        <v>510.72</v>
      </c>
      <c r="L97" s="6" t="n">
        <v>444.72</v>
      </c>
      <c r="M97" s="6" t="n">
        <v>2.4</v>
      </c>
      <c r="N97" s="6" t="n">
        <v>2.02</v>
      </c>
    </row>
    <row collapsed="false" customFormat="false" customHeight="false" hidden="false" ht="12.1" outlineLevel="0" r="98">
      <c r="A98" s="41" t="n">
        <v>45117</v>
      </c>
      <c r="B98" s="16" t="s">
        <v>807</v>
      </c>
      <c r="C98" s="16" t="s">
        <v>690</v>
      </c>
      <c r="D98" s="16" t="s">
        <v>1169</v>
      </c>
      <c r="E98" s="7" t="n">
        <v>10000</v>
      </c>
      <c r="F98" s="16" t="s">
        <v>20</v>
      </c>
      <c r="G98" s="6" t="n">
        <v>0.0581</v>
      </c>
      <c r="H98" s="6" t="n">
        <v>0.6688</v>
      </c>
      <c r="I98" s="6" t="n">
        <v>0.59</v>
      </c>
      <c r="J98" s="6" t="n">
        <v>75</v>
      </c>
      <c r="K98" s="6" t="n">
        <v>580.7585</v>
      </c>
      <c r="L98" s="6" t="n">
        <v>505.76</v>
      </c>
      <c r="M98" s="6" t="n">
        <v>8.56</v>
      </c>
      <c r="N98" s="6" t="n">
        <v>7.56</v>
      </c>
    </row>
    <row collapsed="false" customFormat="false" customHeight="false" hidden="false" ht="12.1" outlineLevel="0" r="99">
      <c r="A99" s="41" t="n">
        <v>45118</v>
      </c>
      <c r="B99" s="16" t="s">
        <v>807</v>
      </c>
      <c r="C99" s="16" t="s">
        <v>669</v>
      </c>
      <c r="D99" s="16" t="s">
        <v>1165</v>
      </c>
      <c r="E99" s="7" t="n">
        <v>10000</v>
      </c>
      <c r="F99" s="16" t="s">
        <v>20</v>
      </c>
      <c r="G99" s="6" t="n">
        <v>0.0503</v>
      </c>
      <c r="H99" s="6" t="n">
        <v>0.8293</v>
      </c>
      <c r="I99" s="6" t="n">
        <v>0.71</v>
      </c>
      <c r="J99" s="6" t="n">
        <v>65</v>
      </c>
      <c r="K99" s="6" t="n">
        <v>502.5479</v>
      </c>
      <c r="L99" s="6" t="n">
        <v>437.55</v>
      </c>
      <c r="M99" s="6" t="n">
        <v>6.17</v>
      </c>
      <c r="N99" s="6" t="n">
        <v>5.28</v>
      </c>
    </row>
    <row collapsed="false" customFormat="false" customHeight="false" hidden="false" ht="12.1" outlineLevel="0" r="100">
      <c r="A100" s="41" t="n">
        <v>45118</v>
      </c>
      <c r="B100" s="16" t="s">
        <v>807</v>
      </c>
      <c r="C100" s="16" t="s">
        <v>35</v>
      </c>
      <c r="D100" s="16" t="s">
        <v>36</v>
      </c>
      <c r="E100" s="7" t="n">
        <v>38</v>
      </c>
      <c r="F100" s="16" t="s">
        <v>20</v>
      </c>
      <c r="G100" s="6" t="n">
        <v>17.97</v>
      </c>
      <c r="H100" s="6" t="n">
        <v>478.8</v>
      </c>
      <c r="I100" s="6" t="n">
        <v>364.58</v>
      </c>
      <c r="J100" s="6" t="n">
        <v>89</v>
      </c>
      <c r="K100" s="6" t="n">
        <v>682.86</v>
      </c>
      <c r="L100" s="6" t="n">
        <v>593.86</v>
      </c>
      <c r="M100" s="6" t="n">
        <v>4.29</v>
      </c>
      <c r="N100" s="6" t="n">
        <v>3.26</v>
      </c>
    </row>
    <row collapsed="false" customFormat="false" customHeight="false" hidden="false" ht="12.1" outlineLevel="0" r="101">
      <c r="A101" s="41" t="n">
        <v>45118</v>
      </c>
      <c r="B101" s="16" t="s">
        <v>807</v>
      </c>
      <c r="C101" s="16" t="s">
        <v>724</v>
      </c>
      <c r="D101" s="16" t="s">
        <v>1171</v>
      </c>
      <c r="E101" s="7" t="n">
        <v>30</v>
      </c>
      <c r="F101" s="16" t="s">
        <v>20</v>
      </c>
      <c r="G101" s="6" t="n">
        <v>27.71</v>
      </c>
      <c r="H101" s="6" t="n">
        <v>490.7</v>
      </c>
      <c r="I101" s="6" t="n">
        <v>346.9</v>
      </c>
      <c r="J101" s="6" t="n">
        <v>108</v>
      </c>
      <c r="K101" s="6" t="n">
        <v>831.3</v>
      </c>
      <c r="L101" s="6" t="n">
        <v>723.3</v>
      </c>
      <c r="M101" s="6" t="n">
        <v>6.95</v>
      </c>
      <c r="N101" s="6" t="n">
        <v>4.91</v>
      </c>
    </row>
    <row collapsed="false" customFormat="false" customHeight="false" hidden="false" ht="12.1" outlineLevel="0" r="102">
      <c r="A102" s="41" t="n">
        <v>45118</v>
      </c>
      <c r="B102" s="16" t="s">
        <v>807</v>
      </c>
      <c r="C102" s="16" t="s">
        <v>730</v>
      </c>
      <c r="D102" s="16" t="s">
        <v>1170</v>
      </c>
      <c r="E102" s="7" t="n">
        <v>1</v>
      </c>
      <c r="F102" s="16" t="s">
        <v>20</v>
      </c>
      <c r="G102" s="6" t="n">
        <v>264</v>
      </c>
      <c r="H102" s="6" t="n">
        <v>7278</v>
      </c>
      <c r="I102" s="6" t="n">
        <v>6743.43</v>
      </c>
      <c r="J102" s="6" t="n">
        <v>34</v>
      </c>
      <c r="K102" s="6" t="n">
        <v>264</v>
      </c>
      <c r="L102" s="6" t="n">
        <v>230</v>
      </c>
      <c r="M102" s="6" t="n">
        <v>3.41</v>
      </c>
      <c r="N102" s="6" t="n">
        <v>3.16</v>
      </c>
    </row>
    <row collapsed="false" customFormat="false" customHeight="false" hidden="false" ht="12.1" outlineLevel="0" r="103">
      <c r="A103" s="41" t="n">
        <v>45194</v>
      </c>
      <c r="B103" s="16" t="s">
        <v>841</v>
      </c>
      <c r="C103" s="16" t="s">
        <v>79</v>
      </c>
      <c r="D103" s="16" t="s">
        <v>80</v>
      </c>
      <c r="E103" s="7" t="n">
        <v>1</v>
      </c>
      <c r="F103" s="16" t="s">
        <v>20</v>
      </c>
      <c r="G103" s="6" t="n">
        <v>47.08</v>
      </c>
      <c r="H103" s="6" t="n">
        <v>1072</v>
      </c>
      <c r="I103" s="6" t="n">
        <v>1145.35</v>
      </c>
      <c r="J103" s="6" t="n">
        <v>6</v>
      </c>
      <c r="K103" s="6" t="n">
        <v>47.08</v>
      </c>
      <c r="L103" s="6" t="n">
        <v>41.08</v>
      </c>
      <c r="M103" s="6" t="n">
        <v>3.59</v>
      </c>
      <c r="N103" s="6" t="n">
        <v>3.83</v>
      </c>
    </row>
    <row collapsed="false" customFormat="false" customHeight="false" hidden="false" ht="12.1" outlineLevel="0" r="104">
      <c r="A104" s="41" t="n">
        <v>45253</v>
      </c>
      <c r="B104" s="16" t="s">
        <v>841</v>
      </c>
      <c r="C104" s="16" t="s">
        <v>79</v>
      </c>
      <c r="D104" s="16" t="s">
        <v>80</v>
      </c>
      <c r="E104" s="7" t="n">
        <v>1</v>
      </c>
      <c r="F104" s="16" t="s">
        <v>20</v>
      </c>
      <c r="G104" s="6" t="n">
        <v>57</v>
      </c>
      <c r="H104" s="6" t="n">
        <v>1052</v>
      </c>
      <c r="I104" s="6" t="n">
        <v>1145.35</v>
      </c>
      <c r="J104" s="6" t="n">
        <v>7</v>
      </c>
      <c r="K104" s="6" t="n">
        <v>57</v>
      </c>
      <c r="L104" s="6" t="n">
        <v>50</v>
      </c>
      <c r="M104" s="6" t="n">
        <v>4.37</v>
      </c>
      <c r="N104" s="6" t="n">
        <v>4.75</v>
      </c>
    </row>
    <row collapsed="false" customFormat="false" customHeight="false" hidden="false" ht="12.1" outlineLevel="0" r="105">
      <c r="A105" s="41" t="n">
        <v>45277</v>
      </c>
      <c r="B105" s="16" t="s">
        <v>807</v>
      </c>
      <c r="C105" s="16" t="s">
        <v>27</v>
      </c>
      <c r="D105" s="16" t="s">
        <v>28</v>
      </c>
      <c r="E105" s="7" t="n">
        <v>11</v>
      </c>
      <c r="F105" s="16" t="s">
        <v>20</v>
      </c>
      <c r="G105" s="6" t="n">
        <v>447</v>
      </c>
      <c r="H105" s="6" t="n">
        <v>6560</v>
      </c>
      <c r="I105" s="6" t="n">
        <v>6506.7</v>
      </c>
      <c r="J105" s="6" t="n">
        <v>639</v>
      </c>
      <c r="K105" s="6" t="n">
        <v>4917</v>
      </c>
      <c r="L105" s="6" t="n">
        <v>4278</v>
      </c>
      <c r="M105" s="6" t="n">
        <v>5.98</v>
      </c>
      <c r="N105" s="6" t="n">
        <v>5.93</v>
      </c>
    </row>
    <row collapsed="false" customFormat="false" customHeight="false" hidden="false" ht="12.1" outlineLevel="0" r="106">
      <c r="A106" s="41" t="n">
        <v>45287</v>
      </c>
      <c r="B106" s="16" t="s">
        <v>807</v>
      </c>
      <c r="C106" s="16" t="s">
        <v>31</v>
      </c>
      <c r="D106" s="16" t="s">
        <v>32</v>
      </c>
      <c r="E106" s="7" t="n">
        <v>50</v>
      </c>
      <c r="F106" s="16" t="s">
        <v>20</v>
      </c>
      <c r="G106" s="6" t="n">
        <v>82.94</v>
      </c>
      <c r="H106" s="6" t="n">
        <v>857.05</v>
      </c>
      <c r="I106" s="6" t="n">
        <v>620.31</v>
      </c>
      <c r="J106" s="6" t="n">
        <v>539</v>
      </c>
      <c r="K106" s="6" t="n">
        <v>4147</v>
      </c>
      <c r="L106" s="6" t="n">
        <v>3608</v>
      </c>
      <c r="M106" s="6" t="n">
        <v>11.63</v>
      </c>
      <c r="N106" s="6" t="n">
        <v>8.42</v>
      </c>
    </row>
    <row collapsed="false" customFormat="false" customHeight="false" hidden="false" ht="12.1" outlineLevel="0" r="107">
      <c r="A107" s="41" t="n">
        <v>45289</v>
      </c>
      <c r="B107" s="16" t="s">
        <v>807</v>
      </c>
      <c r="C107" s="16" t="s">
        <v>741</v>
      </c>
      <c r="D107" s="16" t="s">
        <v>1172</v>
      </c>
      <c r="E107" s="7" t="n">
        <v>1</v>
      </c>
      <c r="F107" s="16" t="s">
        <v>20</v>
      </c>
      <c r="G107" s="6" t="n">
        <v>2322.29</v>
      </c>
      <c r="H107" s="6" t="n">
        <v>88000</v>
      </c>
      <c r="I107" s="6" t="n">
        <v>88569.96</v>
      </c>
      <c r="J107" s="6" t="n">
        <v>302</v>
      </c>
      <c r="K107" s="6" t="n">
        <v>2322.29</v>
      </c>
      <c r="L107" s="6" t="n">
        <v>2020.29</v>
      </c>
      <c r="M107" s="6" t="n">
        <v>2.28</v>
      </c>
      <c r="N107" s="6" t="n">
        <v>2.3</v>
      </c>
    </row>
    <row collapsed="false" customFormat="false" customHeight="false" hidden="false" ht="12.1" outlineLevel="0" r="108">
      <c r="A108" s="41" t="n">
        <v>45380</v>
      </c>
      <c r="B108" s="16" t="s">
        <v>807</v>
      </c>
      <c r="C108" s="16" t="s">
        <v>741</v>
      </c>
      <c r="D108" s="16" t="s">
        <v>1172</v>
      </c>
      <c r="E108" s="7" t="n">
        <v>1</v>
      </c>
      <c r="F108" s="16" t="s">
        <v>20</v>
      </c>
      <c r="G108" s="6" t="n">
        <v>2394.19</v>
      </c>
      <c r="H108" s="6" t="n">
        <v>84200</v>
      </c>
      <c r="I108" s="6" t="n">
        <v>88569.96</v>
      </c>
      <c r="J108" s="6" t="n">
        <v>311</v>
      </c>
      <c r="K108" s="6" t="n">
        <v>2394.19</v>
      </c>
      <c r="L108" s="6" t="n">
        <v>2083.19</v>
      </c>
      <c r="M108" s="6" t="n">
        <v>2.35</v>
      </c>
      <c r="N108" s="6" t="n">
        <v>2.47</v>
      </c>
    </row>
    <row collapsed="false" customFormat="false" customHeight="false" hidden="false" ht="12.1" outlineLevel="0" r="109">
      <c r="A109" s="41" t="n">
        <v>45419</v>
      </c>
      <c r="B109" s="16" t="s">
        <v>807</v>
      </c>
      <c r="C109" s="16" t="s">
        <v>27</v>
      </c>
      <c r="D109" s="16" t="s">
        <v>28</v>
      </c>
      <c r="E109" s="7" t="n">
        <v>12</v>
      </c>
      <c r="F109" s="16" t="s">
        <v>20</v>
      </c>
      <c r="G109" s="6" t="n">
        <v>498</v>
      </c>
      <c r="H109" s="6" t="n">
        <v>7722.5</v>
      </c>
      <c r="I109" s="6" t="n">
        <v>6495.17</v>
      </c>
      <c r="J109" s="6" t="n">
        <v>777</v>
      </c>
      <c r="K109" s="6" t="n">
        <v>5976</v>
      </c>
      <c r="L109" s="6" t="n">
        <v>5199</v>
      </c>
      <c r="M109" s="6" t="n">
        <v>6.67</v>
      </c>
      <c r="N109" s="6" t="n">
        <v>5.61</v>
      </c>
    </row>
    <row collapsed="false" customFormat="false" customHeight="false" hidden="false" ht="12.1" outlineLevel="0" r="110">
      <c r="A110" s="41" t="n">
        <v>45439</v>
      </c>
      <c r="B110" s="16" t="s">
        <v>807</v>
      </c>
      <c r="C110" s="16" t="s">
        <v>50</v>
      </c>
      <c r="D110" s="16" t="s">
        <v>51</v>
      </c>
      <c r="E110" s="7" t="n">
        <v>120</v>
      </c>
      <c r="F110" s="16" t="s">
        <v>20</v>
      </c>
      <c r="G110" s="6" t="n">
        <v>25.43</v>
      </c>
      <c r="H110" s="6" t="n">
        <v>219.22</v>
      </c>
      <c r="I110" s="6" t="n">
        <v>164.97</v>
      </c>
      <c r="J110" s="6" t="n">
        <v>397</v>
      </c>
      <c r="K110" s="6" t="n">
        <v>3051.6</v>
      </c>
      <c r="L110" s="6" t="n">
        <v>2654.6</v>
      </c>
      <c r="M110" s="6" t="n">
        <v>13.41</v>
      </c>
      <c r="N110" s="6" t="n">
        <v>10.09</v>
      </c>
    </row>
    <row collapsed="false" customFormat="false" customHeight="false" hidden="false" ht="12.1" outlineLevel="0" r="111">
      <c r="A111" s="41" t="n">
        <v>45441</v>
      </c>
      <c r="B111" s="16" t="s">
        <v>841</v>
      </c>
      <c r="C111" s="16" t="s">
        <v>79</v>
      </c>
      <c r="D111" s="16" t="s">
        <v>80</v>
      </c>
      <c r="E111" s="7" t="n">
        <v>1</v>
      </c>
      <c r="F111" s="16" t="s">
        <v>20</v>
      </c>
      <c r="G111" s="6" t="n">
        <v>33.46</v>
      </c>
      <c r="H111" s="6" t="n">
        <v>853</v>
      </c>
      <c r="I111" s="6" t="n">
        <v>942.28</v>
      </c>
      <c r="J111" s="6" t="n">
        <v>4</v>
      </c>
      <c r="K111" s="6" t="n">
        <v>33.46</v>
      </c>
      <c r="L111" s="6" t="n">
        <v>29.46</v>
      </c>
      <c r="M111" s="6" t="n">
        <v>3.13</v>
      </c>
      <c r="N111" s="6" t="n">
        <v>3.45</v>
      </c>
    </row>
    <row collapsed="false" customFormat="false" customHeight="false" hidden="false" ht="12.1" outlineLevel="0" r="112">
      <c r="A112" s="41" t="n">
        <v>45446</v>
      </c>
      <c r="B112" s="16" t="s">
        <v>841</v>
      </c>
      <c r="C112" s="16" t="s">
        <v>58</v>
      </c>
      <c r="D112" s="16" t="s">
        <v>59</v>
      </c>
      <c r="E112" s="7" t="n">
        <v>200</v>
      </c>
      <c r="F112" s="16" t="s">
        <v>20</v>
      </c>
      <c r="G112" s="6" t="n">
        <v>0.326</v>
      </c>
      <c r="H112" s="6" t="n">
        <v>3.794</v>
      </c>
      <c r="I112" s="6" t="n">
        <v>4.1</v>
      </c>
      <c r="J112" s="6" t="n">
        <v>8</v>
      </c>
      <c r="K112" s="6" t="n">
        <v>65.1999</v>
      </c>
      <c r="L112" s="6" t="n">
        <v>57.2</v>
      </c>
      <c r="M112" s="6" t="n">
        <v>6.97</v>
      </c>
      <c r="N112" s="6" t="n">
        <v>7.54</v>
      </c>
    </row>
    <row collapsed="false" customFormat="false" customHeight="false" hidden="false" ht="12.1" outlineLevel="0" r="113">
      <c r="A113" s="41" t="n">
        <v>45461</v>
      </c>
      <c r="B113" s="16" t="s">
        <v>807</v>
      </c>
      <c r="C113" s="16" t="s">
        <v>68</v>
      </c>
      <c r="D113" s="16" t="s">
        <v>69</v>
      </c>
      <c r="E113" s="7" t="n">
        <v>10</v>
      </c>
      <c r="F113" s="16" t="s">
        <v>20</v>
      </c>
      <c r="G113" s="6" t="n">
        <v>38.3</v>
      </c>
      <c r="H113" s="6" t="n">
        <v>1555.6</v>
      </c>
      <c r="I113" s="6" t="n">
        <v>1239.78</v>
      </c>
      <c r="J113" s="6" t="n">
        <v>50</v>
      </c>
      <c r="K113" s="6" t="n">
        <v>383</v>
      </c>
      <c r="L113" s="6" t="n">
        <v>333</v>
      </c>
      <c r="M113" s="6" t="n">
        <v>2.69</v>
      </c>
      <c r="N113" s="6" t="n">
        <v>2.14</v>
      </c>
    </row>
    <row collapsed="false" customFormat="false" customHeight="false" hidden="false" ht="12.1" outlineLevel="0" r="114">
      <c r="A114" s="41" t="n">
        <v>45461</v>
      </c>
      <c r="B114" s="16" t="s">
        <v>807</v>
      </c>
      <c r="C114" s="16" t="s">
        <v>68</v>
      </c>
      <c r="D114" s="16" t="s">
        <v>69</v>
      </c>
      <c r="E114" s="7" t="n">
        <v>10</v>
      </c>
      <c r="F114" s="16" t="s">
        <v>20</v>
      </c>
      <c r="G114" s="6" t="n">
        <v>191.51</v>
      </c>
      <c r="H114" s="6" t="n">
        <v>1555.6</v>
      </c>
      <c r="I114" s="6" t="n">
        <v>1239.78</v>
      </c>
      <c r="J114" s="6" t="n">
        <v>249</v>
      </c>
      <c r="K114" s="6" t="n">
        <v>1915.1</v>
      </c>
      <c r="L114" s="6" t="n">
        <v>1666.1</v>
      </c>
      <c r="M114" s="6" t="n">
        <v>13.44</v>
      </c>
      <c r="N114" s="6" t="n">
        <v>10.71</v>
      </c>
    </row>
    <row collapsed="false" customFormat="false" customHeight="false" hidden="false" ht="12.1" outlineLevel="0" r="115">
      <c r="A115" s="41" t="n">
        <v>45471</v>
      </c>
      <c r="B115" s="16" t="s">
        <v>807</v>
      </c>
      <c r="C115" s="16" t="s">
        <v>741</v>
      </c>
      <c r="D115" s="16" t="s">
        <v>1172</v>
      </c>
      <c r="E115" s="7" t="n">
        <v>1</v>
      </c>
      <c r="F115" s="16" t="s">
        <v>20</v>
      </c>
      <c r="G115" s="6" t="n">
        <v>2515.86</v>
      </c>
      <c r="H115" s="6" t="n">
        <v>71800</v>
      </c>
      <c r="I115" s="6" t="n">
        <v>88569.96</v>
      </c>
      <c r="J115" s="6" t="n">
        <v>327</v>
      </c>
      <c r="K115" s="6" t="n">
        <v>2515.86</v>
      </c>
      <c r="L115" s="6" t="n">
        <v>2188.86</v>
      </c>
      <c r="M115" s="6" t="n">
        <v>2.47</v>
      </c>
      <c r="N115" s="6" t="n">
        <v>3.05</v>
      </c>
    </row>
    <row collapsed="false" customFormat="false" customHeight="false" hidden="false" ht="12.1" outlineLevel="0" r="116">
      <c r="A116" s="41" t="n">
        <v>45481</v>
      </c>
      <c r="B116" s="16" t="s">
        <v>807</v>
      </c>
      <c r="C116" s="16" t="s">
        <v>31</v>
      </c>
      <c r="D116" s="16" t="s">
        <v>32</v>
      </c>
      <c r="E116" s="7" t="n">
        <v>50</v>
      </c>
      <c r="F116" s="16" t="s">
        <v>20</v>
      </c>
      <c r="G116" s="6" t="n">
        <v>19.49</v>
      </c>
      <c r="H116" s="6" t="n">
        <v>671.3</v>
      </c>
      <c r="I116" s="6" t="n">
        <v>620.31</v>
      </c>
      <c r="J116" s="6" t="n">
        <v>127</v>
      </c>
      <c r="K116" s="6" t="n">
        <v>974.5</v>
      </c>
      <c r="L116" s="6" t="n">
        <v>847.5</v>
      </c>
      <c r="M116" s="6" t="n">
        <v>2.73</v>
      </c>
      <c r="N116" s="6" t="n">
        <v>2.52</v>
      </c>
    </row>
    <row collapsed="false" customFormat="false" customHeight="false" hidden="false" ht="12.1" outlineLevel="0" r="117">
      <c r="A117" s="41" t="n">
        <v>45481</v>
      </c>
      <c r="B117" s="16" t="s">
        <v>841</v>
      </c>
      <c r="C117" s="16" t="s">
        <v>82</v>
      </c>
      <c r="D117" s="16" t="s">
        <v>83</v>
      </c>
      <c r="E117" s="7" t="n">
        <v>100</v>
      </c>
      <c r="F117" s="16" t="s">
        <v>20</v>
      </c>
      <c r="G117" s="6" t="n">
        <v>0.5</v>
      </c>
      <c r="H117" s="6" t="n">
        <v>13.87</v>
      </c>
      <c r="I117" s="6" t="n">
        <v>5.83</v>
      </c>
      <c r="J117" s="6" t="n">
        <v>7</v>
      </c>
      <c r="K117" s="6" t="n">
        <v>50</v>
      </c>
      <c r="L117" s="6" t="n">
        <v>43</v>
      </c>
      <c r="M117" s="6" t="n">
        <v>7.37</v>
      </c>
      <c r="N117" s="6" t="n">
        <v>3.1</v>
      </c>
    </row>
    <row collapsed="false" customFormat="false" customHeight="false" hidden="false" ht="12.1" outlineLevel="0" r="118">
      <c r="A118" s="41" t="n">
        <v>45482</v>
      </c>
      <c r="B118" s="16" t="s">
        <v>807</v>
      </c>
      <c r="C118" s="16" t="s">
        <v>35</v>
      </c>
      <c r="D118" s="16" t="s">
        <v>36</v>
      </c>
      <c r="E118" s="7" t="n">
        <v>20</v>
      </c>
      <c r="F118" s="16" t="s">
        <v>20</v>
      </c>
      <c r="G118" s="6" t="n">
        <v>29.01</v>
      </c>
      <c r="H118" s="6" t="n">
        <v>524.6</v>
      </c>
      <c r="I118" s="6" t="n">
        <v>575.4</v>
      </c>
      <c r="J118" s="6" t="n">
        <v>75</v>
      </c>
      <c r="K118" s="6" t="n">
        <v>580.2</v>
      </c>
      <c r="L118" s="6" t="n">
        <v>505.2</v>
      </c>
      <c r="M118" s="6" t="n">
        <v>4.39</v>
      </c>
      <c r="N118" s="6" t="n">
        <v>4.82</v>
      </c>
    </row>
    <row collapsed="false" customFormat="false" customHeight="false" hidden="false" ht="12.1" outlineLevel="0" r="119">
      <c r="A119" s="41" t="n">
        <v>45484</v>
      </c>
      <c r="B119" s="16" t="s">
        <v>807</v>
      </c>
      <c r="C119" s="16" t="s">
        <v>23</v>
      </c>
      <c r="D119" s="16" t="s">
        <v>24</v>
      </c>
      <c r="E119" s="7" t="n">
        <v>130</v>
      </c>
      <c r="F119" s="16" t="s">
        <v>20</v>
      </c>
      <c r="G119" s="6" t="n">
        <v>33.3</v>
      </c>
      <c r="H119" s="6" t="n">
        <v>295.87</v>
      </c>
      <c r="I119" s="6" t="n">
        <v>253.93</v>
      </c>
      <c r="J119" s="6" t="n">
        <v>563</v>
      </c>
      <c r="K119" s="6" t="n">
        <v>4329</v>
      </c>
      <c r="L119" s="6" t="n">
        <v>3766</v>
      </c>
      <c r="M119" s="6" t="n">
        <v>11.41</v>
      </c>
      <c r="N119" s="6" t="n">
        <v>9.79</v>
      </c>
    </row>
    <row collapsed="false" customFormat="false" customHeight="false" hidden="false" ht="12.1" outlineLevel="0" r="120">
      <c r="A120" s="41" t="n">
        <v>45545</v>
      </c>
      <c r="B120" s="16" t="s">
        <v>807</v>
      </c>
      <c r="C120" s="16" t="s">
        <v>68</v>
      </c>
      <c r="D120" s="16" t="s">
        <v>69</v>
      </c>
      <c r="E120" s="7" t="n">
        <v>10</v>
      </c>
      <c r="F120" s="16" t="s">
        <v>20</v>
      </c>
      <c r="G120" s="6" t="n">
        <v>31.06</v>
      </c>
      <c r="H120" s="6" t="n">
        <v>1254.2</v>
      </c>
      <c r="I120" s="6" t="n">
        <v>1239.78</v>
      </c>
      <c r="J120" s="6" t="n">
        <v>40</v>
      </c>
      <c r="K120" s="6" t="n">
        <v>310.6</v>
      </c>
      <c r="L120" s="6" t="n">
        <v>270.6</v>
      </c>
      <c r="M120" s="6" t="n">
        <v>2.18</v>
      </c>
      <c r="N120" s="6" t="n">
        <v>2.16</v>
      </c>
    </row>
    <row collapsed="false" customFormat="false" customHeight="false" hidden="false" ht="12.1" outlineLevel="0" r="121">
      <c r="A121" s="41" t="n">
        <v>45565</v>
      </c>
      <c r="B121" s="16" t="s">
        <v>807</v>
      </c>
      <c r="C121" s="16" t="s">
        <v>741</v>
      </c>
      <c r="D121" s="16" t="s">
        <v>1172</v>
      </c>
      <c r="E121" s="7" t="n">
        <v>1</v>
      </c>
      <c r="F121" s="16" t="s">
        <v>20</v>
      </c>
      <c r="G121" s="6" t="n">
        <v>2754.7164</v>
      </c>
      <c r="H121" s="6" t="n">
        <v>73000</v>
      </c>
      <c r="I121" s="6" t="n">
        <v>88569.96</v>
      </c>
      <c r="J121" s="6" t="n">
        <v>358</v>
      </c>
      <c r="K121" s="6" t="n">
        <v>2754.7164</v>
      </c>
      <c r="L121" s="6" t="n">
        <v>2396.72</v>
      </c>
      <c r="M121" s="6" t="n">
        <v>2.71</v>
      </c>
      <c r="N121" s="6" t="n">
        <v>3.28</v>
      </c>
    </row>
    <row collapsed="false" customFormat="false" customHeight="false" hidden="false" ht="12.1" outlineLevel="0" r="122">
      <c r="A122" s="41" t="n">
        <v>45567</v>
      </c>
      <c r="B122" s="16" t="s">
        <v>841</v>
      </c>
      <c r="C122" s="16" t="s">
        <v>79</v>
      </c>
      <c r="D122" s="16" t="s">
        <v>80</v>
      </c>
      <c r="E122" s="7" t="n">
        <v>2</v>
      </c>
      <c r="F122" s="16" t="s">
        <v>20</v>
      </c>
      <c r="G122" s="6" t="n">
        <v>34.7</v>
      </c>
      <c r="H122" s="6" t="n">
        <v>725</v>
      </c>
      <c r="I122" s="6" t="n">
        <v>843.14</v>
      </c>
      <c r="J122" s="6" t="n">
        <v>9</v>
      </c>
      <c r="K122" s="6" t="n">
        <v>69.4</v>
      </c>
      <c r="L122" s="6" t="n">
        <v>60.4</v>
      </c>
      <c r="M122" s="6" t="n">
        <v>3.58</v>
      </c>
      <c r="N122" s="6" t="n">
        <v>4.17</v>
      </c>
    </row>
    <row collapsed="false" customFormat="false" customHeight="false" hidden="false" ht="12.1" outlineLevel="0" r="123">
      <c r="A123" s="41" t="n">
        <v>45576</v>
      </c>
      <c r="B123" s="16" t="s">
        <v>807</v>
      </c>
      <c r="C123" s="16" t="s">
        <v>62</v>
      </c>
      <c r="D123" s="16" t="s">
        <v>63</v>
      </c>
      <c r="E123" s="7" t="n">
        <v>11</v>
      </c>
      <c r="F123" s="16" t="s">
        <v>20</v>
      </c>
      <c r="G123" s="6" t="n">
        <v>35.5</v>
      </c>
      <c r="H123" s="6" t="n">
        <v>957.8</v>
      </c>
      <c r="I123" s="6" t="n">
        <v>1124.79</v>
      </c>
      <c r="J123" s="6" t="n">
        <v>51</v>
      </c>
      <c r="K123" s="6" t="n">
        <v>390.5</v>
      </c>
      <c r="L123" s="6" t="n">
        <v>339.5</v>
      </c>
      <c r="M123" s="6" t="n">
        <v>2.74</v>
      </c>
      <c r="N123" s="6" t="n">
        <v>3.22</v>
      </c>
    </row>
    <row collapsed="false" customFormat="false" customHeight="false" hidden="false" ht="12.1" outlineLevel="0" r="124">
      <c r="A124" s="41" t="n">
        <v>45579</v>
      </c>
      <c r="B124" s="16" t="s">
        <v>807</v>
      </c>
      <c r="C124" s="16" t="s">
        <v>31</v>
      </c>
      <c r="D124" s="16" t="s">
        <v>32</v>
      </c>
      <c r="E124" s="7" t="n">
        <v>50</v>
      </c>
      <c r="F124" s="16" t="s">
        <v>20</v>
      </c>
      <c r="G124" s="6" t="n">
        <v>51.96</v>
      </c>
      <c r="H124" s="6" t="n">
        <v>652.1</v>
      </c>
      <c r="I124" s="6" t="n">
        <v>620.31</v>
      </c>
      <c r="J124" s="6" t="n">
        <v>338</v>
      </c>
      <c r="K124" s="6" t="n">
        <v>2598</v>
      </c>
      <c r="L124" s="6" t="n">
        <v>2260</v>
      </c>
      <c r="M124" s="6" t="n">
        <v>7.29</v>
      </c>
      <c r="N124" s="6" t="n">
        <v>6.93</v>
      </c>
    </row>
    <row collapsed="false" customFormat="false" customHeight="false" hidden="false" ht="12.1" outlineLevel="0" r="125">
      <c r="A125" s="41" t="n">
        <v>45621</v>
      </c>
      <c r="B125" s="16" t="s">
        <v>841</v>
      </c>
      <c r="C125" s="16" t="s">
        <v>47</v>
      </c>
      <c r="D125" s="16" t="s">
        <v>48</v>
      </c>
      <c r="E125" s="7" t="n">
        <v>1</v>
      </c>
      <c r="F125" s="16" t="s">
        <v>20</v>
      </c>
      <c r="G125" s="6" t="n">
        <v>92.5</v>
      </c>
      <c r="H125" s="6" t="n">
        <v>2339.6</v>
      </c>
      <c r="I125" s="6" t="n">
        <v>3097.78</v>
      </c>
      <c r="J125" s="6" t="n">
        <v>12</v>
      </c>
      <c r="K125" s="6" t="n">
        <v>92.5</v>
      </c>
      <c r="L125" s="6" t="n">
        <v>80.5</v>
      </c>
      <c r="M125" s="6" t="n">
        <v>2.6</v>
      </c>
      <c r="N125" s="6" t="n">
        <v>3.44</v>
      </c>
    </row>
    <row collapsed="false" customFormat="false" customHeight="false" hidden="false" ht="12.1" outlineLevel="0" r="126">
      <c r="A126" s="41" t="n">
        <v>45628</v>
      </c>
      <c r="B126" s="16" t="s">
        <v>841</v>
      </c>
      <c r="C126" s="16" t="s">
        <v>79</v>
      </c>
      <c r="D126" s="16" t="s">
        <v>80</v>
      </c>
      <c r="E126" s="7" t="n">
        <v>2</v>
      </c>
      <c r="F126" s="16" t="s">
        <v>20</v>
      </c>
      <c r="G126" s="6" t="n">
        <v>49.57</v>
      </c>
      <c r="H126" s="6" t="n">
        <v>714</v>
      </c>
      <c r="I126" s="6" t="n">
        <v>843.14</v>
      </c>
      <c r="J126" s="6" t="n">
        <v>13</v>
      </c>
      <c r="K126" s="6" t="n">
        <v>99.14</v>
      </c>
      <c r="L126" s="6" t="n">
        <v>86.14</v>
      </c>
      <c r="M126" s="6" t="n">
        <v>5.11</v>
      </c>
      <c r="N126" s="6" t="n">
        <v>6.03</v>
      </c>
    </row>
    <row collapsed="false" customFormat="false" customHeight="false" hidden="false" ht="12.1" outlineLevel="0" r="127">
      <c r="A127" s="41" t="n">
        <v>45639</v>
      </c>
      <c r="B127" s="16" t="s">
        <v>807</v>
      </c>
      <c r="C127" s="16" t="s">
        <v>75</v>
      </c>
      <c r="D127" s="16" t="s">
        <v>76</v>
      </c>
      <c r="E127" s="7" t="n">
        <v>1</v>
      </c>
      <c r="F127" s="16" t="s">
        <v>20</v>
      </c>
      <c r="G127" s="6" t="n">
        <v>1301.75</v>
      </c>
      <c r="H127" s="6" t="n">
        <v>13692.5</v>
      </c>
      <c r="I127" s="6" t="n">
        <v>9914.33</v>
      </c>
      <c r="J127" s="6" t="n">
        <v>169</v>
      </c>
      <c r="K127" s="6" t="n">
        <v>1301.75</v>
      </c>
      <c r="L127" s="6" t="n">
        <v>1132.75</v>
      </c>
      <c r="M127" s="6" t="n">
        <v>11.43</v>
      </c>
      <c r="N127" s="6" t="n">
        <v>8.27</v>
      </c>
    </row>
    <row collapsed="false" customFormat="false" customHeight="false" hidden="false" ht="12.1" outlineLevel="0" r="128">
      <c r="A128" s="41" t="n">
        <v>45643</v>
      </c>
      <c r="B128" s="16" t="s">
        <v>807</v>
      </c>
      <c r="C128" s="16" t="s">
        <v>68</v>
      </c>
      <c r="D128" s="16" t="s">
        <v>69</v>
      </c>
      <c r="E128" s="7" t="n">
        <v>11</v>
      </c>
      <c r="F128" s="16" t="s">
        <v>20</v>
      </c>
      <c r="G128" s="6" t="n">
        <v>49.06</v>
      </c>
      <c r="H128" s="6" t="n">
        <v>1016.4</v>
      </c>
      <c r="I128" s="6" t="n">
        <v>1228.24</v>
      </c>
      <c r="J128" s="6" t="n">
        <v>70</v>
      </c>
      <c r="K128" s="6" t="n">
        <v>539.66</v>
      </c>
      <c r="L128" s="6" t="n">
        <v>469.66</v>
      </c>
      <c r="M128" s="6" t="n">
        <v>3.48</v>
      </c>
      <c r="N128" s="6" t="n">
        <v>4.2</v>
      </c>
    </row>
    <row collapsed="false" customFormat="false" customHeight="false" hidden="false" ht="12.1" outlineLevel="0" r="129">
      <c r="A129" s="41" t="n">
        <v>45643</v>
      </c>
      <c r="B129" s="16" t="s">
        <v>807</v>
      </c>
      <c r="C129" s="16" t="s">
        <v>27</v>
      </c>
      <c r="D129" s="16" t="s">
        <v>28</v>
      </c>
      <c r="E129" s="7" t="n">
        <v>22</v>
      </c>
      <c r="F129" s="16" t="s">
        <v>20</v>
      </c>
      <c r="G129" s="6" t="n">
        <v>514</v>
      </c>
      <c r="H129" s="6" t="n">
        <v>6290.5</v>
      </c>
      <c r="I129" s="6" t="n">
        <v>6704.38</v>
      </c>
      <c r="J129" s="6" t="n">
        <v>1470</v>
      </c>
      <c r="K129" s="6" t="n">
        <v>11308</v>
      </c>
      <c r="L129" s="6" t="n">
        <v>9838</v>
      </c>
      <c r="M129" s="6" t="n">
        <v>6.67</v>
      </c>
      <c r="N129" s="6" t="n">
        <v>7.11</v>
      </c>
    </row>
    <row collapsed="false" customFormat="false" customHeight="false" hidden="false" ht="12.1" outlineLevel="0" r="130">
      <c r="A130" s="41" t="n">
        <v>45667</v>
      </c>
      <c r="B130" s="16" t="s">
        <v>807</v>
      </c>
      <c r="C130" s="16" t="s">
        <v>35</v>
      </c>
      <c r="D130" s="16" t="s">
        <v>36</v>
      </c>
      <c r="E130" s="7" t="n">
        <v>244</v>
      </c>
      <c r="F130" s="16" t="s">
        <v>20</v>
      </c>
      <c r="G130" s="6" t="n">
        <v>36.47</v>
      </c>
      <c r="H130" s="6" t="n">
        <v>562.95</v>
      </c>
      <c r="I130" s="6" t="n">
        <v>493.02032786885</v>
      </c>
      <c r="J130" s="6" t="n">
        <v>474</v>
      </c>
      <c r="K130" s="6" t="n">
        <v>8898.68</v>
      </c>
      <c r="L130" s="6" t="n">
        <v>7741.68</v>
      </c>
      <c r="M130" s="6" t="n">
        <v>6.44</v>
      </c>
      <c r="N130" s="6" t="n">
        <v>5.64</v>
      </c>
    </row>
    <row collapsed="false" customFormat="false" customHeight="false" hidden="false" ht="12.1" outlineLevel="0" r="131">
      <c r="A131" s="41" t="n">
        <v>45772</v>
      </c>
      <c r="B131" s="16" t="s">
        <v>807</v>
      </c>
      <c r="C131" s="16" t="s">
        <v>75</v>
      </c>
      <c r="D131" s="16" t="s">
        <v>76</v>
      </c>
      <c r="E131" s="7" t="n">
        <v>10</v>
      </c>
      <c r="F131" s="16" t="s">
        <v>20</v>
      </c>
      <c r="G131" s="6" t="n">
        <v>73</v>
      </c>
      <c r="H131" s="6" t="n">
        <v>1856.8</v>
      </c>
      <c r="I131" s="6" t="n">
        <v>991.43</v>
      </c>
      <c r="J131" s="6" t="n">
        <v>95</v>
      </c>
      <c r="K131" s="6" t="n">
        <v>730</v>
      </c>
      <c r="L131" s="6" t="n">
        <v>635</v>
      </c>
      <c r="M131" s="6" t="n">
        <v>6.4</v>
      </c>
      <c r="N131" s="6" t="n">
        <v>3.42</v>
      </c>
    </row>
    <row collapsed="false" customFormat="false" customHeight="false" hidden="false" ht="12.1" outlineLevel="0" r="132">
      <c r="A132" s="41" t="n">
        <v>45775</v>
      </c>
      <c r="B132" s="16" t="s">
        <v>841</v>
      </c>
      <c r="C132" s="16" t="s">
        <v>79</v>
      </c>
      <c r="D132" s="16" t="s">
        <v>80</v>
      </c>
      <c r="E132" s="7" t="n">
        <v>4</v>
      </c>
      <c r="F132" s="16" t="s">
        <v>20</v>
      </c>
      <c r="G132" s="6" t="n">
        <v>28.5</v>
      </c>
      <c r="H132" s="6" t="n">
        <v>736</v>
      </c>
      <c r="I132" s="6" t="n">
        <v>801.07</v>
      </c>
      <c r="J132" s="6" t="n">
        <v>15</v>
      </c>
      <c r="K132" s="6" t="n">
        <v>114</v>
      </c>
      <c r="L132" s="6" t="n">
        <v>99</v>
      </c>
      <c r="M132" s="6" t="n">
        <v>3.09</v>
      </c>
      <c r="N132" s="6" t="n">
        <v>3.36</v>
      </c>
    </row>
    <row collapsed="false" customFormat="false" customHeight="false" hidden="false" ht="12.1" outlineLevel="0" r="133">
      <c r="A133" s="41" t="n">
        <v>45775</v>
      </c>
      <c r="B133" s="16" t="s">
        <v>807</v>
      </c>
      <c r="C133" s="16" t="s">
        <v>62</v>
      </c>
      <c r="D133" s="16" t="s">
        <v>63</v>
      </c>
      <c r="E133" s="7" t="n">
        <v>13</v>
      </c>
      <c r="F133" s="16" t="s">
        <v>20</v>
      </c>
      <c r="G133" s="6" t="n">
        <v>46.65</v>
      </c>
      <c r="H133" s="6" t="n">
        <v>1266.2</v>
      </c>
      <c r="I133" s="6" t="n">
        <v>1095.21</v>
      </c>
      <c r="J133" s="6" t="n">
        <v>79</v>
      </c>
      <c r="K133" s="6" t="n">
        <v>606.45</v>
      </c>
      <c r="L133" s="6" t="n">
        <v>527.45</v>
      </c>
      <c r="M133" s="6" t="n">
        <v>3.7</v>
      </c>
      <c r="N133" s="6" t="n">
        <v>3.2</v>
      </c>
    </row>
    <row collapsed="false" customFormat="false" customHeight="false" hidden="false" ht="12.1" outlineLevel="0" r="134">
      <c r="A134" s="41" t="n">
        <v>45793</v>
      </c>
      <c r="B134" s="16" t="s">
        <v>841</v>
      </c>
      <c r="C134" s="16" t="s">
        <v>47</v>
      </c>
      <c r="D134" s="16" t="s">
        <v>48</v>
      </c>
      <c r="E134" s="7" t="n">
        <v>1</v>
      </c>
      <c r="F134" s="16" t="s">
        <v>20</v>
      </c>
      <c r="G134" s="6" t="n">
        <v>32</v>
      </c>
      <c r="H134" s="6" t="n">
        <v>3072.8</v>
      </c>
      <c r="I134" s="6" t="n">
        <v>3097.78</v>
      </c>
      <c r="J134" s="6" t="n">
        <v>4</v>
      </c>
      <c r="K134" s="6" t="n">
        <v>32</v>
      </c>
      <c r="L134" s="6" t="n">
        <v>28</v>
      </c>
      <c r="M134" s="6" t="n">
        <v>0.9</v>
      </c>
      <c r="N134" s="6" t="n">
        <v>0.91</v>
      </c>
    </row>
    <row collapsed="false" customFormat="false" customHeight="false" hidden="false" ht="12.1" outlineLevel="0" r="135">
      <c r="A135" s="41" t="n">
        <v>45811</v>
      </c>
      <c r="B135" s="16" t="s">
        <v>807</v>
      </c>
      <c r="C135" s="16" t="s">
        <v>27</v>
      </c>
      <c r="D135" s="16" t="s">
        <v>28</v>
      </c>
      <c r="E135" s="7" t="n">
        <v>23</v>
      </c>
      <c r="F135" s="16" t="s">
        <v>20</v>
      </c>
      <c r="G135" s="6" t="n">
        <v>541</v>
      </c>
      <c r="H135" s="6" t="n">
        <v>6473</v>
      </c>
      <c r="I135" s="6" t="n">
        <v>6711.55</v>
      </c>
      <c r="J135" s="6" t="n">
        <v>1618</v>
      </c>
      <c r="K135" s="6" t="n">
        <v>12443</v>
      </c>
      <c r="L135" s="6" t="n">
        <v>10825</v>
      </c>
      <c r="M135" s="6" t="n">
        <v>7.01</v>
      </c>
      <c r="N135" s="6" t="n">
        <v>7.27</v>
      </c>
    </row>
    <row collapsed="false" customFormat="false" customHeight="false" hidden="false" ht="12.1" outlineLevel="0" r="136">
      <c r="A136" s="41" t="n">
        <v>45817</v>
      </c>
      <c r="B136" s="16" t="s">
        <v>841</v>
      </c>
      <c r="C136" s="16" t="s">
        <v>58</v>
      </c>
      <c r="D136" s="16" t="s">
        <v>59</v>
      </c>
      <c r="E136" s="7" t="n">
        <v>500</v>
      </c>
      <c r="F136" s="16" t="s">
        <v>20</v>
      </c>
      <c r="G136" s="6" t="n">
        <v>0.3538</v>
      </c>
      <c r="H136" s="6" t="n">
        <v>3.276</v>
      </c>
      <c r="I136" s="6" t="n">
        <v>3.95</v>
      </c>
      <c r="J136" s="6" t="n">
        <v>23</v>
      </c>
      <c r="K136" s="6" t="n">
        <v>176.8783</v>
      </c>
      <c r="L136" s="6" t="n">
        <v>153.88</v>
      </c>
      <c r="M136" s="6" t="n">
        <v>7.79</v>
      </c>
      <c r="N136" s="6" t="n">
        <v>9.39</v>
      </c>
    </row>
    <row collapsed="false" customFormat="false" customHeight="false" hidden="false" ht="12.1" outlineLevel="0" r="137">
      <c r="A137" s="41" t="n">
        <v>45838</v>
      </c>
      <c r="B137" s="16" t="s">
        <v>841</v>
      </c>
      <c r="C137" s="16" t="s">
        <v>82</v>
      </c>
      <c r="D137" s="16" t="s">
        <v>83</v>
      </c>
      <c r="E137" s="7" t="n">
        <v>100</v>
      </c>
      <c r="F137" s="16" t="s">
        <v>20</v>
      </c>
      <c r="G137" s="6" t="n">
        <v>0.15</v>
      </c>
      <c r="H137" s="6" t="n">
        <v>10.27</v>
      </c>
      <c r="I137" s="6" t="n">
        <v>5.83</v>
      </c>
      <c r="J137" s="6" t="n">
        <v>2</v>
      </c>
      <c r="K137" s="6" t="n">
        <v>15</v>
      </c>
      <c r="L137" s="6" t="n">
        <v>13</v>
      </c>
      <c r="M137" s="6" t="n">
        <v>2.23</v>
      </c>
      <c r="N137" s="6" t="n">
        <v>1.27</v>
      </c>
    </row>
    <row collapsed="false" customFormat="false" customHeight="false" hidden="false" ht="12.1" outlineLevel="0" r="138">
      <c r="A138" s="41" t="n">
        <v>45846</v>
      </c>
      <c r="B138" s="16" t="s">
        <v>807</v>
      </c>
      <c r="C138" s="16" t="s">
        <v>31</v>
      </c>
      <c r="D138" s="16" t="s">
        <v>32</v>
      </c>
      <c r="E138" s="7" t="n">
        <v>56</v>
      </c>
      <c r="F138" s="16" t="s">
        <v>20</v>
      </c>
      <c r="G138" s="6" t="n">
        <v>27.21</v>
      </c>
      <c r="H138" s="6" t="n">
        <v>507.5</v>
      </c>
      <c r="I138" s="6" t="n">
        <v>615.8</v>
      </c>
      <c r="J138" s="6" t="n">
        <v>198</v>
      </c>
      <c r="K138" s="6" t="n">
        <v>1523.76</v>
      </c>
      <c r="L138" s="6" t="n">
        <v>1325.76</v>
      </c>
      <c r="M138" s="6" t="n">
        <v>3.84</v>
      </c>
      <c r="N138" s="6" t="n">
        <v>4.66</v>
      </c>
    </row>
    <row collapsed="false" customFormat="false" customHeight="false" hidden="false" ht="12.1" outlineLevel="0" r="139">
      <c r="A139" s="41" t="n">
        <v>45846</v>
      </c>
      <c r="B139" s="16" t="s">
        <v>841</v>
      </c>
      <c r="C139" s="16" t="s">
        <v>745</v>
      </c>
      <c r="D139" s="16" t="s">
        <v>1173</v>
      </c>
      <c r="E139" s="7" t="n">
        <v>200</v>
      </c>
      <c r="F139" s="16" t="s">
        <v>20</v>
      </c>
      <c r="G139" s="6" t="n">
        <v>0.35</v>
      </c>
      <c r="H139" s="6" t="n">
        <v>15.54</v>
      </c>
      <c r="I139" s="6" t="n">
        <v>14.22</v>
      </c>
      <c r="J139" s="6" t="n">
        <v>9</v>
      </c>
      <c r="K139" s="6" t="n">
        <v>70</v>
      </c>
      <c r="L139" s="6" t="n">
        <v>61</v>
      </c>
      <c r="M139" s="6" t="n">
        <v>2.14</v>
      </c>
      <c r="N139" s="6" t="n">
        <v>1.96</v>
      </c>
    </row>
    <row collapsed="false" customFormat="false" customHeight="false" hidden="false" ht="12.1" outlineLevel="0" r="140">
      <c r="A140" s="41" t="n">
        <v>45855</v>
      </c>
      <c r="B140" s="16" t="s">
        <v>841</v>
      </c>
      <c r="C140" s="16" t="s">
        <v>47</v>
      </c>
      <c r="D140" s="16" t="s">
        <v>48</v>
      </c>
      <c r="E140" s="7" t="n">
        <v>1</v>
      </c>
      <c r="F140" s="16" t="s">
        <v>20</v>
      </c>
      <c r="G140" s="6" t="n">
        <v>33</v>
      </c>
      <c r="H140" s="6" t="n">
        <v>3281.6</v>
      </c>
      <c r="I140" s="6" t="n">
        <v>3097.78</v>
      </c>
      <c r="J140" s="6" t="n">
        <v>4</v>
      </c>
      <c r="K140" s="6" t="n">
        <v>33</v>
      </c>
      <c r="L140" s="6" t="n">
        <v>29</v>
      </c>
      <c r="M140" s="6" t="n">
        <v>0.94</v>
      </c>
      <c r="N140" s="6" t="n">
        <v>0.88</v>
      </c>
    </row>
    <row collapsed="false" customFormat="false" customHeight="false" hidden="false" ht="12.1" outlineLevel="0" r="141">
      <c r="A141" s="41" t="n">
        <v>45855</v>
      </c>
      <c r="B141" s="16" t="s">
        <v>841</v>
      </c>
      <c r="C141" s="16" t="s">
        <v>43</v>
      </c>
      <c r="D141" s="16" t="s">
        <v>44</v>
      </c>
      <c r="E141" s="7" t="n">
        <v>2</v>
      </c>
      <c r="F141" s="16" t="s">
        <v>20</v>
      </c>
      <c r="G141" s="6" t="n">
        <v>198.25</v>
      </c>
      <c r="H141" s="6" t="n">
        <v>1306</v>
      </c>
      <c r="I141" s="6" t="n">
        <v>1263.25</v>
      </c>
      <c r="J141" s="6" t="n">
        <v>52</v>
      </c>
      <c r="K141" s="6" t="n">
        <v>396.5</v>
      </c>
      <c r="L141" s="6" t="n">
        <v>344.5</v>
      </c>
      <c r="M141" s="6" t="n">
        <v>13.64</v>
      </c>
      <c r="N141" s="6" t="n">
        <v>13.19</v>
      </c>
    </row>
    <row collapsed="false" customFormat="false" customHeight="false" hidden="false" ht="12.1" outlineLevel="0" r="142">
      <c r="A142" s="41" t="n">
        <v>45856</v>
      </c>
      <c r="B142" s="16" t="s">
        <v>807</v>
      </c>
      <c r="C142" s="16" t="s">
        <v>23</v>
      </c>
      <c r="D142" s="16" t="s">
        <v>24</v>
      </c>
      <c r="E142" s="7" t="n">
        <v>200</v>
      </c>
      <c r="F142" s="16" t="s">
        <v>20</v>
      </c>
      <c r="G142" s="6" t="n">
        <v>34.84</v>
      </c>
      <c r="H142" s="6" t="n">
        <v>309</v>
      </c>
      <c r="I142" s="6" t="n">
        <v>255.77</v>
      </c>
      <c r="J142" s="6" t="n">
        <v>906</v>
      </c>
      <c r="K142" s="6" t="n">
        <v>6968</v>
      </c>
      <c r="L142" s="6" t="n">
        <v>6062</v>
      </c>
      <c r="M142" s="6" t="n">
        <v>11.85</v>
      </c>
      <c r="N142" s="6" t="n">
        <v>9.81</v>
      </c>
    </row>
    <row collapsed="false" customFormat="false" customHeight="false" hidden="false" ht="12.1" outlineLevel="0" r="143">
      <c r="A143" s="41" t="n">
        <v>45858</v>
      </c>
      <c r="B143" s="16" t="s">
        <v>807</v>
      </c>
      <c r="C143" s="16" t="s">
        <v>35</v>
      </c>
      <c r="D143" s="16" t="s">
        <v>36</v>
      </c>
      <c r="E143" s="7" t="n">
        <v>100</v>
      </c>
      <c r="F143" s="16" t="s">
        <v>20</v>
      </c>
      <c r="G143" s="6" t="n">
        <v>14.68</v>
      </c>
      <c r="H143" s="6" t="n">
        <v>418.25</v>
      </c>
      <c r="I143" s="6" t="n">
        <v>500.84</v>
      </c>
      <c r="J143" s="6" t="n">
        <v>191</v>
      </c>
      <c r="K143" s="6" t="n">
        <v>1468</v>
      </c>
      <c r="L143" s="6" t="n">
        <v>1277</v>
      </c>
      <c r="M143" s="6" t="n">
        <v>2.55</v>
      </c>
      <c r="N143" s="6" t="n">
        <v>3.05</v>
      </c>
    </row>
    <row collapsed="false" customFormat="false" customHeight="false" hidden="false" ht="12.1" outlineLevel="0" r="144">
      <c r="A144" s="41" t="n">
        <v>45936</v>
      </c>
      <c r="B144" s="16" t="s">
        <v>807</v>
      </c>
      <c r="C144" s="16" t="s">
        <v>62</v>
      </c>
      <c r="D144" s="16" t="s">
        <v>63</v>
      </c>
      <c r="E144" s="7" t="n">
        <v>13</v>
      </c>
      <c r="F144" s="16" t="s">
        <v>20</v>
      </c>
      <c r="G144" s="6" t="n">
        <v>35.5</v>
      </c>
      <c r="H144" s="6" t="n">
        <v>1083.2</v>
      </c>
      <c r="I144" s="6" t="n">
        <v>1095.21</v>
      </c>
      <c r="J144" s="6" t="n">
        <v>60</v>
      </c>
      <c r="K144" s="6" t="n">
        <v>461.5</v>
      </c>
      <c r="L144" s="6" t="n">
        <v>401.5</v>
      </c>
      <c r="M144" s="6" t="n">
        <v>2.82</v>
      </c>
      <c r="N144" s="6" t="n">
        <v>2.85</v>
      </c>
    </row>
    <row collapsed="false" customFormat="false" customHeight="false" hidden="false" ht="12.1" outlineLevel="0" r="145">
      <c r="A145" s="41" t="n">
        <v>45936</v>
      </c>
      <c r="B145" s="16" t="s">
        <v>807</v>
      </c>
      <c r="C145" s="16" t="s">
        <v>47</v>
      </c>
      <c r="D145" s="16" t="s">
        <v>48</v>
      </c>
      <c r="E145" s="7" t="n">
        <v>3</v>
      </c>
      <c r="F145" s="16" t="s">
        <v>20</v>
      </c>
      <c r="G145" s="6" t="n">
        <v>35</v>
      </c>
      <c r="H145" s="6" t="n">
        <v>3021.2</v>
      </c>
      <c r="I145" s="6" t="n">
        <v>3113.51</v>
      </c>
      <c r="J145" s="6" t="n">
        <v>14</v>
      </c>
      <c r="K145" s="6" t="n">
        <v>105</v>
      </c>
      <c r="L145" s="6" t="n">
        <v>91</v>
      </c>
      <c r="M145" s="6" t="n">
        <v>0.97</v>
      </c>
      <c r="N145" s="6" t="n">
        <v>1</v>
      </c>
    </row>
    <row collapsed="false" customFormat="false" customHeight="false" hidden="false" ht="12.1" outlineLevel="0" r="146">
      <c r="A146" s="41" t="n">
        <v>45937</v>
      </c>
      <c r="B146" s="16" t="s">
        <v>841</v>
      </c>
      <c r="C146" s="16" t="s">
        <v>79</v>
      </c>
      <c r="D146" s="16" t="s">
        <v>80</v>
      </c>
      <c r="E146" s="7" t="n">
        <v>4</v>
      </c>
      <c r="F146" s="16" t="s">
        <v>20</v>
      </c>
      <c r="G146" s="6" t="n">
        <v>24.79</v>
      </c>
      <c r="H146" s="6" t="n">
        <v>690</v>
      </c>
      <c r="I146" s="6" t="n">
        <v>801.07</v>
      </c>
      <c r="J146" s="6" t="n">
        <v>13</v>
      </c>
      <c r="K146" s="6" t="n">
        <v>99.16</v>
      </c>
      <c r="L146" s="6" t="n">
        <v>86.16</v>
      </c>
      <c r="M146" s="6" t="n">
        <v>2.69</v>
      </c>
      <c r="N146" s="6" t="n">
        <v>3.12</v>
      </c>
    </row>
    <row collapsed="false" customFormat="false" customHeight="false" hidden="false" ht="12.1" outlineLevel="0" r="147">
      <c r="A147" s="41" t="n">
        <v>45943</v>
      </c>
      <c r="B147" s="16" t="s">
        <v>807</v>
      </c>
      <c r="C147" s="16" t="s">
        <v>31</v>
      </c>
      <c r="D147" s="16" t="s">
        <v>32</v>
      </c>
      <c r="E147" s="7" t="n">
        <v>60</v>
      </c>
      <c r="F147" s="16" t="s">
        <v>20</v>
      </c>
      <c r="G147" s="6" t="n">
        <v>17.3</v>
      </c>
      <c r="H147" s="6" t="n">
        <v>477.45</v>
      </c>
      <c r="I147" s="6" t="n">
        <v>609.72</v>
      </c>
      <c r="J147" s="6" t="n">
        <v>135</v>
      </c>
      <c r="K147" s="6" t="n">
        <v>1038</v>
      </c>
      <c r="L147" s="6" t="n">
        <v>903</v>
      </c>
      <c r="M147" s="6" t="n">
        <v>2.47</v>
      </c>
      <c r="N147" s="6" t="n">
        <v>3.15</v>
      </c>
    </row>
    <row collapsed="false" customFormat="false" customHeight="false" hidden="false" ht="12.1" outlineLevel="0" r="148">
      <c r="A148" s="41" t="n">
        <v>45943</v>
      </c>
      <c r="B148" s="16" t="s">
        <v>807</v>
      </c>
      <c r="C148" s="16" t="s">
        <v>75</v>
      </c>
      <c r="D148" s="16" t="s">
        <v>76</v>
      </c>
      <c r="E148" s="7" t="n">
        <v>10</v>
      </c>
      <c r="F148" s="16" t="s">
        <v>20</v>
      </c>
      <c r="G148" s="6" t="n">
        <v>70.85</v>
      </c>
      <c r="H148" s="6" t="n">
        <v>2223.6</v>
      </c>
      <c r="I148" s="6" t="n">
        <v>991.43</v>
      </c>
      <c r="J148" s="6" t="n">
        <v>92</v>
      </c>
      <c r="K148" s="6" t="n">
        <v>708.5</v>
      </c>
      <c r="L148" s="6" t="n">
        <v>616.5</v>
      </c>
      <c r="M148" s="6" t="n">
        <v>6.22</v>
      </c>
      <c r="N148" s="6" t="n">
        <v>2.77</v>
      </c>
    </row>
    <row collapsed="false" customFormat="false" customHeight="false" hidden="false" ht="12.1" outlineLevel="0" r="149">
      <c r="A149" s="41" t="n">
        <v>46013</v>
      </c>
      <c r="B149" s="16" t="s">
        <v>807</v>
      </c>
      <c r="C149" s="16" t="s">
        <v>75</v>
      </c>
      <c r="D149" s="16" t="s">
        <v>76</v>
      </c>
      <c r="E149" s="7" t="n">
        <v>10</v>
      </c>
      <c r="F149" s="16" t="s">
        <v>20</v>
      </c>
      <c r="G149" s="6" t="n">
        <v>36</v>
      </c>
      <c r="H149" s="6" t="n">
        <v>2286.8</v>
      </c>
      <c r="I149" s="6" t="n">
        <v>991.43</v>
      </c>
      <c r="J149" s="6" t="n">
        <v>47</v>
      </c>
      <c r="K149" s="6" t="n">
        <v>360</v>
      </c>
      <c r="L149" s="6" t="n">
        <v>313</v>
      </c>
      <c r="M149" s="6" t="n">
        <v>3.16</v>
      </c>
      <c r="N149" s="6" t="n">
        <v>1.37</v>
      </c>
    </row>
    <row collapsed="false" customFormat="false" customHeight="false" hidden="false" ht="12.1" outlineLevel="0" r="150">
      <c r="A150" s="41" t="n">
        <v>46014</v>
      </c>
      <c r="B150" s="16" t="s">
        <v>841</v>
      </c>
      <c r="C150" s="16" t="s">
        <v>79</v>
      </c>
      <c r="D150" s="16" t="s">
        <v>80</v>
      </c>
      <c r="E150" s="7" t="n">
        <v>4</v>
      </c>
      <c r="F150" s="16" t="s">
        <v>20</v>
      </c>
      <c r="G150" s="6" t="n">
        <v>16.1</v>
      </c>
      <c r="H150" s="6" t="n">
        <v>666</v>
      </c>
      <c r="I150" s="6" t="n">
        <v>801.07</v>
      </c>
      <c r="J150" s="6" t="n">
        <v>8</v>
      </c>
      <c r="K150" s="6" t="n">
        <v>64.4</v>
      </c>
      <c r="L150" s="6" t="n">
        <v>56.4</v>
      </c>
      <c r="M150" s="6" t="n">
        <v>1.76</v>
      </c>
      <c r="N150" s="6" t="n">
        <v>2.12</v>
      </c>
    </row>
    <row collapsed="false" customFormat="false" customHeight="false" hidden="false" ht="12.1" outlineLevel="0" r="151">
      <c r="A151" s="41" t="n">
        <v>46028</v>
      </c>
      <c r="B151" s="16" t="s">
        <v>807</v>
      </c>
      <c r="C151" s="16" t="s">
        <v>39</v>
      </c>
      <c r="D151" s="16" t="s">
        <v>40</v>
      </c>
      <c r="E151" s="7" t="n">
        <v>10</v>
      </c>
      <c r="F151" s="16" t="s">
        <v>20</v>
      </c>
      <c r="G151" s="6" t="n">
        <v>368</v>
      </c>
      <c r="H151" s="6" t="n">
        <v>2725.5</v>
      </c>
      <c r="I151" s="6" t="n">
        <v>2677.4</v>
      </c>
      <c r="J151" s="6" t="n">
        <v>478</v>
      </c>
      <c r="K151" s="6" t="n">
        <v>3680</v>
      </c>
      <c r="L151" s="6" t="n">
        <v>3202</v>
      </c>
      <c r="M151" s="6" t="n">
        <v>11.96</v>
      </c>
      <c r="N151" s="6" t="n">
        <v>11.75</v>
      </c>
    </row>
    <row collapsed="false" customFormat="false" customHeight="false" hidden="false" ht="12.1" outlineLevel="0" r="152">
      <c r="A152" s="41" t="n">
        <v>46030</v>
      </c>
      <c r="B152" s="16" t="s">
        <v>807</v>
      </c>
      <c r="C152" s="16" t="s">
        <v>47</v>
      </c>
      <c r="D152" s="16" t="s">
        <v>48</v>
      </c>
      <c r="E152" s="7" t="n">
        <v>10</v>
      </c>
      <c r="F152" s="16" t="s">
        <v>20</v>
      </c>
      <c r="G152" s="6" t="n">
        <v>36</v>
      </c>
      <c r="H152" s="6" t="n">
        <v>3236.2</v>
      </c>
      <c r="I152" s="6" t="n">
        <v>3019.55</v>
      </c>
      <c r="J152" s="6" t="n">
        <v>47</v>
      </c>
      <c r="K152" s="6" t="n">
        <v>360</v>
      </c>
      <c r="L152" s="6" t="n">
        <v>313</v>
      </c>
      <c r="M152" s="6" t="n">
        <v>1.04</v>
      </c>
      <c r="N152" s="6" t="n">
        <v>0.97</v>
      </c>
    </row>
    <row collapsed="false" customFormat="false" customHeight="false" hidden="false" ht="12.1" outlineLevel="0" r="153">
      <c r="A153" s="41" t="n">
        <v>46034</v>
      </c>
      <c r="B153" s="16" t="s">
        <v>807</v>
      </c>
      <c r="C153" s="16" t="s">
        <v>27</v>
      </c>
      <c r="D153" s="16" t="s">
        <v>28</v>
      </c>
      <c r="E153" s="7" t="n">
        <v>12</v>
      </c>
      <c r="F153" s="16" t="s">
        <v>20</v>
      </c>
      <c r="G153" s="6" t="n">
        <v>397</v>
      </c>
      <c r="H153" s="6" t="n">
        <v>5393</v>
      </c>
      <c r="I153" s="6" t="n">
        <v>6901.92</v>
      </c>
      <c r="J153" s="6" t="n">
        <v>619</v>
      </c>
      <c r="K153" s="6" t="n">
        <v>4764</v>
      </c>
      <c r="L153" s="6" t="n">
        <v>4145</v>
      </c>
      <c r="M153" s="6" t="n">
        <v>5</v>
      </c>
      <c r="N153" s="6" t="n">
        <v>6.4</v>
      </c>
    </row>
    <row collapsed="false" customFormat="false" customHeight="false" hidden="false" ht="12.1" outlineLevel="0" r="154">
      <c r="A154" s="41" t="n">
        <v>46034</v>
      </c>
      <c r="B154" s="16" t="s">
        <v>807</v>
      </c>
      <c r="C154" s="16" t="s">
        <v>35</v>
      </c>
      <c r="D154" s="16" t="s">
        <v>36</v>
      </c>
      <c r="E154" s="7" t="n">
        <v>100</v>
      </c>
      <c r="F154" s="16" t="s">
        <v>20</v>
      </c>
      <c r="G154" s="6" t="n">
        <v>11.56</v>
      </c>
      <c r="H154" s="6" t="n">
        <v>392.05</v>
      </c>
      <c r="I154" s="6" t="n">
        <v>500.84</v>
      </c>
      <c r="J154" s="6" t="n">
        <v>150</v>
      </c>
      <c r="K154" s="6" t="n">
        <v>1156</v>
      </c>
      <c r="L154" s="6" t="n">
        <v>1006</v>
      </c>
      <c r="M154" s="6" t="n">
        <v>2.01</v>
      </c>
      <c r="N154" s="6" t="n">
        <v>2.57</v>
      </c>
    </row>
    <row collapsed="false" customFormat="false" customHeight="false" hidden="false" ht="12.1" outlineLevel="0" r="155">
      <c r="A155" s="41" t="n">
        <v>46125</v>
      </c>
      <c r="B155" s="16" t="s">
        <v>807</v>
      </c>
      <c r="C155" s="16" t="s">
        <v>62</v>
      </c>
      <c r="D155" s="16" t="s">
        <v>63</v>
      </c>
      <c r="E155" s="7" t="n">
        <v>15</v>
      </c>
      <c r="F155" s="16" t="s">
        <v>20</v>
      </c>
      <c r="G155" s="6" t="n">
        <v>47.23</v>
      </c>
      <c r="H155" s="6" t="n">
        <v>1207.5</v>
      </c>
      <c r="I155" s="6" t="n">
        <v>1108.8</v>
      </c>
      <c r="J155" s="6" t="n">
        <v>92</v>
      </c>
      <c r="K155" s="6" t="n">
        <v>708.45</v>
      </c>
      <c r="L155" s="6" t="n">
        <v>616.45</v>
      </c>
      <c r="M155" s="6" t="n">
        <v>3.71</v>
      </c>
      <c r="N155" s="6" t="n">
        <v>3.4</v>
      </c>
    </row>
    <row collapsed="false" customFormat="false" customHeight="false" hidden="false" ht="12.1" outlineLevel="0" r="156">
      <c r="A156" s="41" t="n">
        <v>46140</v>
      </c>
      <c r="B156" s="16" t="s">
        <v>841</v>
      </c>
      <c r="C156" s="16" t="s">
        <v>79</v>
      </c>
      <c r="D156" s="16" t="s">
        <v>80</v>
      </c>
      <c r="E156" s="7" t="n">
        <v>6</v>
      </c>
      <c r="F156" s="16" t="s">
        <v>20</v>
      </c>
      <c r="G156" s="6" t="n">
        <v>22.31</v>
      </c>
      <c r="H156" s="6" t="n">
        <v>650</v>
      </c>
      <c r="I156" s="6" t="n">
        <v>763.25</v>
      </c>
      <c r="J156" s="6" t="n">
        <v>17</v>
      </c>
      <c r="K156" s="6" t="n">
        <v>133.86</v>
      </c>
      <c r="L156" s="6" t="n">
        <v>116.86</v>
      </c>
      <c r="M156" s="6" t="n">
        <v>2.55</v>
      </c>
      <c r="N156" s="6" t="n">
        <v>3</v>
      </c>
    </row>
    <row collapsed="false" customFormat="false" customHeight="false" hidden="false" ht="12.1" outlineLevel="0" r="157">
      <c r="A157" s="41" t="n">
        <v>46146</v>
      </c>
      <c r="B157" s="16" t="s">
        <v>807</v>
      </c>
      <c r="C157" s="16" t="s">
        <v>27</v>
      </c>
      <c r="D157" s="16" t="s">
        <v>28</v>
      </c>
      <c r="E157" s="7" t="n">
        <v>12</v>
      </c>
      <c r="F157" s="16" t="s">
        <v>20</v>
      </c>
      <c r="G157" s="6" t="n">
        <v>278</v>
      </c>
      <c r="H157" s="6" t="n">
        <v>5217</v>
      </c>
      <c r="I157" s="6" t="n">
        <v>6901.92</v>
      </c>
      <c r="J157" s="6" t="n">
        <v>434</v>
      </c>
      <c r="K157" s="6" t="n">
        <v>3336</v>
      </c>
      <c r="L157" s="6" t="n">
        <v>2902</v>
      </c>
      <c r="M157" s="6" t="n">
        <v>3.5</v>
      </c>
      <c r="N157" s="6" t="n">
        <v>4.64</v>
      </c>
    </row>
    <row collapsed="false" customFormat="false" customHeight="false" hidden="false" ht="12.1" outlineLevel="0" r="158">
      <c r="A158" s="41" t="n">
        <v>46160</v>
      </c>
      <c r="B158" s="16" t="s">
        <v>807</v>
      </c>
      <c r="C158" s="16" t="s">
        <v>75</v>
      </c>
      <c r="D158" s="16" t="s">
        <v>76</v>
      </c>
      <c r="E158" s="7" t="n">
        <v>10</v>
      </c>
      <c r="F158" s="16" t="s">
        <v>20</v>
      </c>
      <c r="G158" s="6" t="n">
        <v>56.8</v>
      </c>
      <c r="H158" s="6" t="n">
        <v>2090.4</v>
      </c>
      <c r="I158" s="6" t="n">
        <v>991.43</v>
      </c>
      <c r="J158" s="6" t="n">
        <v>74</v>
      </c>
      <c r="K158" s="6" t="n">
        <v>568</v>
      </c>
      <c r="L158" s="6" t="n">
        <v>494</v>
      </c>
      <c r="M158" s="6" t="n">
        <v>4.98</v>
      </c>
      <c r="N158" s="6" t="n">
        <v>2.36</v>
      </c>
    </row>
    <row collapsed="false" customFormat="false" customHeight="false" hidden="false" ht="12.1" outlineLevel="0" r="159">
      <c r="A159" s="41" t="n">
        <v>46167</v>
      </c>
      <c r="B159" s="16" t="s">
        <v>807</v>
      </c>
      <c r="C159" s="16" t="s">
        <v>47</v>
      </c>
      <c r="D159" s="16" t="s">
        <v>48</v>
      </c>
      <c r="E159" s="7" t="n">
        <v>100</v>
      </c>
      <c r="F159" s="16" t="s">
        <v>20</v>
      </c>
      <c r="G159" s="6" t="n">
        <v>4.5</v>
      </c>
      <c r="H159" s="6" t="n">
        <v>303.22</v>
      </c>
      <c r="I159" s="6" t="n">
        <v>301.95</v>
      </c>
      <c r="J159" s="6" t="n">
        <v>59</v>
      </c>
      <c r="K159" s="6" t="n">
        <v>450</v>
      </c>
      <c r="L159" s="6" t="n">
        <v>391</v>
      </c>
      <c r="M159" s="6" t="n">
        <v>1.29</v>
      </c>
      <c r="N159" s="6" t="n">
        <v>1.29</v>
      </c>
    </row>
    <row collapsed="false" customFormat="false" customHeight="false" hidden="false" ht="12.1" outlineLevel="0" r="160">
      <c r="A160" s="41" t="n">
        <v>46182</v>
      </c>
      <c r="B160" s="16" t="s">
        <v>807</v>
      </c>
      <c r="C160" s="16" t="s">
        <v>58</v>
      </c>
      <c r="D160" s="16" t="s">
        <v>59</v>
      </c>
      <c r="E160" s="7" t="n">
        <v>8000</v>
      </c>
      <c r="F160" s="16" t="s">
        <v>20</v>
      </c>
      <c r="G160" s="6" t="n">
        <v>0.3214</v>
      </c>
      <c r="H160" s="6" t="n">
        <v>2.758</v>
      </c>
      <c r="I160" s="6" t="n">
        <v>2.99</v>
      </c>
      <c r="J160" s="6" t="n">
        <v>334</v>
      </c>
      <c r="K160" s="6" t="n">
        <v>2571.4024</v>
      </c>
      <c r="L160" s="6" t="n">
        <v>2237.4</v>
      </c>
      <c r="M160" s="6" t="n">
        <v>9.34</v>
      </c>
      <c r="N160" s="6" t="n">
        <v>10.14</v>
      </c>
    </row>
    <row collapsed="false" customFormat="false" customHeight="false" hidden="false" ht="12.1" outlineLevel="0" r="161">
      <c r="A161" s="41" t="n">
        <v>46190</v>
      </c>
      <c r="B161" s="16" t="s">
        <v>807</v>
      </c>
      <c r="C161" s="16" t="s">
        <v>64</v>
      </c>
      <c r="D161" s="16" t="s">
        <v>65</v>
      </c>
      <c r="E161" s="7" t="n">
        <v>50</v>
      </c>
      <c r="F161" s="16" t="s">
        <v>20</v>
      </c>
      <c r="G161" s="6" t="n">
        <v>36.7247</v>
      </c>
      <c r="H161" s="6" t="n">
        <v>368</v>
      </c>
      <c r="I161" s="6" t="n">
        <v>287.3</v>
      </c>
      <c r="J161" s="6" t="n">
        <v>239</v>
      </c>
      <c r="K161" s="6" t="n">
        <v>1836.235</v>
      </c>
      <c r="L161" s="6" t="n">
        <v>1597.24</v>
      </c>
      <c r="M161" s="6" t="n">
        <v>11.12</v>
      </c>
      <c r="N161" s="6" t="n">
        <v>8.68</v>
      </c>
    </row>
    <row collapsed="false" customFormat="false" customHeight="false" hidden="false" ht="12.1" outlineLevel="0" r="162">
      <c r="A162" s="41" t="n">
        <v>46209</v>
      </c>
      <c r="B162" s="16" t="s">
        <v>807</v>
      </c>
      <c r="C162" s="16" t="s">
        <v>31</v>
      </c>
      <c r="D162" s="16" t="s">
        <v>32</v>
      </c>
      <c r="E162" s="7" t="n">
        <v>66</v>
      </c>
      <c r="F162" s="16" t="s">
        <v>20</v>
      </c>
      <c r="G162" s="6" t="n">
        <v>28.11</v>
      </c>
      <c r="H162" s="6" t="n">
        <v>403.95</v>
      </c>
      <c r="I162" s="6" t="n">
        <v>600.98</v>
      </c>
      <c r="J162" s="6" t="n">
        <v>241</v>
      </c>
      <c r="K162" s="6" t="n">
        <v>1855.26</v>
      </c>
      <c r="L162" s="6" t="n">
        <v>1614.26</v>
      </c>
      <c r="M162" s="6" t="n">
        <v>4.07</v>
      </c>
      <c r="N162" s="6" t="n">
        <v>6.05</v>
      </c>
    </row>
    <row collapsed="false" customFormat="false" customHeight="false" hidden="false" ht="12.1" outlineLevel="0" r="163">
      <c r="A163" s="41" t="n">
        <v>46210</v>
      </c>
      <c r="B163" s="16" t="s">
        <v>807</v>
      </c>
      <c r="C163" s="16" t="s">
        <v>39</v>
      </c>
      <c r="D163" s="16" t="s">
        <v>40</v>
      </c>
      <c r="E163" s="7" t="n">
        <v>15</v>
      </c>
      <c r="F163" s="16" t="s">
        <v>20</v>
      </c>
      <c r="G163" s="6" t="n">
        <v>245</v>
      </c>
      <c r="H163" s="6" t="n">
        <v>1863.5</v>
      </c>
      <c r="I163" s="6" t="n">
        <v>2591.98</v>
      </c>
      <c r="J163" s="6" t="n">
        <v>478</v>
      </c>
      <c r="K163" s="6" t="n">
        <v>3675</v>
      </c>
      <c r="L163" s="6" t="n">
        <v>3197</v>
      </c>
      <c r="M163" s="6" t="n">
        <v>8.22</v>
      </c>
      <c r="N163" s="6" t="n">
        <v>11.44</v>
      </c>
    </row>
    <row collapsed="false" customFormat="false" customHeight="false" hidden="false" ht="12.1" outlineLevel="0" r="164">
      <c r="A164" s="41" t="n">
        <v>46212</v>
      </c>
      <c r="B164" s="16" t="s">
        <v>807</v>
      </c>
      <c r="C164" s="16" t="s">
        <v>35</v>
      </c>
      <c r="D164" s="16" t="s">
        <v>36</v>
      </c>
      <c r="E164" s="7" t="n">
        <v>100</v>
      </c>
      <c r="F164" s="16" t="s">
        <v>20</v>
      </c>
      <c r="G164" s="6" t="n">
        <v>2.27</v>
      </c>
      <c r="H164" s="6" t="n">
        <v>312.85</v>
      </c>
      <c r="I164" s="6" t="n">
        <v>500.84</v>
      </c>
      <c r="J164" s="6" t="n">
        <v>30</v>
      </c>
      <c r="K164" s="6" t="n">
        <v>227</v>
      </c>
      <c r="L164" s="6" t="n">
        <v>197</v>
      </c>
      <c r="M164" s="6" t="n">
        <v>0.39</v>
      </c>
      <c r="N164" s="6" t="n">
        <v>0.63</v>
      </c>
    </row>
    <row collapsed="false" customFormat="false" customHeight="false" hidden="false" ht="12.1" outlineLevel="0" r="165">
      <c r="A165" s="41" t="n">
        <v>46216</v>
      </c>
      <c r="B165" s="16" t="s">
        <v>807</v>
      </c>
      <c r="C165" s="16" t="s">
        <v>75</v>
      </c>
      <c r="D165" s="16" t="s">
        <v>76</v>
      </c>
      <c r="E165" s="7" t="n">
        <v>10</v>
      </c>
      <c r="F165" s="16" t="s">
        <v>20</v>
      </c>
      <c r="G165" s="6" t="n">
        <v>29.05</v>
      </c>
      <c r="H165" s="6" t="n">
        <v>1193.4</v>
      </c>
      <c r="I165" s="6" t="n">
        <v>991.43</v>
      </c>
      <c r="J165" s="6" t="n">
        <v>38</v>
      </c>
      <c r="K165" s="6" t="n">
        <v>290.5</v>
      </c>
      <c r="L165" s="6" t="n">
        <v>252.5</v>
      </c>
      <c r="M165" s="6" t="n">
        <v>2.55</v>
      </c>
      <c r="N165" s="6" t="n">
        <v>2.12</v>
      </c>
    </row>
    <row collapsed="false" customFormat="false" customHeight="false" hidden="false" ht="12.1" outlineLevel="0" r="166">
      <c r="A166" s="41" t="n">
        <v>46219</v>
      </c>
      <c r="B166" s="16" t="s">
        <v>807</v>
      </c>
      <c r="C166" s="16" t="s">
        <v>54</v>
      </c>
      <c r="D166" s="16" t="s">
        <v>55</v>
      </c>
      <c r="E166" s="7" t="n">
        <v>550</v>
      </c>
      <c r="F166" s="16" t="s">
        <v>20</v>
      </c>
      <c r="G166" s="6" t="n">
        <v>0.85</v>
      </c>
      <c r="H166" s="6" t="n">
        <v>35.655</v>
      </c>
      <c r="I166" s="6" t="n">
        <v>40.79</v>
      </c>
      <c r="J166" s="6" t="n">
        <v>61</v>
      </c>
      <c r="K166" s="6" t="n">
        <v>467.5</v>
      </c>
      <c r="L166" s="6" t="n">
        <v>406.5</v>
      </c>
      <c r="M166" s="6" t="n">
        <v>1.81</v>
      </c>
      <c r="N166" s="6" t="n">
        <v>2.07</v>
      </c>
    </row>
    <row collapsed="false" customFormat="false" customHeight="false" hidden="false" ht="12.1" outlineLevel="0" r="167">
      <c r="A167" s="41" t="n">
        <v>46223</v>
      </c>
      <c r="B167" s="16" t="s">
        <v>807</v>
      </c>
      <c r="C167" s="16" t="s">
        <v>23</v>
      </c>
      <c r="D167" s="16" t="s">
        <v>24</v>
      </c>
      <c r="E167" s="7" t="n">
        <v>220</v>
      </c>
      <c r="F167" s="16" t="s">
        <v>20</v>
      </c>
      <c r="G167" s="6" t="n">
        <v>37.64</v>
      </c>
      <c r="H167" s="6" t="n">
        <v>260.99</v>
      </c>
      <c r="I167" s="6" t="n">
        <v>260.76</v>
      </c>
      <c r="J167" s="6" t="n">
        <v>1077</v>
      </c>
      <c r="K167" s="6" t="n">
        <v>8280.8</v>
      </c>
      <c r="L167" s="6" t="n">
        <v>7203.8</v>
      </c>
      <c r="M167" s="6" t="n">
        <v>12.56</v>
      </c>
      <c r="N167" s="6" t="n">
        <v>12.55</v>
      </c>
    </row>
    <row collapsed="false" customFormat="false" customHeight="false" hidden="false" ht="12.1" outlineLevel="0" r="168">
      <c r="A168" s="41" t="n">
        <v>46223</v>
      </c>
      <c r="B168" s="16" t="s">
        <v>807</v>
      </c>
      <c r="C168" s="16" t="s">
        <v>43</v>
      </c>
      <c r="D168" s="16" t="s">
        <v>44</v>
      </c>
      <c r="E168" s="7" t="n">
        <v>23</v>
      </c>
      <c r="F168" s="16" t="s">
        <v>20</v>
      </c>
      <c r="G168" s="6" t="n">
        <v>204.17</v>
      </c>
      <c r="H168" s="6" t="n">
        <v>1056.4</v>
      </c>
      <c r="I168" s="6" t="n">
        <v>1253.04</v>
      </c>
      <c r="J168" s="6" t="n">
        <v>610</v>
      </c>
      <c r="K168" s="6" t="n">
        <v>4695.91</v>
      </c>
      <c r="L168" s="6" t="n">
        <v>4085.91</v>
      </c>
      <c r="M168" s="6" t="n">
        <v>14.18</v>
      </c>
      <c r="N168" s="6" t="n">
        <v>16.82</v>
      </c>
    </row>
    <row collapsed="false" customFormat="false" customHeight="false" hidden="false" ht="12.1" outlineLevel="0" r="169">
      <c r="A169" s="41" t="n">
        <v>46244</v>
      </c>
      <c r="B169" s="16" t="s">
        <v>807</v>
      </c>
      <c r="C169" s="16" t="s">
        <v>47</v>
      </c>
      <c r="D169" s="16" t="s">
        <v>48</v>
      </c>
      <c r="E169" s="7" t="n">
        <v>100</v>
      </c>
      <c r="F169" s="16" t="s">
        <v>20</v>
      </c>
      <c r="G169" s="6" t="n">
        <v>4.6</v>
      </c>
      <c r="H169" s="6" t="n">
        <v>278.88</v>
      </c>
      <c r="I169" s="6" t="n">
        <v>301.95</v>
      </c>
      <c r="J169" s="6" t="n">
        <v>60</v>
      </c>
      <c r="K169" s="6" t="n">
        <v>460</v>
      </c>
      <c r="L169" s="6" t="n">
        <v>400</v>
      </c>
      <c r="M169" s="6" t="n">
        <v>1.32</v>
      </c>
      <c r="N169" s="6" t="n">
        <v>1.43</v>
      </c>
    </row>
    <row collapsed="false" customFormat="false" customHeight="false" hidden="false" ht="12.1" outlineLevel="0" r="170">
      <c r="A170" s="41"/>
      <c r="B170" s="16"/>
      <c r="C170" s="16"/>
      <c r="D170" s="16"/>
      <c r="E170" s="7"/>
      <c r="F170" s="16"/>
      <c r="G170" s="6"/>
      <c r="H170" s="6"/>
      <c r="I170" s="6"/>
      <c r="J170" s="6"/>
      <c r="K170" s="6"/>
      <c r="L170" s="6"/>
      <c r="M170" s="6"/>
      <c r="N170" s="6"/>
    </row>
    <row collapsed="false" customFormat="false" customHeight="false" hidden="false" ht="12.1" outlineLevel="0" r="171">
      <c r="A171" s="41" t="n">
        <v>46307</v>
      </c>
      <c r="B171" s="16" t="s">
        <v>807</v>
      </c>
      <c r="C171" s="16" t="s">
        <v>62</v>
      </c>
      <c r="D171" s="16" t="s">
        <v>63</v>
      </c>
      <c r="E171" s="7" t="n">
        <v>17</v>
      </c>
      <c r="F171" s="16" t="s">
        <v>20</v>
      </c>
      <c r="G171" s="6" t="n">
        <v>35.5</v>
      </c>
      <c r="H171" s="6" t="n">
        <v>1017.2</v>
      </c>
      <c r="I171" s="6" t="n">
        <v>1093.31</v>
      </c>
      <c r="J171" s="6" t="n">
        <v>78</v>
      </c>
      <c r="K171" s="6" t="n">
        <v>603.5</v>
      </c>
      <c r="L171" s="6" t="n">
        <v>525.5</v>
      </c>
      <c r="M171" s="6" t="n">
        <v>2.83</v>
      </c>
      <c r="N171" s="6" t="n">
        <v>3.04</v>
      </c>
    </row>
    <row collapsed="false" customFormat="false" customHeight="false" hidden="false" ht="12.1" outlineLevel="0" r="172">
      <c r="A172" s="41" t="n">
        <v>46307</v>
      </c>
      <c r="B172" s="16" t="s">
        <v>807</v>
      </c>
      <c r="C172" s="16" t="s">
        <v>47</v>
      </c>
      <c r="D172" s="16" t="s">
        <v>48</v>
      </c>
      <c r="E172" s="7" t="n">
        <v>100</v>
      </c>
      <c r="F172" s="16" t="s">
        <v>20</v>
      </c>
      <c r="G172" s="6" t="n">
        <v>4.7</v>
      </c>
      <c r="H172" s="6" t="n">
        <v>264.5</v>
      </c>
      <c r="I172" s="6" t="n">
        <v>301.95</v>
      </c>
      <c r="J172" s="6" t="n">
        <v>61</v>
      </c>
      <c r="K172" s="6" t="n">
        <v>470</v>
      </c>
      <c r="L172" s="6" t="n">
        <v>409</v>
      </c>
      <c r="M172" s="6" t="n">
        <v>1.35</v>
      </c>
      <c r="N172" s="6" t="n">
        <v>1.55</v>
      </c>
    </row>
    <row collapsed="false" customFormat="false" customHeight="false" hidden="false" ht="12.1" outlineLevel="0" r="173">
      <c r="A173" s="41" t="n">
        <v>46307</v>
      </c>
      <c r="B173" s="16" t="s">
        <v>807</v>
      </c>
      <c r="C173" s="16" t="s">
        <v>72</v>
      </c>
      <c r="D173" s="16" t="s">
        <v>73</v>
      </c>
      <c r="E173" s="7" t="n">
        <v>100</v>
      </c>
      <c r="F173" s="16" t="s">
        <v>20</v>
      </c>
      <c r="G173" s="6" t="n">
        <v>1.85</v>
      </c>
      <c r="H173" s="6" t="n">
        <v>130.3</v>
      </c>
      <c r="I173" s="6" t="n">
        <v>123.51</v>
      </c>
      <c r="J173" s="6" t="n">
        <v>24</v>
      </c>
      <c r="K173" s="6" t="n">
        <v>185</v>
      </c>
      <c r="L173" s="6" t="n">
        <v>161</v>
      </c>
      <c r="M173" s="6" t="n">
        <v>1.3</v>
      </c>
      <c r="N173" s="6" t="n">
        <v>1.24</v>
      </c>
    </row>
    <row collapsed="false" customFormat="false" customHeight="false" hidden="false" ht="12.1" outlineLevel="0" r="174">
      <c r="A174" s="41" t="n">
        <v>46308</v>
      </c>
      <c r="B174" s="16" t="s">
        <v>807</v>
      </c>
      <c r="C174" s="16" t="s">
        <v>31</v>
      </c>
      <c r="D174" s="16" t="s">
        <v>32</v>
      </c>
      <c r="E174" s="7" t="n">
        <v>70</v>
      </c>
      <c r="F174" s="16" t="s">
        <v>20</v>
      </c>
      <c r="G174" s="6" t="n">
        <v>42.51</v>
      </c>
      <c r="H174" s="6" t="n">
        <v>541.05</v>
      </c>
      <c r="I174" s="6" t="n">
        <v>589.17</v>
      </c>
      <c r="J174" s="6" t="n">
        <v>387</v>
      </c>
      <c r="K174" s="6" t="n">
        <v>2975.7</v>
      </c>
      <c r="L174" s="6" t="n">
        <v>2588.7</v>
      </c>
      <c r="M174" s="6" t="n">
        <v>6.28</v>
      </c>
      <c r="N174" s="6" t="n">
        <v>6.84</v>
      </c>
    </row>
  </sheetData>
  <autoFilter ref="A1:N17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4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15" customWidth="1"/>
    <col min="7" max="7" width="15" customWidth="1"/>
    <col min="8" max="8" width="15" customWidth="1"/>
    <col min="9" max="9" width="15" customWidth="1"/>
    <col min="10" max="10" width="15" customWidth="1"/>
  </cols>
  <sheetData>
    <row collapsed="false" customFormat="false" customHeight="false" hidden="false" ht="12.1" outlineLevel="0" r="1">
      <c r="A1" s="42" t="s">
        <v>167</v>
      </c>
      <c r="B1" s="42" t="s">
        <v>802</v>
      </c>
      <c r="C1" s="42" t="s">
        <v>0</v>
      </c>
      <c r="D1" s="42" t="s">
        <v>2</v>
      </c>
      <c r="E1" s="42" t="s">
        <v>7</v>
      </c>
      <c r="F1" s="42" t="s">
        <v>1148</v>
      </c>
      <c r="G1" s="42" t="s">
        <v>1174</v>
      </c>
      <c r="H1" s="42" t="s">
        <v>1152</v>
      </c>
      <c r="I1" s="42" t="s">
        <v>1153</v>
      </c>
      <c r="J1" s="42" t="s">
        <v>1154</v>
      </c>
    </row>
    <row collapsed="false" customFormat="false" customHeight="false" hidden="false" ht="12.1" outlineLevel="0" r="2">
      <c r="A2" s="43" t="n">
        <v>43550</v>
      </c>
      <c r="B2" s="16" t="s">
        <v>807</v>
      </c>
      <c r="C2" s="16" t="s">
        <v>663</v>
      </c>
      <c r="D2" s="16" t="s">
        <v>1175</v>
      </c>
      <c r="E2" s="6" t="n">
        <v>1000</v>
      </c>
      <c r="F2" s="7" t="n">
        <v>3</v>
      </c>
      <c r="G2" s="6" t="n">
        <v>22.79</v>
      </c>
      <c r="H2" s="6" t="n">
        <v>0</v>
      </c>
      <c r="I2" s="6" t="n">
        <v>68.37</v>
      </c>
      <c r="J2" s="6" t="n">
        <v>68.37</v>
      </c>
    </row>
    <row collapsed="false" customFormat="false" customHeight="false" hidden="false" ht="12.1" outlineLevel="0" r="3">
      <c r="A3" s="43" t="n">
        <v>43623</v>
      </c>
      <c r="B3" s="16" t="s">
        <v>807</v>
      </c>
      <c r="C3" s="16" t="s">
        <v>667</v>
      </c>
      <c r="D3" s="16" t="s">
        <v>1176</v>
      </c>
      <c r="E3" s="6" t="n">
        <v>1000</v>
      </c>
      <c r="F3" s="7" t="n">
        <v>1</v>
      </c>
      <c r="G3" s="6" t="n">
        <v>29.17</v>
      </c>
      <c r="H3" s="6" t="n">
        <v>0</v>
      </c>
      <c r="I3" s="6" t="n">
        <v>29.17</v>
      </c>
      <c r="J3" s="6" t="n">
        <v>29.17</v>
      </c>
    </row>
    <row collapsed="false" customFormat="false" customHeight="false" hidden="false" ht="12.1" outlineLevel="0" r="4">
      <c r="A4" s="43" t="n">
        <v>43641</v>
      </c>
      <c r="B4" s="16" t="s">
        <v>807</v>
      </c>
      <c r="C4" s="16" t="s">
        <v>663</v>
      </c>
      <c r="D4" s="16" t="s">
        <v>1175</v>
      </c>
      <c r="E4" s="6" t="n">
        <v>1000</v>
      </c>
      <c r="F4" s="7" t="n">
        <v>4</v>
      </c>
      <c r="G4" s="6" t="n">
        <v>22.79</v>
      </c>
      <c r="H4" s="6" t="n">
        <v>0</v>
      </c>
      <c r="I4" s="6" t="n">
        <v>91.16</v>
      </c>
      <c r="J4" s="6" t="n">
        <v>91.16</v>
      </c>
    </row>
    <row collapsed="false" customFormat="false" customHeight="false" hidden="false" ht="12.1" outlineLevel="0" r="5">
      <c r="A5" s="43" t="n">
        <v>43677</v>
      </c>
      <c r="B5" s="16" t="s">
        <v>807</v>
      </c>
      <c r="C5" s="16" t="s">
        <v>661</v>
      </c>
      <c r="D5" s="16" t="s">
        <v>1177</v>
      </c>
      <c r="E5" s="6" t="n">
        <v>1000</v>
      </c>
      <c r="F5" s="7" t="n">
        <v>4</v>
      </c>
      <c r="G5" s="6" t="n">
        <v>41.09</v>
      </c>
      <c r="H5" s="6" t="n">
        <v>0</v>
      </c>
      <c r="I5" s="6" t="n">
        <v>164.36</v>
      </c>
      <c r="J5" s="6" t="n">
        <v>164.36</v>
      </c>
    </row>
    <row collapsed="false" customFormat="false" customHeight="false" hidden="false" ht="12.1" outlineLevel="0" r="6">
      <c r="A6" s="43" t="n">
        <v>43714</v>
      </c>
      <c r="B6" s="16" t="s">
        <v>807</v>
      </c>
      <c r="C6" s="16" t="s">
        <v>667</v>
      </c>
      <c r="D6" s="16" t="s">
        <v>1176</v>
      </c>
      <c r="E6" s="6" t="n">
        <v>1000</v>
      </c>
      <c r="F6" s="7" t="n">
        <v>2</v>
      </c>
      <c r="G6" s="6" t="n">
        <v>29.17</v>
      </c>
      <c r="H6" s="6" t="n">
        <v>0</v>
      </c>
      <c r="I6" s="6" t="n">
        <v>58.34</v>
      </c>
      <c r="J6" s="6" t="n">
        <v>58.34</v>
      </c>
    </row>
    <row collapsed="false" customFormat="false" customHeight="false" hidden="false" ht="12.1" outlineLevel="0" r="7">
      <c r="A7" s="43" t="n">
        <v>43732</v>
      </c>
      <c r="B7" s="16" t="s">
        <v>807</v>
      </c>
      <c r="C7" s="16" t="s">
        <v>663</v>
      </c>
      <c r="D7" s="16" t="s">
        <v>1175</v>
      </c>
      <c r="E7" s="6" t="n">
        <v>1000</v>
      </c>
      <c r="F7" s="7" t="n">
        <v>5</v>
      </c>
      <c r="G7" s="6" t="n">
        <v>22.79</v>
      </c>
      <c r="H7" s="6" t="n">
        <v>0</v>
      </c>
      <c r="I7" s="6" t="n">
        <v>113.95</v>
      </c>
      <c r="J7" s="6" t="n">
        <v>113.95</v>
      </c>
    </row>
    <row collapsed="false" customFormat="false" customHeight="false" hidden="false" ht="12.1" outlineLevel="0" r="8">
      <c r="A8" s="43" t="n">
        <v>43804</v>
      </c>
      <c r="B8" s="16" t="s">
        <v>807</v>
      </c>
      <c r="C8" s="16" t="s">
        <v>667</v>
      </c>
      <c r="D8" s="16" t="s">
        <v>1176</v>
      </c>
      <c r="E8" s="6" t="n">
        <v>700</v>
      </c>
      <c r="F8" s="7" t="n">
        <v>3</v>
      </c>
      <c r="G8" s="6" t="n">
        <v>20.42</v>
      </c>
      <c r="H8" s="6" t="n">
        <v>0</v>
      </c>
      <c r="I8" s="6" t="n">
        <v>61.26</v>
      </c>
      <c r="J8" s="6" t="n">
        <v>61.26</v>
      </c>
    </row>
    <row collapsed="false" customFormat="false" customHeight="false" hidden="false" ht="12.1" outlineLevel="0" r="9">
      <c r="A9" s="43" t="n">
        <v>43822</v>
      </c>
      <c r="B9" s="16" t="s">
        <v>807</v>
      </c>
      <c r="C9" s="16" t="s">
        <v>663</v>
      </c>
      <c r="D9" s="16" t="s">
        <v>1175</v>
      </c>
      <c r="E9" s="6" t="n">
        <v>1000</v>
      </c>
      <c r="F9" s="7" t="n">
        <v>7</v>
      </c>
      <c r="G9" s="6" t="n">
        <v>22.79</v>
      </c>
      <c r="H9" s="6" t="n">
        <v>0</v>
      </c>
      <c r="I9" s="6" t="n">
        <v>159.53</v>
      </c>
      <c r="J9" s="6" t="n">
        <v>159.53</v>
      </c>
    </row>
    <row collapsed="false" customFormat="false" customHeight="false" hidden="false" ht="12.1" outlineLevel="0" r="10">
      <c r="A10" s="43" t="n">
        <v>43858</v>
      </c>
      <c r="B10" s="16" t="s">
        <v>807</v>
      </c>
      <c r="C10" s="16" t="s">
        <v>661</v>
      </c>
      <c r="D10" s="16" t="s">
        <v>1177</v>
      </c>
      <c r="E10" s="6" t="n">
        <v>1000</v>
      </c>
      <c r="F10" s="7" t="n">
        <v>7</v>
      </c>
      <c r="G10" s="6" t="n">
        <v>42.48</v>
      </c>
      <c r="H10" s="6" t="n">
        <v>0</v>
      </c>
      <c r="I10" s="6" t="n">
        <v>297.36</v>
      </c>
      <c r="J10" s="6" t="n">
        <v>297.36</v>
      </c>
    </row>
    <row collapsed="false" customFormat="false" customHeight="false" hidden="false" ht="12.1" outlineLevel="0" r="11">
      <c r="A11" s="43" t="n">
        <v>43865</v>
      </c>
      <c r="B11" s="16" t="s">
        <v>807</v>
      </c>
      <c r="C11" s="16" t="s">
        <v>670</v>
      </c>
      <c r="D11" s="16" t="s">
        <v>1178</v>
      </c>
      <c r="E11" s="6" t="n">
        <v>1000</v>
      </c>
      <c r="F11" s="7" t="n">
        <v>7</v>
      </c>
      <c r="G11" s="6" t="n">
        <v>43.53</v>
      </c>
      <c r="H11" s="6" t="n">
        <v>0</v>
      </c>
      <c r="I11" s="6" t="n">
        <v>304.71</v>
      </c>
      <c r="J11" s="6" t="n">
        <v>304.71</v>
      </c>
    </row>
    <row collapsed="false" customFormat="false" customHeight="false" hidden="false" ht="12.1" outlineLevel="0" r="12">
      <c r="A12" s="43" t="n">
        <v>43895</v>
      </c>
      <c r="B12" s="16" t="s">
        <v>807</v>
      </c>
      <c r="C12" s="16" t="s">
        <v>667</v>
      </c>
      <c r="D12" s="16" t="s">
        <v>1176</v>
      </c>
      <c r="E12" s="6" t="n">
        <v>700</v>
      </c>
      <c r="F12" s="7" t="n">
        <v>3</v>
      </c>
      <c r="G12" s="6" t="n">
        <v>20.42</v>
      </c>
      <c r="H12" s="6" t="n">
        <v>0</v>
      </c>
      <c r="I12" s="6" t="n">
        <v>61.26</v>
      </c>
      <c r="J12" s="6" t="n">
        <v>61.26</v>
      </c>
    </row>
    <row collapsed="false" customFormat="false" customHeight="false" hidden="false" ht="12.1" outlineLevel="0" r="13">
      <c r="A13" s="43" t="n">
        <v>43913</v>
      </c>
      <c r="B13" s="16" t="s">
        <v>807</v>
      </c>
      <c r="C13" s="16" t="s">
        <v>663</v>
      </c>
      <c r="D13" s="16" t="s">
        <v>1175</v>
      </c>
      <c r="E13" s="6" t="n">
        <v>1000</v>
      </c>
      <c r="F13" s="7" t="n">
        <v>7</v>
      </c>
      <c r="G13" s="6" t="n">
        <v>22.79</v>
      </c>
      <c r="H13" s="6" t="n">
        <v>0</v>
      </c>
      <c r="I13" s="6" t="n">
        <v>159.53</v>
      </c>
      <c r="J13" s="6" t="n">
        <v>159.53</v>
      </c>
    </row>
    <row collapsed="false" customFormat="false" customHeight="false" hidden="false" ht="12.1" outlineLevel="0" r="14">
      <c r="A14" s="43" t="n">
        <v>43986</v>
      </c>
      <c r="B14" s="16" t="s">
        <v>807</v>
      </c>
      <c r="C14" s="16" t="s">
        <v>667</v>
      </c>
      <c r="D14" s="16" t="s">
        <v>1176</v>
      </c>
      <c r="E14" s="6" t="n">
        <v>700</v>
      </c>
      <c r="F14" s="7" t="n">
        <v>3</v>
      </c>
      <c r="G14" s="6" t="n">
        <v>20.42</v>
      </c>
      <c r="H14" s="6" t="n">
        <v>0</v>
      </c>
      <c r="I14" s="6" t="n">
        <v>61.26</v>
      </c>
      <c r="J14" s="6" t="n">
        <v>61.26</v>
      </c>
    </row>
    <row collapsed="false" customFormat="false" customHeight="false" hidden="false" ht="12.1" outlineLevel="0" r="15">
      <c r="A15" s="43" t="n">
        <v>44004</v>
      </c>
      <c r="B15" s="16" t="s">
        <v>807</v>
      </c>
      <c r="C15" s="16" t="s">
        <v>663</v>
      </c>
      <c r="D15" s="16" t="s">
        <v>1175</v>
      </c>
      <c r="E15" s="6" t="n">
        <v>1000</v>
      </c>
      <c r="F15" s="7" t="n">
        <v>7</v>
      </c>
      <c r="G15" s="6" t="n">
        <v>22.79</v>
      </c>
      <c r="H15" s="6" t="n">
        <v>0</v>
      </c>
      <c r="I15" s="6" t="n">
        <v>159.53</v>
      </c>
      <c r="J15" s="6" t="n">
        <v>159.53</v>
      </c>
    </row>
    <row collapsed="false" customFormat="false" customHeight="false" hidden="false" ht="12.1" outlineLevel="0" r="16">
      <c r="A16" s="43" t="n">
        <v>44047</v>
      </c>
      <c r="B16" s="16" t="s">
        <v>807</v>
      </c>
      <c r="C16" s="16" t="s">
        <v>670</v>
      </c>
      <c r="D16" s="16" t="s">
        <v>1178</v>
      </c>
      <c r="E16" s="6" t="n">
        <v>1000</v>
      </c>
      <c r="F16" s="7" t="n">
        <v>8</v>
      </c>
      <c r="G16" s="6" t="n">
        <v>38.64</v>
      </c>
      <c r="H16" s="6" t="n">
        <v>0</v>
      </c>
      <c r="I16" s="6" t="n">
        <v>309.12</v>
      </c>
      <c r="J16" s="6" t="n">
        <v>309.12</v>
      </c>
    </row>
    <row collapsed="false" customFormat="false" customHeight="false" hidden="false" ht="12.1" outlineLevel="0" r="17">
      <c r="A17" s="43" t="n">
        <v>44077</v>
      </c>
      <c r="B17" s="16" t="s">
        <v>807</v>
      </c>
      <c r="C17" s="16" t="s">
        <v>667</v>
      </c>
      <c r="D17" s="16" t="s">
        <v>1176</v>
      </c>
      <c r="E17" s="6" t="n">
        <v>700</v>
      </c>
      <c r="F17" s="7" t="n">
        <v>5</v>
      </c>
      <c r="G17" s="6" t="n">
        <v>20.42</v>
      </c>
      <c r="H17" s="6" t="n">
        <v>0</v>
      </c>
      <c r="I17" s="6" t="n">
        <v>102.1</v>
      </c>
      <c r="J17" s="6" t="n">
        <v>102.1</v>
      </c>
    </row>
    <row collapsed="false" customFormat="false" customHeight="false" hidden="false" ht="12.1" outlineLevel="0" r="18">
      <c r="A18" s="43" t="n">
        <v>44095</v>
      </c>
      <c r="B18" s="16" t="s">
        <v>807</v>
      </c>
      <c r="C18" s="16" t="s">
        <v>663</v>
      </c>
      <c r="D18" s="16" t="s">
        <v>1175</v>
      </c>
      <c r="E18" s="6" t="n">
        <v>1000</v>
      </c>
      <c r="F18" s="7" t="n">
        <v>7</v>
      </c>
      <c r="G18" s="6" t="n">
        <v>22.79</v>
      </c>
      <c r="H18" s="6" t="n">
        <v>0</v>
      </c>
      <c r="I18" s="6" t="n">
        <v>159.53</v>
      </c>
      <c r="J18" s="6" t="n">
        <v>159.53</v>
      </c>
    </row>
    <row collapsed="false" customFormat="false" customHeight="false" hidden="false" ht="12.1" outlineLevel="0" r="19">
      <c r="A19" s="43" t="n">
        <v>44168</v>
      </c>
      <c r="B19" s="16" t="s">
        <v>807</v>
      </c>
      <c r="C19" s="16" t="s">
        <v>667</v>
      </c>
      <c r="D19" s="16" t="s">
        <v>1176</v>
      </c>
      <c r="E19" s="6" t="n">
        <v>400</v>
      </c>
      <c r="F19" s="7" t="n">
        <v>10</v>
      </c>
      <c r="G19" s="6" t="n">
        <v>11.67</v>
      </c>
      <c r="H19" s="6" t="n">
        <v>0</v>
      </c>
      <c r="I19" s="6" t="n">
        <v>116.7</v>
      </c>
      <c r="J19" s="6" t="n">
        <v>116.7</v>
      </c>
    </row>
    <row collapsed="false" customFormat="false" customHeight="false" hidden="false" ht="12.1" outlineLevel="0" r="20">
      <c r="A20" s="43" t="n">
        <v>44186</v>
      </c>
      <c r="B20" s="16" t="s">
        <v>807</v>
      </c>
      <c r="C20" s="16" t="s">
        <v>663</v>
      </c>
      <c r="D20" s="16" t="s">
        <v>1175</v>
      </c>
      <c r="E20" s="6" t="n">
        <v>1000</v>
      </c>
      <c r="F20" s="7" t="n">
        <v>8</v>
      </c>
      <c r="G20" s="6" t="n">
        <v>22.79</v>
      </c>
      <c r="H20" s="6" t="n">
        <v>0</v>
      </c>
      <c r="I20" s="6" t="n">
        <v>182.32</v>
      </c>
      <c r="J20" s="6" t="n">
        <v>182.32</v>
      </c>
    </row>
    <row collapsed="false" customFormat="false" customHeight="false" hidden="false" ht="12.1" outlineLevel="0" r="21">
      <c r="A21" s="43" t="n">
        <v>44229</v>
      </c>
      <c r="B21" s="16" t="s">
        <v>807</v>
      </c>
      <c r="C21" s="16" t="s">
        <v>670</v>
      </c>
      <c r="D21" s="16" t="s">
        <v>1178</v>
      </c>
      <c r="E21" s="6" t="n">
        <v>1000</v>
      </c>
      <c r="F21" s="7" t="n">
        <v>10</v>
      </c>
      <c r="G21" s="6" t="n">
        <v>32.66</v>
      </c>
      <c r="H21" s="6" t="n">
        <v>42</v>
      </c>
      <c r="I21" s="6" t="n">
        <v>326.6</v>
      </c>
      <c r="J21" s="6" t="n">
        <v>284.6</v>
      </c>
    </row>
    <row collapsed="false" customFormat="false" customHeight="false" hidden="false" ht="12.1" outlineLevel="0" r="22">
      <c r="A22" s="43" t="n">
        <v>44259</v>
      </c>
      <c r="B22" s="16" t="s">
        <v>807</v>
      </c>
      <c r="C22" s="16" t="s">
        <v>667</v>
      </c>
      <c r="D22" s="16" t="s">
        <v>1176</v>
      </c>
      <c r="E22" s="6" t="n">
        <v>400</v>
      </c>
      <c r="F22" s="7" t="n">
        <v>10</v>
      </c>
      <c r="G22" s="6" t="n">
        <v>11.67</v>
      </c>
      <c r="H22" s="6" t="n">
        <v>15</v>
      </c>
      <c r="I22" s="6" t="n">
        <v>116.7</v>
      </c>
      <c r="J22" s="6" t="n">
        <v>101.7</v>
      </c>
    </row>
    <row collapsed="false" customFormat="false" customHeight="false" hidden="false" ht="12.1" outlineLevel="0" r="23">
      <c r="A23" s="43" t="n">
        <v>44277</v>
      </c>
      <c r="B23" s="16" t="s">
        <v>807</v>
      </c>
      <c r="C23" s="16" t="s">
        <v>663</v>
      </c>
      <c r="D23" s="16" t="s">
        <v>1175</v>
      </c>
      <c r="E23" s="6" t="n">
        <v>1000</v>
      </c>
      <c r="F23" s="7" t="n">
        <v>8</v>
      </c>
      <c r="G23" s="6" t="n">
        <v>22.79</v>
      </c>
      <c r="H23" s="6" t="n">
        <v>24</v>
      </c>
      <c r="I23" s="6" t="n">
        <v>182.32</v>
      </c>
      <c r="J23" s="6" t="n">
        <v>158.32</v>
      </c>
    </row>
    <row collapsed="false" customFormat="false" customHeight="false" hidden="false" ht="12.1" outlineLevel="0" r="24">
      <c r="A24" s="43" t="n">
        <v>44368</v>
      </c>
      <c r="B24" s="16" t="s">
        <v>807</v>
      </c>
      <c r="C24" s="16" t="s">
        <v>663</v>
      </c>
      <c r="D24" s="16" t="s">
        <v>1175</v>
      </c>
      <c r="E24" s="6" t="n">
        <v>1000</v>
      </c>
      <c r="F24" s="7" t="n">
        <v>10</v>
      </c>
      <c r="G24" s="6" t="n">
        <v>22.79</v>
      </c>
      <c r="H24" s="6" t="n">
        <v>30</v>
      </c>
      <c r="I24" s="6" t="n">
        <v>227.9</v>
      </c>
      <c r="J24" s="6" t="n">
        <v>197.9</v>
      </c>
    </row>
    <row collapsed="false" customFormat="false" customHeight="false" hidden="false" ht="12.1" outlineLevel="0" r="25">
      <c r="A25" s="43" t="n">
        <v>44373</v>
      </c>
      <c r="B25" s="16" t="s">
        <v>807</v>
      </c>
      <c r="C25" s="16" t="s">
        <v>685</v>
      </c>
      <c r="D25" s="16" t="s">
        <v>1179</v>
      </c>
      <c r="E25" s="6" t="n">
        <v>1000</v>
      </c>
      <c r="F25" s="7" t="n">
        <v>4</v>
      </c>
      <c r="G25" s="6" t="n">
        <v>19.82</v>
      </c>
      <c r="H25" s="6" t="n">
        <v>10</v>
      </c>
      <c r="I25" s="6" t="n">
        <v>79.28</v>
      </c>
      <c r="J25" s="6" t="n">
        <v>69.28</v>
      </c>
    </row>
    <row collapsed="false" customFormat="false" customHeight="false" hidden="false" ht="12.1" outlineLevel="0" r="26">
      <c r="A26" s="43" t="n">
        <v>44411</v>
      </c>
      <c r="B26" s="16" t="s">
        <v>807</v>
      </c>
      <c r="C26" s="16" t="s">
        <v>670</v>
      </c>
      <c r="D26" s="16" t="s">
        <v>1178</v>
      </c>
      <c r="E26" s="6" t="n">
        <v>1000</v>
      </c>
      <c r="F26" s="7" t="n">
        <v>10</v>
      </c>
      <c r="G26" s="6" t="n">
        <v>26.78</v>
      </c>
      <c r="H26" s="6" t="n">
        <v>35</v>
      </c>
      <c r="I26" s="6" t="n">
        <v>267.8</v>
      </c>
      <c r="J26" s="6" t="n">
        <v>232.8</v>
      </c>
    </row>
    <row collapsed="false" customFormat="false" customHeight="false" hidden="false" ht="12.1" outlineLevel="0" r="27">
      <c r="A27" s="43" t="n">
        <v>44459</v>
      </c>
      <c r="B27" s="16" t="s">
        <v>807</v>
      </c>
      <c r="C27" s="16" t="s">
        <v>663</v>
      </c>
      <c r="D27" s="16" t="s">
        <v>1175</v>
      </c>
      <c r="E27" s="6" t="n">
        <v>1000</v>
      </c>
      <c r="F27" s="7" t="n">
        <v>10</v>
      </c>
      <c r="G27" s="6" t="n">
        <v>22.79</v>
      </c>
      <c r="H27" s="6" t="n">
        <v>30</v>
      </c>
      <c r="I27" s="6" t="n">
        <v>227.9</v>
      </c>
      <c r="J27" s="6" t="n">
        <v>197.9</v>
      </c>
    </row>
    <row collapsed="false" customFormat="false" customHeight="false" hidden="false" ht="12.1" outlineLevel="0" r="28">
      <c r="A28" s="43" t="n">
        <v>44464</v>
      </c>
      <c r="B28" s="16" t="s">
        <v>807</v>
      </c>
      <c r="C28" s="16" t="s">
        <v>685</v>
      </c>
      <c r="D28" s="16" t="s">
        <v>1179</v>
      </c>
      <c r="E28" s="6" t="n">
        <v>1000</v>
      </c>
      <c r="F28" s="7" t="n">
        <v>5</v>
      </c>
      <c r="G28" s="6" t="n">
        <v>19.82</v>
      </c>
      <c r="H28" s="6" t="n">
        <v>13</v>
      </c>
      <c r="I28" s="6" t="n">
        <v>99.1</v>
      </c>
      <c r="J28" s="6" t="n">
        <v>86.1</v>
      </c>
    </row>
    <row collapsed="false" customFormat="false" customHeight="false" hidden="false" ht="12.1" outlineLevel="0" r="29">
      <c r="A29" s="43" t="n">
        <v>44719</v>
      </c>
      <c r="B29" s="16" t="s">
        <v>807</v>
      </c>
      <c r="C29" s="16" t="s">
        <v>711</v>
      </c>
      <c r="D29" s="16" t="s">
        <v>1180</v>
      </c>
      <c r="E29" s="6" t="n">
        <v>1000</v>
      </c>
      <c r="F29" s="7" t="n">
        <v>2</v>
      </c>
      <c r="G29" s="6" t="n">
        <v>36.9</v>
      </c>
      <c r="H29" s="6" t="n">
        <v>10</v>
      </c>
      <c r="I29" s="6" t="n">
        <v>73.8</v>
      </c>
      <c r="J29" s="6" t="n">
        <v>63.8</v>
      </c>
    </row>
    <row collapsed="false" customFormat="false" customHeight="false" hidden="false" ht="12.1" outlineLevel="0" r="30">
      <c r="A30" s="43" t="n">
        <v>44782</v>
      </c>
      <c r="B30" s="16" t="s">
        <v>807</v>
      </c>
      <c r="C30" s="16" t="s">
        <v>716</v>
      </c>
      <c r="D30" s="16" t="s">
        <v>1181</v>
      </c>
      <c r="E30" s="6" t="n">
        <v>1760.41</v>
      </c>
      <c r="F30" s="7" t="n">
        <v>1</v>
      </c>
      <c r="G30" s="6" t="n">
        <v>17.04</v>
      </c>
      <c r="H30" s="6" t="n">
        <v>2</v>
      </c>
      <c r="I30" s="6" t="n">
        <v>17.04</v>
      </c>
      <c r="J30" s="6" t="n">
        <v>15.04</v>
      </c>
    </row>
    <row collapsed="false" customFormat="false" customHeight="false" hidden="false" ht="12.1" outlineLevel="0" r="31">
      <c r="A31" s="43" t="n">
        <v>44964</v>
      </c>
      <c r="B31" s="16" t="s">
        <v>807</v>
      </c>
      <c r="C31" s="16" t="s">
        <v>716</v>
      </c>
      <c r="D31" s="16" t="s">
        <v>1181</v>
      </c>
      <c r="E31" s="6" t="n">
        <v>1760.41</v>
      </c>
      <c r="F31" s="7" t="n">
        <v>1</v>
      </c>
      <c r="G31" s="6" t="n">
        <v>16.89</v>
      </c>
      <c r="H31" s="6" t="n">
        <v>2</v>
      </c>
      <c r="I31" s="6" t="n">
        <v>16.89</v>
      </c>
      <c r="J31" s="6" t="n">
        <v>14.89</v>
      </c>
    </row>
    <row collapsed="false" customFormat="false" customHeight="false" hidden="false" ht="12.1" outlineLevel="0" r="32">
      <c r="A32" s="43" t="n">
        <v>44984</v>
      </c>
      <c r="B32" s="16" t="s">
        <v>841</v>
      </c>
      <c r="C32" s="16" t="s">
        <v>725</v>
      </c>
      <c r="D32" s="16" t="s">
        <v>1182</v>
      </c>
      <c r="E32" s="6" t="n">
        <v>1000</v>
      </c>
      <c r="F32" s="7" t="n">
        <v>1</v>
      </c>
      <c r="G32" s="6" t="n">
        <v>204.52</v>
      </c>
      <c r="H32" s="6" t="n">
        <v>27</v>
      </c>
      <c r="I32" s="6" t="n">
        <v>204.52</v>
      </c>
      <c r="J32" s="6" t="n">
        <v>177.52</v>
      </c>
    </row>
    <row collapsed="false" customFormat="false" customHeight="false" hidden="false" ht="12.1" outlineLevel="0" r="33">
      <c r="A33" s="43" t="n">
        <v>45082</v>
      </c>
      <c r="B33" s="16" t="s">
        <v>841</v>
      </c>
      <c r="C33" s="16" t="s">
        <v>731</v>
      </c>
      <c r="D33" s="16" t="s">
        <v>1183</v>
      </c>
      <c r="E33" s="6" t="n">
        <v>1000</v>
      </c>
      <c r="F33" s="7" t="n">
        <v>1</v>
      </c>
      <c r="G33" s="6" t="n">
        <v>22.44</v>
      </c>
      <c r="H33" s="6" t="n">
        <v>3</v>
      </c>
      <c r="I33" s="6" t="n">
        <v>22.44</v>
      </c>
      <c r="J33" s="6" t="n">
        <v>19.44</v>
      </c>
    </row>
    <row collapsed="false" customFormat="false" customHeight="false" hidden="false" ht="12.1" outlineLevel="0" r="34">
      <c r="A34" s="43" t="n">
        <v>45166</v>
      </c>
      <c r="B34" s="16" t="s">
        <v>841</v>
      </c>
      <c r="C34" s="16" t="s">
        <v>725</v>
      </c>
      <c r="D34" s="16" t="s">
        <v>1182</v>
      </c>
      <c r="E34" s="6" t="n">
        <v>1000</v>
      </c>
      <c r="F34" s="7" t="n">
        <v>2</v>
      </c>
      <c r="G34" s="6" t="n">
        <v>247.39</v>
      </c>
      <c r="H34" s="6" t="n">
        <v>64</v>
      </c>
      <c r="I34" s="6" t="n">
        <v>494.78</v>
      </c>
      <c r="J34" s="6" t="n">
        <v>430.78</v>
      </c>
    </row>
    <row collapsed="false" customFormat="false" customHeight="false" hidden="false" ht="12.1" outlineLevel="0" r="35">
      <c r="A35" s="43" t="n">
        <v>45173</v>
      </c>
      <c r="B35" s="16" t="s">
        <v>841</v>
      </c>
      <c r="C35" s="16" t="s">
        <v>731</v>
      </c>
      <c r="D35" s="16" t="s">
        <v>1183</v>
      </c>
      <c r="E35" s="6" t="n">
        <v>1000</v>
      </c>
      <c r="F35" s="7" t="n">
        <v>10</v>
      </c>
      <c r="G35" s="6" t="n">
        <v>22.44</v>
      </c>
      <c r="H35" s="6" t="n">
        <v>29</v>
      </c>
      <c r="I35" s="6" t="n">
        <v>224.4</v>
      </c>
      <c r="J35" s="6" t="n">
        <v>195.4</v>
      </c>
    </row>
    <row collapsed="false" customFormat="false" customHeight="false" hidden="false" ht="12.1" outlineLevel="0" r="36">
      <c r="A36" s="43" t="n">
        <v>45184</v>
      </c>
      <c r="B36" s="16" t="s">
        <v>807</v>
      </c>
      <c r="C36" s="16" t="s">
        <v>736</v>
      </c>
      <c r="D36" s="16" t="s">
        <v>1184</v>
      </c>
      <c r="E36" s="6" t="n">
        <v>1000</v>
      </c>
      <c r="F36" s="7" t="n">
        <v>1</v>
      </c>
      <c r="G36" s="6" t="n">
        <v>1256.24</v>
      </c>
      <c r="H36" s="6" t="n">
        <v>163</v>
      </c>
      <c r="I36" s="6" t="n">
        <v>1256.24</v>
      </c>
      <c r="J36" s="6" t="n">
        <v>1093.24</v>
      </c>
    </row>
    <row collapsed="false" customFormat="false" customHeight="false" hidden="false" ht="12.1" outlineLevel="0" r="37">
      <c r="A37" s="43" t="n">
        <v>45258</v>
      </c>
      <c r="B37" s="16" t="s">
        <v>841</v>
      </c>
      <c r="C37" s="16" t="s">
        <v>737</v>
      </c>
      <c r="D37" s="16" t="s">
        <v>1185</v>
      </c>
      <c r="E37" s="6" t="n">
        <v>1000</v>
      </c>
      <c r="F37" s="7" t="n">
        <v>1</v>
      </c>
      <c r="G37" s="6" t="n">
        <v>47.37</v>
      </c>
      <c r="H37" s="6" t="n">
        <v>6</v>
      </c>
      <c r="I37" s="6" t="n">
        <v>47.37</v>
      </c>
      <c r="J37" s="6" t="n">
        <v>41.37</v>
      </c>
    </row>
    <row collapsed="false" customFormat="false" customHeight="false" hidden="false" ht="12.1" outlineLevel="0" r="38">
      <c r="A38" s="43" t="n">
        <v>45357</v>
      </c>
      <c r="B38" s="16" t="s">
        <v>807</v>
      </c>
      <c r="C38" s="16" t="s">
        <v>742</v>
      </c>
      <c r="D38" s="16" t="s">
        <v>1186</v>
      </c>
      <c r="E38" s="6" t="n">
        <v>1000</v>
      </c>
      <c r="F38" s="7" t="n">
        <v>11</v>
      </c>
      <c r="G38" s="6" t="n">
        <v>30.42</v>
      </c>
      <c r="H38" s="6" t="n">
        <v>44</v>
      </c>
      <c r="I38" s="6" t="n">
        <v>334.62</v>
      </c>
      <c r="J38" s="6" t="n">
        <v>290.62</v>
      </c>
    </row>
    <row collapsed="false" customFormat="false" customHeight="false" hidden="false" ht="12.1" outlineLevel="0" r="39">
      <c r="A39" s="43" t="n">
        <v>45440</v>
      </c>
      <c r="B39" s="16" t="s">
        <v>807</v>
      </c>
      <c r="C39" s="16" t="s">
        <v>737</v>
      </c>
      <c r="D39" s="16" t="s">
        <v>1185</v>
      </c>
      <c r="E39" s="6" t="n">
        <v>1000</v>
      </c>
      <c r="F39" s="7" t="n">
        <v>20</v>
      </c>
      <c r="G39" s="6" t="n">
        <v>47.37</v>
      </c>
      <c r="H39" s="6" t="n">
        <v>123</v>
      </c>
      <c r="I39" s="6" t="n">
        <v>947.4</v>
      </c>
      <c r="J39" s="6" t="n">
        <v>824.4</v>
      </c>
    </row>
    <row collapsed="false" customFormat="false" customHeight="false" hidden="false" ht="12.1" outlineLevel="0" r="40">
      <c r="A40" s="43" t="n">
        <v>45440</v>
      </c>
      <c r="B40" s="16" t="s">
        <v>807</v>
      </c>
      <c r="C40" s="16" t="s">
        <v>743</v>
      </c>
      <c r="D40" s="16" t="s">
        <v>1187</v>
      </c>
      <c r="E40" s="6" t="n">
        <v>1000</v>
      </c>
      <c r="F40" s="7" t="n">
        <v>11</v>
      </c>
      <c r="G40" s="6" t="n">
        <v>46.62</v>
      </c>
      <c r="H40" s="6" t="n">
        <v>67</v>
      </c>
      <c r="I40" s="6" t="n">
        <v>512.82</v>
      </c>
      <c r="J40" s="6" t="n">
        <v>445.82</v>
      </c>
    </row>
    <row collapsed="false" customFormat="false" customHeight="false" hidden="false" ht="12.1" outlineLevel="0" r="41">
      <c r="A41" s="43" t="n">
        <v>45447</v>
      </c>
      <c r="B41" s="16" t="s">
        <v>807</v>
      </c>
      <c r="C41" s="16" t="s">
        <v>739</v>
      </c>
      <c r="D41" s="16" t="s">
        <v>1188</v>
      </c>
      <c r="E41" s="6" t="n">
        <v>1000</v>
      </c>
      <c r="F41" s="7" t="n">
        <v>50</v>
      </c>
      <c r="G41" s="6" t="n">
        <v>35.4</v>
      </c>
      <c r="H41" s="6" t="n">
        <v>230</v>
      </c>
      <c r="I41" s="6" t="n">
        <v>1770</v>
      </c>
      <c r="J41" s="6" t="n">
        <v>1540</v>
      </c>
    </row>
    <row collapsed="false" customFormat="false" customHeight="false" hidden="false" ht="12.1" outlineLevel="0" r="42">
      <c r="A42" s="43" t="n">
        <v>45448</v>
      </c>
      <c r="B42" s="16" t="s">
        <v>807</v>
      </c>
      <c r="C42" s="16" t="s">
        <v>742</v>
      </c>
      <c r="D42" s="16" t="s">
        <v>1186</v>
      </c>
      <c r="E42" s="6" t="n">
        <v>1000</v>
      </c>
      <c r="F42" s="7" t="n">
        <v>11</v>
      </c>
      <c r="G42" s="6" t="n">
        <v>30.42</v>
      </c>
      <c r="H42" s="6" t="n">
        <v>44</v>
      </c>
      <c r="I42" s="6" t="n">
        <v>334.62</v>
      </c>
      <c r="J42" s="6" t="n">
        <v>290.62</v>
      </c>
    </row>
    <row collapsed="false" customFormat="false" customHeight="false" hidden="false" ht="12.1" outlineLevel="0" r="43">
      <c r="A43" s="43" t="n">
        <v>45524</v>
      </c>
      <c r="B43" s="16" t="s">
        <v>841</v>
      </c>
      <c r="C43" s="16" t="s">
        <v>112</v>
      </c>
      <c r="D43" s="16" t="s">
        <v>114</v>
      </c>
      <c r="E43" s="6" t="n">
        <v>100</v>
      </c>
      <c r="F43" s="7" t="n">
        <v>1</v>
      </c>
      <c r="G43" s="6" t="n">
        <v>141.48</v>
      </c>
      <c r="H43" s="6" t="n">
        <v>18</v>
      </c>
      <c r="I43" s="6" t="n">
        <v>141.48</v>
      </c>
      <c r="J43" s="6" t="n">
        <v>123.48</v>
      </c>
    </row>
    <row collapsed="false" customFormat="false" customHeight="false" hidden="false" ht="12.1" outlineLevel="0" r="44">
      <c r="A44" s="43" t="n">
        <v>45615</v>
      </c>
      <c r="B44" s="16" t="s">
        <v>841</v>
      </c>
      <c r="C44" s="16" t="s">
        <v>112</v>
      </c>
      <c r="D44" s="16" t="s">
        <v>114</v>
      </c>
      <c r="E44" s="6" t="n">
        <v>100</v>
      </c>
      <c r="F44" s="7" t="n">
        <v>4</v>
      </c>
      <c r="G44" s="6" t="n">
        <v>156.05</v>
      </c>
      <c r="H44" s="6" t="n">
        <v>81</v>
      </c>
      <c r="I44" s="6" t="n">
        <v>624.2</v>
      </c>
      <c r="J44" s="6" t="n">
        <v>543.2</v>
      </c>
    </row>
    <row collapsed="false" customFormat="false" customHeight="false" hidden="false" ht="12.1" outlineLevel="0" r="45">
      <c r="A45" s="43" t="n">
        <v>45622</v>
      </c>
      <c r="B45" s="16" t="s">
        <v>807</v>
      </c>
      <c r="C45" s="16" t="s">
        <v>737</v>
      </c>
      <c r="D45" s="16" t="s">
        <v>1185</v>
      </c>
      <c r="E45" s="6" t="n">
        <v>1000</v>
      </c>
      <c r="F45" s="7" t="n">
        <v>20</v>
      </c>
      <c r="G45" s="6" t="n">
        <v>47.37</v>
      </c>
      <c r="H45" s="6" t="n">
        <v>123</v>
      </c>
      <c r="I45" s="6" t="n">
        <v>947.4</v>
      </c>
      <c r="J45" s="6" t="n">
        <v>824.4</v>
      </c>
    </row>
    <row collapsed="false" customFormat="false" customHeight="false" hidden="false" ht="12.1" outlineLevel="0" r="46">
      <c r="A46" s="43" t="n">
        <v>45626</v>
      </c>
      <c r="B46" s="16" t="s">
        <v>807</v>
      </c>
      <c r="C46" s="16" t="s">
        <v>117</v>
      </c>
      <c r="D46" s="16" t="s">
        <v>118</v>
      </c>
      <c r="E46" s="6" t="n">
        <v>100</v>
      </c>
      <c r="F46" s="7" t="n">
        <v>3</v>
      </c>
      <c r="G46" s="6" t="n">
        <v>54.95</v>
      </c>
      <c r="H46" s="6" t="n">
        <v>21</v>
      </c>
      <c r="I46" s="6" t="n">
        <v>164.85</v>
      </c>
      <c r="J46" s="6" t="n">
        <v>143.85</v>
      </c>
    </row>
    <row collapsed="false" customFormat="false" customHeight="false" hidden="false" ht="12.1" outlineLevel="0" r="47">
      <c r="A47" s="43" t="n">
        <v>45629</v>
      </c>
      <c r="B47" s="16" t="s">
        <v>807</v>
      </c>
      <c r="C47" s="16" t="s">
        <v>739</v>
      </c>
      <c r="D47" s="16" t="s">
        <v>1188</v>
      </c>
      <c r="E47" s="6" t="n">
        <v>1000</v>
      </c>
      <c r="F47" s="7" t="n">
        <v>56</v>
      </c>
      <c r="G47" s="6" t="n">
        <v>35.4</v>
      </c>
      <c r="H47" s="6" t="n">
        <v>258</v>
      </c>
      <c r="I47" s="6" t="n">
        <v>1982.4</v>
      </c>
      <c r="J47" s="6" t="n">
        <v>1724.4</v>
      </c>
    </row>
    <row collapsed="false" customFormat="false" customHeight="false" hidden="false" ht="12.1" outlineLevel="0" r="48">
      <c r="A48" s="43" t="n">
        <v>45706</v>
      </c>
      <c r="B48" s="16" t="s">
        <v>841</v>
      </c>
      <c r="C48" s="16" t="s">
        <v>112</v>
      </c>
      <c r="D48" s="16" t="s">
        <v>114</v>
      </c>
      <c r="E48" s="6" t="n">
        <v>100</v>
      </c>
      <c r="F48" s="7" t="n">
        <v>5</v>
      </c>
      <c r="G48" s="6" t="n">
        <v>142.49</v>
      </c>
      <c r="H48" s="6" t="n">
        <v>93</v>
      </c>
      <c r="I48" s="6" t="n">
        <v>712.45</v>
      </c>
      <c r="J48" s="6" t="n">
        <v>619.45</v>
      </c>
    </row>
    <row collapsed="false" customFormat="false" customHeight="false" hidden="false" ht="12.1" outlineLevel="0" r="49">
      <c r="A49" s="43" t="n">
        <v>45797</v>
      </c>
      <c r="B49" s="16" t="s">
        <v>841</v>
      </c>
      <c r="C49" s="16" t="s">
        <v>112</v>
      </c>
      <c r="D49" s="16" t="s">
        <v>114</v>
      </c>
      <c r="E49" s="6" t="n">
        <v>100</v>
      </c>
      <c r="F49" s="7" t="n">
        <v>5</v>
      </c>
      <c r="G49" s="6" t="n">
        <v>125.28</v>
      </c>
      <c r="H49" s="6" t="n">
        <v>81</v>
      </c>
      <c r="I49" s="6" t="n">
        <v>626.4</v>
      </c>
      <c r="J49" s="6" t="n">
        <v>545.4</v>
      </c>
    </row>
    <row collapsed="false" customFormat="false" customHeight="false" hidden="false" ht="12.1" outlineLevel="0" r="50">
      <c r="A50" s="43" t="n">
        <v>45888</v>
      </c>
      <c r="B50" s="16" t="s">
        <v>841</v>
      </c>
      <c r="C50" s="16" t="s">
        <v>112</v>
      </c>
      <c r="D50" s="16" t="s">
        <v>114</v>
      </c>
      <c r="E50" s="6" t="n">
        <v>100</v>
      </c>
      <c r="F50" s="7" t="n">
        <v>5</v>
      </c>
      <c r="G50" s="6" t="n">
        <v>125.34</v>
      </c>
      <c r="H50" s="6" t="n">
        <v>81</v>
      </c>
      <c r="I50" s="6" t="n">
        <v>626.7</v>
      </c>
      <c r="J50" s="6" t="n">
        <v>545.7</v>
      </c>
    </row>
    <row collapsed="false" customFormat="false" customHeight="false" hidden="false" ht="12.1" outlineLevel="0" r="51">
      <c r="A51" s="43" t="n">
        <v>45921</v>
      </c>
      <c r="B51" s="16" t="s">
        <v>999</v>
      </c>
      <c r="C51" s="16" t="s">
        <v>134</v>
      </c>
      <c r="D51" s="16" t="s">
        <v>135</v>
      </c>
      <c r="E51" s="6" t="n">
        <v>1000</v>
      </c>
      <c r="F51" s="7" t="n">
        <v>3</v>
      </c>
      <c r="G51" s="6" t="n">
        <v>15.84</v>
      </c>
      <c r="H51" s="6" t="n">
        <v>6</v>
      </c>
      <c r="I51" s="6" t="n">
        <v>47.52</v>
      </c>
      <c r="J51" s="6" t="n">
        <v>41.52</v>
      </c>
    </row>
    <row collapsed="false" customFormat="false" customHeight="false" hidden="false" ht="12.1" outlineLevel="0" r="52">
      <c r="A52" s="43" t="n">
        <v>45926</v>
      </c>
      <c r="B52" s="16" t="s">
        <v>999</v>
      </c>
      <c r="C52" s="16" t="s">
        <v>117</v>
      </c>
      <c r="D52" s="16" t="s">
        <v>118</v>
      </c>
      <c r="E52" s="6" t="n">
        <v>100</v>
      </c>
      <c r="F52" s="7" t="n">
        <v>2</v>
      </c>
      <c r="G52" s="6" t="n">
        <v>42.64</v>
      </c>
      <c r="H52" s="6" t="n">
        <v>11</v>
      </c>
      <c r="I52" s="6" t="n">
        <v>85.28</v>
      </c>
      <c r="J52" s="6" t="n">
        <v>74.28</v>
      </c>
    </row>
    <row collapsed="false" customFormat="false" customHeight="false" hidden="false" ht="12.1" outlineLevel="0" r="53">
      <c r="A53" s="43" t="n">
        <v>45951</v>
      </c>
      <c r="B53" s="16" t="s">
        <v>999</v>
      </c>
      <c r="C53" s="16" t="s">
        <v>134</v>
      </c>
      <c r="D53" s="16" t="s">
        <v>135</v>
      </c>
      <c r="E53" s="6" t="n">
        <v>1000</v>
      </c>
      <c r="F53" s="7" t="n">
        <v>4</v>
      </c>
      <c r="G53" s="6" t="n">
        <v>15.04</v>
      </c>
      <c r="H53" s="6" t="n">
        <v>8</v>
      </c>
      <c r="I53" s="6" t="n">
        <v>60.16</v>
      </c>
      <c r="J53" s="6" t="n">
        <v>52.16</v>
      </c>
    </row>
    <row collapsed="false" customFormat="false" customHeight="false" hidden="false" ht="12.1" outlineLevel="0" r="54">
      <c r="A54" s="43" t="n">
        <v>45956</v>
      </c>
      <c r="B54" s="16" t="s">
        <v>999</v>
      </c>
      <c r="C54" s="16" t="s">
        <v>117</v>
      </c>
      <c r="D54" s="16" t="s">
        <v>118</v>
      </c>
      <c r="E54" s="6" t="n">
        <v>100</v>
      </c>
      <c r="F54" s="7" t="n">
        <v>2</v>
      </c>
      <c r="G54" s="6" t="n">
        <v>41.3</v>
      </c>
      <c r="H54" s="6" t="n">
        <v>11</v>
      </c>
      <c r="I54" s="6" t="n">
        <v>82.6</v>
      </c>
      <c r="J54" s="6" t="n">
        <v>71.6</v>
      </c>
    </row>
    <row collapsed="false" customFormat="false" customHeight="false" hidden="false" ht="12.1" outlineLevel="0" r="55">
      <c r="A55" s="43" t="n">
        <v>45979</v>
      </c>
      <c r="B55" s="16" t="s">
        <v>841</v>
      </c>
      <c r="C55" s="16" t="s">
        <v>112</v>
      </c>
      <c r="D55" s="16" t="s">
        <v>114</v>
      </c>
      <c r="E55" s="6" t="n">
        <v>100</v>
      </c>
      <c r="F55" s="7" t="n">
        <v>5</v>
      </c>
      <c r="G55" s="6" t="n">
        <v>126.45</v>
      </c>
      <c r="H55" s="6" t="n">
        <v>82</v>
      </c>
      <c r="I55" s="6" t="n">
        <v>632.25</v>
      </c>
      <c r="J55" s="6" t="n">
        <v>550.25</v>
      </c>
    </row>
    <row collapsed="false" customFormat="false" customHeight="false" hidden="false" ht="12.1" outlineLevel="0" r="56">
      <c r="A56" s="43" t="n">
        <v>45979</v>
      </c>
      <c r="B56" s="16" t="s">
        <v>999</v>
      </c>
      <c r="C56" s="16" t="s">
        <v>751</v>
      </c>
      <c r="D56" s="16" t="s">
        <v>1189</v>
      </c>
      <c r="E56" s="6" t="n">
        <v>1000</v>
      </c>
      <c r="F56" s="7" t="n">
        <v>1</v>
      </c>
      <c r="G56" s="6" t="n">
        <v>11.18</v>
      </c>
      <c r="H56" s="6" t="n">
        <v>1</v>
      </c>
      <c r="I56" s="6" t="n">
        <v>11.18</v>
      </c>
      <c r="J56" s="6" t="n">
        <v>10.18</v>
      </c>
    </row>
    <row collapsed="false" customFormat="false" customHeight="false" hidden="false" ht="12.1" outlineLevel="0" r="57">
      <c r="A57" s="43" t="n">
        <v>45981</v>
      </c>
      <c r="B57" s="16" t="s">
        <v>999</v>
      </c>
      <c r="C57" s="16" t="s">
        <v>134</v>
      </c>
      <c r="D57" s="16" t="s">
        <v>135</v>
      </c>
      <c r="E57" s="6" t="n">
        <v>1000</v>
      </c>
      <c r="F57" s="7" t="n">
        <v>4</v>
      </c>
      <c r="G57" s="6" t="n">
        <v>14.78</v>
      </c>
      <c r="H57" s="6" t="n">
        <v>8</v>
      </c>
      <c r="I57" s="6" t="n">
        <v>59.12</v>
      </c>
      <c r="J57" s="6" t="n">
        <v>51.12</v>
      </c>
    </row>
    <row collapsed="false" customFormat="false" customHeight="false" hidden="false" ht="12.1" outlineLevel="0" r="58">
      <c r="A58" s="43" t="n">
        <v>45986</v>
      </c>
      <c r="B58" s="16" t="s">
        <v>999</v>
      </c>
      <c r="C58" s="16" t="s">
        <v>743</v>
      </c>
      <c r="D58" s="16" t="s">
        <v>1187</v>
      </c>
      <c r="E58" s="6" t="n">
        <v>1000</v>
      </c>
      <c r="F58" s="7" t="n">
        <v>1</v>
      </c>
      <c r="G58" s="6" t="n">
        <v>46.62</v>
      </c>
      <c r="H58" s="6" t="n">
        <v>6</v>
      </c>
      <c r="I58" s="6" t="n">
        <v>46.62</v>
      </c>
      <c r="J58" s="6" t="n">
        <v>40.62</v>
      </c>
    </row>
    <row collapsed="false" customFormat="false" customHeight="false" hidden="false" ht="12.1" outlineLevel="0" r="59">
      <c r="A59" s="43" t="n">
        <v>45986</v>
      </c>
      <c r="B59" s="16" t="s">
        <v>999</v>
      </c>
      <c r="C59" s="16" t="s">
        <v>117</v>
      </c>
      <c r="D59" s="16" t="s">
        <v>118</v>
      </c>
      <c r="E59" s="6" t="n">
        <v>100</v>
      </c>
      <c r="F59" s="7" t="n">
        <v>2</v>
      </c>
      <c r="G59" s="6" t="n">
        <v>40.27</v>
      </c>
      <c r="H59" s="6" t="n">
        <v>10</v>
      </c>
      <c r="I59" s="6" t="n">
        <v>80.54</v>
      </c>
      <c r="J59" s="6" t="n">
        <v>70.54</v>
      </c>
    </row>
    <row collapsed="false" customFormat="false" customHeight="false" hidden="false" ht="12.1" outlineLevel="0" r="60">
      <c r="A60" s="43" t="n">
        <v>45988</v>
      </c>
      <c r="B60" s="16" t="s">
        <v>999</v>
      </c>
      <c r="C60" s="16" t="s">
        <v>752</v>
      </c>
      <c r="D60" s="16" t="s">
        <v>1190</v>
      </c>
      <c r="E60" s="6" t="n">
        <v>1000</v>
      </c>
      <c r="F60" s="7" t="n">
        <v>1</v>
      </c>
      <c r="G60" s="6" t="n">
        <v>11.47</v>
      </c>
      <c r="H60" s="6" t="n">
        <v>1</v>
      </c>
      <c r="I60" s="6" t="n">
        <v>11.47</v>
      </c>
      <c r="J60" s="6" t="n">
        <v>10.47</v>
      </c>
    </row>
    <row collapsed="false" customFormat="false" customHeight="false" hidden="false" ht="12.1" outlineLevel="0" r="61">
      <c r="A61" s="43" t="n">
        <v>45993</v>
      </c>
      <c r="B61" s="16" t="s">
        <v>999</v>
      </c>
      <c r="C61" s="16" t="s">
        <v>739</v>
      </c>
      <c r="D61" s="16" t="s">
        <v>1188</v>
      </c>
      <c r="E61" s="6" t="n">
        <v>1000</v>
      </c>
      <c r="F61" s="7" t="n">
        <v>1</v>
      </c>
      <c r="G61" s="6" t="n">
        <v>35.4</v>
      </c>
      <c r="H61" s="6" t="n">
        <v>5</v>
      </c>
      <c r="I61" s="6" t="n">
        <v>35.4</v>
      </c>
      <c r="J61" s="6" t="n">
        <v>30.4</v>
      </c>
    </row>
    <row collapsed="false" customFormat="false" customHeight="false" hidden="false" ht="12.1" outlineLevel="0" r="62">
      <c r="A62" s="43" t="n">
        <v>46001</v>
      </c>
      <c r="B62" s="16" t="s">
        <v>999</v>
      </c>
      <c r="C62" s="16" t="s">
        <v>750</v>
      </c>
      <c r="D62" s="16" t="s">
        <v>1191</v>
      </c>
      <c r="E62" s="6" t="n">
        <v>1000</v>
      </c>
      <c r="F62" s="7" t="n">
        <v>2</v>
      </c>
      <c r="G62" s="6" t="n">
        <v>13.97</v>
      </c>
      <c r="H62" s="6" t="n">
        <v>4</v>
      </c>
      <c r="I62" s="6" t="n">
        <v>27.94</v>
      </c>
      <c r="J62" s="6" t="n">
        <v>23.94</v>
      </c>
    </row>
    <row collapsed="false" customFormat="false" customHeight="false" hidden="false" ht="12.1" outlineLevel="0" r="63">
      <c r="A63" s="43" t="n">
        <v>46002</v>
      </c>
      <c r="B63" s="16" t="s">
        <v>999</v>
      </c>
      <c r="C63" s="16" t="s">
        <v>127</v>
      </c>
      <c r="D63" s="16" t="s">
        <v>128</v>
      </c>
      <c r="E63" s="6" t="n">
        <v>1000</v>
      </c>
      <c r="F63" s="7" t="n">
        <v>9</v>
      </c>
      <c r="G63" s="6" t="n">
        <v>17.83</v>
      </c>
      <c r="H63" s="6" t="n">
        <v>21</v>
      </c>
      <c r="I63" s="6" t="n">
        <v>160.47</v>
      </c>
      <c r="J63" s="6" t="n">
        <v>139.47</v>
      </c>
    </row>
    <row collapsed="false" customFormat="false" customHeight="false" hidden="false" ht="12.1" outlineLevel="0" r="64">
      <c r="A64" s="43" t="n">
        <v>46002</v>
      </c>
      <c r="B64" s="16" t="s">
        <v>999</v>
      </c>
      <c r="C64" s="16" t="s">
        <v>753</v>
      </c>
      <c r="D64" s="16" t="s">
        <v>1192</v>
      </c>
      <c r="E64" s="6" t="n">
        <v>1000</v>
      </c>
      <c r="F64" s="7" t="n">
        <v>2</v>
      </c>
      <c r="G64" s="6" t="n">
        <v>16.85</v>
      </c>
      <c r="H64" s="6" t="n">
        <v>4</v>
      </c>
      <c r="I64" s="6" t="n">
        <v>33.7</v>
      </c>
      <c r="J64" s="6" t="n">
        <v>29.7</v>
      </c>
    </row>
    <row collapsed="false" customFormat="false" customHeight="false" hidden="false" ht="12.1" outlineLevel="0" r="65">
      <c r="A65" s="43" t="n">
        <v>46009</v>
      </c>
      <c r="B65" s="16" t="s">
        <v>999</v>
      </c>
      <c r="C65" s="16" t="s">
        <v>751</v>
      </c>
      <c r="D65" s="16" t="s">
        <v>1189</v>
      </c>
      <c r="E65" s="6" t="n">
        <v>1000</v>
      </c>
      <c r="F65" s="7" t="n">
        <v>2</v>
      </c>
      <c r="G65" s="6" t="n">
        <v>11.18</v>
      </c>
      <c r="H65" s="6" t="n">
        <v>3</v>
      </c>
      <c r="I65" s="6" t="n">
        <v>22.36</v>
      </c>
      <c r="J65" s="6" t="n">
        <v>19.36</v>
      </c>
    </row>
    <row collapsed="false" customFormat="false" customHeight="false" hidden="false" ht="12.1" outlineLevel="0" r="66">
      <c r="A66" s="43" t="n">
        <v>46011</v>
      </c>
      <c r="B66" s="16" t="s">
        <v>999</v>
      </c>
      <c r="C66" s="16" t="s">
        <v>134</v>
      </c>
      <c r="D66" s="16" t="s">
        <v>135</v>
      </c>
      <c r="E66" s="6" t="n">
        <v>1000</v>
      </c>
      <c r="F66" s="7" t="n">
        <v>4</v>
      </c>
      <c r="G66" s="6" t="n">
        <v>14.63</v>
      </c>
      <c r="H66" s="6" t="n">
        <v>8</v>
      </c>
      <c r="I66" s="6" t="n">
        <v>58.52</v>
      </c>
      <c r="J66" s="6" t="n">
        <v>50.52</v>
      </c>
    </row>
    <row collapsed="false" customFormat="false" customHeight="false" hidden="false" ht="12.1" outlineLevel="0" r="67">
      <c r="A67" s="43" t="n">
        <v>46016</v>
      </c>
      <c r="B67" s="16" t="s">
        <v>999</v>
      </c>
      <c r="C67" s="16" t="s">
        <v>117</v>
      </c>
      <c r="D67" s="16" t="s">
        <v>118</v>
      </c>
      <c r="E67" s="6" t="n">
        <v>100</v>
      </c>
      <c r="F67" s="7" t="n">
        <v>2</v>
      </c>
      <c r="G67" s="6" t="n">
        <v>39.72</v>
      </c>
      <c r="H67" s="6" t="n">
        <v>10</v>
      </c>
      <c r="I67" s="6" t="n">
        <v>79.44</v>
      </c>
      <c r="J67" s="6" t="n">
        <v>69.44</v>
      </c>
    </row>
    <row collapsed="false" customFormat="false" customHeight="false" hidden="false" ht="12.1" outlineLevel="0" r="68">
      <c r="A68" s="43" t="n">
        <v>46018</v>
      </c>
      <c r="B68" s="16" t="s">
        <v>999</v>
      </c>
      <c r="C68" s="16" t="s">
        <v>752</v>
      </c>
      <c r="D68" s="16" t="s">
        <v>1190</v>
      </c>
      <c r="E68" s="6" t="n">
        <v>1000</v>
      </c>
      <c r="F68" s="7" t="n">
        <v>2</v>
      </c>
      <c r="G68" s="6" t="n">
        <v>11.47</v>
      </c>
      <c r="H68" s="6" t="n">
        <v>3</v>
      </c>
      <c r="I68" s="6" t="n">
        <v>22.94</v>
      </c>
      <c r="J68" s="6" t="n">
        <v>19.94</v>
      </c>
    </row>
    <row collapsed="false" customFormat="false" customHeight="false" hidden="false" ht="12.1" outlineLevel="0" r="69">
      <c r="A69" s="43" t="n">
        <v>46031</v>
      </c>
      <c r="B69" s="16" t="s">
        <v>999</v>
      </c>
      <c r="C69" s="16" t="s">
        <v>750</v>
      </c>
      <c r="D69" s="16" t="s">
        <v>1191</v>
      </c>
      <c r="E69" s="6" t="n">
        <v>1000</v>
      </c>
      <c r="F69" s="7" t="n">
        <v>2</v>
      </c>
      <c r="G69" s="6" t="n">
        <v>13.97</v>
      </c>
      <c r="H69" s="6" t="n">
        <v>4</v>
      </c>
      <c r="I69" s="6" t="n">
        <v>27.94</v>
      </c>
      <c r="J69" s="6" t="n">
        <v>23.94</v>
      </c>
    </row>
    <row collapsed="false" customFormat="false" customHeight="false" hidden="false" ht="12.1" outlineLevel="0" r="70">
      <c r="A70" s="43" t="n">
        <v>46032</v>
      </c>
      <c r="B70" s="16" t="s">
        <v>999</v>
      </c>
      <c r="C70" s="16" t="s">
        <v>753</v>
      </c>
      <c r="D70" s="16" t="s">
        <v>1192</v>
      </c>
      <c r="E70" s="6" t="n">
        <v>1000</v>
      </c>
      <c r="F70" s="7" t="n">
        <v>2</v>
      </c>
      <c r="G70" s="6" t="n">
        <v>16.85</v>
      </c>
      <c r="H70" s="6" t="n">
        <v>4</v>
      </c>
      <c r="I70" s="6" t="n">
        <v>33.7</v>
      </c>
      <c r="J70" s="6" t="n">
        <v>29.7</v>
      </c>
    </row>
    <row collapsed="false" customFormat="false" customHeight="false" hidden="false" ht="12.1" outlineLevel="0" r="71">
      <c r="A71" s="43" t="n">
        <v>46036</v>
      </c>
      <c r="B71" s="16" t="s">
        <v>999</v>
      </c>
      <c r="C71" s="16" t="s">
        <v>130</v>
      </c>
      <c r="D71" s="16" t="s">
        <v>131</v>
      </c>
      <c r="E71" s="6" t="n">
        <v>1000</v>
      </c>
      <c r="F71" s="7" t="n">
        <v>7</v>
      </c>
      <c r="G71" s="6" t="n">
        <v>12.21</v>
      </c>
      <c r="H71" s="6" t="n">
        <v>11</v>
      </c>
      <c r="I71" s="6" t="n">
        <v>85.47</v>
      </c>
      <c r="J71" s="6" t="n">
        <v>74.47</v>
      </c>
    </row>
    <row collapsed="false" customFormat="false" customHeight="false" hidden="false" ht="12.1" outlineLevel="0" r="72">
      <c r="A72" s="43" t="n">
        <v>46039</v>
      </c>
      <c r="B72" s="16" t="s">
        <v>999</v>
      </c>
      <c r="C72" s="16" t="s">
        <v>751</v>
      </c>
      <c r="D72" s="16" t="s">
        <v>1189</v>
      </c>
      <c r="E72" s="6" t="n">
        <v>1000</v>
      </c>
      <c r="F72" s="7" t="n">
        <v>2</v>
      </c>
      <c r="G72" s="6" t="n">
        <v>11.18</v>
      </c>
      <c r="H72" s="6" t="n">
        <v>3</v>
      </c>
      <c r="I72" s="6" t="n">
        <v>22.36</v>
      </c>
      <c r="J72" s="6" t="n">
        <v>19.36</v>
      </c>
    </row>
    <row collapsed="false" customFormat="false" customHeight="false" hidden="false" ht="12.1" outlineLevel="0" r="73">
      <c r="A73" s="43" t="n">
        <v>46041</v>
      </c>
      <c r="B73" s="16" t="s">
        <v>999</v>
      </c>
      <c r="C73" s="16" t="s">
        <v>134</v>
      </c>
      <c r="D73" s="16" t="s">
        <v>135</v>
      </c>
      <c r="E73" s="6" t="n">
        <v>1000</v>
      </c>
      <c r="F73" s="7" t="n">
        <v>6</v>
      </c>
      <c r="G73" s="6" t="n">
        <v>14.32</v>
      </c>
      <c r="H73" s="6" t="n">
        <v>11</v>
      </c>
      <c r="I73" s="6" t="n">
        <v>85.92</v>
      </c>
      <c r="J73" s="6" t="n">
        <v>74.92</v>
      </c>
    </row>
    <row collapsed="false" customFormat="false" customHeight="false" hidden="false" ht="12.1" outlineLevel="0" r="74">
      <c r="A74" s="43" t="n">
        <v>46046</v>
      </c>
      <c r="B74" s="16" t="s">
        <v>999</v>
      </c>
      <c r="C74" s="16" t="s">
        <v>117</v>
      </c>
      <c r="D74" s="16" t="s">
        <v>118</v>
      </c>
      <c r="E74" s="6" t="n">
        <v>100</v>
      </c>
      <c r="F74" s="7" t="n">
        <v>2</v>
      </c>
      <c r="G74" s="6" t="n">
        <v>38.68</v>
      </c>
      <c r="H74" s="6" t="n">
        <v>10</v>
      </c>
      <c r="I74" s="6" t="n">
        <v>77.36</v>
      </c>
      <c r="J74" s="6" t="n">
        <v>67.36</v>
      </c>
    </row>
    <row collapsed="false" customFormat="false" customHeight="false" hidden="false" ht="12.1" outlineLevel="0" r="75">
      <c r="A75" s="43" t="n">
        <v>46048</v>
      </c>
      <c r="B75" s="16" t="s">
        <v>999</v>
      </c>
      <c r="C75" s="16" t="s">
        <v>752</v>
      </c>
      <c r="D75" s="16" t="s">
        <v>1190</v>
      </c>
      <c r="E75" s="6" t="n">
        <v>1000</v>
      </c>
      <c r="F75" s="7" t="n">
        <v>2</v>
      </c>
      <c r="G75" s="6" t="n">
        <v>11.47</v>
      </c>
      <c r="H75" s="6" t="n">
        <v>3</v>
      </c>
      <c r="I75" s="6" t="n">
        <v>22.94</v>
      </c>
      <c r="J75" s="6" t="n">
        <v>19.94</v>
      </c>
    </row>
    <row collapsed="false" customFormat="false" customHeight="false" hidden="false" ht="12.1" outlineLevel="0" r="76">
      <c r="A76" s="43" t="n">
        <v>46049</v>
      </c>
      <c r="B76" s="16" t="s">
        <v>999</v>
      </c>
      <c r="C76" s="16" t="s">
        <v>141</v>
      </c>
      <c r="D76" s="16" t="s">
        <v>142</v>
      </c>
      <c r="E76" s="6" t="n">
        <v>1000</v>
      </c>
      <c r="F76" s="7" t="n">
        <v>2</v>
      </c>
      <c r="G76" s="6" t="n">
        <v>11.47</v>
      </c>
      <c r="H76" s="6" t="n">
        <v>3</v>
      </c>
      <c r="I76" s="6" t="n">
        <v>22.94</v>
      </c>
      <c r="J76" s="6" t="n">
        <v>19.94</v>
      </c>
    </row>
    <row collapsed="false" customFormat="false" customHeight="false" hidden="false" ht="12.1" outlineLevel="0" r="77">
      <c r="A77" s="43" t="n">
        <v>46061</v>
      </c>
      <c r="B77" s="16" t="s">
        <v>999</v>
      </c>
      <c r="C77" s="16" t="s">
        <v>750</v>
      </c>
      <c r="D77" s="16" t="s">
        <v>1191</v>
      </c>
      <c r="E77" s="6" t="n">
        <v>1000</v>
      </c>
      <c r="F77" s="7" t="n">
        <v>2</v>
      </c>
      <c r="G77" s="6" t="n">
        <v>13.97</v>
      </c>
      <c r="H77" s="6" t="n">
        <v>4</v>
      </c>
      <c r="I77" s="6" t="n">
        <v>27.94</v>
      </c>
      <c r="J77" s="6" t="n">
        <v>23.94</v>
      </c>
    </row>
    <row collapsed="false" customFormat="false" customHeight="false" hidden="false" ht="12.1" outlineLevel="0" r="78">
      <c r="A78" s="43" t="n">
        <v>46062</v>
      </c>
      <c r="B78" s="16" t="s">
        <v>999</v>
      </c>
      <c r="C78" s="16" t="s">
        <v>753</v>
      </c>
      <c r="D78" s="16" t="s">
        <v>1192</v>
      </c>
      <c r="E78" s="6" t="n">
        <v>1000</v>
      </c>
      <c r="F78" s="7" t="n">
        <v>2</v>
      </c>
      <c r="G78" s="6" t="n">
        <v>16.85</v>
      </c>
      <c r="H78" s="6" t="n">
        <v>4</v>
      </c>
      <c r="I78" s="6" t="n">
        <v>33.7</v>
      </c>
      <c r="J78" s="6" t="n">
        <v>29.7</v>
      </c>
    </row>
    <row collapsed="false" customFormat="false" customHeight="false" hidden="false" ht="12.1" outlineLevel="0" r="79">
      <c r="A79" s="43" t="n">
        <v>46065</v>
      </c>
      <c r="B79" s="16" t="s">
        <v>999</v>
      </c>
      <c r="C79" s="16" t="s">
        <v>144</v>
      </c>
      <c r="D79" s="16" t="s">
        <v>145</v>
      </c>
      <c r="E79" s="6" t="n">
        <v>1000</v>
      </c>
      <c r="F79" s="7" t="n">
        <v>4</v>
      </c>
      <c r="G79" s="6" t="n">
        <v>51.86</v>
      </c>
      <c r="H79" s="6" t="n">
        <v>27</v>
      </c>
      <c r="I79" s="6" t="n">
        <v>207.44</v>
      </c>
      <c r="J79" s="6" t="n">
        <v>180.44</v>
      </c>
    </row>
    <row collapsed="false" customFormat="false" customHeight="false" hidden="false" ht="12.1" outlineLevel="0" r="80">
      <c r="A80" s="43" t="n">
        <v>46065</v>
      </c>
      <c r="B80" s="16" t="s">
        <v>999</v>
      </c>
      <c r="C80" s="16" t="s">
        <v>121</v>
      </c>
      <c r="D80" s="16" t="s">
        <v>122</v>
      </c>
      <c r="E80" s="6" t="n">
        <v>100</v>
      </c>
      <c r="F80" s="7" t="n">
        <v>1</v>
      </c>
      <c r="G80" s="6" t="n">
        <v>41.06</v>
      </c>
      <c r="H80" s="6" t="n">
        <v>5</v>
      </c>
      <c r="I80" s="6" t="n">
        <v>41.06</v>
      </c>
      <c r="J80" s="6" t="n">
        <v>36.06</v>
      </c>
    </row>
    <row collapsed="false" customFormat="false" customHeight="false" hidden="false" ht="12.1" outlineLevel="0" r="81">
      <c r="A81" s="43" t="n">
        <v>46066</v>
      </c>
      <c r="B81" s="16" t="s">
        <v>999</v>
      </c>
      <c r="C81" s="16" t="s">
        <v>130</v>
      </c>
      <c r="D81" s="16" t="s">
        <v>131</v>
      </c>
      <c r="E81" s="6" t="n">
        <v>1000</v>
      </c>
      <c r="F81" s="7" t="n">
        <v>8</v>
      </c>
      <c r="G81" s="6" t="n">
        <v>12.21</v>
      </c>
      <c r="H81" s="6" t="n">
        <v>13</v>
      </c>
      <c r="I81" s="6" t="n">
        <v>97.68</v>
      </c>
      <c r="J81" s="6" t="n">
        <v>84.68</v>
      </c>
    </row>
    <row collapsed="false" customFormat="false" customHeight="false" hidden="false" ht="12.1" outlineLevel="0" r="82">
      <c r="A82" s="43" t="n">
        <v>46069</v>
      </c>
      <c r="B82" s="16" t="s">
        <v>999</v>
      </c>
      <c r="C82" s="16" t="s">
        <v>751</v>
      </c>
      <c r="D82" s="16" t="s">
        <v>1189</v>
      </c>
      <c r="E82" s="6" t="n">
        <v>1000</v>
      </c>
      <c r="F82" s="7" t="n">
        <v>2</v>
      </c>
      <c r="G82" s="6" t="n">
        <v>11.18</v>
      </c>
      <c r="H82" s="6" t="n">
        <v>3</v>
      </c>
      <c r="I82" s="6" t="n">
        <v>22.36</v>
      </c>
      <c r="J82" s="6" t="n">
        <v>19.36</v>
      </c>
    </row>
    <row collapsed="false" customFormat="false" customHeight="false" hidden="false" ht="12.1" outlineLevel="0" r="83">
      <c r="A83" s="43" t="n">
        <v>46070</v>
      </c>
      <c r="B83" s="16" t="s">
        <v>841</v>
      </c>
      <c r="C83" s="16" t="s">
        <v>112</v>
      </c>
      <c r="D83" s="16" t="s">
        <v>114</v>
      </c>
      <c r="E83" s="6" t="n">
        <v>100</v>
      </c>
      <c r="F83" s="7" t="n">
        <v>5</v>
      </c>
      <c r="G83" s="6" t="n">
        <v>119.71</v>
      </c>
      <c r="H83" s="6" t="n">
        <v>78</v>
      </c>
      <c r="I83" s="6" t="n">
        <v>598.55</v>
      </c>
      <c r="J83" s="6" t="n">
        <v>520.55</v>
      </c>
    </row>
    <row collapsed="false" customFormat="false" customHeight="false" hidden="false" ht="12.1" outlineLevel="0" r="84">
      <c r="A84" s="43" t="n">
        <v>46071</v>
      </c>
      <c r="B84" s="16" t="s">
        <v>999</v>
      </c>
      <c r="C84" s="16" t="s">
        <v>134</v>
      </c>
      <c r="D84" s="16" t="s">
        <v>135</v>
      </c>
      <c r="E84" s="6" t="n">
        <v>1000</v>
      </c>
      <c r="F84" s="7" t="n">
        <v>6</v>
      </c>
      <c r="G84" s="6" t="n">
        <v>14.22</v>
      </c>
      <c r="H84" s="6" t="n">
        <v>11</v>
      </c>
      <c r="I84" s="6" t="n">
        <v>85.32</v>
      </c>
      <c r="J84" s="6" t="n">
        <v>74.32</v>
      </c>
    </row>
    <row collapsed="false" customFormat="false" customHeight="false" hidden="false" ht="12.1" outlineLevel="0" r="85">
      <c r="A85" s="43" t="n">
        <v>46076</v>
      </c>
      <c r="B85" s="16" t="s">
        <v>999</v>
      </c>
      <c r="C85" s="16" t="s">
        <v>117</v>
      </c>
      <c r="D85" s="16" t="s">
        <v>118</v>
      </c>
      <c r="E85" s="6" t="n">
        <v>100</v>
      </c>
      <c r="F85" s="7" t="n">
        <v>3</v>
      </c>
      <c r="G85" s="6" t="n">
        <v>39.2</v>
      </c>
      <c r="H85" s="6" t="n">
        <v>15</v>
      </c>
      <c r="I85" s="6" t="n">
        <v>117.6</v>
      </c>
      <c r="J85" s="6" t="n">
        <v>102.6</v>
      </c>
    </row>
    <row collapsed="false" customFormat="false" customHeight="false" hidden="false" ht="12.1" outlineLevel="0" r="86">
      <c r="A86" s="43" t="n">
        <v>46078</v>
      </c>
      <c r="B86" s="16" t="s">
        <v>999</v>
      </c>
      <c r="C86" s="16" t="s">
        <v>752</v>
      </c>
      <c r="D86" s="16" t="s">
        <v>1190</v>
      </c>
      <c r="E86" s="6" t="n">
        <v>1000</v>
      </c>
      <c r="F86" s="7" t="n">
        <v>2</v>
      </c>
      <c r="G86" s="6" t="n">
        <v>11.47</v>
      </c>
      <c r="H86" s="6" t="n">
        <v>3</v>
      </c>
      <c r="I86" s="6" t="n">
        <v>22.94</v>
      </c>
      <c r="J86" s="6" t="n">
        <v>19.94</v>
      </c>
    </row>
    <row collapsed="false" customFormat="false" customHeight="false" hidden="false" ht="12.1" outlineLevel="0" r="87">
      <c r="A87" s="43" t="n">
        <v>46079</v>
      </c>
      <c r="B87" s="16" t="s">
        <v>999</v>
      </c>
      <c r="C87" s="16" t="s">
        <v>141</v>
      </c>
      <c r="D87" s="16" t="s">
        <v>142</v>
      </c>
      <c r="E87" s="6" t="n">
        <v>1000</v>
      </c>
      <c r="F87" s="7" t="n">
        <v>5</v>
      </c>
      <c r="G87" s="6" t="n">
        <v>11.47</v>
      </c>
      <c r="H87" s="6" t="n">
        <v>7</v>
      </c>
      <c r="I87" s="6" t="n">
        <v>57.35</v>
      </c>
      <c r="J87" s="6" t="n">
        <v>50.35</v>
      </c>
    </row>
    <row collapsed="false" customFormat="false" customHeight="false" hidden="false" ht="12.1" outlineLevel="0" r="88">
      <c r="A88" s="43" t="n">
        <v>46084</v>
      </c>
      <c r="B88" s="16" t="s">
        <v>999</v>
      </c>
      <c r="C88" s="16" t="s">
        <v>155</v>
      </c>
      <c r="D88" s="16" t="s">
        <v>156</v>
      </c>
      <c r="E88" s="6" t="n">
        <v>1000</v>
      </c>
      <c r="F88" s="7" t="n">
        <v>1</v>
      </c>
      <c r="G88" s="6" t="n">
        <v>44.88</v>
      </c>
      <c r="H88" s="6" t="n">
        <v>6</v>
      </c>
      <c r="I88" s="6" t="n">
        <v>44.88</v>
      </c>
      <c r="J88" s="6" t="n">
        <v>38.88</v>
      </c>
    </row>
    <row collapsed="false" customFormat="false" customHeight="false" hidden="false" ht="12.1" outlineLevel="0" r="89">
      <c r="A89" s="43" t="n">
        <v>46084</v>
      </c>
      <c r="B89" s="16" t="s">
        <v>999</v>
      </c>
      <c r="C89" s="16" t="s">
        <v>159</v>
      </c>
      <c r="D89" s="16" t="s">
        <v>160</v>
      </c>
      <c r="E89" s="6" t="n">
        <v>1000</v>
      </c>
      <c r="F89" s="7" t="n">
        <v>1</v>
      </c>
      <c r="G89" s="6" t="n">
        <v>49.19</v>
      </c>
      <c r="H89" s="6" t="n">
        <v>6</v>
      </c>
      <c r="I89" s="6" t="n">
        <v>49.19</v>
      </c>
      <c r="J89" s="6" t="n">
        <v>43.19</v>
      </c>
    </row>
    <row collapsed="false" customFormat="false" customHeight="false" hidden="false" ht="12.1" outlineLevel="0" r="90">
      <c r="A90" s="43" t="n">
        <v>46091</v>
      </c>
      <c r="B90" s="16" t="s">
        <v>999</v>
      </c>
      <c r="C90" s="16" t="s">
        <v>750</v>
      </c>
      <c r="D90" s="16" t="s">
        <v>1191</v>
      </c>
      <c r="E90" s="6" t="n">
        <v>1000</v>
      </c>
      <c r="F90" s="7" t="n">
        <v>2</v>
      </c>
      <c r="G90" s="6" t="n">
        <v>13.97</v>
      </c>
      <c r="H90" s="6" t="n">
        <v>4</v>
      </c>
      <c r="I90" s="6" t="n">
        <v>27.94</v>
      </c>
      <c r="J90" s="6" t="n">
        <v>23.94</v>
      </c>
    </row>
    <row collapsed="false" customFormat="false" customHeight="false" hidden="false" ht="12.1" outlineLevel="0" r="91">
      <c r="A91" s="43" t="n">
        <v>46092</v>
      </c>
      <c r="B91" s="16" t="s">
        <v>999</v>
      </c>
      <c r="C91" s="16" t="s">
        <v>753</v>
      </c>
      <c r="D91" s="16" t="s">
        <v>1192</v>
      </c>
      <c r="E91" s="6" t="n">
        <v>1000</v>
      </c>
      <c r="F91" s="7" t="n">
        <v>2</v>
      </c>
      <c r="G91" s="6" t="n">
        <v>16.85</v>
      </c>
      <c r="H91" s="6" t="n">
        <v>4</v>
      </c>
      <c r="I91" s="6" t="n">
        <v>33.7</v>
      </c>
      <c r="J91" s="6" t="n">
        <v>29.7</v>
      </c>
    </row>
    <row collapsed="false" customFormat="false" customHeight="false" hidden="false" ht="12.1" outlineLevel="0" r="92">
      <c r="A92" s="43" t="n">
        <v>46093</v>
      </c>
      <c r="B92" s="16" t="s">
        <v>999</v>
      </c>
      <c r="C92" s="16" t="s">
        <v>127</v>
      </c>
      <c r="D92" s="16" t="s">
        <v>128</v>
      </c>
      <c r="E92" s="6" t="n">
        <v>1000</v>
      </c>
      <c r="F92" s="7" t="n">
        <v>10</v>
      </c>
      <c r="G92" s="6" t="n">
        <v>17.83</v>
      </c>
      <c r="H92" s="6" t="n">
        <v>23</v>
      </c>
      <c r="I92" s="6" t="n">
        <v>178.3</v>
      </c>
      <c r="J92" s="6" t="n">
        <v>155.3</v>
      </c>
    </row>
    <row collapsed="false" customFormat="false" customHeight="false" hidden="false" ht="12.1" outlineLevel="0" r="93">
      <c r="A93" s="43" t="n">
        <v>46095</v>
      </c>
      <c r="B93" s="16" t="s">
        <v>999</v>
      </c>
      <c r="C93" s="16" t="s">
        <v>121</v>
      </c>
      <c r="D93" s="16" t="s">
        <v>122</v>
      </c>
      <c r="E93" s="6" t="n">
        <v>100</v>
      </c>
      <c r="F93" s="7" t="n">
        <v>2</v>
      </c>
      <c r="G93" s="6" t="n">
        <v>41.91</v>
      </c>
      <c r="H93" s="6" t="n">
        <v>11</v>
      </c>
      <c r="I93" s="6" t="n">
        <v>83.82</v>
      </c>
      <c r="J93" s="6" t="n">
        <v>72.82</v>
      </c>
    </row>
    <row collapsed="false" customFormat="false" customHeight="false" hidden="false" ht="12.1" outlineLevel="0" r="94">
      <c r="A94" s="43" t="n">
        <v>46096</v>
      </c>
      <c r="B94" s="16" t="s">
        <v>999</v>
      </c>
      <c r="C94" s="16" t="s">
        <v>130</v>
      </c>
      <c r="D94" s="16" t="s">
        <v>131</v>
      </c>
      <c r="E94" s="6" t="n">
        <v>1000</v>
      </c>
      <c r="F94" s="7" t="n">
        <v>8</v>
      </c>
      <c r="G94" s="6" t="n">
        <v>12.21</v>
      </c>
      <c r="H94" s="6" t="n">
        <v>13</v>
      </c>
      <c r="I94" s="6" t="n">
        <v>97.68</v>
      </c>
      <c r="J94" s="6" t="n">
        <v>84.68</v>
      </c>
    </row>
    <row collapsed="false" customFormat="false" customHeight="false" hidden="false" ht="12.1" outlineLevel="0" r="95">
      <c r="A95" s="43" t="n">
        <v>46099</v>
      </c>
      <c r="B95" s="16" t="s">
        <v>999</v>
      </c>
      <c r="C95" s="16" t="s">
        <v>751</v>
      </c>
      <c r="D95" s="16" t="s">
        <v>1189</v>
      </c>
      <c r="E95" s="6" t="n">
        <v>1000</v>
      </c>
      <c r="F95" s="7" t="n">
        <v>2</v>
      </c>
      <c r="G95" s="6" t="n">
        <v>11.18</v>
      </c>
      <c r="H95" s="6" t="n">
        <v>3</v>
      </c>
      <c r="I95" s="6" t="n">
        <v>22.36</v>
      </c>
      <c r="J95" s="6" t="n">
        <v>19.36</v>
      </c>
    </row>
    <row collapsed="false" customFormat="false" customHeight="false" hidden="false" ht="12.1" outlineLevel="0" r="96">
      <c r="A96" s="43" t="n">
        <v>46101</v>
      </c>
      <c r="B96" s="16" t="s">
        <v>999</v>
      </c>
      <c r="C96" s="16" t="s">
        <v>134</v>
      </c>
      <c r="D96" s="16" t="s">
        <v>135</v>
      </c>
      <c r="E96" s="6" t="n">
        <v>1000</v>
      </c>
      <c r="F96" s="7" t="n">
        <v>6</v>
      </c>
      <c r="G96" s="6" t="n">
        <v>13.85</v>
      </c>
      <c r="H96" s="6" t="n">
        <v>11</v>
      </c>
      <c r="I96" s="6" t="n">
        <v>83.1</v>
      </c>
      <c r="J96" s="6" t="n">
        <v>72.1</v>
      </c>
    </row>
    <row collapsed="false" customFormat="false" customHeight="false" hidden="false" ht="12.1" outlineLevel="0" r="97">
      <c r="A97" s="43" t="n">
        <v>46104</v>
      </c>
      <c r="B97" s="16" t="s">
        <v>999</v>
      </c>
      <c r="C97" s="16" t="s">
        <v>148</v>
      </c>
      <c r="D97" s="16" t="s">
        <v>149</v>
      </c>
      <c r="E97" s="6" t="n">
        <v>1000</v>
      </c>
      <c r="F97" s="7" t="n">
        <v>3</v>
      </c>
      <c r="G97" s="6" t="n">
        <v>36.65</v>
      </c>
      <c r="H97" s="6" t="n">
        <v>14</v>
      </c>
      <c r="I97" s="6" t="n">
        <v>109.95</v>
      </c>
      <c r="J97" s="6" t="n">
        <v>95.95</v>
      </c>
    </row>
    <row collapsed="false" customFormat="false" customHeight="false" hidden="false" ht="12.1" outlineLevel="0" r="98">
      <c r="A98" s="43" t="n">
        <v>46105</v>
      </c>
      <c r="B98" s="16" t="s">
        <v>999</v>
      </c>
      <c r="C98" s="16" t="s">
        <v>151</v>
      </c>
      <c r="D98" s="16" t="s">
        <v>152</v>
      </c>
      <c r="E98" s="6" t="n">
        <v>1000</v>
      </c>
      <c r="F98" s="7" t="n">
        <v>1</v>
      </c>
      <c r="G98" s="6" t="n">
        <v>56.1</v>
      </c>
      <c r="H98" s="6" t="n">
        <v>7</v>
      </c>
      <c r="I98" s="6" t="n">
        <v>56.1</v>
      </c>
      <c r="J98" s="6" t="n">
        <v>49.1</v>
      </c>
    </row>
    <row collapsed="false" customFormat="false" customHeight="false" hidden="false" ht="12.1" outlineLevel="0" r="99">
      <c r="A99" s="43" t="n">
        <v>46106</v>
      </c>
      <c r="B99" s="16" t="s">
        <v>999</v>
      </c>
      <c r="C99" s="16" t="s">
        <v>117</v>
      </c>
      <c r="D99" s="16" t="s">
        <v>118</v>
      </c>
      <c r="E99" s="6" t="n">
        <v>100</v>
      </c>
      <c r="F99" s="7" t="n">
        <v>3</v>
      </c>
      <c r="G99" s="6" t="n">
        <v>40.46</v>
      </c>
      <c r="H99" s="6" t="n">
        <v>16</v>
      </c>
      <c r="I99" s="6" t="n">
        <v>121.38</v>
      </c>
      <c r="J99" s="6" t="n">
        <v>105.38</v>
      </c>
    </row>
    <row collapsed="false" customFormat="false" customHeight="false" hidden="false" ht="12.1" outlineLevel="0" r="100">
      <c r="A100" s="43" t="n">
        <v>46108</v>
      </c>
      <c r="B100" s="16" t="s">
        <v>999</v>
      </c>
      <c r="C100" s="16" t="s">
        <v>752</v>
      </c>
      <c r="D100" s="16" t="s">
        <v>1190</v>
      </c>
      <c r="E100" s="6" t="n">
        <v>1000</v>
      </c>
      <c r="F100" s="7" t="n">
        <v>2</v>
      </c>
      <c r="G100" s="6" t="n">
        <v>11.47</v>
      </c>
      <c r="H100" s="6" t="n">
        <v>3</v>
      </c>
      <c r="I100" s="6" t="n">
        <v>22.94</v>
      </c>
      <c r="J100" s="6" t="n">
        <v>19.94</v>
      </c>
    </row>
    <row collapsed="false" customFormat="false" customHeight="false" hidden="false" ht="12.1" outlineLevel="0" r="101">
      <c r="A101" s="43" t="n">
        <v>46109</v>
      </c>
      <c r="B101" s="16" t="s">
        <v>999</v>
      </c>
      <c r="C101" s="16" t="s">
        <v>141</v>
      </c>
      <c r="D101" s="16" t="s">
        <v>142</v>
      </c>
      <c r="E101" s="6" t="n">
        <v>1000</v>
      </c>
      <c r="F101" s="7" t="n">
        <v>5</v>
      </c>
      <c r="G101" s="6" t="n">
        <v>11.47</v>
      </c>
      <c r="H101" s="6" t="n">
        <v>7</v>
      </c>
      <c r="I101" s="6" t="n">
        <v>57.35</v>
      </c>
      <c r="J101" s="6" t="n">
        <v>50.35</v>
      </c>
    </row>
    <row collapsed="false" customFormat="false" customHeight="false" hidden="false" ht="12.1" outlineLevel="0" r="102">
      <c r="A102" s="43" t="n">
        <v>46121</v>
      </c>
      <c r="B102" s="16" t="s">
        <v>999</v>
      </c>
      <c r="C102" s="16" t="s">
        <v>750</v>
      </c>
      <c r="D102" s="16" t="s">
        <v>1191</v>
      </c>
      <c r="E102" s="6" t="n">
        <v>1000</v>
      </c>
      <c r="F102" s="7" t="n">
        <v>2</v>
      </c>
      <c r="G102" s="6" t="n">
        <v>13.97</v>
      </c>
      <c r="H102" s="6" t="n">
        <v>4</v>
      </c>
      <c r="I102" s="6" t="n">
        <v>27.94</v>
      </c>
      <c r="J102" s="6" t="n">
        <v>23.94</v>
      </c>
    </row>
    <row collapsed="false" customFormat="false" customHeight="false" hidden="false" ht="12.1" outlineLevel="0" r="103">
      <c r="A103" s="43" t="n">
        <v>46122</v>
      </c>
      <c r="B103" s="16" t="s">
        <v>999</v>
      </c>
      <c r="C103" s="16" t="s">
        <v>753</v>
      </c>
      <c r="D103" s="16" t="s">
        <v>1192</v>
      </c>
      <c r="E103" s="6" t="n">
        <v>1000</v>
      </c>
      <c r="F103" s="7" t="n">
        <v>2</v>
      </c>
      <c r="G103" s="6" t="n">
        <v>16.85</v>
      </c>
      <c r="H103" s="6" t="n">
        <v>4</v>
      </c>
      <c r="I103" s="6" t="n">
        <v>33.7</v>
      </c>
      <c r="J103" s="6" t="n">
        <v>29.7</v>
      </c>
    </row>
    <row collapsed="false" customFormat="false" customHeight="false" hidden="false" ht="12.1" outlineLevel="0" r="104">
      <c r="A104" s="43" t="n">
        <v>46125</v>
      </c>
      <c r="B104" s="16" t="s">
        <v>999</v>
      </c>
      <c r="C104" s="16" t="s">
        <v>121</v>
      </c>
      <c r="D104" s="16" t="s">
        <v>122</v>
      </c>
      <c r="E104" s="6" t="n">
        <v>100</v>
      </c>
      <c r="F104" s="7" t="n">
        <v>2</v>
      </c>
      <c r="G104" s="6" t="n">
        <v>40.8</v>
      </c>
      <c r="H104" s="6" t="n">
        <v>11</v>
      </c>
      <c r="I104" s="6" t="n">
        <v>81.6</v>
      </c>
      <c r="J104" s="6" t="n">
        <v>70.6</v>
      </c>
    </row>
    <row collapsed="false" customFormat="false" customHeight="false" hidden="false" ht="12.1" outlineLevel="0" r="105">
      <c r="A105" s="43" t="n">
        <v>46126</v>
      </c>
      <c r="B105" s="16" t="s">
        <v>999</v>
      </c>
      <c r="C105" s="16" t="s">
        <v>130</v>
      </c>
      <c r="D105" s="16" t="s">
        <v>131</v>
      </c>
      <c r="E105" s="6" t="n">
        <v>1000</v>
      </c>
      <c r="F105" s="7" t="n">
        <v>8</v>
      </c>
      <c r="G105" s="6" t="n">
        <v>12.21</v>
      </c>
      <c r="H105" s="6" t="n">
        <v>13</v>
      </c>
      <c r="I105" s="6" t="n">
        <v>97.68</v>
      </c>
      <c r="J105" s="6" t="n">
        <v>84.68</v>
      </c>
    </row>
    <row collapsed="false" customFormat="false" customHeight="false" hidden="false" ht="12.1" outlineLevel="0" r="106">
      <c r="A106" s="43" t="n">
        <v>46129</v>
      </c>
      <c r="B106" s="16" t="s">
        <v>999</v>
      </c>
      <c r="C106" s="16" t="s">
        <v>751</v>
      </c>
      <c r="D106" s="16" t="s">
        <v>1189</v>
      </c>
      <c r="E106" s="6" t="n">
        <v>1000</v>
      </c>
      <c r="F106" s="7" t="n">
        <v>2</v>
      </c>
      <c r="G106" s="6" t="n">
        <v>11.18</v>
      </c>
      <c r="H106" s="6" t="n">
        <v>3</v>
      </c>
      <c r="I106" s="6" t="n">
        <v>22.36</v>
      </c>
      <c r="J106" s="6" t="n">
        <v>19.36</v>
      </c>
    </row>
    <row collapsed="false" customFormat="false" customHeight="false" hidden="false" ht="12.1" outlineLevel="0" r="107">
      <c r="A107" s="43" t="n">
        <v>46131</v>
      </c>
      <c r="B107" s="16" t="s">
        <v>999</v>
      </c>
      <c r="C107" s="16" t="s">
        <v>134</v>
      </c>
      <c r="D107" s="16" t="s">
        <v>135</v>
      </c>
      <c r="E107" s="6" t="n">
        <v>1000</v>
      </c>
      <c r="F107" s="7" t="n">
        <v>6</v>
      </c>
      <c r="G107" s="6" t="n">
        <v>13.51</v>
      </c>
      <c r="H107" s="6" t="n">
        <v>11</v>
      </c>
      <c r="I107" s="6" t="n">
        <v>81.06</v>
      </c>
      <c r="J107" s="6" t="n">
        <v>70.06</v>
      </c>
    </row>
    <row collapsed="false" customFormat="false" customHeight="false" hidden="false" ht="12.1" outlineLevel="0" r="108">
      <c r="A108" s="43" t="n">
        <v>46133</v>
      </c>
      <c r="B108" s="16" t="s">
        <v>999</v>
      </c>
      <c r="C108" s="16" t="s">
        <v>138</v>
      </c>
      <c r="D108" s="16" t="s">
        <v>139</v>
      </c>
      <c r="E108" s="6" t="n">
        <v>1000</v>
      </c>
      <c r="F108" s="7" t="n">
        <v>6</v>
      </c>
      <c r="G108" s="6" t="n">
        <v>62.33</v>
      </c>
      <c r="H108" s="6" t="n">
        <v>49</v>
      </c>
      <c r="I108" s="6" t="n">
        <v>373.98</v>
      </c>
      <c r="J108" s="6" t="n">
        <v>324.98</v>
      </c>
    </row>
    <row collapsed="false" customFormat="false" customHeight="false" hidden="false" ht="12.1" outlineLevel="0" r="109">
      <c r="A109" s="43" t="n">
        <v>46136</v>
      </c>
      <c r="B109" s="16" t="s">
        <v>999</v>
      </c>
      <c r="C109" s="16" t="s">
        <v>117</v>
      </c>
      <c r="D109" s="16" t="s">
        <v>118</v>
      </c>
      <c r="E109" s="6" t="n">
        <v>100</v>
      </c>
      <c r="F109" s="7" t="n">
        <v>3</v>
      </c>
      <c r="G109" s="6" t="n">
        <v>38.89</v>
      </c>
      <c r="H109" s="6" t="n">
        <v>15</v>
      </c>
      <c r="I109" s="6" t="n">
        <v>116.67</v>
      </c>
      <c r="J109" s="6" t="n">
        <v>101.67</v>
      </c>
    </row>
    <row collapsed="false" customFormat="false" customHeight="false" hidden="false" ht="12.1" outlineLevel="0" r="110">
      <c r="A110" s="43" t="n">
        <v>46139</v>
      </c>
      <c r="B110" s="16" t="s">
        <v>999</v>
      </c>
      <c r="C110" s="16" t="s">
        <v>141</v>
      </c>
      <c r="D110" s="16" t="s">
        <v>142</v>
      </c>
      <c r="E110" s="6" t="n">
        <v>1000</v>
      </c>
      <c r="F110" s="7" t="n">
        <v>5</v>
      </c>
      <c r="G110" s="6" t="n">
        <v>11.47</v>
      </c>
      <c r="H110" s="6" t="n">
        <v>7</v>
      </c>
      <c r="I110" s="6" t="n">
        <v>57.35</v>
      </c>
      <c r="J110" s="6" t="n">
        <v>50.35</v>
      </c>
    </row>
    <row collapsed="false" customFormat="false" customHeight="false" hidden="false" ht="12.1" outlineLevel="0" r="111">
      <c r="A111" s="43" t="n">
        <v>46142</v>
      </c>
      <c r="B111" s="16" t="s">
        <v>999</v>
      </c>
      <c r="C111" s="16" t="s">
        <v>124</v>
      </c>
      <c r="D111" s="16" t="s">
        <v>125</v>
      </c>
      <c r="E111" s="6" t="n">
        <v>100</v>
      </c>
      <c r="F111" s="7" t="n">
        <v>2</v>
      </c>
      <c r="G111" s="6" t="n">
        <v>41.18</v>
      </c>
      <c r="H111" s="6" t="n">
        <v>11</v>
      </c>
      <c r="I111" s="6" t="n">
        <v>82.36</v>
      </c>
      <c r="J111" s="6" t="n">
        <v>71.36</v>
      </c>
    </row>
    <row collapsed="false" customFormat="false" customHeight="false" hidden="false" ht="12.1" outlineLevel="0" r="112">
      <c r="A112" s="43" t="n">
        <v>46155</v>
      </c>
      <c r="B112" s="16" t="s">
        <v>999</v>
      </c>
      <c r="C112" s="16" t="s">
        <v>121</v>
      </c>
      <c r="D112" s="16" t="s">
        <v>122</v>
      </c>
      <c r="E112" s="6" t="n">
        <v>100</v>
      </c>
      <c r="F112" s="7" t="n">
        <v>2</v>
      </c>
      <c r="G112" s="6" t="n">
        <v>39.11</v>
      </c>
      <c r="H112" s="6" t="n">
        <v>10</v>
      </c>
      <c r="I112" s="6" t="n">
        <v>78.22</v>
      </c>
      <c r="J112" s="6" t="n">
        <v>68.22</v>
      </c>
    </row>
    <row collapsed="false" customFormat="false" customHeight="false" hidden="false" ht="12.1" outlineLevel="0" r="113">
      <c r="A113" s="43" t="n">
        <v>46156</v>
      </c>
      <c r="B113" s="16" t="s">
        <v>999</v>
      </c>
      <c r="C113" s="16" t="s">
        <v>130</v>
      </c>
      <c r="D113" s="16" t="s">
        <v>131</v>
      </c>
      <c r="E113" s="6" t="n">
        <v>1000</v>
      </c>
      <c r="F113" s="7" t="n">
        <v>8</v>
      </c>
      <c r="G113" s="6" t="n">
        <v>12.21</v>
      </c>
      <c r="H113" s="6" t="n">
        <v>13</v>
      </c>
      <c r="I113" s="6" t="n">
        <v>97.68</v>
      </c>
      <c r="J113" s="6" t="n">
        <v>84.68</v>
      </c>
    </row>
    <row collapsed="false" customFormat="false" customHeight="false" hidden="false" ht="12.1" outlineLevel="0" r="114">
      <c r="A114" s="43" t="n">
        <v>46161</v>
      </c>
      <c r="B114" s="16" t="s">
        <v>999</v>
      </c>
      <c r="C114" s="16" t="s">
        <v>112</v>
      </c>
      <c r="D114" s="16" t="s">
        <v>114</v>
      </c>
      <c r="E114" s="6" t="n">
        <v>100</v>
      </c>
      <c r="F114" s="7" t="n">
        <v>5</v>
      </c>
      <c r="G114" s="6" t="n">
        <v>111.22</v>
      </c>
      <c r="H114" s="6" t="n">
        <v>72</v>
      </c>
      <c r="I114" s="6" t="n">
        <v>556.1</v>
      </c>
      <c r="J114" s="6" t="n">
        <v>484.1</v>
      </c>
    </row>
    <row collapsed="false" customFormat="false" customHeight="false" hidden="false" ht="12.1" outlineLevel="0" r="115">
      <c r="A115" s="43" t="n">
        <v>46161</v>
      </c>
      <c r="B115" s="16" t="s">
        <v>999</v>
      </c>
      <c r="C115" s="16" t="s">
        <v>134</v>
      </c>
      <c r="D115" s="16" t="s">
        <v>135</v>
      </c>
      <c r="E115" s="6" t="n">
        <v>1000</v>
      </c>
      <c r="F115" s="7" t="n">
        <v>6</v>
      </c>
      <c r="G115" s="6" t="n">
        <v>13.16</v>
      </c>
      <c r="H115" s="6" t="n">
        <v>10</v>
      </c>
      <c r="I115" s="6" t="n">
        <v>78.96</v>
      </c>
      <c r="J115" s="6" t="n">
        <v>68.96</v>
      </c>
    </row>
    <row collapsed="false" customFormat="false" customHeight="false" hidden="false" ht="12.1" outlineLevel="0" r="116">
      <c r="A116" s="43" t="n">
        <v>46166</v>
      </c>
      <c r="B116" s="16" t="s">
        <v>999</v>
      </c>
      <c r="C116" s="16" t="s">
        <v>117</v>
      </c>
      <c r="D116" s="16" t="s">
        <v>118</v>
      </c>
      <c r="E116" s="6" t="n">
        <v>100</v>
      </c>
      <c r="F116" s="7" t="n">
        <v>3</v>
      </c>
      <c r="G116" s="6" t="n">
        <v>36.15</v>
      </c>
      <c r="H116" s="6" t="n">
        <v>14</v>
      </c>
      <c r="I116" s="6" t="n">
        <v>108.45</v>
      </c>
      <c r="J116" s="6" t="n">
        <v>94.45</v>
      </c>
    </row>
    <row collapsed="false" customFormat="false" customHeight="false" hidden="false" ht="12.1" outlineLevel="0" r="117">
      <c r="A117" s="43" t="n">
        <v>46169</v>
      </c>
      <c r="B117" s="16" t="s">
        <v>999</v>
      </c>
      <c r="C117" s="16" t="s">
        <v>141</v>
      </c>
      <c r="D117" s="16" t="s">
        <v>142</v>
      </c>
      <c r="E117" s="6" t="n">
        <v>1000</v>
      </c>
      <c r="F117" s="7" t="n">
        <v>5</v>
      </c>
      <c r="G117" s="6" t="n">
        <v>11.47</v>
      </c>
      <c r="H117" s="6" t="n">
        <v>7</v>
      </c>
      <c r="I117" s="6" t="n">
        <v>57.35</v>
      </c>
      <c r="J117" s="6" t="n">
        <v>50.35</v>
      </c>
    </row>
    <row collapsed="false" customFormat="false" customHeight="false" hidden="false" ht="12.1" outlineLevel="0" r="118">
      <c r="A118" s="43" t="n">
        <v>46172</v>
      </c>
      <c r="B118" s="16" t="s">
        <v>999</v>
      </c>
      <c r="C118" s="16" t="s">
        <v>124</v>
      </c>
      <c r="D118" s="16" t="s">
        <v>125</v>
      </c>
      <c r="E118" s="6" t="n">
        <v>100</v>
      </c>
      <c r="F118" s="7" t="n">
        <v>2</v>
      </c>
      <c r="G118" s="6" t="n">
        <v>39.06</v>
      </c>
      <c r="H118" s="6" t="n">
        <v>10</v>
      </c>
      <c r="I118" s="6" t="n">
        <v>78.12</v>
      </c>
      <c r="J118" s="6" t="n">
        <v>68.12</v>
      </c>
    </row>
    <row collapsed="false" customFormat="false" customHeight="false" hidden="false" ht="12.1" outlineLevel="0" r="119">
      <c r="A119" s="43" t="n">
        <v>46184</v>
      </c>
      <c r="B119" s="16" t="s">
        <v>999</v>
      </c>
      <c r="C119" s="16" t="s">
        <v>127</v>
      </c>
      <c r="D119" s="16" t="s">
        <v>128</v>
      </c>
      <c r="E119" s="6" t="n">
        <v>1000</v>
      </c>
      <c r="F119" s="7" t="n">
        <v>10</v>
      </c>
      <c r="G119" s="6" t="n">
        <v>17.83</v>
      </c>
      <c r="H119" s="6" t="n">
        <v>23</v>
      </c>
      <c r="I119" s="6" t="n">
        <v>178.3</v>
      </c>
      <c r="J119" s="6" t="n">
        <v>155.3</v>
      </c>
    </row>
    <row collapsed="false" customFormat="false" customHeight="false" hidden="false" ht="12.1" outlineLevel="0" r="120">
      <c r="A120" s="43" t="n">
        <v>46185</v>
      </c>
      <c r="B120" s="16" t="s">
        <v>999</v>
      </c>
      <c r="C120" s="16" t="s">
        <v>121</v>
      </c>
      <c r="D120" s="16" t="s">
        <v>122</v>
      </c>
      <c r="E120" s="6" t="n">
        <v>100</v>
      </c>
      <c r="F120" s="7" t="n">
        <v>2</v>
      </c>
      <c r="G120" s="6" t="n">
        <v>38.05</v>
      </c>
      <c r="H120" s="6" t="n">
        <v>10</v>
      </c>
      <c r="I120" s="6" t="n">
        <v>76.1</v>
      </c>
      <c r="J120" s="6" t="n">
        <v>66.1</v>
      </c>
    </row>
    <row collapsed="false" customFormat="false" customHeight="false" hidden="false" ht="12.1" outlineLevel="0" r="121">
      <c r="A121" s="43" t="n">
        <v>46186</v>
      </c>
      <c r="B121" s="16" t="s">
        <v>999</v>
      </c>
      <c r="C121" s="16" t="s">
        <v>130</v>
      </c>
      <c r="D121" s="16" t="s">
        <v>131</v>
      </c>
      <c r="E121" s="6" t="n">
        <v>1000</v>
      </c>
      <c r="F121" s="7" t="n">
        <v>8</v>
      </c>
      <c r="G121" s="6" t="n">
        <v>12.21</v>
      </c>
      <c r="H121" s="6" t="n">
        <v>13</v>
      </c>
      <c r="I121" s="6" t="n">
        <v>97.68</v>
      </c>
      <c r="J121" s="6" t="n">
        <v>84.68</v>
      </c>
    </row>
    <row collapsed="false" customFormat="false" customHeight="false" hidden="false" ht="12.1" outlineLevel="0" r="122">
      <c r="A122" s="43" t="n">
        <v>46191</v>
      </c>
      <c r="B122" s="16" t="s">
        <v>999</v>
      </c>
      <c r="C122" s="16" t="s">
        <v>134</v>
      </c>
      <c r="D122" s="16" t="s">
        <v>135</v>
      </c>
      <c r="E122" s="6" t="n">
        <v>1000</v>
      </c>
      <c r="F122" s="7" t="n">
        <v>6</v>
      </c>
      <c r="G122" s="6" t="n">
        <v>12.99</v>
      </c>
      <c r="H122" s="6" t="n">
        <v>10</v>
      </c>
      <c r="I122" s="6" t="n">
        <v>77.94</v>
      </c>
      <c r="J122" s="6" t="n">
        <v>67.94</v>
      </c>
    </row>
    <row collapsed="false" customFormat="false" customHeight="false" hidden="false" ht="12.1" outlineLevel="0" r="123">
      <c r="A123" s="43" t="n">
        <v>46195</v>
      </c>
      <c r="B123" s="16" t="s">
        <v>999</v>
      </c>
      <c r="C123" s="16" t="s">
        <v>148</v>
      </c>
      <c r="D123" s="16" t="s">
        <v>149</v>
      </c>
      <c r="E123" s="6" t="n">
        <v>1000</v>
      </c>
      <c r="F123" s="7" t="n">
        <v>3</v>
      </c>
      <c r="G123" s="6" t="n">
        <v>36.65</v>
      </c>
      <c r="H123" s="6" t="n">
        <v>14</v>
      </c>
      <c r="I123" s="6" t="n">
        <v>109.95</v>
      </c>
      <c r="J123" s="6" t="n">
        <v>95.95</v>
      </c>
    </row>
    <row collapsed="false" customFormat="false" customHeight="false" hidden="false" ht="12.1" outlineLevel="0" r="124">
      <c r="A124" s="43" t="n">
        <v>46196</v>
      </c>
      <c r="B124" s="16" t="s">
        <v>999</v>
      </c>
      <c r="C124" s="16" t="s">
        <v>117</v>
      </c>
      <c r="D124" s="16" t="s">
        <v>118</v>
      </c>
      <c r="E124" s="6" t="n">
        <v>100</v>
      </c>
      <c r="F124" s="7" t="n">
        <v>3</v>
      </c>
      <c r="G124" s="6" t="n">
        <v>38.06</v>
      </c>
      <c r="H124" s="6" t="n">
        <v>15</v>
      </c>
      <c r="I124" s="6" t="n">
        <v>114.18</v>
      </c>
      <c r="J124" s="6" t="n">
        <v>99.18</v>
      </c>
    </row>
    <row collapsed="false" customFormat="false" customHeight="false" hidden="false" ht="12.1" outlineLevel="0" r="125">
      <c r="A125" s="43" t="n">
        <v>46199</v>
      </c>
      <c r="B125" s="16" t="s">
        <v>999</v>
      </c>
      <c r="C125" s="16" t="s">
        <v>141</v>
      </c>
      <c r="D125" s="16" t="s">
        <v>142</v>
      </c>
      <c r="E125" s="6" t="n">
        <v>1000</v>
      </c>
      <c r="F125" s="7" t="n">
        <v>5</v>
      </c>
      <c r="G125" s="6" t="n">
        <v>11.47</v>
      </c>
      <c r="H125" s="6" t="n">
        <v>7</v>
      </c>
      <c r="I125" s="6" t="n">
        <v>57.35</v>
      </c>
      <c r="J125" s="6" t="n">
        <v>50.35</v>
      </c>
    </row>
    <row collapsed="false" customFormat="false" customHeight="false" hidden="false" ht="12.1" outlineLevel="0" r="126">
      <c r="A126" s="43" t="n">
        <v>46202</v>
      </c>
      <c r="B126" s="16" t="s">
        <v>999</v>
      </c>
      <c r="C126" s="16" t="s">
        <v>124</v>
      </c>
      <c r="D126" s="16" t="s">
        <v>125</v>
      </c>
      <c r="E126" s="6" t="n">
        <v>100</v>
      </c>
      <c r="F126" s="7" t="n">
        <v>2</v>
      </c>
      <c r="G126" s="6" t="n">
        <v>42.76</v>
      </c>
      <c r="H126" s="6" t="n">
        <v>11</v>
      </c>
      <c r="I126" s="6" t="n">
        <v>85.52</v>
      </c>
      <c r="J126" s="6" t="n">
        <v>74.52</v>
      </c>
    </row>
    <row collapsed="false" customFormat="false" customHeight="false" hidden="false" ht="12.1" outlineLevel="0" r="127">
      <c r="A127" s="43" t="n">
        <v>46215</v>
      </c>
      <c r="B127" s="16" t="s">
        <v>999</v>
      </c>
      <c r="C127" s="16" t="s">
        <v>121</v>
      </c>
      <c r="D127" s="16" t="s">
        <v>122</v>
      </c>
      <c r="E127" s="6" t="n">
        <v>100</v>
      </c>
      <c r="F127" s="7" t="n">
        <v>3</v>
      </c>
      <c r="G127" s="6" t="n">
        <v>40.63</v>
      </c>
      <c r="H127" s="6" t="n">
        <v>16</v>
      </c>
      <c r="I127" s="6" t="n">
        <v>121.89</v>
      </c>
      <c r="J127" s="6" t="n">
        <v>105.89</v>
      </c>
    </row>
    <row collapsed="false" customFormat="false" customHeight="false" hidden="false" ht="12.1" outlineLevel="0" r="128">
      <c r="A128" s="43" t="n">
        <v>46216</v>
      </c>
      <c r="B128" s="16" t="s">
        <v>999</v>
      </c>
      <c r="C128" s="16" t="s">
        <v>130</v>
      </c>
      <c r="D128" s="16" t="s">
        <v>131</v>
      </c>
      <c r="E128" s="6" t="n">
        <v>1000</v>
      </c>
      <c r="F128" s="7" t="n">
        <v>8</v>
      </c>
      <c r="G128" s="6" t="n">
        <v>12.21</v>
      </c>
      <c r="H128" s="6" t="n">
        <v>13</v>
      </c>
      <c r="I128" s="6" t="n">
        <v>97.68</v>
      </c>
      <c r="J128" s="6" t="n">
        <v>84.68</v>
      </c>
    </row>
    <row collapsed="false" customFormat="false" customHeight="false" hidden="false" ht="12.1" outlineLevel="0" r="129">
      <c r="A129" s="43" t="n">
        <v>46221</v>
      </c>
      <c r="B129" s="16" t="s">
        <v>999</v>
      </c>
      <c r="C129" s="16" t="s">
        <v>134</v>
      </c>
      <c r="D129" s="16" t="s">
        <v>135</v>
      </c>
      <c r="E129" s="6" t="n">
        <v>1000</v>
      </c>
      <c r="F129" s="7" t="n">
        <v>6</v>
      </c>
      <c r="G129" s="6" t="n">
        <v>12.84</v>
      </c>
      <c r="H129" s="6" t="n">
        <v>10</v>
      </c>
      <c r="I129" s="6" t="n">
        <v>77.04</v>
      </c>
      <c r="J129" s="6" t="n">
        <v>67.04</v>
      </c>
    </row>
    <row collapsed="false" customFormat="false" customHeight="false" hidden="false" ht="12.1" outlineLevel="0" r="130">
      <c r="A130" s="43" t="n">
        <v>46226</v>
      </c>
      <c r="B130" s="16" t="s">
        <v>999</v>
      </c>
      <c r="C130" s="16" t="s">
        <v>117</v>
      </c>
      <c r="D130" s="16" t="s">
        <v>118</v>
      </c>
      <c r="E130" s="6" t="n">
        <v>100</v>
      </c>
      <c r="F130" s="7" t="n">
        <v>3</v>
      </c>
      <c r="G130" s="6" t="n">
        <v>39.99</v>
      </c>
      <c r="H130" s="6" t="n">
        <v>16</v>
      </c>
      <c r="I130" s="6" t="n">
        <v>119.97</v>
      </c>
      <c r="J130" s="6" t="n">
        <v>103.97</v>
      </c>
    </row>
    <row collapsed="false" customFormat="false" customHeight="false" hidden="false" ht="12.1" outlineLevel="0" r="131">
      <c r="A131" s="43" t="n">
        <v>46229</v>
      </c>
      <c r="B131" s="16" t="s">
        <v>999</v>
      </c>
      <c r="C131" s="16" t="s">
        <v>141</v>
      </c>
      <c r="D131" s="16" t="s">
        <v>142</v>
      </c>
      <c r="E131" s="6" t="n">
        <v>1000</v>
      </c>
      <c r="F131" s="7" t="n">
        <v>5</v>
      </c>
      <c r="G131" s="6" t="n">
        <v>11.47</v>
      </c>
      <c r="H131" s="6" t="n">
        <v>7</v>
      </c>
      <c r="I131" s="6" t="n">
        <v>57.35</v>
      </c>
      <c r="J131" s="6" t="n">
        <v>50.35</v>
      </c>
    </row>
    <row collapsed="false" customFormat="false" customHeight="false" hidden="false" ht="12.1" outlineLevel="0" r="132">
      <c r="A132" s="43" t="n">
        <v>46232</v>
      </c>
      <c r="B132" s="16" t="s">
        <v>999</v>
      </c>
      <c r="C132" s="16" t="s">
        <v>124</v>
      </c>
      <c r="D132" s="16" t="s">
        <v>125</v>
      </c>
      <c r="E132" s="6" t="n">
        <v>100</v>
      </c>
      <c r="F132" s="7" t="n">
        <v>3</v>
      </c>
      <c r="G132" s="6" t="n">
        <v>43.65</v>
      </c>
      <c r="H132" s="6" t="n">
        <v>17</v>
      </c>
      <c r="I132" s="6" t="n">
        <v>130.95</v>
      </c>
      <c r="J132" s="6" t="n">
        <v>113.95</v>
      </c>
    </row>
    <row collapsed="false" customFormat="false" customHeight="false" hidden="false" ht="12.1" outlineLevel="0" r="133">
      <c r="A133" s="43" t="n">
        <v>46245</v>
      </c>
      <c r="B133" s="16" t="s">
        <v>999</v>
      </c>
      <c r="C133" s="16" t="s">
        <v>121</v>
      </c>
      <c r="D133" s="16" t="s">
        <v>122</v>
      </c>
      <c r="E133" s="6" t="n">
        <v>100</v>
      </c>
      <c r="F133" s="7" t="n">
        <v>3</v>
      </c>
      <c r="G133" s="6" t="n">
        <v>43.66</v>
      </c>
      <c r="H133" s="6" t="n">
        <v>17</v>
      </c>
      <c r="I133" s="6" t="n">
        <v>130.98</v>
      </c>
      <c r="J133" s="6" t="n">
        <v>113.98</v>
      </c>
    </row>
    <row collapsed="false" customFormat="false" customHeight="false" hidden="false" ht="12.1" outlineLevel="0" r="134">
      <c r="A134" s="43" t="n">
        <v>46246</v>
      </c>
      <c r="B134" s="16" t="s">
        <v>999</v>
      </c>
      <c r="C134" s="16" t="s">
        <v>130</v>
      </c>
      <c r="D134" s="16" t="s">
        <v>131</v>
      </c>
      <c r="E134" s="6" t="n">
        <v>1000</v>
      </c>
      <c r="F134" s="7" t="n">
        <v>8</v>
      </c>
      <c r="G134" s="6" t="n">
        <v>12.21</v>
      </c>
      <c r="H134" s="6" t="n">
        <v>13</v>
      </c>
      <c r="I134" s="6" t="n">
        <v>97.68</v>
      </c>
      <c r="J134" s="6" t="n">
        <v>84.68</v>
      </c>
    </row>
    <row collapsed="false" customFormat="false" customHeight="false" hidden="false" ht="12.1" outlineLevel="0" r="135">
      <c r="A135" s="43" t="n">
        <v>46247</v>
      </c>
      <c r="B135" s="16" t="s">
        <v>999</v>
      </c>
      <c r="C135" s="16" t="s">
        <v>144</v>
      </c>
      <c r="D135" s="16" t="s">
        <v>145</v>
      </c>
      <c r="E135" s="6" t="n">
        <v>1000</v>
      </c>
      <c r="F135" s="7" t="n">
        <v>4</v>
      </c>
      <c r="G135" s="6" t="n">
        <v>51.86</v>
      </c>
      <c r="H135" s="6" t="n">
        <v>27</v>
      </c>
      <c r="I135" s="6" t="n">
        <v>207.44</v>
      </c>
      <c r="J135" s="6" t="n">
        <v>180.44</v>
      </c>
    </row>
    <row collapsed="false" customFormat="false" customHeight="false" hidden="false" ht="12.1" outlineLevel="0" r="136">
      <c r="A136" s="43" t="n">
        <v>46251</v>
      </c>
      <c r="B136" s="16" t="s">
        <v>999</v>
      </c>
      <c r="C136" s="16" t="s">
        <v>134</v>
      </c>
      <c r="D136" s="16" t="s">
        <v>135</v>
      </c>
      <c r="E136" s="6" t="n">
        <v>1000</v>
      </c>
      <c r="F136" s="7" t="n">
        <v>6</v>
      </c>
      <c r="G136" s="6" t="n">
        <v>12.67</v>
      </c>
      <c r="H136" s="6" t="n">
        <v>10</v>
      </c>
      <c r="I136" s="6" t="n">
        <v>76.02</v>
      </c>
      <c r="J136" s="6" t="n">
        <v>66.02</v>
      </c>
    </row>
    <row collapsed="false" customFormat="false" customHeight="false" hidden="false" ht="12.1" outlineLevel="0" r="137">
      <c r="A137" s="43" t="n">
        <v>46252</v>
      </c>
      <c r="B137" s="16" t="s">
        <v>999</v>
      </c>
      <c r="C137" s="16" t="s">
        <v>112</v>
      </c>
      <c r="D137" s="16" t="s">
        <v>114</v>
      </c>
      <c r="E137" s="6" t="n">
        <v>100</v>
      </c>
      <c r="F137" s="7" t="n">
        <v>5</v>
      </c>
      <c r="G137" s="6" t="n">
        <v>132.86</v>
      </c>
      <c r="H137" s="6" t="n">
        <v>86</v>
      </c>
      <c r="I137" s="6" t="n">
        <v>664.3</v>
      </c>
      <c r="J137" s="6" t="n">
        <v>578.3</v>
      </c>
    </row>
    <row collapsed="false" customFormat="false" customHeight="false" hidden="false" ht="12.1" outlineLevel="0" r="138">
      <c r="A138" s="43" t="n">
        <v>46256</v>
      </c>
      <c r="B138" s="16" t="s">
        <v>999</v>
      </c>
      <c r="C138" s="16" t="s">
        <v>117</v>
      </c>
      <c r="D138" s="16" t="s">
        <v>118</v>
      </c>
      <c r="E138" s="6" t="n">
        <v>100</v>
      </c>
      <c r="F138" s="7" t="n">
        <v>3</v>
      </c>
      <c r="G138" s="6" t="n">
        <v>42.29</v>
      </c>
      <c r="H138" s="6" t="n">
        <v>16</v>
      </c>
      <c r="I138" s="6" t="n">
        <v>126.87</v>
      </c>
      <c r="J138" s="6" t="n">
        <v>110.87</v>
      </c>
    </row>
    <row collapsed="false" customFormat="false" customHeight="false" hidden="false" ht="12.1" outlineLevel="0" r="139">
      <c r="A139" s="43" t="n">
        <v>46259</v>
      </c>
      <c r="B139" s="16" t="s">
        <v>999</v>
      </c>
      <c r="C139" s="16" t="s">
        <v>141</v>
      </c>
      <c r="D139" s="16" t="s">
        <v>142</v>
      </c>
      <c r="E139" s="6" t="n">
        <v>1000</v>
      </c>
      <c r="F139" s="7" t="n">
        <v>5</v>
      </c>
      <c r="G139" s="6" t="n">
        <v>11.47</v>
      </c>
      <c r="H139" s="6" t="n">
        <v>7</v>
      </c>
      <c r="I139" s="6" t="n">
        <v>57.35</v>
      </c>
      <c r="J139" s="6" t="n">
        <v>50.35</v>
      </c>
    </row>
    <row collapsed="false" customFormat="false" customHeight="false" hidden="false" ht="12.1" outlineLevel="0" r="140">
      <c r="A140" s="43" t="n">
        <v>46262</v>
      </c>
      <c r="B140" s="16" t="s">
        <v>999</v>
      </c>
      <c r="C140" s="16" t="s">
        <v>124</v>
      </c>
      <c r="D140" s="16" t="s">
        <v>125</v>
      </c>
      <c r="E140" s="6" t="n">
        <v>100</v>
      </c>
      <c r="F140" s="7" t="n">
        <v>3</v>
      </c>
      <c r="G140" s="6" t="n">
        <v>47.08</v>
      </c>
      <c r="H140" s="6" t="n">
        <v>18</v>
      </c>
      <c r="I140" s="6" t="n">
        <v>141.24</v>
      </c>
      <c r="J140" s="6" t="n">
        <v>123.24</v>
      </c>
    </row>
    <row collapsed="false" customFormat="false" customHeight="false" hidden="false" ht="12.1" outlineLevel="0" r="141">
      <c r="A141" s="43" t="n">
        <v>46266</v>
      </c>
      <c r="B141" s="16" t="s">
        <v>999</v>
      </c>
      <c r="C141" s="16" t="s">
        <v>155</v>
      </c>
      <c r="D141" s="16" t="s">
        <v>156</v>
      </c>
      <c r="E141" s="6" t="n">
        <v>1000</v>
      </c>
      <c r="F141" s="7" t="n">
        <v>1</v>
      </c>
      <c r="G141" s="6" t="n">
        <v>44.88</v>
      </c>
      <c r="H141" s="6" t="n">
        <v>6</v>
      </c>
      <c r="I141" s="6" t="n">
        <v>44.88</v>
      </c>
      <c r="J141" s="6" t="n">
        <v>38.88</v>
      </c>
    </row>
    <row collapsed="false" customFormat="false" customHeight="false" hidden="false" ht="12.1" outlineLevel="0" r="142">
      <c r="A142" s="43" t="n">
        <v>46266</v>
      </c>
      <c r="B142" s="16" t="s">
        <v>999</v>
      </c>
      <c r="C142" s="16" t="s">
        <v>159</v>
      </c>
      <c r="D142" s="16" t="s">
        <v>160</v>
      </c>
      <c r="E142" s="6" t="n">
        <v>1000</v>
      </c>
      <c r="F142" s="7" t="n">
        <v>1</v>
      </c>
      <c r="G142" s="6" t="n">
        <v>47.37</v>
      </c>
      <c r="H142" s="6" t="n">
        <v>6</v>
      </c>
      <c r="I142" s="6" t="n">
        <v>47.37</v>
      </c>
      <c r="J142" s="6" t="n">
        <v>41.37</v>
      </c>
    </row>
    <row collapsed="false" customFormat="false" customHeight="false" hidden="false" ht="12.1" outlineLevel="0" r="143">
      <c r="A143" s="43"/>
      <c r="B143" s="16"/>
      <c r="C143" s="16"/>
      <c r="D143" s="16"/>
      <c r="E143" s="6"/>
      <c r="F143" s="7"/>
      <c r="G143" s="6"/>
      <c r="H143" s="6"/>
      <c r="I143" s="6"/>
      <c r="J143" s="6"/>
    </row>
    <row collapsed="false" customFormat="false" customHeight="false" hidden="false" ht="12.1" outlineLevel="0" r="144">
      <c r="A144" s="43" t="n">
        <v>46275</v>
      </c>
      <c r="B144" s="16" t="s">
        <v>999</v>
      </c>
      <c r="C144" s="16" t="s">
        <v>127</v>
      </c>
      <c r="D144" s="16" t="s">
        <v>128</v>
      </c>
      <c r="E144" s="6" t="n">
        <v>1000</v>
      </c>
      <c r="F144" s="7" t="n">
        <v>10</v>
      </c>
      <c r="G144" s="6" t="n">
        <v>17.83</v>
      </c>
      <c r="H144" s="6" t="n">
        <v>23</v>
      </c>
      <c r="I144" s="6" t="n">
        <v>178.3</v>
      </c>
      <c r="J144" s="6" t="n">
        <v>155.3</v>
      </c>
    </row>
    <row collapsed="false" customFormat="false" customHeight="false" hidden="false" ht="12.1" outlineLevel="0" r="145">
      <c r="A145" s="43" t="n">
        <v>46275</v>
      </c>
      <c r="B145" s="16" t="s">
        <v>999</v>
      </c>
      <c r="C145" s="16" t="s">
        <v>121</v>
      </c>
      <c r="D145" s="16" t="s">
        <v>122</v>
      </c>
      <c r="E145" s="6" t="n">
        <v>100</v>
      </c>
      <c r="F145" s="7" t="n">
        <v>3</v>
      </c>
      <c r="G145" s="6" t="n">
        <v>45.89</v>
      </c>
      <c r="H145" s="6" t="n">
        <v>18</v>
      </c>
      <c r="I145" s="6" t="n">
        <v>137.67</v>
      </c>
      <c r="J145" s="6" t="n">
        <v>119.67</v>
      </c>
    </row>
    <row collapsed="false" customFormat="false" customHeight="false" hidden="false" ht="12.1" outlineLevel="0" r="146">
      <c r="A146" s="43" t="n">
        <v>46276</v>
      </c>
      <c r="B146" s="16" t="s">
        <v>999</v>
      </c>
      <c r="C146" s="16" t="s">
        <v>130</v>
      </c>
      <c r="D146" s="16" t="s">
        <v>131</v>
      </c>
      <c r="E146" s="6" t="n">
        <v>1000</v>
      </c>
      <c r="F146" s="7" t="n">
        <v>8</v>
      </c>
      <c r="G146" s="6" t="n">
        <v>12.21</v>
      </c>
      <c r="H146" s="6" t="n">
        <v>13</v>
      </c>
      <c r="I146" s="6" t="n">
        <v>97.68</v>
      </c>
      <c r="J146" s="6" t="n">
        <v>84.68</v>
      </c>
    </row>
    <row collapsed="false" customFormat="false" customHeight="false" hidden="false" ht="12.1" outlineLevel="0" r="147">
      <c r="A147" s="43" t="n">
        <v>46281</v>
      </c>
      <c r="B147" s="16" t="s">
        <v>999</v>
      </c>
      <c r="C147" s="16" t="s">
        <v>134</v>
      </c>
      <c r="D147" s="16" t="s">
        <v>135</v>
      </c>
      <c r="E147" s="6" t="n">
        <v>1000</v>
      </c>
      <c r="F147" s="7" t="n">
        <v>6</v>
      </c>
      <c r="G147" s="6" t="n">
        <v>12.67</v>
      </c>
      <c r="H147" s="6" t="n">
        <v>10</v>
      </c>
      <c r="I147" s="6" t="n">
        <v>76.02</v>
      </c>
      <c r="J147" s="6" t="n">
        <v>66.02</v>
      </c>
    </row>
    <row collapsed="false" customFormat="false" customHeight="false" hidden="false" ht="12.1" outlineLevel="0" r="148">
      <c r="A148" s="43" t="n">
        <v>46286</v>
      </c>
      <c r="B148" s="16" t="s">
        <v>999</v>
      </c>
      <c r="C148" s="16" t="s">
        <v>117</v>
      </c>
      <c r="D148" s="16" t="s">
        <v>118</v>
      </c>
      <c r="E148" s="6" t="n">
        <v>100</v>
      </c>
      <c r="F148" s="7" t="n">
        <v>3</v>
      </c>
      <c r="G148" s="6" t="n">
        <v>44.16</v>
      </c>
      <c r="H148" s="6" t="n">
        <v>17</v>
      </c>
      <c r="I148" s="6" t="n">
        <v>132.48</v>
      </c>
      <c r="J148" s="6" t="n">
        <v>115.48</v>
      </c>
    </row>
    <row collapsed="false" customFormat="false" customHeight="false" hidden="false" ht="12.1" outlineLevel="0" r="149">
      <c r="A149" s="43" t="n">
        <v>46286</v>
      </c>
      <c r="B149" s="16" t="s">
        <v>999</v>
      </c>
      <c r="C149" s="16" t="s">
        <v>148</v>
      </c>
      <c r="D149" s="16" t="s">
        <v>149</v>
      </c>
      <c r="E149" s="6" t="n">
        <v>1000</v>
      </c>
      <c r="F149" s="7" t="n">
        <v>3</v>
      </c>
      <c r="G149" s="6" t="n">
        <v>36.65</v>
      </c>
      <c r="H149" s="6" t="n">
        <v>14</v>
      </c>
      <c r="I149" s="6" t="n">
        <v>109.95</v>
      </c>
      <c r="J149" s="6" t="n">
        <v>95.95</v>
      </c>
    </row>
    <row collapsed="false" customFormat="false" customHeight="false" hidden="false" ht="12.1" outlineLevel="0" r="150">
      <c r="A150" s="43" t="n">
        <v>46287</v>
      </c>
      <c r="B150" s="16" t="s">
        <v>999</v>
      </c>
      <c r="C150" s="16" t="s">
        <v>151</v>
      </c>
      <c r="D150" s="16" t="s">
        <v>152</v>
      </c>
      <c r="E150" s="6" t="n">
        <v>1000</v>
      </c>
      <c r="F150" s="7" t="n">
        <v>2</v>
      </c>
      <c r="G150" s="6" t="n">
        <v>56.1</v>
      </c>
      <c r="H150" s="6" t="n">
        <v>15</v>
      </c>
      <c r="I150" s="6" t="n">
        <v>112.2</v>
      </c>
      <c r="J150" s="6" t="n">
        <v>97.2</v>
      </c>
    </row>
    <row collapsed="false" customFormat="false" customHeight="false" hidden="false" ht="12.1" outlineLevel="0" r="151">
      <c r="A151" s="43" t="n">
        <v>46289</v>
      </c>
      <c r="B151" s="16" t="s">
        <v>999</v>
      </c>
      <c r="C151" s="16" t="s">
        <v>141</v>
      </c>
      <c r="D151" s="16" t="s">
        <v>142</v>
      </c>
      <c r="E151" s="6" t="n">
        <v>1000</v>
      </c>
      <c r="F151" s="7" t="n">
        <v>5</v>
      </c>
      <c r="G151" s="6" t="n">
        <v>11.47</v>
      </c>
      <c r="H151" s="6" t="n">
        <v>7</v>
      </c>
      <c r="I151" s="6" t="n">
        <v>57.35</v>
      </c>
      <c r="J151" s="6" t="n">
        <v>50.35</v>
      </c>
    </row>
    <row collapsed="false" customFormat="false" customHeight="false" hidden="false" ht="12.1" outlineLevel="0" r="152">
      <c r="A152" s="43" t="n">
        <v>46292</v>
      </c>
      <c r="B152" s="16" t="s">
        <v>999</v>
      </c>
      <c r="C152" s="16" t="s">
        <v>124</v>
      </c>
      <c r="D152" s="16" t="s">
        <v>125</v>
      </c>
      <c r="E152" s="6" t="n">
        <v>100</v>
      </c>
      <c r="F152" s="7" t="n">
        <v>3</v>
      </c>
      <c r="G152" s="6" t="n">
        <v>47.62</v>
      </c>
      <c r="H152" s="6" t="n">
        <v>19</v>
      </c>
      <c r="I152" s="6" t="n">
        <v>142.86</v>
      </c>
      <c r="J152" s="6" t="n">
        <v>123.86</v>
      </c>
    </row>
    <row collapsed="false" customFormat="false" customHeight="false" hidden="false" ht="12.1" outlineLevel="0" r="153">
      <c r="A153" s="43" t="n">
        <v>46305</v>
      </c>
      <c r="B153" s="16" t="s">
        <v>999</v>
      </c>
      <c r="C153" s="16" t="s">
        <v>121</v>
      </c>
      <c r="D153" s="16" t="s">
        <v>122</v>
      </c>
      <c r="E153" s="6" t="n">
        <v>100</v>
      </c>
      <c r="F153" s="7" t="n">
        <v>3</v>
      </c>
      <c r="G153" s="6" t="n">
        <v>45.89</v>
      </c>
      <c r="H153" s="6" t="n">
        <v>18</v>
      </c>
      <c r="I153" s="6" t="n">
        <v>137.67</v>
      </c>
      <c r="J153" s="6" t="n">
        <v>119.67</v>
      </c>
    </row>
    <row collapsed="false" customFormat="false" customHeight="false" hidden="false" ht="12.1" outlineLevel="0" r="154">
      <c r="A154" s="43" t="n">
        <v>46306</v>
      </c>
      <c r="B154" s="16" t="s">
        <v>999</v>
      </c>
      <c r="C154" s="16" t="s">
        <v>130</v>
      </c>
      <c r="D154" s="16" t="s">
        <v>131</v>
      </c>
      <c r="E154" s="6" t="n">
        <v>1000</v>
      </c>
      <c r="F154" s="7" t="n">
        <v>8</v>
      </c>
      <c r="G154" s="6" t="n">
        <v>12.21</v>
      </c>
      <c r="H154" s="6" t="n">
        <v>13</v>
      </c>
      <c r="I154" s="6" t="n">
        <v>97.68</v>
      </c>
      <c r="J154" s="6" t="n">
        <v>84.68</v>
      </c>
    </row>
    <row collapsed="false" customFormat="false" customHeight="false" hidden="false" ht="12.1" outlineLevel="0" r="155">
      <c r="A155" s="43" t="n">
        <v>46311</v>
      </c>
      <c r="B155" s="16" t="s">
        <v>999</v>
      </c>
      <c r="C155" s="16" t="s">
        <v>134</v>
      </c>
      <c r="D155" s="16" t="s">
        <v>135</v>
      </c>
      <c r="E155" s="6" t="n">
        <v>1000</v>
      </c>
      <c r="F155" s="7" t="n">
        <v>6</v>
      </c>
      <c r="G155" s="6" t="n">
        <v>12.67</v>
      </c>
      <c r="H155" s="6" t="n">
        <v>10</v>
      </c>
      <c r="I155" s="6" t="n">
        <v>76.02</v>
      </c>
      <c r="J155" s="6" t="n">
        <v>66.02</v>
      </c>
    </row>
    <row collapsed="false" customFormat="false" customHeight="false" hidden="false" ht="12.1" outlineLevel="0" r="156">
      <c r="A156" s="43" t="n">
        <v>46315</v>
      </c>
      <c r="B156" s="16" t="s">
        <v>999</v>
      </c>
      <c r="C156" s="16" t="s">
        <v>138</v>
      </c>
      <c r="D156" s="16" t="s">
        <v>139</v>
      </c>
      <c r="E156" s="6" t="n">
        <v>1000</v>
      </c>
      <c r="F156" s="7" t="n">
        <v>6</v>
      </c>
      <c r="G156" s="6" t="n">
        <v>62.33</v>
      </c>
      <c r="H156" s="6" t="n">
        <v>49</v>
      </c>
      <c r="I156" s="6" t="n">
        <v>373.98</v>
      </c>
      <c r="J156" s="6" t="n">
        <v>324.98</v>
      </c>
    </row>
    <row collapsed="false" customFormat="false" customHeight="false" hidden="false" ht="12.1" outlineLevel="0" r="157">
      <c r="A157" s="43" t="n">
        <v>46316</v>
      </c>
      <c r="B157" s="16" t="s">
        <v>999</v>
      </c>
      <c r="C157" s="16" t="s">
        <v>117</v>
      </c>
      <c r="D157" s="16" t="s">
        <v>118</v>
      </c>
      <c r="E157" s="6" t="n">
        <v>100</v>
      </c>
      <c r="F157" s="7" t="n">
        <v>3</v>
      </c>
      <c r="G157" s="6" t="n">
        <v>44.16</v>
      </c>
      <c r="H157" s="6" t="n">
        <v>17</v>
      </c>
      <c r="I157" s="6" t="n">
        <v>132.48</v>
      </c>
      <c r="J157" s="6" t="n">
        <v>115.48</v>
      </c>
    </row>
    <row collapsed="false" customFormat="false" customHeight="false" hidden="false" ht="12.1" outlineLevel="0" r="158">
      <c r="A158" s="43" t="n">
        <v>46319</v>
      </c>
      <c r="B158" s="16" t="s">
        <v>999</v>
      </c>
      <c r="C158" s="16" t="s">
        <v>141</v>
      </c>
      <c r="D158" s="16" t="s">
        <v>142</v>
      </c>
      <c r="E158" s="6" t="n">
        <v>1000</v>
      </c>
      <c r="F158" s="7" t="n">
        <v>5</v>
      </c>
      <c r="G158" s="6" t="n">
        <v>11.47</v>
      </c>
      <c r="H158" s="6" t="n">
        <v>7</v>
      </c>
      <c r="I158" s="6" t="n">
        <v>57.35</v>
      </c>
      <c r="J158" s="6" t="n">
        <v>50.35</v>
      </c>
    </row>
    <row collapsed="false" customFormat="false" customHeight="false" hidden="false" ht="12.1" outlineLevel="0" r="159">
      <c r="A159" s="43" t="n">
        <v>46322</v>
      </c>
      <c r="B159" s="16" t="s">
        <v>999</v>
      </c>
      <c r="C159" s="16" t="s">
        <v>124</v>
      </c>
      <c r="D159" s="16" t="s">
        <v>125</v>
      </c>
      <c r="E159" s="6" t="n">
        <v>100</v>
      </c>
      <c r="F159" s="7" t="n">
        <v>3</v>
      </c>
      <c r="G159" s="6" t="n">
        <v>47.62</v>
      </c>
      <c r="H159" s="6" t="n">
        <v>19</v>
      </c>
      <c r="I159" s="6" t="n">
        <v>142.86</v>
      </c>
      <c r="J159" s="6" t="n">
        <v>123.86</v>
      </c>
    </row>
    <row collapsed="false" customFormat="false" customHeight="false" hidden="false" ht="12.1" outlineLevel="0" r="160">
      <c r="A160" s="43" t="n">
        <v>46335</v>
      </c>
      <c r="B160" s="16" t="s">
        <v>999</v>
      </c>
      <c r="C160" s="16" t="s">
        <v>121</v>
      </c>
      <c r="D160" s="16" t="s">
        <v>122</v>
      </c>
      <c r="E160" s="6" t="n">
        <v>100</v>
      </c>
      <c r="F160" s="7" t="n">
        <v>3</v>
      </c>
      <c r="G160" s="6" t="n">
        <v>45.89</v>
      </c>
      <c r="H160" s="6" t="n">
        <v>18</v>
      </c>
      <c r="I160" s="6" t="n">
        <v>137.67</v>
      </c>
      <c r="J160" s="6" t="n">
        <v>119.67</v>
      </c>
    </row>
    <row collapsed="false" customFormat="false" customHeight="false" hidden="false" ht="12.1" outlineLevel="0" r="161">
      <c r="A161" s="43" t="n">
        <v>46336</v>
      </c>
      <c r="B161" s="16" t="s">
        <v>999</v>
      </c>
      <c r="C161" s="16" t="s">
        <v>130</v>
      </c>
      <c r="D161" s="16" t="s">
        <v>131</v>
      </c>
      <c r="E161" s="6" t="n">
        <v>1000</v>
      </c>
      <c r="F161" s="7" t="n">
        <v>8</v>
      </c>
      <c r="G161" s="6" t="n">
        <v>12.21</v>
      </c>
      <c r="H161" s="6" t="n">
        <v>13</v>
      </c>
      <c r="I161" s="6" t="n">
        <v>97.68</v>
      </c>
      <c r="J161" s="6" t="n">
        <v>84.68</v>
      </c>
    </row>
    <row collapsed="false" customFormat="false" customHeight="false" hidden="false" ht="12.1" outlineLevel="0" r="162">
      <c r="A162" s="43" t="n">
        <v>46341</v>
      </c>
      <c r="B162" s="16" t="s">
        <v>999</v>
      </c>
      <c r="C162" s="16" t="s">
        <v>134</v>
      </c>
      <c r="D162" s="16" t="s">
        <v>135</v>
      </c>
      <c r="E162" s="6" t="n">
        <v>1000</v>
      </c>
      <c r="F162" s="7" t="n">
        <v>6</v>
      </c>
      <c r="G162" s="6" t="n">
        <v>12.67</v>
      </c>
      <c r="H162" s="6" t="n">
        <v>10</v>
      </c>
      <c r="I162" s="6" t="n">
        <v>76.02</v>
      </c>
      <c r="J162" s="6" t="n">
        <v>66.02</v>
      </c>
    </row>
    <row collapsed="false" customFormat="false" customHeight="false" hidden="false" ht="12.1" outlineLevel="0" r="163">
      <c r="A163" s="43" t="n">
        <v>46343</v>
      </c>
      <c r="B163" s="16" t="s">
        <v>999</v>
      </c>
      <c r="C163" s="16" t="s">
        <v>112</v>
      </c>
      <c r="D163" s="16" t="s">
        <v>114</v>
      </c>
      <c r="E163" s="6" t="n">
        <v>100</v>
      </c>
      <c r="F163" s="7" t="n">
        <v>5</v>
      </c>
      <c r="G163" s="6" t="n">
        <v>135.07</v>
      </c>
      <c r="H163" s="6" t="n">
        <v>88</v>
      </c>
      <c r="I163" s="6" t="n">
        <v>675.35</v>
      </c>
      <c r="J163" s="6" t="n">
        <v>587.35</v>
      </c>
    </row>
    <row collapsed="false" customFormat="false" customHeight="false" hidden="false" ht="12.1" outlineLevel="0" r="164">
      <c r="A164" s="43" t="n">
        <v>46346</v>
      </c>
      <c r="B164" s="16" t="s">
        <v>999</v>
      </c>
      <c r="C164" s="16" t="s">
        <v>117</v>
      </c>
      <c r="D164" s="16" t="s">
        <v>118</v>
      </c>
      <c r="E164" s="6" t="n">
        <v>100</v>
      </c>
      <c r="F164" s="7" t="n">
        <v>3</v>
      </c>
      <c r="G164" s="6" t="n">
        <v>44.16</v>
      </c>
      <c r="H164" s="6" t="n">
        <v>17</v>
      </c>
      <c r="I164" s="6" t="n">
        <v>132.48</v>
      </c>
      <c r="J164" s="6" t="n">
        <v>115.48</v>
      </c>
    </row>
    <row collapsed="false" customFormat="false" customHeight="false" hidden="false" ht="12.1" outlineLevel="0" r="165">
      <c r="A165" s="43" t="n">
        <v>46349</v>
      </c>
      <c r="B165" s="16" t="s">
        <v>999</v>
      </c>
      <c r="C165" s="16" t="s">
        <v>141</v>
      </c>
      <c r="D165" s="16" t="s">
        <v>142</v>
      </c>
      <c r="E165" s="6" t="n">
        <v>1000</v>
      </c>
      <c r="F165" s="7" t="n">
        <v>5</v>
      </c>
      <c r="G165" s="6" t="n">
        <v>11.47</v>
      </c>
      <c r="H165" s="6" t="n">
        <v>7</v>
      </c>
      <c r="I165" s="6" t="n">
        <v>57.35</v>
      </c>
      <c r="J165" s="6" t="n">
        <v>50.35</v>
      </c>
    </row>
    <row collapsed="false" customFormat="false" customHeight="false" hidden="false" ht="12.1" outlineLevel="0" r="166">
      <c r="A166" s="43" t="n">
        <v>46352</v>
      </c>
      <c r="B166" s="16" t="s">
        <v>999</v>
      </c>
      <c r="C166" s="16" t="s">
        <v>124</v>
      </c>
      <c r="D166" s="16" t="s">
        <v>125</v>
      </c>
      <c r="E166" s="6" t="n">
        <v>100</v>
      </c>
      <c r="F166" s="7" t="n">
        <v>3</v>
      </c>
      <c r="G166" s="6" t="n">
        <v>47.62</v>
      </c>
      <c r="H166" s="6" t="n">
        <v>19</v>
      </c>
      <c r="I166" s="6" t="n">
        <v>142.86</v>
      </c>
      <c r="J166" s="6" t="n">
        <v>123.86</v>
      </c>
    </row>
    <row collapsed="false" customFormat="false" customHeight="false" hidden="false" ht="12.1" outlineLevel="0" r="167">
      <c r="A167" s="43" t="n">
        <v>46365</v>
      </c>
      <c r="B167" s="16" t="s">
        <v>999</v>
      </c>
      <c r="C167" s="16" t="s">
        <v>121</v>
      </c>
      <c r="D167" s="16" t="s">
        <v>122</v>
      </c>
      <c r="E167" s="6" t="n">
        <v>100</v>
      </c>
      <c r="F167" s="7" t="n">
        <v>3</v>
      </c>
      <c r="G167" s="6" t="n">
        <v>45.89</v>
      </c>
      <c r="H167" s="6" t="n">
        <v>18</v>
      </c>
      <c r="I167" s="6" t="n">
        <v>137.67</v>
      </c>
      <c r="J167" s="6" t="n">
        <v>119.67</v>
      </c>
    </row>
    <row collapsed="false" customFormat="false" customHeight="false" hidden="false" ht="12.1" outlineLevel="0" r="168">
      <c r="A168" s="43" t="n">
        <v>46366</v>
      </c>
      <c r="B168" s="16" t="s">
        <v>999</v>
      </c>
      <c r="C168" s="16" t="s">
        <v>127</v>
      </c>
      <c r="D168" s="16" t="s">
        <v>128</v>
      </c>
      <c r="E168" s="6" t="n">
        <v>1000</v>
      </c>
      <c r="F168" s="7" t="n">
        <v>10</v>
      </c>
      <c r="G168" s="6" t="n">
        <v>17.83</v>
      </c>
      <c r="H168" s="6" t="n">
        <v>23</v>
      </c>
      <c r="I168" s="6" t="n">
        <v>178.3</v>
      </c>
      <c r="J168" s="6" t="n">
        <v>155.3</v>
      </c>
    </row>
    <row collapsed="false" customFormat="false" customHeight="false" hidden="false" ht="12.1" outlineLevel="0" r="169">
      <c r="A169" s="43" t="n">
        <v>46366</v>
      </c>
      <c r="B169" s="16" t="s">
        <v>999</v>
      </c>
      <c r="C169" s="16" t="s">
        <v>130</v>
      </c>
      <c r="D169" s="16" t="s">
        <v>131</v>
      </c>
      <c r="E169" s="6" t="n">
        <v>1000</v>
      </c>
      <c r="F169" s="7" t="n">
        <v>8</v>
      </c>
      <c r="G169" s="6" t="n">
        <v>12.21</v>
      </c>
      <c r="H169" s="6" t="n">
        <v>13</v>
      </c>
      <c r="I169" s="6" t="n">
        <v>97.68</v>
      </c>
      <c r="J169" s="6" t="n">
        <v>84.68</v>
      </c>
    </row>
    <row collapsed="false" customFormat="false" customHeight="false" hidden="false" ht="12.1" outlineLevel="0" r="170">
      <c r="A170" s="43" t="n">
        <v>46371</v>
      </c>
      <c r="B170" s="16" t="s">
        <v>999</v>
      </c>
      <c r="C170" s="16" t="s">
        <v>134</v>
      </c>
      <c r="D170" s="16" t="s">
        <v>135</v>
      </c>
      <c r="E170" s="6" t="n">
        <v>1000</v>
      </c>
      <c r="F170" s="7" t="n">
        <v>6</v>
      </c>
      <c r="G170" s="6" t="n">
        <v>12.67</v>
      </c>
      <c r="H170" s="6" t="n">
        <v>10</v>
      </c>
      <c r="I170" s="6" t="n">
        <v>76.02</v>
      </c>
      <c r="J170" s="6" t="n">
        <v>66.02</v>
      </c>
    </row>
    <row collapsed="false" customFormat="false" customHeight="false" hidden="false" ht="12.1" outlineLevel="0" r="171">
      <c r="A171" s="43" t="n">
        <v>46376</v>
      </c>
      <c r="B171" s="16" t="s">
        <v>999</v>
      </c>
      <c r="C171" s="16" t="s">
        <v>117</v>
      </c>
      <c r="D171" s="16" t="s">
        <v>118</v>
      </c>
      <c r="E171" s="6" t="n">
        <v>100</v>
      </c>
      <c r="F171" s="7" t="n">
        <v>3</v>
      </c>
      <c r="G171" s="6" t="n">
        <v>44.16</v>
      </c>
      <c r="H171" s="6" t="n">
        <v>17</v>
      </c>
      <c r="I171" s="6" t="n">
        <v>132.48</v>
      </c>
      <c r="J171" s="6" t="n">
        <v>115.48</v>
      </c>
    </row>
    <row collapsed="false" customFormat="false" customHeight="false" hidden="false" ht="12.1" outlineLevel="0" r="172">
      <c r="A172" s="43" t="n">
        <v>46377</v>
      </c>
      <c r="B172" s="16" t="s">
        <v>999</v>
      </c>
      <c r="C172" s="16" t="s">
        <v>148</v>
      </c>
      <c r="D172" s="16" t="s">
        <v>149</v>
      </c>
      <c r="E172" s="6" t="n">
        <v>1000</v>
      </c>
      <c r="F172" s="7" t="n">
        <v>3</v>
      </c>
      <c r="G172" s="6" t="n">
        <v>36.65</v>
      </c>
      <c r="H172" s="6" t="n">
        <v>14</v>
      </c>
      <c r="I172" s="6" t="n">
        <v>109.95</v>
      </c>
      <c r="J172" s="6" t="n">
        <v>95.95</v>
      </c>
    </row>
    <row collapsed="false" customFormat="false" customHeight="false" hidden="false" ht="12.1" outlineLevel="0" r="173">
      <c r="A173" s="43" t="n">
        <v>46379</v>
      </c>
      <c r="B173" s="16" t="s">
        <v>999</v>
      </c>
      <c r="C173" s="16" t="s">
        <v>141</v>
      </c>
      <c r="D173" s="16" t="s">
        <v>142</v>
      </c>
      <c r="E173" s="6" t="n">
        <v>1000</v>
      </c>
      <c r="F173" s="7" t="n">
        <v>5</v>
      </c>
      <c r="G173" s="6" t="n">
        <v>11.47</v>
      </c>
      <c r="H173" s="6" t="n">
        <v>7</v>
      </c>
      <c r="I173" s="6" t="n">
        <v>57.35</v>
      </c>
      <c r="J173" s="6" t="n">
        <v>50.35</v>
      </c>
    </row>
    <row collapsed="false" customFormat="false" customHeight="false" hidden="false" ht="12.1" outlineLevel="0" r="174">
      <c r="A174" s="43" t="n">
        <v>46382</v>
      </c>
      <c r="B174" s="16" t="s">
        <v>999</v>
      </c>
      <c r="C174" s="16" t="s">
        <v>124</v>
      </c>
      <c r="D174" s="16" t="s">
        <v>125</v>
      </c>
      <c r="E174" s="6" t="n">
        <v>100</v>
      </c>
      <c r="F174" s="7" t="n">
        <v>3</v>
      </c>
      <c r="G174" s="6" t="n">
        <v>47.62</v>
      </c>
      <c r="H174" s="6" t="n">
        <v>19</v>
      </c>
      <c r="I174" s="6" t="n">
        <v>142.86</v>
      </c>
      <c r="J174" s="6" t="n">
        <v>123.86</v>
      </c>
    </row>
    <row collapsed="false" customFormat="false" customHeight="false" hidden="false" ht="12.1" outlineLevel="0" r="175">
      <c r="A175" s="43" t="n">
        <v>46395</v>
      </c>
      <c r="B175" s="16" t="s">
        <v>999</v>
      </c>
      <c r="C175" s="16" t="s">
        <v>121</v>
      </c>
      <c r="D175" s="16" t="s">
        <v>122</v>
      </c>
      <c r="E175" s="6" t="n">
        <v>100</v>
      </c>
      <c r="F175" s="7" t="n">
        <v>3</v>
      </c>
      <c r="G175" s="6" t="n">
        <v>45.89</v>
      </c>
      <c r="H175" s="6" t="n">
        <v>18</v>
      </c>
      <c r="I175" s="6" t="n">
        <v>137.67</v>
      </c>
      <c r="J175" s="6" t="n">
        <v>119.67</v>
      </c>
    </row>
    <row collapsed="false" customFormat="false" customHeight="false" hidden="false" ht="12.1" outlineLevel="0" r="176">
      <c r="A176" s="43" t="n">
        <v>46396</v>
      </c>
      <c r="B176" s="16" t="s">
        <v>999</v>
      </c>
      <c r="C176" s="16" t="s">
        <v>130</v>
      </c>
      <c r="D176" s="16" t="s">
        <v>131</v>
      </c>
      <c r="E176" s="6" t="n">
        <v>1000</v>
      </c>
      <c r="F176" s="7" t="n">
        <v>8</v>
      </c>
      <c r="G176" s="6" t="n">
        <v>12.21</v>
      </c>
      <c r="H176" s="6" t="n">
        <v>13</v>
      </c>
      <c r="I176" s="6" t="n">
        <v>97.68</v>
      </c>
      <c r="J176" s="6" t="n">
        <v>84.68</v>
      </c>
    </row>
    <row collapsed="false" customFormat="false" customHeight="false" hidden="false" ht="12.1" outlineLevel="0" r="177">
      <c r="A177" s="43" t="n">
        <v>46401</v>
      </c>
      <c r="B177" s="16" t="s">
        <v>999</v>
      </c>
      <c r="C177" s="16" t="s">
        <v>134</v>
      </c>
      <c r="D177" s="16" t="s">
        <v>135</v>
      </c>
      <c r="E177" s="6" t="n">
        <v>1000</v>
      </c>
      <c r="F177" s="7" t="n">
        <v>6</v>
      </c>
      <c r="G177" s="6" t="n">
        <v>12.67</v>
      </c>
      <c r="H177" s="6" t="n">
        <v>10</v>
      </c>
      <c r="I177" s="6" t="n">
        <v>76.02</v>
      </c>
      <c r="J177" s="6" t="n">
        <v>66.02</v>
      </c>
    </row>
    <row collapsed="false" customFormat="false" customHeight="false" hidden="false" ht="12.1" outlineLevel="0" r="178">
      <c r="A178" s="43" t="n">
        <v>46406</v>
      </c>
      <c r="B178" s="16" t="s">
        <v>999</v>
      </c>
      <c r="C178" s="16" t="s">
        <v>117</v>
      </c>
      <c r="D178" s="16" t="s">
        <v>118</v>
      </c>
      <c r="E178" s="6" t="n">
        <v>100</v>
      </c>
      <c r="F178" s="7" t="n">
        <v>3</v>
      </c>
      <c r="G178" s="6" t="n">
        <v>44.16</v>
      </c>
      <c r="H178" s="6" t="n">
        <v>17</v>
      </c>
      <c r="I178" s="6" t="n">
        <v>132.48</v>
      </c>
      <c r="J178" s="6" t="n">
        <v>115.48</v>
      </c>
    </row>
    <row collapsed="false" customFormat="false" customHeight="false" hidden="false" ht="12.1" outlineLevel="0" r="179">
      <c r="A179" s="43" t="n">
        <v>46409</v>
      </c>
      <c r="B179" s="16" t="s">
        <v>999</v>
      </c>
      <c r="C179" s="16" t="s">
        <v>141</v>
      </c>
      <c r="D179" s="16" t="s">
        <v>142</v>
      </c>
      <c r="E179" s="6" t="n">
        <v>1000</v>
      </c>
      <c r="F179" s="7" t="n">
        <v>5</v>
      </c>
      <c r="G179" s="6" t="n">
        <v>11.47</v>
      </c>
      <c r="H179" s="6" t="n">
        <v>7</v>
      </c>
      <c r="I179" s="6" t="n">
        <v>57.35</v>
      </c>
      <c r="J179" s="6" t="n">
        <v>50.35</v>
      </c>
    </row>
    <row collapsed="false" customFormat="false" customHeight="false" hidden="false" ht="12.1" outlineLevel="0" r="180">
      <c r="A180" s="43" t="n">
        <v>46412</v>
      </c>
      <c r="B180" s="16" t="s">
        <v>999</v>
      </c>
      <c r="C180" s="16" t="s">
        <v>124</v>
      </c>
      <c r="D180" s="16" t="s">
        <v>125</v>
      </c>
      <c r="E180" s="6" t="n">
        <v>100</v>
      </c>
      <c r="F180" s="7" t="n">
        <v>3</v>
      </c>
      <c r="G180" s="6" t="n">
        <v>47.62</v>
      </c>
      <c r="H180" s="6" t="n">
        <v>19</v>
      </c>
      <c r="I180" s="6" t="n">
        <v>142.86</v>
      </c>
      <c r="J180" s="6" t="n">
        <v>123.86</v>
      </c>
    </row>
    <row collapsed="false" customFormat="false" customHeight="false" hidden="false" ht="12.1" outlineLevel="0" r="181">
      <c r="A181" s="43" t="n">
        <v>46425</v>
      </c>
      <c r="B181" s="16" t="s">
        <v>999</v>
      </c>
      <c r="C181" s="16" t="s">
        <v>121</v>
      </c>
      <c r="D181" s="16" t="s">
        <v>122</v>
      </c>
      <c r="E181" s="6" t="n">
        <v>100</v>
      </c>
      <c r="F181" s="7" t="n">
        <v>3</v>
      </c>
      <c r="G181" s="6" t="n">
        <v>45.89</v>
      </c>
      <c r="H181" s="6" t="n">
        <v>18</v>
      </c>
      <c r="I181" s="6" t="n">
        <v>137.67</v>
      </c>
      <c r="J181" s="6" t="n">
        <v>119.67</v>
      </c>
    </row>
    <row collapsed="false" customFormat="false" customHeight="false" hidden="false" ht="12.1" outlineLevel="0" r="182">
      <c r="A182" s="43" t="n">
        <v>46426</v>
      </c>
      <c r="B182" s="16" t="s">
        <v>999</v>
      </c>
      <c r="C182" s="16" t="s">
        <v>130</v>
      </c>
      <c r="D182" s="16" t="s">
        <v>131</v>
      </c>
      <c r="E182" s="6" t="n">
        <v>1000</v>
      </c>
      <c r="F182" s="7" t="n">
        <v>8</v>
      </c>
      <c r="G182" s="6" t="n">
        <v>12.21</v>
      </c>
      <c r="H182" s="6" t="n">
        <v>13</v>
      </c>
      <c r="I182" s="6" t="n">
        <v>97.68</v>
      </c>
      <c r="J182" s="6" t="n">
        <v>84.68</v>
      </c>
    </row>
    <row collapsed="false" customFormat="false" customHeight="false" hidden="false" ht="12.1" outlineLevel="0" r="183">
      <c r="A183" s="43" t="n">
        <v>46429</v>
      </c>
      <c r="B183" s="16" t="s">
        <v>999</v>
      </c>
      <c r="C183" s="16" t="s">
        <v>144</v>
      </c>
      <c r="D183" s="16" t="s">
        <v>145</v>
      </c>
      <c r="E183" s="6" t="n">
        <v>1000</v>
      </c>
      <c r="F183" s="7" t="n">
        <v>4</v>
      </c>
      <c r="G183" s="6" t="n">
        <v>51.86</v>
      </c>
      <c r="H183" s="6" t="n">
        <v>27</v>
      </c>
      <c r="I183" s="6" t="n">
        <v>207.44</v>
      </c>
      <c r="J183" s="6" t="n">
        <v>180.44</v>
      </c>
    </row>
    <row collapsed="false" customFormat="false" customHeight="false" hidden="false" ht="12.1" outlineLevel="0" r="184">
      <c r="A184" s="43" t="n">
        <v>46431</v>
      </c>
      <c r="B184" s="16" t="s">
        <v>999</v>
      </c>
      <c r="C184" s="16" t="s">
        <v>134</v>
      </c>
      <c r="D184" s="16" t="s">
        <v>135</v>
      </c>
      <c r="E184" s="6" t="n">
        <v>1000</v>
      </c>
      <c r="F184" s="7" t="n">
        <v>6</v>
      </c>
      <c r="G184" s="6" t="n">
        <v>12.67</v>
      </c>
      <c r="H184" s="6" t="n">
        <v>10</v>
      </c>
      <c r="I184" s="6" t="n">
        <v>76.02</v>
      </c>
      <c r="J184" s="6" t="n">
        <v>66.02</v>
      </c>
    </row>
    <row collapsed="false" customFormat="false" customHeight="false" hidden="false" ht="12.1" outlineLevel="0" r="185">
      <c r="A185" s="43" t="n">
        <v>46434</v>
      </c>
      <c r="B185" s="16" t="s">
        <v>999</v>
      </c>
      <c r="C185" s="16" t="s">
        <v>112</v>
      </c>
      <c r="D185" s="16" t="s">
        <v>114</v>
      </c>
      <c r="E185" s="6" t="n">
        <v>100</v>
      </c>
      <c r="F185" s="7" t="n">
        <v>5</v>
      </c>
      <c r="G185" s="6" t="n">
        <v>135.07</v>
      </c>
      <c r="H185" s="6" t="n">
        <v>88</v>
      </c>
      <c r="I185" s="6" t="n">
        <v>675.35</v>
      </c>
      <c r="J185" s="6" t="n">
        <v>587.35</v>
      </c>
    </row>
    <row collapsed="false" customFormat="false" customHeight="false" hidden="false" ht="12.1" outlineLevel="0" r="186">
      <c r="A186" s="43" t="n">
        <v>46436</v>
      </c>
      <c r="B186" s="16" t="s">
        <v>999</v>
      </c>
      <c r="C186" s="16" t="s">
        <v>117</v>
      </c>
      <c r="D186" s="16" t="s">
        <v>118</v>
      </c>
      <c r="E186" s="6" t="n">
        <v>100</v>
      </c>
      <c r="F186" s="7" t="n">
        <v>3</v>
      </c>
      <c r="G186" s="6" t="n">
        <v>44.16</v>
      </c>
      <c r="H186" s="6" t="n">
        <v>17</v>
      </c>
      <c r="I186" s="6" t="n">
        <v>132.48</v>
      </c>
      <c r="J186" s="6" t="n">
        <v>115.48</v>
      </c>
    </row>
    <row collapsed="false" customFormat="false" customHeight="false" hidden="false" ht="12.1" outlineLevel="0" r="187">
      <c r="A187" s="43" t="n">
        <v>46439</v>
      </c>
      <c r="B187" s="16" t="s">
        <v>999</v>
      </c>
      <c r="C187" s="16" t="s">
        <v>141</v>
      </c>
      <c r="D187" s="16" t="s">
        <v>142</v>
      </c>
      <c r="E187" s="6" t="n">
        <v>1000</v>
      </c>
      <c r="F187" s="7" t="n">
        <v>5</v>
      </c>
      <c r="G187" s="6" t="n">
        <v>11.47</v>
      </c>
      <c r="H187" s="6" t="n">
        <v>7</v>
      </c>
      <c r="I187" s="6" t="n">
        <v>57.35</v>
      </c>
      <c r="J187" s="6" t="n">
        <v>50.35</v>
      </c>
    </row>
    <row collapsed="false" customFormat="false" customHeight="false" hidden="false" ht="12.1" outlineLevel="0" r="188">
      <c r="A188" s="43" t="n">
        <v>46442</v>
      </c>
      <c r="B188" s="16" t="s">
        <v>999</v>
      </c>
      <c r="C188" s="16" t="s">
        <v>124</v>
      </c>
      <c r="D188" s="16" t="s">
        <v>125</v>
      </c>
      <c r="E188" s="6" t="n">
        <v>100</v>
      </c>
      <c r="F188" s="7" t="n">
        <v>3</v>
      </c>
      <c r="G188" s="6" t="n">
        <v>47.62</v>
      </c>
      <c r="H188" s="6" t="n">
        <v>19</v>
      </c>
      <c r="I188" s="6" t="n">
        <v>142.86</v>
      </c>
      <c r="J188" s="6" t="n">
        <v>123.86</v>
      </c>
    </row>
    <row collapsed="false" customFormat="false" customHeight="false" hidden="false" ht="12.1" outlineLevel="0" r="189">
      <c r="A189" s="43" t="n">
        <v>46448</v>
      </c>
      <c r="B189" s="16" t="s">
        <v>999</v>
      </c>
      <c r="C189" s="16" t="s">
        <v>155</v>
      </c>
      <c r="D189" s="16" t="s">
        <v>156</v>
      </c>
      <c r="E189" s="6" t="n">
        <v>1000</v>
      </c>
      <c r="F189" s="7" t="n">
        <v>1</v>
      </c>
      <c r="G189" s="6" t="n">
        <v>44.88</v>
      </c>
      <c r="H189" s="6" t="n">
        <v>6</v>
      </c>
      <c r="I189" s="6" t="n">
        <v>44.88</v>
      </c>
      <c r="J189" s="6" t="n">
        <v>38.88</v>
      </c>
    </row>
    <row collapsed="false" customFormat="false" customHeight="false" hidden="false" ht="12.1" outlineLevel="0" r="190">
      <c r="A190" s="43" t="n">
        <v>46448</v>
      </c>
      <c r="B190" s="16" t="s">
        <v>999</v>
      </c>
      <c r="C190" s="16" t="s">
        <v>159</v>
      </c>
      <c r="D190" s="16" t="s">
        <v>160</v>
      </c>
      <c r="E190" s="6" t="n">
        <v>1000</v>
      </c>
      <c r="F190" s="7" t="n">
        <v>1</v>
      </c>
      <c r="G190" s="6" t="n">
        <v>47.37</v>
      </c>
      <c r="H190" s="6" t="n">
        <v>6</v>
      </c>
      <c r="I190" s="6" t="n">
        <v>47.37</v>
      </c>
      <c r="J190" s="6" t="n">
        <v>41.37</v>
      </c>
    </row>
    <row collapsed="false" customFormat="false" customHeight="false" hidden="false" ht="12.1" outlineLevel="0" r="191">
      <c r="A191" s="43" t="n">
        <v>46455</v>
      </c>
      <c r="B191" s="16" t="s">
        <v>999</v>
      </c>
      <c r="C191" s="16" t="s">
        <v>121</v>
      </c>
      <c r="D191" s="16" t="s">
        <v>122</v>
      </c>
      <c r="E191" s="6" t="n">
        <v>100</v>
      </c>
      <c r="F191" s="7" t="n">
        <v>3</v>
      </c>
      <c r="G191" s="6" t="n">
        <v>45.89</v>
      </c>
      <c r="H191" s="6" t="n">
        <v>18</v>
      </c>
      <c r="I191" s="6" t="n">
        <v>137.67</v>
      </c>
      <c r="J191" s="6" t="n">
        <v>119.67</v>
      </c>
    </row>
    <row collapsed="false" customFormat="false" customHeight="false" hidden="false" ht="12.1" outlineLevel="0" r="192">
      <c r="A192" s="43" t="n">
        <v>46456</v>
      </c>
      <c r="B192" s="16" t="s">
        <v>999</v>
      </c>
      <c r="C192" s="16" t="s">
        <v>130</v>
      </c>
      <c r="D192" s="16" t="s">
        <v>131</v>
      </c>
      <c r="E192" s="6" t="n">
        <v>1000</v>
      </c>
      <c r="F192" s="7" t="n">
        <v>8</v>
      </c>
      <c r="G192" s="6" t="n">
        <v>12.21</v>
      </c>
      <c r="H192" s="6" t="n">
        <v>13</v>
      </c>
      <c r="I192" s="6" t="n">
        <v>97.68</v>
      </c>
      <c r="J192" s="6" t="n">
        <v>84.68</v>
      </c>
    </row>
    <row collapsed="false" customFormat="false" customHeight="false" hidden="false" ht="12.1" outlineLevel="0" r="193">
      <c r="A193" s="43" t="n">
        <v>46457</v>
      </c>
      <c r="B193" s="16" t="s">
        <v>999</v>
      </c>
      <c r="C193" s="16" t="s">
        <v>127</v>
      </c>
      <c r="D193" s="16" t="s">
        <v>128</v>
      </c>
      <c r="E193" s="6" t="n">
        <v>1000</v>
      </c>
      <c r="F193" s="7" t="n">
        <v>10</v>
      </c>
      <c r="G193" s="6" t="n">
        <v>17.83</v>
      </c>
      <c r="H193" s="6" t="n">
        <v>23</v>
      </c>
      <c r="I193" s="6" t="n">
        <v>178.3</v>
      </c>
      <c r="J193" s="6" t="n">
        <v>155.3</v>
      </c>
    </row>
    <row collapsed="false" customFormat="false" customHeight="false" hidden="false" ht="12.1" outlineLevel="0" r="194">
      <c r="A194" s="43" t="n">
        <v>46461</v>
      </c>
      <c r="B194" s="16" t="s">
        <v>999</v>
      </c>
      <c r="C194" s="16" t="s">
        <v>134</v>
      </c>
      <c r="D194" s="16" t="s">
        <v>135</v>
      </c>
      <c r="E194" s="6" t="n">
        <v>1000</v>
      </c>
      <c r="F194" s="7" t="n">
        <v>6</v>
      </c>
      <c r="G194" s="6" t="n">
        <v>12.67</v>
      </c>
      <c r="H194" s="6" t="n">
        <v>10</v>
      </c>
      <c r="I194" s="6" t="n">
        <v>76.02</v>
      </c>
      <c r="J194" s="6" t="n">
        <v>66.02</v>
      </c>
    </row>
    <row collapsed="false" customFormat="false" customHeight="false" hidden="false" ht="12.1" outlineLevel="0" r="195">
      <c r="A195" s="43" t="n">
        <v>46466</v>
      </c>
      <c r="B195" s="16" t="s">
        <v>999</v>
      </c>
      <c r="C195" s="16" t="s">
        <v>117</v>
      </c>
      <c r="D195" s="16" t="s">
        <v>118</v>
      </c>
      <c r="E195" s="6" t="n">
        <v>100</v>
      </c>
      <c r="F195" s="7" t="n">
        <v>3</v>
      </c>
      <c r="G195" s="6" t="n">
        <v>44.16</v>
      </c>
      <c r="H195" s="6" t="n">
        <v>17</v>
      </c>
      <c r="I195" s="6" t="n">
        <v>132.48</v>
      </c>
      <c r="J195" s="6" t="n">
        <v>115.48</v>
      </c>
    </row>
    <row collapsed="false" customFormat="false" customHeight="false" hidden="false" ht="12.1" outlineLevel="0" r="196">
      <c r="A196" s="43" t="n">
        <v>46468</v>
      </c>
      <c r="B196" s="16" t="s">
        <v>999</v>
      </c>
      <c r="C196" s="16" t="s">
        <v>148</v>
      </c>
      <c r="D196" s="16" t="s">
        <v>149</v>
      </c>
      <c r="E196" s="6" t="n">
        <v>1000</v>
      </c>
      <c r="F196" s="7" t="n">
        <v>3</v>
      </c>
      <c r="G196" s="6" t="n">
        <v>36.65</v>
      </c>
      <c r="H196" s="6" t="n">
        <v>14</v>
      </c>
      <c r="I196" s="6" t="n">
        <v>109.95</v>
      </c>
      <c r="J196" s="6" t="n">
        <v>95.95</v>
      </c>
    </row>
    <row collapsed="false" customFormat="false" customHeight="false" hidden="false" ht="12.1" outlineLevel="0" r="197">
      <c r="A197" s="43" t="n">
        <v>46469</v>
      </c>
      <c r="B197" s="16" t="s">
        <v>999</v>
      </c>
      <c r="C197" s="16" t="s">
        <v>151</v>
      </c>
      <c r="D197" s="16" t="s">
        <v>152</v>
      </c>
      <c r="E197" s="6" t="n">
        <v>1000</v>
      </c>
      <c r="F197" s="7" t="n">
        <v>2</v>
      </c>
      <c r="G197" s="6" t="n">
        <v>56.1</v>
      </c>
      <c r="H197" s="6" t="n">
        <v>15</v>
      </c>
      <c r="I197" s="6" t="n">
        <v>112.2</v>
      </c>
      <c r="J197" s="6" t="n">
        <v>97.2</v>
      </c>
    </row>
    <row collapsed="false" customFormat="false" customHeight="false" hidden="false" ht="12.1" outlineLevel="0" r="198">
      <c r="A198" s="43" t="n">
        <v>46469</v>
      </c>
      <c r="B198" s="16" t="s">
        <v>999</v>
      </c>
      <c r="C198" s="16" t="s">
        <v>141</v>
      </c>
      <c r="D198" s="16" t="s">
        <v>142</v>
      </c>
      <c r="E198" s="6" t="n">
        <v>1000</v>
      </c>
      <c r="F198" s="7" t="n">
        <v>5</v>
      </c>
      <c r="G198" s="6" t="n">
        <v>11.47</v>
      </c>
      <c r="H198" s="6" t="n">
        <v>7</v>
      </c>
      <c r="I198" s="6" t="n">
        <v>57.35</v>
      </c>
      <c r="J198" s="6" t="n">
        <v>50.35</v>
      </c>
    </row>
    <row collapsed="false" customFormat="false" customHeight="false" hidden="false" ht="12.1" outlineLevel="0" r="199">
      <c r="A199" s="43" t="n">
        <v>46472</v>
      </c>
      <c r="B199" s="16" t="s">
        <v>999</v>
      </c>
      <c r="C199" s="16" t="s">
        <v>124</v>
      </c>
      <c r="D199" s="16" t="s">
        <v>125</v>
      </c>
      <c r="E199" s="6" t="n">
        <v>100</v>
      </c>
      <c r="F199" s="7" t="n">
        <v>3</v>
      </c>
      <c r="G199" s="6" t="n">
        <v>47.62</v>
      </c>
      <c r="H199" s="6" t="n">
        <v>19</v>
      </c>
      <c r="I199" s="6" t="n">
        <v>142.86</v>
      </c>
      <c r="J199" s="6" t="n">
        <v>123.86</v>
      </c>
    </row>
    <row collapsed="false" customFormat="false" customHeight="false" hidden="false" ht="12.1" outlineLevel="0" r="200">
      <c r="A200" s="43" t="n">
        <v>46485</v>
      </c>
      <c r="B200" s="16" t="s">
        <v>999</v>
      </c>
      <c r="C200" s="16" t="s">
        <v>121</v>
      </c>
      <c r="D200" s="16" t="s">
        <v>122</v>
      </c>
      <c r="E200" s="6" t="n">
        <v>100</v>
      </c>
      <c r="F200" s="7" t="n">
        <v>3</v>
      </c>
      <c r="G200" s="6" t="n">
        <v>45.89</v>
      </c>
      <c r="H200" s="6" t="n">
        <v>18</v>
      </c>
      <c r="I200" s="6" t="n">
        <v>137.67</v>
      </c>
      <c r="J200" s="6" t="n">
        <v>119.67</v>
      </c>
    </row>
    <row collapsed="false" customFormat="false" customHeight="false" hidden="false" ht="12.1" outlineLevel="0" r="201">
      <c r="A201" s="43" t="n">
        <v>46486</v>
      </c>
      <c r="B201" s="16" t="s">
        <v>999</v>
      </c>
      <c r="C201" s="16" t="s">
        <v>130</v>
      </c>
      <c r="D201" s="16" t="s">
        <v>131</v>
      </c>
      <c r="E201" s="6" t="n">
        <v>1000</v>
      </c>
      <c r="F201" s="7" t="n">
        <v>8</v>
      </c>
      <c r="G201" s="6" t="n">
        <v>12.21</v>
      </c>
      <c r="H201" s="6" t="n">
        <v>13</v>
      </c>
      <c r="I201" s="6" t="n">
        <v>97.68</v>
      </c>
      <c r="J201" s="6" t="n">
        <v>84.68</v>
      </c>
    </row>
    <row collapsed="false" customFormat="false" customHeight="false" hidden="false" ht="12.1" outlineLevel="0" r="202">
      <c r="A202" s="43" t="n">
        <v>46491</v>
      </c>
      <c r="B202" s="16" t="s">
        <v>999</v>
      </c>
      <c r="C202" s="16" t="s">
        <v>134</v>
      </c>
      <c r="D202" s="16" t="s">
        <v>135</v>
      </c>
      <c r="E202" s="6" t="n">
        <v>1000</v>
      </c>
      <c r="F202" s="7" t="n">
        <v>6</v>
      </c>
      <c r="G202" s="6" t="n">
        <v>12.67</v>
      </c>
      <c r="H202" s="6" t="n">
        <v>10</v>
      </c>
      <c r="I202" s="6" t="n">
        <v>76.02</v>
      </c>
      <c r="J202" s="6" t="n">
        <v>66.02</v>
      </c>
    </row>
    <row collapsed="false" customFormat="false" customHeight="false" hidden="false" ht="12.1" outlineLevel="0" r="203">
      <c r="A203" s="43" t="n">
        <v>46496</v>
      </c>
      <c r="B203" s="16" t="s">
        <v>999</v>
      </c>
      <c r="C203" s="16" t="s">
        <v>117</v>
      </c>
      <c r="D203" s="16" t="s">
        <v>118</v>
      </c>
      <c r="E203" s="6" t="n">
        <v>100</v>
      </c>
      <c r="F203" s="7" t="n">
        <v>3</v>
      </c>
      <c r="G203" s="6" t="n">
        <v>44.16</v>
      </c>
      <c r="H203" s="6" t="n">
        <v>17</v>
      </c>
      <c r="I203" s="6" t="n">
        <v>132.48</v>
      </c>
      <c r="J203" s="6" t="n">
        <v>115.48</v>
      </c>
    </row>
    <row collapsed="false" customFormat="false" customHeight="false" hidden="false" ht="12.1" outlineLevel="0" r="204">
      <c r="A204" s="43" t="n">
        <v>46497</v>
      </c>
      <c r="B204" s="16" t="s">
        <v>999</v>
      </c>
      <c r="C204" s="16" t="s">
        <v>138</v>
      </c>
      <c r="D204" s="16" t="s">
        <v>139</v>
      </c>
      <c r="E204" s="6" t="n">
        <v>1000</v>
      </c>
      <c r="F204" s="7" t="n">
        <v>6</v>
      </c>
      <c r="G204" s="6" t="n">
        <v>62.33</v>
      </c>
      <c r="H204" s="6" t="n">
        <v>49</v>
      </c>
      <c r="I204" s="6" t="n">
        <v>373.98</v>
      </c>
      <c r="J204" s="6" t="n">
        <v>324.98</v>
      </c>
    </row>
    <row collapsed="false" customFormat="false" customHeight="false" hidden="false" ht="12.1" outlineLevel="0" r="205">
      <c r="A205" s="43" t="n">
        <v>46499</v>
      </c>
      <c r="B205" s="16" t="s">
        <v>999</v>
      </c>
      <c r="C205" s="16" t="s">
        <v>141</v>
      </c>
      <c r="D205" s="16" t="s">
        <v>142</v>
      </c>
      <c r="E205" s="6" t="n">
        <v>1000</v>
      </c>
      <c r="F205" s="7" t="n">
        <v>5</v>
      </c>
      <c r="G205" s="6" t="n">
        <v>11.47</v>
      </c>
      <c r="H205" s="6" t="n">
        <v>7</v>
      </c>
      <c r="I205" s="6" t="n">
        <v>57.35</v>
      </c>
      <c r="J205" s="6" t="n">
        <v>50.35</v>
      </c>
    </row>
    <row collapsed="false" customFormat="false" customHeight="false" hidden="false" ht="12.1" outlineLevel="0" r="206">
      <c r="A206" s="43" t="n">
        <v>46502</v>
      </c>
      <c r="B206" s="16" t="s">
        <v>999</v>
      </c>
      <c r="C206" s="16" t="s">
        <v>124</v>
      </c>
      <c r="D206" s="16" t="s">
        <v>125</v>
      </c>
      <c r="E206" s="6" t="n">
        <v>100</v>
      </c>
      <c r="F206" s="7" t="n">
        <v>3</v>
      </c>
      <c r="G206" s="6" t="n">
        <v>47.62</v>
      </c>
      <c r="H206" s="6" t="n">
        <v>19</v>
      </c>
      <c r="I206" s="6" t="n">
        <v>142.86</v>
      </c>
      <c r="J206" s="6" t="n">
        <v>123.86</v>
      </c>
    </row>
    <row collapsed="false" customFormat="false" customHeight="false" hidden="false" ht="12.1" outlineLevel="0" r="207">
      <c r="A207" s="43" t="n">
        <v>46515</v>
      </c>
      <c r="B207" s="16" t="s">
        <v>999</v>
      </c>
      <c r="C207" s="16" t="s">
        <v>121</v>
      </c>
      <c r="D207" s="16" t="s">
        <v>122</v>
      </c>
      <c r="E207" s="6" t="n">
        <v>100</v>
      </c>
      <c r="F207" s="7" t="n">
        <v>3</v>
      </c>
      <c r="G207" s="6" t="n">
        <v>45.89</v>
      </c>
      <c r="H207" s="6" t="n">
        <v>18</v>
      </c>
      <c r="I207" s="6" t="n">
        <v>137.67</v>
      </c>
      <c r="J207" s="6" t="n">
        <v>119.67</v>
      </c>
    </row>
    <row collapsed="false" customFormat="false" customHeight="false" hidden="false" ht="12.1" outlineLevel="0" r="208">
      <c r="A208" s="43" t="n">
        <v>46516</v>
      </c>
      <c r="B208" s="16" t="s">
        <v>999</v>
      </c>
      <c r="C208" s="16" t="s">
        <v>130</v>
      </c>
      <c r="D208" s="16" t="s">
        <v>131</v>
      </c>
      <c r="E208" s="6" t="n">
        <v>1000</v>
      </c>
      <c r="F208" s="7" t="n">
        <v>8</v>
      </c>
      <c r="G208" s="6" t="n">
        <v>12.21</v>
      </c>
      <c r="H208" s="6" t="n">
        <v>13</v>
      </c>
      <c r="I208" s="6" t="n">
        <v>97.68</v>
      </c>
      <c r="J208" s="6" t="n">
        <v>84.68</v>
      </c>
    </row>
    <row collapsed="false" customFormat="false" customHeight="false" hidden="false" ht="12.1" outlineLevel="0" r="209">
      <c r="A209" s="43" t="n">
        <v>46521</v>
      </c>
      <c r="B209" s="16" t="s">
        <v>999</v>
      </c>
      <c r="C209" s="16" t="s">
        <v>134</v>
      </c>
      <c r="D209" s="16" t="s">
        <v>135</v>
      </c>
      <c r="E209" s="6" t="n">
        <v>1000</v>
      </c>
      <c r="F209" s="7" t="n">
        <v>6</v>
      </c>
      <c r="G209" s="6" t="n">
        <v>12.67</v>
      </c>
      <c r="H209" s="6" t="n">
        <v>10</v>
      </c>
      <c r="I209" s="6" t="n">
        <v>76.02</v>
      </c>
      <c r="J209" s="6" t="n">
        <v>66.02</v>
      </c>
    </row>
    <row collapsed="false" customFormat="false" customHeight="false" hidden="false" ht="12.1" outlineLevel="0" r="210">
      <c r="A210" s="43" t="n">
        <v>46525</v>
      </c>
      <c r="B210" s="16" t="s">
        <v>999</v>
      </c>
      <c r="C210" s="16" t="s">
        <v>112</v>
      </c>
      <c r="D210" s="16" t="s">
        <v>114</v>
      </c>
      <c r="E210" s="6" t="n">
        <v>100</v>
      </c>
      <c r="F210" s="7" t="n">
        <v>5</v>
      </c>
      <c r="G210" s="6" t="n">
        <v>135.07</v>
      </c>
      <c r="H210" s="6" t="n">
        <v>88</v>
      </c>
      <c r="I210" s="6" t="n">
        <v>675.35</v>
      </c>
      <c r="J210" s="6" t="n">
        <v>587.35</v>
      </c>
    </row>
    <row collapsed="false" customFormat="false" customHeight="false" hidden="false" ht="12.1" outlineLevel="0" r="211">
      <c r="A211" s="43" t="n">
        <v>46526</v>
      </c>
      <c r="B211" s="16" t="s">
        <v>999</v>
      </c>
      <c r="C211" s="16" t="s">
        <v>117</v>
      </c>
      <c r="D211" s="16" t="s">
        <v>118</v>
      </c>
      <c r="E211" s="6" t="n">
        <v>100</v>
      </c>
      <c r="F211" s="7" t="n">
        <v>3</v>
      </c>
      <c r="G211" s="6" t="n">
        <v>44.16</v>
      </c>
      <c r="H211" s="6" t="n">
        <v>17</v>
      </c>
      <c r="I211" s="6" t="n">
        <v>132.48</v>
      </c>
      <c r="J211" s="6" t="n">
        <v>115.48</v>
      </c>
    </row>
    <row collapsed="false" customFormat="false" customHeight="false" hidden="false" ht="12.1" outlineLevel="0" r="212">
      <c r="A212" s="43" t="n">
        <v>46529</v>
      </c>
      <c r="B212" s="16" t="s">
        <v>999</v>
      </c>
      <c r="C212" s="16" t="s">
        <v>141</v>
      </c>
      <c r="D212" s="16" t="s">
        <v>142</v>
      </c>
      <c r="E212" s="6" t="n">
        <v>1000</v>
      </c>
      <c r="F212" s="7" t="n">
        <v>5</v>
      </c>
      <c r="G212" s="6" t="n">
        <v>11.47</v>
      </c>
      <c r="H212" s="6" t="n">
        <v>7</v>
      </c>
      <c r="I212" s="6" t="n">
        <v>57.35</v>
      </c>
      <c r="J212" s="6" t="n">
        <v>50.35</v>
      </c>
    </row>
    <row collapsed="false" customFormat="false" customHeight="false" hidden="false" ht="12.1" outlineLevel="0" r="213">
      <c r="A213" s="43" t="n">
        <v>46532</v>
      </c>
      <c r="B213" s="16" t="s">
        <v>999</v>
      </c>
      <c r="C213" s="16" t="s">
        <v>124</v>
      </c>
      <c r="D213" s="16" t="s">
        <v>125</v>
      </c>
      <c r="E213" s="6" t="n">
        <v>100</v>
      </c>
      <c r="F213" s="7" t="n">
        <v>3</v>
      </c>
      <c r="G213" s="6" t="n">
        <v>47.62</v>
      </c>
      <c r="H213" s="6" t="n">
        <v>19</v>
      </c>
      <c r="I213" s="6" t="n">
        <v>142.86</v>
      </c>
      <c r="J213" s="6" t="n">
        <v>123.86</v>
      </c>
    </row>
    <row collapsed="false" customFormat="false" customHeight="false" hidden="false" ht="12.1" outlineLevel="0" r="214">
      <c r="A214" s="43" t="n">
        <v>46545</v>
      </c>
      <c r="B214" s="16" t="s">
        <v>999</v>
      </c>
      <c r="C214" s="16" t="s">
        <v>121</v>
      </c>
      <c r="D214" s="16" t="s">
        <v>122</v>
      </c>
      <c r="E214" s="6" t="n">
        <v>100</v>
      </c>
      <c r="F214" s="7" t="n">
        <v>3</v>
      </c>
      <c r="G214" s="6" t="n">
        <v>45.89</v>
      </c>
      <c r="H214" s="6" t="n">
        <v>18</v>
      </c>
      <c r="I214" s="6" t="n">
        <v>137.67</v>
      </c>
      <c r="J214" s="6" t="n">
        <v>119.67</v>
      </c>
    </row>
    <row collapsed="false" customFormat="false" customHeight="false" hidden="false" ht="12.1" outlineLevel="0" r="215">
      <c r="A215" s="43" t="n">
        <v>46546</v>
      </c>
      <c r="B215" s="16" t="s">
        <v>999</v>
      </c>
      <c r="C215" s="16" t="s">
        <v>130</v>
      </c>
      <c r="D215" s="16" t="s">
        <v>131</v>
      </c>
      <c r="E215" s="6" t="n">
        <v>1000</v>
      </c>
      <c r="F215" s="7" t="n">
        <v>8</v>
      </c>
      <c r="G215" s="6" t="n">
        <v>12.21</v>
      </c>
      <c r="H215" s="6" t="n">
        <v>13</v>
      </c>
      <c r="I215" s="6" t="n">
        <v>97.68</v>
      </c>
      <c r="J215" s="6" t="n">
        <v>84.68</v>
      </c>
    </row>
    <row collapsed="false" customFormat="false" customHeight="false" hidden="false" ht="12.1" outlineLevel="0" r="216">
      <c r="A216" s="43" t="n">
        <v>46548</v>
      </c>
      <c r="B216" s="16" t="s">
        <v>999</v>
      </c>
      <c r="C216" s="16" t="s">
        <v>127</v>
      </c>
      <c r="D216" s="16" t="s">
        <v>128</v>
      </c>
      <c r="E216" s="6" t="n">
        <v>1000</v>
      </c>
      <c r="F216" s="7" t="n">
        <v>10</v>
      </c>
      <c r="G216" s="6" t="n">
        <v>17.83</v>
      </c>
      <c r="H216" s="6" t="n">
        <v>23</v>
      </c>
      <c r="I216" s="6" t="n">
        <v>178.3</v>
      </c>
      <c r="J216" s="6" t="n">
        <v>155.3</v>
      </c>
    </row>
    <row collapsed="false" customFormat="false" customHeight="false" hidden="false" ht="12.1" outlineLevel="0" r="217">
      <c r="A217" s="43" t="n">
        <v>46551</v>
      </c>
      <c r="B217" s="16" t="s">
        <v>999</v>
      </c>
      <c r="C217" s="16" t="s">
        <v>134</v>
      </c>
      <c r="D217" s="16" t="s">
        <v>135</v>
      </c>
      <c r="E217" s="6" t="n">
        <v>1000</v>
      </c>
      <c r="F217" s="7" t="n">
        <v>6</v>
      </c>
      <c r="G217" s="6" t="n">
        <v>12.67</v>
      </c>
      <c r="H217" s="6" t="n">
        <v>10</v>
      </c>
      <c r="I217" s="6" t="n">
        <v>76.02</v>
      </c>
      <c r="J217" s="6" t="n">
        <v>66.02</v>
      </c>
    </row>
    <row collapsed="false" customFormat="false" customHeight="false" hidden="false" ht="12.1" outlineLevel="0" r="218">
      <c r="A218" s="43" t="n">
        <v>46556</v>
      </c>
      <c r="B218" s="16" t="s">
        <v>999</v>
      </c>
      <c r="C218" s="16" t="s">
        <v>117</v>
      </c>
      <c r="D218" s="16" t="s">
        <v>118</v>
      </c>
      <c r="E218" s="6" t="n">
        <v>100</v>
      </c>
      <c r="F218" s="7" t="n">
        <v>3</v>
      </c>
      <c r="G218" s="6" t="n">
        <v>44.16</v>
      </c>
      <c r="H218" s="6" t="n">
        <v>17</v>
      </c>
      <c r="I218" s="6" t="n">
        <v>132.48</v>
      </c>
      <c r="J218" s="6" t="n">
        <v>115.48</v>
      </c>
    </row>
    <row collapsed="false" customFormat="false" customHeight="false" hidden="false" ht="12.1" outlineLevel="0" r="219">
      <c r="A219" s="43" t="n">
        <v>46559</v>
      </c>
      <c r="B219" s="16" t="s">
        <v>999</v>
      </c>
      <c r="C219" s="16" t="s">
        <v>141</v>
      </c>
      <c r="D219" s="16" t="s">
        <v>142</v>
      </c>
      <c r="E219" s="6" t="n">
        <v>1000</v>
      </c>
      <c r="F219" s="7" t="n">
        <v>5</v>
      </c>
      <c r="G219" s="6" t="n">
        <v>11.47</v>
      </c>
      <c r="H219" s="6" t="n">
        <v>7</v>
      </c>
      <c r="I219" s="6" t="n">
        <v>57.35</v>
      </c>
      <c r="J219" s="6" t="n">
        <v>50.35</v>
      </c>
    </row>
    <row collapsed="false" customFormat="false" customHeight="false" hidden="false" ht="12.1" outlineLevel="0" r="220">
      <c r="A220" s="43" t="n">
        <v>46559</v>
      </c>
      <c r="B220" s="16" t="s">
        <v>999</v>
      </c>
      <c r="C220" s="16" t="s">
        <v>148</v>
      </c>
      <c r="D220" s="16" t="s">
        <v>149</v>
      </c>
      <c r="E220" s="6" t="n">
        <v>1000</v>
      </c>
      <c r="F220" s="7" t="n">
        <v>3</v>
      </c>
      <c r="G220" s="6" t="n">
        <v>36.65</v>
      </c>
      <c r="H220" s="6" t="n">
        <v>14</v>
      </c>
      <c r="I220" s="6" t="n">
        <v>109.95</v>
      </c>
      <c r="J220" s="6" t="n">
        <v>95.95</v>
      </c>
    </row>
    <row collapsed="false" customFormat="false" customHeight="false" hidden="false" ht="12.1" outlineLevel="0" r="221">
      <c r="A221" s="43" t="n">
        <v>46562</v>
      </c>
      <c r="B221" s="16" t="s">
        <v>999</v>
      </c>
      <c r="C221" s="16" t="s">
        <v>124</v>
      </c>
      <c r="D221" s="16" t="s">
        <v>125</v>
      </c>
      <c r="E221" s="6" t="n">
        <v>100</v>
      </c>
      <c r="F221" s="7" t="n">
        <v>3</v>
      </c>
      <c r="G221" s="6" t="n">
        <v>47.62</v>
      </c>
      <c r="H221" s="6" t="n">
        <v>19</v>
      </c>
      <c r="I221" s="6" t="n">
        <v>142.86</v>
      </c>
      <c r="J221" s="6" t="n">
        <v>123.86</v>
      </c>
    </row>
    <row collapsed="false" customFormat="false" customHeight="false" hidden="false" ht="12.1" outlineLevel="0" r="222">
      <c r="A222" s="43" t="n">
        <v>46575</v>
      </c>
      <c r="B222" s="16" t="s">
        <v>999</v>
      </c>
      <c r="C222" s="16" t="s">
        <v>121</v>
      </c>
      <c r="D222" s="16" t="s">
        <v>122</v>
      </c>
      <c r="E222" s="6" t="n">
        <v>100</v>
      </c>
      <c r="F222" s="7" t="n">
        <v>3</v>
      </c>
      <c r="G222" s="6" t="n">
        <v>45.89</v>
      </c>
      <c r="H222" s="6" t="n">
        <v>18</v>
      </c>
      <c r="I222" s="6" t="n">
        <v>137.67</v>
      </c>
      <c r="J222" s="6" t="n">
        <v>119.67</v>
      </c>
    </row>
    <row collapsed="false" customFormat="false" customHeight="false" hidden="false" ht="12.1" outlineLevel="0" r="223">
      <c r="A223" s="43" t="n">
        <v>46576</v>
      </c>
      <c r="B223" s="16" t="s">
        <v>999</v>
      </c>
      <c r="C223" s="16" t="s">
        <v>130</v>
      </c>
      <c r="D223" s="16" t="s">
        <v>131</v>
      </c>
      <c r="E223" s="6" t="n">
        <v>1000</v>
      </c>
      <c r="F223" s="7" t="n">
        <v>8</v>
      </c>
      <c r="G223" s="6" t="n">
        <v>12.21</v>
      </c>
      <c r="H223" s="6" t="n">
        <v>13</v>
      </c>
      <c r="I223" s="6" t="n">
        <v>97.68</v>
      </c>
      <c r="J223" s="6" t="n">
        <v>84.68</v>
      </c>
    </row>
    <row collapsed="false" customFormat="false" customHeight="false" hidden="false" ht="12.1" outlineLevel="0" r="224">
      <c r="A224" s="43" t="n">
        <v>46581</v>
      </c>
      <c r="B224" s="16" t="s">
        <v>999</v>
      </c>
      <c r="C224" s="16" t="s">
        <v>134</v>
      </c>
      <c r="D224" s="16" t="s">
        <v>135</v>
      </c>
      <c r="E224" s="6" t="n">
        <v>1000</v>
      </c>
      <c r="F224" s="7" t="n">
        <v>6</v>
      </c>
      <c r="G224" s="6" t="n">
        <v>12.67</v>
      </c>
      <c r="H224" s="6" t="n">
        <v>10</v>
      </c>
      <c r="I224" s="6" t="n">
        <v>76.02</v>
      </c>
      <c r="J224" s="6" t="n">
        <v>66.02</v>
      </c>
    </row>
    <row collapsed="false" customFormat="false" customHeight="false" hidden="false" ht="12.1" outlineLevel="0" r="225">
      <c r="A225" s="43" t="n">
        <v>46586</v>
      </c>
      <c r="B225" s="16" t="s">
        <v>999</v>
      </c>
      <c r="C225" s="16" t="s">
        <v>117</v>
      </c>
      <c r="D225" s="16" t="s">
        <v>118</v>
      </c>
      <c r="E225" s="6" t="n">
        <v>100</v>
      </c>
      <c r="F225" s="7" t="n">
        <v>3</v>
      </c>
      <c r="G225" s="6" t="n">
        <v>44.16</v>
      </c>
      <c r="H225" s="6" t="n">
        <v>17</v>
      </c>
      <c r="I225" s="6" t="n">
        <v>132.48</v>
      </c>
      <c r="J225" s="6" t="n">
        <v>115.48</v>
      </c>
    </row>
    <row collapsed="false" customFormat="false" customHeight="false" hidden="false" ht="12.1" outlineLevel="0" r="226">
      <c r="A226" s="43" t="n">
        <v>46589</v>
      </c>
      <c r="B226" s="16" t="s">
        <v>999</v>
      </c>
      <c r="C226" s="16" t="s">
        <v>141</v>
      </c>
      <c r="D226" s="16" t="s">
        <v>142</v>
      </c>
      <c r="E226" s="6" t="n">
        <v>1000</v>
      </c>
      <c r="F226" s="7" t="n">
        <v>5</v>
      </c>
      <c r="G226" s="6" t="n">
        <v>11.47</v>
      </c>
      <c r="H226" s="6" t="n">
        <v>7</v>
      </c>
      <c r="I226" s="6" t="n">
        <v>57.35</v>
      </c>
      <c r="J226" s="6" t="n">
        <v>50.35</v>
      </c>
    </row>
    <row collapsed="false" customFormat="false" customHeight="false" hidden="false" ht="12.1" outlineLevel="0" r="227">
      <c r="A227" s="43" t="n">
        <v>46592</v>
      </c>
      <c r="B227" s="16" t="s">
        <v>999</v>
      </c>
      <c r="C227" s="16" t="s">
        <v>124</v>
      </c>
      <c r="D227" s="16" t="s">
        <v>125</v>
      </c>
      <c r="E227" s="6" t="n">
        <v>100</v>
      </c>
      <c r="F227" s="7" t="n">
        <v>3</v>
      </c>
      <c r="G227" s="6" t="n">
        <v>47.62</v>
      </c>
      <c r="H227" s="6" t="n">
        <v>19</v>
      </c>
      <c r="I227" s="6" t="n">
        <v>142.86</v>
      </c>
      <c r="J227" s="6" t="n">
        <v>123.86</v>
      </c>
    </row>
    <row collapsed="false" customFormat="false" customHeight="false" hidden="false" ht="12.1" outlineLevel="0" r="228">
      <c r="A228" s="43" t="n">
        <v>46605</v>
      </c>
      <c r="B228" s="16" t="s">
        <v>999</v>
      </c>
      <c r="C228" s="16" t="s">
        <v>121</v>
      </c>
      <c r="D228" s="16" t="s">
        <v>122</v>
      </c>
      <c r="E228" s="6" t="n">
        <v>100</v>
      </c>
      <c r="F228" s="7" t="n">
        <v>3</v>
      </c>
      <c r="G228" s="6" t="n">
        <v>45.89</v>
      </c>
      <c r="H228" s="6" t="n">
        <v>18</v>
      </c>
      <c r="I228" s="6" t="n">
        <v>137.67</v>
      </c>
      <c r="J228" s="6" t="n">
        <v>119.67</v>
      </c>
    </row>
    <row collapsed="false" customFormat="false" customHeight="false" hidden="false" ht="12.1" outlineLevel="0" r="229">
      <c r="A229" s="43" t="n">
        <v>46606</v>
      </c>
      <c r="B229" s="16" t="s">
        <v>999</v>
      </c>
      <c r="C229" s="16" t="s">
        <v>130</v>
      </c>
      <c r="D229" s="16" t="s">
        <v>131</v>
      </c>
      <c r="E229" s="6" t="n">
        <v>1000</v>
      </c>
      <c r="F229" s="7" t="n">
        <v>8</v>
      </c>
      <c r="G229" s="6" t="n">
        <v>12.21</v>
      </c>
      <c r="H229" s="6" t="n">
        <v>13</v>
      </c>
      <c r="I229" s="6" t="n">
        <v>97.68</v>
      </c>
      <c r="J229" s="6" t="n">
        <v>84.68</v>
      </c>
    </row>
    <row collapsed="false" customFormat="false" customHeight="false" hidden="false" ht="12.1" outlineLevel="0" r="230">
      <c r="A230" s="43" t="n">
        <v>46611</v>
      </c>
      <c r="B230" s="16" t="s">
        <v>999</v>
      </c>
      <c r="C230" s="16" t="s">
        <v>134</v>
      </c>
      <c r="D230" s="16" t="s">
        <v>135</v>
      </c>
      <c r="E230" s="6" t="n">
        <v>1000</v>
      </c>
      <c r="F230" s="7" t="n">
        <v>6</v>
      </c>
      <c r="G230" s="6" t="n">
        <v>12.67</v>
      </c>
      <c r="H230" s="6" t="n">
        <v>10</v>
      </c>
      <c r="I230" s="6" t="n">
        <v>76.02</v>
      </c>
      <c r="J230" s="6" t="n">
        <v>66.02</v>
      </c>
    </row>
    <row collapsed="false" customFormat="false" customHeight="false" hidden="false" ht="12.1" outlineLevel="0" r="231">
      <c r="A231" s="43" t="n">
        <v>46611</v>
      </c>
      <c r="B231" s="16" t="s">
        <v>999</v>
      </c>
      <c r="C231" s="16" t="s">
        <v>144</v>
      </c>
      <c r="D231" s="16" t="s">
        <v>145</v>
      </c>
      <c r="E231" s="6" t="n">
        <v>1000</v>
      </c>
      <c r="F231" s="7" t="n">
        <v>4</v>
      </c>
      <c r="G231" s="6" t="n">
        <v>51.86</v>
      </c>
      <c r="H231" s="6" t="n">
        <v>27</v>
      </c>
      <c r="I231" s="6" t="n">
        <v>207.44</v>
      </c>
      <c r="J231" s="6" t="n">
        <v>180.44</v>
      </c>
    </row>
    <row collapsed="false" customFormat="false" customHeight="false" hidden="false" ht="12.1" outlineLevel="0" r="232">
      <c r="A232" s="43" t="n">
        <v>46616</v>
      </c>
      <c r="B232" s="16" t="s">
        <v>999</v>
      </c>
      <c r="C232" s="16" t="s">
        <v>112</v>
      </c>
      <c r="D232" s="16" t="s">
        <v>114</v>
      </c>
      <c r="E232" s="6" t="n">
        <v>100</v>
      </c>
      <c r="F232" s="7" t="n">
        <v>5</v>
      </c>
      <c r="G232" s="6" t="n">
        <v>135.07</v>
      </c>
      <c r="H232" s="6" t="n">
        <v>88</v>
      </c>
      <c r="I232" s="6" t="n">
        <v>675.35</v>
      </c>
      <c r="J232" s="6" t="n">
        <v>587.35</v>
      </c>
    </row>
    <row collapsed="false" customFormat="false" customHeight="false" hidden="false" ht="12.1" outlineLevel="0" r="233">
      <c r="A233" s="43" t="n">
        <v>46616</v>
      </c>
      <c r="B233" s="16" t="s">
        <v>999</v>
      </c>
      <c r="C233" s="16" t="s">
        <v>117</v>
      </c>
      <c r="D233" s="16" t="s">
        <v>118</v>
      </c>
      <c r="E233" s="6" t="n">
        <v>100</v>
      </c>
      <c r="F233" s="7" t="n">
        <v>3</v>
      </c>
      <c r="G233" s="6" t="n">
        <v>44.16</v>
      </c>
      <c r="H233" s="6" t="n">
        <v>17</v>
      </c>
      <c r="I233" s="6" t="n">
        <v>132.48</v>
      </c>
      <c r="J233" s="6" t="n">
        <v>115.48</v>
      </c>
    </row>
    <row collapsed="false" customFormat="false" customHeight="false" hidden="false" ht="12.1" outlineLevel="0" r="234">
      <c r="A234" s="43" t="n">
        <v>46619</v>
      </c>
      <c r="B234" s="16" t="s">
        <v>999</v>
      </c>
      <c r="C234" s="16" t="s">
        <v>141</v>
      </c>
      <c r="D234" s="16" t="s">
        <v>142</v>
      </c>
      <c r="E234" s="6" t="n">
        <v>1000</v>
      </c>
      <c r="F234" s="7" t="n">
        <v>5</v>
      </c>
      <c r="G234" s="6" t="n">
        <v>11.47</v>
      </c>
      <c r="H234" s="6" t="n">
        <v>7</v>
      </c>
      <c r="I234" s="6" t="n">
        <v>57.35</v>
      </c>
      <c r="J234" s="6" t="n">
        <v>50.35</v>
      </c>
    </row>
    <row collapsed="false" customFormat="false" customHeight="false" hidden="false" ht="12.1" outlineLevel="0" r="235">
      <c r="A235" s="43" t="n">
        <v>46622</v>
      </c>
      <c r="B235" s="16" t="s">
        <v>999</v>
      </c>
      <c r="C235" s="16" t="s">
        <v>124</v>
      </c>
      <c r="D235" s="16" t="s">
        <v>125</v>
      </c>
      <c r="E235" s="6" t="n">
        <v>100</v>
      </c>
      <c r="F235" s="7" t="n">
        <v>3</v>
      </c>
      <c r="G235" s="6" t="n">
        <v>47.62</v>
      </c>
      <c r="H235" s="6" t="n">
        <v>19</v>
      </c>
      <c r="I235" s="6" t="n">
        <v>142.86</v>
      </c>
      <c r="J235" s="6" t="n">
        <v>123.86</v>
      </c>
    </row>
    <row collapsed="false" customFormat="false" customHeight="false" hidden="false" ht="12.1" outlineLevel="0" r="236">
      <c r="A236" s="43" t="n">
        <v>46630</v>
      </c>
      <c r="B236" s="16" t="s">
        <v>999</v>
      </c>
      <c r="C236" s="16" t="s">
        <v>155</v>
      </c>
      <c r="D236" s="16" t="s">
        <v>156</v>
      </c>
      <c r="E236" s="6" t="n">
        <v>1000</v>
      </c>
      <c r="F236" s="7" t="n">
        <v>1</v>
      </c>
      <c r="G236" s="6" t="n">
        <v>44.88</v>
      </c>
      <c r="H236" s="6" t="n">
        <v>6</v>
      </c>
      <c r="I236" s="6" t="n">
        <v>44.88</v>
      </c>
      <c r="J236" s="6" t="n">
        <v>38.88</v>
      </c>
    </row>
    <row collapsed="false" customFormat="false" customHeight="false" hidden="false" ht="12.1" outlineLevel="0" r="237">
      <c r="A237" s="43" t="n">
        <v>46630</v>
      </c>
      <c r="B237" s="16" t="s">
        <v>999</v>
      </c>
      <c r="C237" s="16" t="s">
        <v>159</v>
      </c>
      <c r="D237" s="16" t="s">
        <v>160</v>
      </c>
      <c r="E237" s="6" t="n">
        <v>1000</v>
      </c>
      <c r="F237" s="7" t="n">
        <v>1</v>
      </c>
      <c r="G237" s="6" t="n">
        <v>47.37</v>
      </c>
      <c r="H237" s="6" t="n">
        <v>6</v>
      </c>
      <c r="I237" s="6" t="n">
        <v>47.37</v>
      </c>
      <c r="J237" s="6" t="n">
        <v>41.37</v>
      </c>
    </row>
    <row collapsed="false" customFormat="false" customHeight="false" hidden="false" ht="12.1" outlineLevel="0" r="238">
      <c r="A238" s="43" t="n">
        <v>46635</v>
      </c>
      <c r="B238" s="16" t="s">
        <v>999</v>
      </c>
      <c r="C238" s="16" t="s">
        <v>121</v>
      </c>
      <c r="D238" s="16" t="s">
        <v>122</v>
      </c>
      <c r="E238" s="6" t="n">
        <v>100</v>
      </c>
      <c r="F238" s="7" t="n">
        <v>3</v>
      </c>
      <c r="G238" s="6" t="n">
        <v>45.89</v>
      </c>
      <c r="H238" s="6" t="n">
        <v>18</v>
      </c>
      <c r="I238" s="6" t="n">
        <v>137.67</v>
      </c>
      <c r="J238" s="6" t="n">
        <v>119.67</v>
      </c>
    </row>
    <row collapsed="false" customFormat="false" customHeight="false" hidden="false" ht="12.1" outlineLevel="0" r="239">
      <c r="A239" s="43" t="n">
        <v>46636</v>
      </c>
      <c r="B239" s="16" t="s">
        <v>999</v>
      </c>
      <c r="C239" s="16" t="s">
        <v>130</v>
      </c>
      <c r="D239" s="16" t="s">
        <v>131</v>
      </c>
      <c r="E239" s="6" t="n">
        <v>1000</v>
      </c>
      <c r="F239" s="7" t="n">
        <v>8</v>
      </c>
      <c r="G239" s="6" t="n">
        <v>12.21</v>
      </c>
      <c r="H239" s="6" t="n">
        <v>13</v>
      </c>
      <c r="I239" s="6" t="n">
        <v>97.68</v>
      </c>
      <c r="J239" s="6" t="n">
        <v>84.68</v>
      </c>
    </row>
    <row collapsed="false" customFormat="false" customHeight="false" hidden="false" ht="12.1" outlineLevel="0" r="240">
      <c r="A240" s="43" t="n">
        <v>46639</v>
      </c>
      <c r="B240" s="16" t="s">
        <v>999</v>
      </c>
      <c r="C240" s="16" t="s">
        <v>127</v>
      </c>
      <c r="D240" s="16" t="s">
        <v>128</v>
      </c>
      <c r="E240" s="6" t="n">
        <v>1000</v>
      </c>
      <c r="F240" s="7" t="n">
        <v>10</v>
      </c>
      <c r="G240" s="6" t="n">
        <v>17.83</v>
      </c>
      <c r="H240" s="6" t="n">
        <v>23</v>
      </c>
      <c r="I240" s="6" t="n">
        <v>178.3</v>
      </c>
      <c r="J240" s="6" t="n">
        <v>155.3</v>
      </c>
    </row>
    <row collapsed="false" customFormat="false" customHeight="false" hidden="false" ht="12.1" outlineLevel="0" r="241">
      <c r="A241" s="43" t="n">
        <v>46641</v>
      </c>
      <c r="B241" s="16" t="s">
        <v>999</v>
      </c>
      <c r="C241" s="16" t="s">
        <v>134</v>
      </c>
      <c r="D241" s="16" t="s">
        <v>135</v>
      </c>
      <c r="E241" s="6" t="n">
        <v>1000</v>
      </c>
      <c r="F241" s="7" t="n">
        <v>6</v>
      </c>
      <c r="G241" s="6" t="n">
        <v>0</v>
      </c>
      <c r="H241" s="6" t="n">
        <v>0</v>
      </c>
      <c r="I241" s="6" t="n">
        <v>0</v>
      </c>
      <c r="J241" s="6" t="n">
        <v>0</v>
      </c>
    </row>
    <row collapsed="false" customFormat="false" customHeight="false" hidden="false" ht="12.1" outlineLevel="0" r="242">
      <c r="A242" s="43" t="n">
        <v>46646</v>
      </c>
      <c r="B242" s="16" t="s">
        <v>999</v>
      </c>
      <c r="C242" s="16" t="s">
        <v>117</v>
      </c>
      <c r="D242" s="16" t="s">
        <v>118</v>
      </c>
      <c r="E242" s="6" t="n">
        <v>100</v>
      </c>
      <c r="F242" s="7" t="n">
        <v>3</v>
      </c>
      <c r="G242" s="6" t="n">
        <v>44.16</v>
      </c>
      <c r="H242" s="6" t="n">
        <v>17</v>
      </c>
      <c r="I242" s="6" t="n">
        <v>132.48</v>
      </c>
      <c r="J242" s="6" t="n">
        <v>115.48</v>
      </c>
    </row>
    <row collapsed="false" customFormat="false" customHeight="false" hidden="false" ht="12.1" outlineLevel="0" r="243">
      <c r="A243" s="43" t="n">
        <v>46649</v>
      </c>
      <c r="B243" s="16" t="s">
        <v>999</v>
      </c>
      <c r="C243" s="16" t="s">
        <v>141</v>
      </c>
      <c r="D243" s="16" t="s">
        <v>142</v>
      </c>
      <c r="E243" s="6" t="n">
        <v>1000</v>
      </c>
      <c r="F243" s="7" t="n">
        <v>5</v>
      </c>
      <c r="G243" s="6" t="n">
        <v>11.47</v>
      </c>
      <c r="H243" s="6" t="n">
        <v>7</v>
      </c>
      <c r="I243" s="6" t="n">
        <v>57.35</v>
      </c>
      <c r="J243" s="6" t="n">
        <v>50.35</v>
      </c>
    </row>
    <row collapsed="false" customFormat="false" customHeight="false" hidden="false" ht="12.1" outlineLevel="0" r="244">
      <c r="A244" s="43" t="n">
        <v>46650</v>
      </c>
      <c r="B244" s="16" t="s">
        <v>999</v>
      </c>
      <c r="C244" s="16" t="s">
        <v>148</v>
      </c>
      <c r="D244" s="16" t="s">
        <v>149</v>
      </c>
      <c r="E244" s="6" t="n">
        <v>1000</v>
      </c>
      <c r="F244" s="7" t="n">
        <v>3</v>
      </c>
      <c r="G244" s="6" t="n">
        <v>36.65</v>
      </c>
      <c r="H244" s="6" t="n">
        <v>14</v>
      </c>
      <c r="I244" s="6" t="n">
        <v>109.95</v>
      </c>
      <c r="J244" s="6" t="n">
        <v>95.95</v>
      </c>
    </row>
    <row collapsed="false" customFormat="false" customHeight="false" hidden="false" ht="12.1" outlineLevel="0" r="245">
      <c r="A245" s="43" t="n">
        <v>46651</v>
      </c>
      <c r="B245" s="16" t="s">
        <v>999</v>
      </c>
      <c r="C245" s="16" t="s">
        <v>151</v>
      </c>
      <c r="D245" s="16" t="s">
        <v>152</v>
      </c>
      <c r="E245" s="6" t="n">
        <v>1000</v>
      </c>
      <c r="F245" s="7" t="n">
        <v>2</v>
      </c>
      <c r="G245" s="6" t="n">
        <v>56.1</v>
      </c>
      <c r="H245" s="6" t="n">
        <v>15</v>
      </c>
      <c r="I245" s="6" t="n">
        <v>112.2</v>
      </c>
      <c r="J245" s="6" t="n">
        <v>97.2</v>
      </c>
    </row>
    <row collapsed="false" customFormat="false" customHeight="false" hidden="false" ht="12.1" outlineLevel="0" r="246">
      <c r="A246" s="43" t="n">
        <v>46652</v>
      </c>
      <c r="B246" s="16" t="s">
        <v>999</v>
      </c>
      <c r="C246" s="16" t="s">
        <v>124</v>
      </c>
      <c r="D246" s="16" t="s">
        <v>125</v>
      </c>
      <c r="E246" s="6" t="n">
        <v>100</v>
      </c>
      <c r="F246" s="7" t="n">
        <v>3</v>
      </c>
      <c r="G246" s="6" t="n">
        <v>47.62</v>
      </c>
      <c r="H246" s="6" t="n">
        <v>19</v>
      </c>
      <c r="I246" s="6" t="n">
        <v>142.86</v>
      </c>
      <c r="J246" s="6" t="n">
        <v>123.86</v>
      </c>
    </row>
    <row collapsed="false" customFormat="false" customHeight="false" hidden="false" ht="12.1" outlineLevel="0" r="247">
      <c r="A247" s="43" t="n">
        <v>46665</v>
      </c>
      <c r="B247" s="16" t="s">
        <v>999</v>
      </c>
      <c r="C247" s="16" t="s">
        <v>121</v>
      </c>
      <c r="D247" s="16" t="s">
        <v>122</v>
      </c>
      <c r="E247" s="6" t="n">
        <v>100</v>
      </c>
      <c r="F247" s="7" t="n">
        <v>3</v>
      </c>
      <c r="G247" s="6" t="n">
        <v>45.89</v>
      </c>
      <c r="H247" s="6" t="n">
        <v>18</v>
      </c>
      <c r="I247" s="6" t="n">
        <v>137.67</v>
      </c>
      <c r="J247" s="6" t="n">
        <v>119.67</v>
      </c>
    </row>
    <row collapsed="false" customFormat="false" customHeight="false" hidden="false" ht="12.1" outlineLevel="0" r="248">
      <c r="A248" s="43" t="n">
        <v>46666</v>
      </c>
      <c r="B248" s="16" t="s">
        <v>999</v>
      </c>
      <c r="C248" s="16" t="s">
        <v>130</v>
      </c>
      <c r="D248" s="16" t="s">
        <v>131</v>
      </c>
      <c r="E248" s="6" t="n">
        <v>1000</v>
      </c>
      <c r="F248" s="7" t="n">
        <v>8</v>
      </c>
      <c r="G248" s="6" t="n">
        <v>12.21</v>
      </c>
      <c r="H248" s="6" t="n">
        <v>13</v>
      </c>
      <c r="I248" s="6" t="n">
        <v>97.68</v>
      </c>
      <c r="J248" s="6" t="n">
        <v>84.68</v>
      </c>
    </row>
    <row collapsed="false" customFormat="false" customHeight="false" hidden="false" ht="12.1" outlineLevel="0" r="249">
      <c r="A249" s="43" t="n">
        <v>46671</v>
      </c>
      <c r="B249" s="16" t="s">
        <v>999</v>
      </c>
      <c r="C249" s="16" t="s">
        <v>134</v>
      </c>
      <c r="D249" s="16" t="s">
        <v>135</v>
      </c>
      <c r="E249" s="6" t="n">
        <v>1000</v>
      </c>
      <c r="F249" s="7" t="n">
        <v>6</v>
      </c>
      <c r="G249" s="6" t="n">
        <v>0</v>
      </c>
      <c r="H249" s="6" t="n">
        <v>0</v>
      </c>
      <c r="I249" s="6" t="n">
        <v>0</v>
      </c>
      <c r="J249" s="6" t="n">
        <v>0</v>
      </c>
    </row>
    <row collapsed="false" customFormat="false" customHeight="false" hidden="false" ht="12.1" outlineLevel="0" r="250">
      <c r="A250" s="43" t="n">
        <v>46676</v>
      </c>
      <c r="B250" s="16" t="s">
        <v>999</v>
      </c>
      <c r="C250" s="16" t="s">
        <v>117</v>
      </c>
      <c r="D250" s="16" t="s">
        <v>118</v>
      </c>
      <c r="E250" s="6" t="n">
        <v>100</v>
      </c>
      <c r="F250" s="7" t="n">
        <v>3</v>
      </c>
      <c r="G250" s="6" t="n">
        <v>44.16</v>
      </c>
      <c r="H250" s="6" t="n">
        <v>17</v>
      </c>
      <c r="I250" s="6" t="n">
        <v>132.48</v>
      </c>
      <c r="J250" s="6" t="n">
        <v>115.48</v>
      </c>
    </row>
    <row collapsed="false" customFormat="false" customHeight="false" hidden="false" ht="12.1" outlineLevel="0" r="251">
      <c r="A251" s="43" t="n">
        <v>46679</v>
      </c>
      <c r="B251" s="16" t="s">
        <v>999</v>
      </c>
      <c r="C251" s="16" t="s">
        <v>138</v>
      </c>
      <c r="D251" s="16" t="s">
        <v>139</v>
      </c>
      <c r="E251" s="6" t="n">
        <v>1000</v>
      </c>
      <c r="F251" s="7" t="n">
        <v>6</v>
      </c>
      <c r="G251" s="6" t="n">
        <v>62.33</v>
      </c>
      <c r="H251" s="6" t="n">
        <v>49</v>
      </c>
      <c r="I251" s="6" t="n">
        <v>373.98</v>
      </c>
      <c r="J251" s="6" t="n">
        <v>324.98</v>
      </c>
    </row>
    <row collapsed="false" customFormat="false" customHeight="false" hidden="false" ht="12.1" outlineLevel="0" r="252">
      <c r="A252" s="43" t="n">
        <v>46679</v>
      </c>
      <c r="B252" s="16" t="s">
        <v>999</v>
      </c>
      <c r="C252" s="16" t="s">
        <v>141</v>
      </c>
      <c r="D252" s="16" t="s">
        <v>142</v>
      </c>
      <c r="E252" s="6" t="n">
        <v>1000</v>
      </c>
      <c r="F252" s="7" t="n">
        <v>5</v>
      </c>
      <c r="G252" s="6" t="n">
        <v>11.47</v>
      </c>
      <c r="H252" s="6" t="n">
        <v>7</v>
      </c>
      <c r="I252" s="6" t="n">
        <v>57.35</v>
      </c>
      <c r="J252" s="6" t="n">
        <v>50.35</v>
      </c>
    </row>
    <row collapsed="false" customFormat="false" customHeight="false" hidden="false" ht="12.1" outlineLevel="0" r="253">
      <c r="A253" s="43" t="n">
        <v>46682</v>
      </c>
      <c r="B253" s="16" t="s">
        <v>999</v>
      </c>
      <c r="C253" s="16" t="s">
        <v>124</v>
      </c>
      <c r="D253" s="16" t="s">
        <v>125</v>
      </c>
      <c r="E253" s="6" t="n">
        <v>100</v>
      </c>
      <c r="F253" s="7" t="n">
        <v>3</v>
      </c>
      <c r="G253" s="6" t="n">
        <v>47.62</v>
      </c>
      <c r="H253" s="6" t="n">
        <v>19</v>
      </c>
      <c r="I253" s="6" t="n">
        <v>142.86</v>
      </c>
      <c r="J253" s="6" t="n">
        <v>123.86</v>
      </c>
    </row>
    <row collapsed="false" customFormat="false" customHeight="false" hidden="false" ht="12.1" outlineLevel="0" r="254">
      <c r="A254" s="43" t="n">
        <v>46695</v>
      </c>
      <c r="B254" s="16" t="s">
        <v>999</v>
      </c>
      <c r="C254" s="16" t="s">
        <v>121</v>
      </c>
      <c r="D254" s="16" t="s">
        <v>122</v>
      </c>
      <c r="E254" s="6" t="n">
        <v>100</v>
      </c>
      <c r="F254" s="7" t="n">
        <v>3</v>
      </c>
      <c r="G254" s="6" t="n">
        <v>45.89</v>
      </c>
      <c r="H254" s="6" t="n">
        <v>18</v>
      </c>
      <c r="I254" s="6" t="n">
        <v>137.67</v>
      </c>
      <c r="J254" s="6" t="n">
        <v>119.67</v>
      </c>
    </row>
    <row collapsed="false" customFormat="false" customHeight="false" hidden="false" ht="12.1" outlineLevel="0" r="255">
      <c r="A255" s="43" t="n">
        <v>46696</v>
      </c>
      <c r="B255" s="16" t="s">
        <v>999</v>
      </c>
      <c r="C255" s="16" t="s">
        <v>130</v>
      </c>
      <c r="D255" s="16" t="s">
        <v>131</v>
      </c>
      <c r="E255" s="6" t="n">
        <v>1000</v>
      </c>
      <c r="F255" s="7" t="n">
        <v>8</v>
      </c>
      <c r="G255" s="6" t="n">
        <v>12.21</v>
      </c>
      <c r="H255" s="6" t="n">
        <v>13</v>
      </c>
      <c r="I255" s="6" t="n">
        <v>97.68</v>
      </c>
      <c r="J255" s="6" t="n">
        <v>84.68</v>
      </c>
    </row>
    <row collapsed="false" customFormat="false" customHeight="false" hidden="false" ht="12.1" outlineLevel="0" r="256">
      <c r="A256" s="43" t="n">
        <v>46701</v>
      </c>
      <c r="B256" s="16" t="s">
        <v>999</v>
      </c>
      <c r="C256" s="16" t="s">
        <v>134</v>
      </c>
      <c r="D256" s="16" t="s">
        <v>135</v>
      </c>
      <c r="E256" s="6" t="n">
        <v>1000</v>
      </c>
      <c r="F256" s="7" t="n">
        <v>6</v>
      </c>
      <c r="G256" s="6" t="n">
        <v>0</v>
      </c>
      <c r="H256" s="6" t="n">
        <v>0</v>
      </c>
      <c r="I256" s="6" t="n">
        <v>0</v>
      </c>
      <c r="J256" s="6" t="n">
        <v>0</v>
      </c>
    </row>
    <row collapsed="false" customFormat="false" customHeight="false" hidden="false" ht="12.1" outlineLevel="0" r="257">
      <c r="A257" s="43" t="n">
        <v>46706</v>
      </c>
      <c r="B257" s="16" t="s">
        <v>999</v>
      </c>
      <c r="C257" s="16" t="s">
        <v>117</v>
      </c>
      <c r="D257" s="16" t="s">
        <v>118</v>
      </c>
      <c r="E257" s="6" t="n">
        <v>100</v>
      </c>
      <c r="F257" s="7" t="n">
        <v>3</v>
      </c>
      <c r="G257" s="6" t="n">
        <v>44.16</v>
      </c>
      <c r="H257" s="6" t="n">
        <v>17</v>
      </c>
      <c r="I257" s="6" t="n">
        <v>132.48</v>
      </c>
      <c r="J257" s="6" t="n">
        <v>115.48</v>
      </c>
    </row>
    <row collapsed="false" customFormat="false" customHeight="false" hidden="false" ht="12.1" outlineLevel="0" r="258">
      <c r="A258" s="43" t="n">
        <v>46707</v>
      </c>
      <c r="B258" s="16" t="s">
        <v>999</v>
      </c>
      <c r="C258" s="16" t="s">
        <v>112</v>
      </c>
      <c r="D258" s="16" t="s">
        <v>114</v>
      </c>
      <c r="E258" s="6" t="n">
        <v>100</v>
      </c>
      <c r="F258" s="7" t="n">
        <v>5</v>
      </c>
      <c r="G258" s="6" t="n">
        <v>135.07</v>
      </c>
      <c r="H258" s="6" t="n">
        <v>88</v>
      </c>
      <c r="I258" s="6" t="n">
        <v>675.35</v>
      </c>
      <c r="J258" s="6" t="n">
        <v>587.35</v>
      </c>
    </row>
    <row collapsed="false" customFormat="false" customHeight="false" hidden="false" ht="12.1" outlineLevel="0" r="259">
      <c r="A259" s="43" t="n">
        <v>46709</v>
      </c>
      <c r="B259" s="16" t="s">
        <v>999</v>
      </c>
      <c r="C259" s="16" t="s">
        <v>141</v>
      </c>
      <c r="D259" s="16" t="s">
        <v>142</v>
      </c>
      <c r="E259" s="6" t="n">
        <v>1000</v>
      </c>
      <c r="F259" s="7" t="n">
        <v>5</v>
      </c>
      <c r="G259" s="6" t="n">
        <v>11.47</v>
      </c>
      <c r="H259" s="6" t="n">
        <v>7</v>
      </c>
      <c r="I259" s="6" t="n">
        <v>57.35</v>
      </c>
      <c r="J259" s="6" t="n">
        <v>50.35</v>
      </c>
    </row>
    <row collapsed="false" customFormat="false" customHeight="false" hidden="false" ht="12.1" outlineLevel="0" r="260">
      <c r="A260" s="43" t="n">
        <v>46712</v>
      </c>
      <c r="B260" s="16" t="s">
        <v>999</v>
      </c>
      <c r="C260" s="16" t="s">
        <v>124</v>
      </c>
      <c r="D260" s="16" t="s">
        <v>125</v>
      </c>
      <c r="E260" s="6" t="n">
        <v>100</v>
      </c>
      <c r="F260" s="7" t="n">
        <v>3</v>
      </c>
      <c r="G260" s="6" t="n">
        <v>47.62</v>
      </c>
      <c r="H260" s="6" t="n">
        <v>19</v>
      </c>
      <c r="I260" s="6" t="n">
        <v>142.86</v>
      </c>
      <c r="J260" s="6" t="n">
        <v>123.86</v>
      </c>
    </row>
    <row collapsed="false" customFormat="false" customHeight="false" hidden="false" ht="12.1" outlineLevel="0" r="261">
      <c r="A261" s="43" t="n">
        <v>46725</v>
      </c>
      <c r="B261" s="16" t="s">
        <v>999</v>
      </c>
      <c r="C261" s="16" t="s">
        <v>121</v>
      </c>
      <c r="D261" s="16" t="s">
        <v>122</v>
      </c>
      <c r="E261" s="6" t="n">
        <v>100</v>
      </c>
      <c r="F261" s="7" t="n">
        <v>3</v>
      </c>
      <c r="G261" s="6" t="n">
        <v>45.89</v>
      </c>
      <c r="H261" s="6" t="n">
        <v>18</v>
      </c>
      <c r="I261" s="6" t="n">
        <v>137.67</v>
      </c>
      <c r="J261" s="6" t="n">
        <v>119.67</v>
      </c>
    </row>
    <row collapsed="false" customFormat="false" customHeight="false" hidden="false" ht="12.1" outlineLevel="0" r="262">
      <c r="A262" s="43" t="n">
        <v>46726</v>
      </c>
      <c r="B262" s="16" t="s">
        <v>999</v>
      </c>
      <c r="C262" s="16" t="s">
        <v>130</v>
      </c>
      <c r="D262" s="16" t="s">
        <v>131</v>
      </c>
      <c r="E262" s="6" t="n">
        <v>1000</v>
      </c>
      <c r="F262" s="7" t="n">
        <v>8</v>
      </c>
      <c r="G262" s="6" t="n">
        <v>12.21</v>
      </c>
      <c r="H262" s="6" t="n">
        <v>13</v>
      </c>
      <c r="I262" s="6" t="n">
        <v>97.68</v>
      </c>
      <c r="J262" s="6" t="n">
        <v>84.68</v>
      </c>
    </row>
    <row collapsed="false" customFormat="false" customHeight="false" hidden="false" ht="12.1" outlineLevel="0" r="263">
      <c r="A263" s="43" t="n">
        <v>46730</v>
      </c>
      <c r="B263" s="16" t="s">
        <v>999</v>
      </c>
      <c r="C263" s="16" t="s">
        <v>127</v>
      </c>
      <c r="D263" s="16" t="s">
        <v>128</v>
      </c>
      <c r="E263" s="6" t="n">
        <v>1000</v>
      </c>
      <c r="F263" s="7" t="n">
        <v>10</v>
      </c>
      <c r="G263" s="6" t="n">
        <v>17.83</v>
      </c>
      <c r="H263" s="6" t="n">
        <v>23</v>
      </c>
      <c r="I263" s="6" t="n">
        <v>178.3</v>
      </c>
      <c r="J263" s="6" t="n">
        <v>155.3</v>
      </c>
    </row>
    <row collapsed="false" customFormat="false" customHeight="false" hidden="false" ht="12.1" outlineLevel="0" r="264">
      <c r="A264" s="43" t="n">
        <v>46731</v>
      </c>
      <c r="B264" s="16" t="s">
        <v>999</v>
      </c>
      <c r="C264" s="16" t="s">
        <v>134</v>
      </c>
      <c r="D264" s="16" t="s">
        <v>135</v>
      </c>
      <c r="E264" s="6" t="n">
        <v>1000</v>
      </c>
      <c r="F264" s="7" t="n">
        <v>6</v>
      </c>
      <c r="G264" s="6" t="n">
        <v>0</v>
      </c>
      <c r="H264" s="6" t="n">
        <v>0</v>
      </c>
      <c r="I264" s="6" t="n">
        <v>0</v>
      </c>
      <c r="J264" s="6" t="n">
        <v>0</v>
      </c>
    </row>
    <row collapsed="false" customFormat="false" customHeight="false" hidden="false" ht="12.1" outlineLevel="0" r="265">
      <c r="A265" s="43" t="n">
        <v>46736</v>
      </c>
      <c r="B265" s="16" t="s">
        <v>999</v>
      </c>
      <c r="C265" s="16" t="s">
        <v>117</v>
      </c>
      <c r="D265" s="16" t="s">
        <v>118</v>
      </c>
      <c r="E265" s="6" t="n">
        <v>100</v>
      </c>
      <c r="F265" s="7" t="n">
        <v>3</v>
      </c>
      <c r="G265" s="6" t="n">
        <v>44.16</v>
      </c>
      <c r="H265" s="6" t="n">
        <v>17</v>
      </c>
      <c r="I265" s="6" t="n">
        <v>132.48</v>
      </c>
      <c r="J265" s="6" t="n">
        <v>115.48</v>
      </c>
    </row>
    <row collapsed="false" customFormat="false" customHeight="false" hidden="false" ht="12.1" outlineLevel="0" r="266">
      <c r="A266" s="43" t="n">
        <v>46739</v>
      </c>
      <c r="B266" s="16" t="s">
        <v>999</v>
      </c>
      <c r="C266" s="16" t="s">
        <v>141</v>
      </c>
      <c r="D266" s="16" t="s">
        <v>142</v>
      </c>
      <c r="E266" s="6" t="n">
        <v>1000</v>
      </c>
      <c r="F266" s="7" t="n">
        <v>5</v>
      </c>
      <c r="G266" s="6" t="n">
        <v>11.47</v>
      </c>
      <c r="H266" s="6" t="n">
        <v>7</v>
      </c>
      <c r="I266" s="6" t="n">
        <v>57.35</v>
      </c>
      <c r="J266" s="6" t="n">
        <v>50.35</v>
      </c>
    </row>
    <row collapsed="false" customFormat="false" customHeight="false" hidden="false" ht="12.1" outlineLevel="0" r="267">
      <c r="A267" s="43" t="n">
        <v>46741</v>
      </c>
      <c r="B267" s="16" t="s">
        <v>999</v>
      </c>
      <c r="C267" s="16" t="s">
        <v>148</v>
      </c>
      <c r="D267" s="16" t="s">
        <v>149</v>
      </c>
      <c r="E267" s="6" t="n">
        <v>1000</v>
      </c>
      <c r="F267" s="7" t="n">
        <v>3</v>
      </c>
      <c r="G267" s="6" t="n">
        <v>36.65</v>
      </c>
      <c r="H267" s="6" t="n">
        <v>14</v>
      </c>
      <c r="I267" s="6" t="n">
        <v>109.95</v>
      </c>
      <c r="J267" s="6" t="n">
        <v>95.95</v>
      </c>
    </row>
    <row collapsed="false" customFormat="false" customHeight="false" hidden="false" ht="12.1" outlineLevel="0" r="268">
      <c r="A268" s="43" t="n">
        <v>46742</v>
      </c>
      <c r="B268" s="16" t="s">
        <v>999</v>
      </c>
      <c r="C268" s="16" t="s">
        <v>124</v>
      </c>
      <c r="D268" s="16" t="s">
        <v>125</v>
      </c>
      <c r="E268" s="6" t="n">
        <v>100</v>
      </c>
      <c r="F268" s="7" t="n">
        <v>3</v>
      </c>
      <c r="G268" s="6" t="n">
        <v>47.62</v>
      </c>
      <c r="H268" s="6" t="n">
        <v>19</v>
      </c>
      <c r="I268" s="6" t="n">
        <v>142.86</v>
      </c>
      <c r="J268" s="6" t="n">
        <v>123.86</v>
      </c>
    </row>
    <row collapsed="false" customFormat="false" customHeight="false" hidden="false" ht="12.1" outlineLevel="0" r="269">
      <c r="A269" s="43" t="n">
        <v>46755</v>
      </c>
      <c r="B269" s="16" t="s">
        <v>999</v>
      </c>
      <c r="C269" s="16" t="s">
        <v>121</v>
      </c>
      <c r="D269" s="16" t="s">
        <v>122</v>
      </c>
      <c r="E269" s="6" t="n">
        <v>100</v>
      </c>
      <c r="F269" s="7" t="n">
        <v>3</v>
      </c>
      <c r="G269" s="6" t="n">
        <v>45.89</v>
      </c>
      <c r="H269" s="6" t="n">
        <v>18</v>
      </c>
      <c r="I269" s="6" t="n">
        <v>137.67</v>
      </c>
      <c r="J269" s="6" t="n">
        <v>119.67</v>
      </c>
    </row>
    <row collapsed="false" customFormat="false" customHeight="false" hidden="false" ht="12.1" outlineLevel="0" r="270">
      <c r="A270" s="43" t="n">
        <v>46756</v>
      </c>
      <c r="B270" s="16" t="s">
        <v>999</v>
      </c>
      <c r="C270" s="16" t="s">
        <v>130</v>
      </c>
      <c r="D270" s="16" t="s">
        <v>131</v>
      </c>
      <c r="E270" s="6" t="n">
        <v>1000</v>
      </c>
      <c r="F270" s="7" t="n">
        <v>8</v>
      </c>
      <c r="G270" s="6" t="n">
        <v>12.21</v>
      </c>
      <c r="H270" s="6" t="n">
        <v>13</v>
      </c>
      <c r="I270" s="6" t="n">
        <v>97.68</v>
      </c>
      <c r="J270" s="6" t="n">
        <v>84.68</v>
      </c>
    </row>
    <row collapsed="false" customFormat="false" customHeight="false" hidden="false" ht="12.1" outlineLevel="0" r="271">
      <c r="A271" s="43" t="n">
        <v>46761</v>
      </c>
      <c r="B271" s="16" t="s">
        <v>999</v>
      </c>
      <c r="C271" s="16" t="s">
        <v>134</v>
      </c>
      <c r="D271" s="16" t="s">
        <v>135</v>
      </c>
      <c r="E271" s="6" t="n">
        <v>1000</v>
      </c>
      <c r="F271" s="7" t="n">
        <v>6</v>
      </c>
      <c r="G271" s="6" t="n">
        <v>0</v>
      </c>
      <c r="H271" s="6" t="n">
        <v>0</v>
      </c>
      <c r="I271" s="6" t="n">
        <v>0</v>
      </c>
      <c r="J271" s="6" t="n">
        <v>0</v>
      </c>
    </row>
    <row collapsed="false" customFormat="false" customHeight="false" hidden="false" ht="12.1" outlineLevel="0" r="272">
      <c r="A272" s="43" t="n">
        <v>46766</v>
      </c>
      <c r="B272" s="16" t="s">
        <v>999</v>
      </c>
      <c r="C272" s="16" t="s">
        <v>117</v>
      </c>
      <c r="D272" s="16" t="s">
        <v>118</v>
      </c>
      <c r="E272" s="6" t="n">
        <v>100</v>
      </c>
      <c r="F272" s="7" t="n">
        <v>3</v>
      </c>
      <c r="G272" s="6" t="n">
        <v>44.16</v>
      </c>
      <c r="H272" s="6" t="n">
        <v>17</v>
      </c>
      <c r="I272" s="6" t="n">
        <v>132.48</v>
      </c>
      <c r="J272" s="6" t="n">
        <v>115.48</v>
      </c>
    </row>
    <row collapsed="false" customFormat="false" customHeight="false" hidden="false" ht="12.1" outlineLevel="0" r="273">
      <c r="A273" s="43" t="n">
        <v>46769</v>
      </c>
      <c r="B273" s="16" t="s">
        <v>999</v>
      </c>
      <c r="C273" s="16" t="s">
        <v>141</v>
      </c>
      <c r="D273" s="16" t="s">
        <v>142</v>
      </c>
      <c r="E273" s="6" t="n">
        <v>1000</v>
      </c>
      <c r="F273" s="7" t="n">
        <v>5</v>
      </c>
      <c r="G273" s="6" t="n">
        <v>11.47</v>
      </c>
      <c r="H273" s="6" t="n">
        <v>7</v>
      </c>
      <c r="I273" s="6" t="n">
        <v>57.35</v>
      </c>
      <c r="J273" s="6" t="n">
        <v>50.35</v>
      </c>
    </row>
    <row collapsed="false" customFormat="false" customHeight="false" hidden="false" ht="12.1" outlineLevel="0" r="274">
      <c r="A274" s="43" t="n">
        <v>46772</v>
      </c>
      <c r="B274" s="16" t="s">
        <v>999</v>
      </c>
      <c r="C274" s="16" t="s">
        <v>124</v>
      </c>
      <c r="D274" s="16" t="s">
        <v>125</v>
      </c>
      <c r="E274" s="6" t="n">
        <v>100</v>
      </c>
      <c r="F274" s="7" t="n">
        <v>3</v>
      </c>
      <c r="G274" s="6" t="n">
        <v>47.62</v>
      </c>
      <c r="H274" s="6" t="n">
        <v>19</v>
      </c>
      <c r="I274" s="6" t="n">
        <v>142.86</v>
      </c>
      <c r="J274" s="6" t="n">
        <v>123.86</v>
      </c>
    </row>
    <row collapsed="false" customFormat="false" customHeight="false" hidden="false" ht="12.1" outlineLevel="0" r="275">
      <c r="A275" s="43" t="n">
        <v>46785</v>
      </c>
      <c r="B275" s="16" t="s">
        <v>999</v>
      </c>
      <c r="C275" s="16" t="s">
        <v>121</v>
      </c>
      <c r="D275" s="16" t="s">
        <v>122</v>
      </c>
      <c r="E275" s="6" t="n">
        <v>100</v>
      </c>
      <c r="F275" s="7" t="n">
        <v>3</v>
      </c>
      <c r="G275" s="6" t="n">
        <v>45.89</v>
      </c>
      <c r="H275" s="6" t="n">
        <v>18</v>
      </c>
      <c r="I275" s="6" t="n">
        <v>137.67</v>
      </c>
      <c r="J275" s="6" t="n">
        <v>119.67</v>
      </c>
    </row>
    <row collapsed="false" customFormat="false" customHeight="false" hidden="false" ht="12.1" outlineLevel="0" r="276">
      <c r="A276" s="43" t="n">
        <v>46786</v>
      </c>
      <c r="B276" s="16" t="s">
        <v>999</v>
      </c>
      <c r="C276" s="16" t="s">
        <v>130</v>
      </c>
      <c r="D276" s="16" t="s">
        <v>131</v>
      </c>
      <c r="E276" s="6" t="n">
        <v>1000</v>
      </c>
      <c r="F276" s="7" t="n">
        <v>8</v>
      </c>
      <c r="G276" s="6" t="n">
        <v>12.21</v>
      </c>
      <c r="H276" s="6" t="n">
        <v>13</v>
      </c>
      <c r="I276" s="6" t="n">
        <v>97.68</v>
      </c>
      <c r="J276" s="6" t="n">
        <v>84.68</v>
      </c>
    </row>
    <row collapsed="false" customFormat="false" customHeight="false" hidden="false" ht="12.1" outlineLevel="0" r="277">
      <c r="A277" s="43" t="n">
        <v>46791</v>
      </c>
      <c r="B277" s="16" t="s">
        <v>999</v>
      </c>
      <c r="C277" s="16" t="s">
        <v>134</v>
      </c>
      <c r="D277" s="16" t="s">
        <v>135</v>
      </c>
      <c r="E277" s="6" t="n">
        <v>1000</v>
      </c>
      <c r="F277" s="7" t="n">
        <v>6</v>
      </c>
      <c r="G277" s="6" t="n">
        <v>0</v>
      </c>
      <c r="H277" s="6" t="n">
        <v>0</v>
      </c>
      <c r="I277" s="6" t="n">
        <v>0</v>
      </c>
      <c r="J277" s="6" t="n">
        <v>0</v>
      </c>
    </row>
    <row collapsed="false" customFormat="false" customHeight="false" hidden="false" ht="12.1" outlineLevel="0" r="278">
      <c r="A278" s="43" t="n">
        <v>46793</v>
      </c>
      <c r="B278" s="16" t="s">
        <v>999</v>
      </c>
      <c r="C278" s="16" t="s">
        <v>144</v>
      </c>
      <c r="D278" s="16" t="s">
        <v>145</v>
      </c>
      <c r="E278" s="6" t="n">
        <v>1000</v>
      </c>
      <c r="F278" s="7" t="n">
        <v>4</v>
      </c>
      <c r="G278" s="6" t="n">
        <v>51.86</v>
      </c>
      <c r="H278" s="6" t="n">
        <v>27</v>
      </c>
      <c r="I278" s="6" t="n">
        <v>207.44</v>
      </c>
      <c r="J278" s="6" t="n">
        <v>180.44</v>
      </c>
    </row>
    <row collapsed="false" customFormat="false" customHeight="false" hidden="false" ht="12.1" outlineLevel="0" r="279">
      <c r="A279" s="43" t="n">
        <v>46796</v>
      </c>
      <c r="B279" s="16" t="s">
        <v>999</v>
      </c>
      <c r="C279" s="16" t="s">
        <v>117</v>
      </c>
      <c r="D279" s="16" t="s">
        <v>118</v>
      </c>
      <c r="E279" s="6" t="n">
        <v>100</v>
      </c>
      <c r="F279" s="7" t="n">
        <v>3</v>
      </c>
      <c r="G279" s="6" t="n">
        <v>44.16</v>
      </c>
      <c r="H279" s="6" t="n">
        <v>17</v>
      </c>
      <c r="I279" s="6" t="n">
        <v>132.48</v>
      </c>
      <c r="J279" s="6" t="n">
        <v>115.48</v>
      </c>
    </row>
    <row collapsed="false" customFormat="false" customHeight="false" hidden="false" ht="12.1" outlineLevel="0" r="280">
      <c r="A280" s="43" t="n">
        <v>46798</v>
      </c>
      <c r="B280" s="16" t="s">
        <v>999</v>
      </c>
      <c r="C280" s="16" t="s">
        <v>112</v>
      </c>
      <c r="D280" s="16" t="s">
        <v>114</v>
      </c>
      <c r="E280" s="6" t="n">
        <v>100</v>
      </c>
      <c r="F280" s="7" t="n">
        <v>5</v>
      </c>
      <c r="G280" s="6" t="n">
        <v>135.07</v>
      </c>
      <c r="H280" s="6" t="n">
        <v>88</v>
      </c>
      <c r="I280" s="6" t="n">
        <v>675.35</v>
      </c>
      <c r="J280" s="6" t="n">
        <v>587.35</v>
      </c>
    </row>
    <row collapsed="false" customFormat="false" customHeight="false" hidden="false" ht="12.1" outlineLevel="0" r="281">
      <c r="A281" s="43" t="n">
        <v>46799</v>
      </c>
      <c r="B281" s="16" t="s">
        <v>999</v>
      </c>
      <c r="C281" s="16" t="s">
        <v>141</v>
      </c>
      <c r="D281" s="16" t="s">
        <v>142</v>
      </c>
      <c r="E281" s="6" t="n">
        <v>1000</v>
      </c>
      <c r="F281" s="7" t="n">
        <v>5</v>
      </c>
      <c r="G281" s="6" t="n">
        <v>11.47</v>
      </c>
      <c r="H281" s="6" t="n">
        <v>7</v>
      </c>
      <c r="I281" s="6" t="n">
        <v>57.35</v>
      </c>
      <c r="J281" s="6" t="n">
        <v>50.35</v>
      </c>
    </row>
    <row collapsed="false" customFormat="false" customHeight="false" hidden="false" ht="12.1" outlineLevel="0" r="282">
      <c r="A282" s="43" t="n">
        <v>46802</v>
      </c>
      <c r="B282" s="16" t="s">
        <v>999</v>
      </c>
      <c r="C282" s="16" t="s">
        <v>124</v>
      </c>
      <c r="D282" s="16" t="s">
        <v>125</v>
      </c>
      <c r="E282" s="6" t="n">
        <v>100</v>
      </c>
      <c r="F282" s="7" t="n">
        <v>3</v>
      </c>
      <c r="G282" s="6" t="n">
        <v>47.62</v>
      </c>
      <c r="H282" s="6" t="n">
        <v>19</v>
      </c>
      <c r="I282" s="6" t="n">
        <v>142.86</v>
      </c>
      <c r="J282" s="6" t="n">
        <v>123.86</v>
      </c>
    </row>
    <row collapsed="false" customFormat="false" customHeight="false" hidden="false" ht="12.1" outlineLevel="0" r="283">
      <c r="A283" s="43" t="n">
        <v>46812</v>
      </c>
      <c r="B283" s="16" t="s">
        <v>999</v>
      </c>
      <c r="C283" s="16" t="s">
        <v>155</v>
      </c>
      <c r="D283" s="16" t="s">
        <v>156</v>
      </c>
      <c r="E283" s="6" t="n">
        <v>1000</v>
      </c>
      <c r="F283" s="7" t="n">
        <v>1</v>
      </c>
      <c r="G283" s="6" t="n">
        <v>44.88</v>
      </c>
      <c r="H283" s="6" t="n">
        <v>6</v>
      </c>
      <c r="I283" s="6" t="n">
        <v>44.88</v>
      </c>
      <c r="J283" s="6" t="n">
        <v>38.88</v>
      </c>
    </row>
    <row collapsed="false" customFormat="false" customHeight="false" hidden="false" ht="12.1" outlineLevel="0" r="284">
      <c r="A284" s="43" t="n">
        <v>46812</v>
      </c>
      <c r="B284" s="16" t="s">
        <v>999</v>
      </c>
      <c r="C284" s="16" t="s">
        <v>159</v>
      </c>
      <c r="D284" s="16" t="s">
        <v>160</v>
      </c>
      <c r="E284" s="6" t="n">
        <v>1000</v>
      </c>
      <c r="F284" s="7" t="n">
        <v>1</v>
      </c>
      <c r="G284" s="6" t="n">
        <v>47.37</v>
      </c>
      <c r="H284" s="6" t="n">
        <v>6</v>
      </c>
      <c r="I284" s="6" t="n">
        <v>47.37</v>
      </c>
      <c r="J284" s="6" t="n">
        <v>41.37</v>
      </c>
    </row>
    <row collapsed="false" customFormat="false" customHeight="false" hidden="false" ht="12.1" outlineLevel="0" r="285">
      <c r="A285" s="43" t="n">
        <v>46815</v>
      </c>
      <c r="B285" s="16" t="s">
        <v>999</v>
      </c>
      <c r="C285" s="16" t="s">
        <v>121</v>
      </c>
      <c r="D285" s="16" t="s">
        <v>122</v>
      </c>
      <c r="E285" s="6" t="n">
        <v>100</v>
      </c>
      <c r="F285" s="7" t="n">
        <v>3</v>
      </c>
      <c r="G285" s="6" t="n">
        <v>45.89</v>
      </c>
      <c r="H285" s="6" t="n">
        <v>18</v>
      </c>
      <c r="I285" s="6" t="n">
        <v>137.67</v>
      </c>
      <c r="J285" s="6" t="n">
        <v>119.67</v>
      </c>
    </row>
    <row collapsed="false" customFormat="false" customHeight="false" hidden="false" ht="12.1" outlineLevel="0" r="286">
      <c r="A286" s="43" t="n">
        <v>46816</v>
      </c>
      <c r="B286" s="16" t="s">
        <v>999</v>
      </c>
      <c r="C286" s="16" t="s">
        <v>130</v>
      </c>
      <c r="D286" s="16" t="s">
        <v>131</v>
      </c>
      <c r="E286" s="6" t="n">
        <v>1000</v>
      </c>
      <c r="F286" s="7" t="n">
        <v>8</v>
      </c>
      <c r="G286" s="6" t="n">
        <v>12.21</v>
      </c>
      <c r="H286" s="6" t="n">
        <v>13</v>
      </c>
      <c r="I286" s="6" t="n">
        <v>97.68</v>
      </c>
      <c r="J286" s="6" t="n">
        <v>84.68</v>
      </c>
    </row>
    <row collapsed="false" customFormat="false" customHeight="false" hidden="false" ht="12.1" outlineLevel="0" r="287">
      <c r="A287" s="43" t="n">
        <v>46821</v>
      </c>
      <c r="B287" s="16" t="s">
        <v>999</v>
      </c>
      <c r="C287" s="16" t="s">
        <v>127</v>
      </c>
      <c r="D287" s="16" t="s">
        <v>128</v>
      </c>
      <c r="E287" s="6" t="n">
        <v>1000</v>
      </c>
      <c r="F287" s="7" t="n">
        <v>10</v>
      </c>
      <c r="G287" s="6" t="n">
        <v>17.83</v>
      </c>
      <c r="H287" s="6" t="n">
        <v>23</v>
      </c>
      <c r="I287" s="6" t="n">
        <v>178.3</v>
      </c>
      <c r="J287" s="6" t="n">
        <v>155.3</v>
      </c>
    </row>
    <row collapsed="false" customFormat="false" customHeight="false" hidden="false" ht="12.1" outlineLevel="0" r="288">
      <c r="A288" s="43" t="n">
        <v>46826</v>
      </c>
      <c r="B288" s="16" t="s">
        <v>999</v>
      </c>
      <c r="C288" s="16" t="s">
        <v>117</v>
      </c>
      <c r="D288" s="16" t="s">
        <v>118</v>
      </c>
      <c r="E288" s="6" t="n">
        <v>100</v>
      </c>
      <c r="F288" s="7" t="n">
        <v>3</v>
      </c>
      <c r="G288" s="6" t="n">
        <v>44.16</v>
      </c>
      <c r="H288" s="6" t="n">
        <v>17</v>
      </c>
      <c r="I288" s="6" t="n">
        <v>132.48</v>
      </c>
      <c r="J288" s="6" t="n">
        <v>115.48</v>
      </c>
    </row>
    <row collapsed="false" customFormat="false" customHeight="false" hidden="false" ht="12.1" outlineLevel="0" r="289">
      <c r="A289" s="43" t="n">
        <v>46829</v>
      </c>
      <c r="B289" s="16" t="s">
        <v>999</v>
      </c>
      <c r="C289" s="16" t="s">
        <v>141</v>
      </c>
      <c r="D289" s="16" t="s">
        <v>142</v>
      </c>
      <c r="E289" s="6" t="n">
        <v>1000</v>
      </c>
      <c r="F289" s="7" t="n">
        <v>5</v>
      </c>
      <c r="G289" s="6" t="n">
        <v>11.47</v>
      </c>
      <c r="H289" s="6" t="n">
        <v>7</v>
      </c>
      <c r="I289" s="6" t="n">
        <v>57.35</v>
      </c>
      <c r="J289" s="6" t="n">
        <v>50.35</v>
      </c>
    </row>
    <row collapsed="false" customFormat="false" customHeight="false" hidden="false" ht="12.1" outlineLevel="0" r="290">
      <c r="A290" s="43" t="n">
        <v>46832</v>
      </c>
      <c r="B290" s="16" t="s">
        <v>999</v>
      </c>
      <c r="C290" s="16" t="s">
        <v>148</v>
      </c>
      <c r="D290" s="16" t="s">
        <v>149</v>
      </c>
      <c r="E290" s="6" t="n">
        <v>1000</v>
      </c>
      <c r="F290" s="7" t="n">
        <v>3</v>
      </c>
      <c r="G290" s="6" t="n">
        <v>36.65</v>
      </c>
      <c r="H290" s="6" t="n">
        <v>14</v>
      </c>
      <c r="I290" s="6" t="n">
        <v>109.95</v>
      </c>
      <c r="J290" s="6" t="n">
        <v>95.95</v>
      </c>
    </row>
    <row collapsed="false" customFormat="false" customHeight="false" hidden="false" ht="12.1" outlineLevel="0" r="291">
      <c r="A291" s="43" t="n">
        <v>46832</v>
      </c>
      <c r="B291" s="16" t="s">
        <v>999</v>
      </c>
      <c r="C291" s="16" t="s">
        <v>124</v>
      </c>
      <c r="D291" s="16" t="s">
        <v>125</v>
      </c>
      <c r="E291" s="6" t="n">
        <v>100</v>
      </c>
      <c r="F291" s="7" t="n">
        <v>3</v>
      </c>
      <c r="G291" s="6" t="n">
        <v>47.62</v>
      </c>
      <c r="H291" s="6" t="n">
        <v>19</v>
      </c>
      <c r="I291" s="6" t="n">
        <v>142.86</v>
      </c>
      <c r="J291" s="6" t="n">
        <v>123.86</v>
      </c>
    </row>
    <row collapsed="false" customFormat="false" customHeight="false" hidden="false" ht="12.1" outlineLevel="0" r="292">
      <c r="A292" s="43" t="n">
        <v>46833</v>
      </c>
      <c r="B292" s="16" t="s">
        <v>999</v>
      </c>
      <c r="C292" s="16" t="s">
        <v>151</v>
      </c>
      <c r="D292" s="16" t="s">
        <v>152</v>
      </c>
      <c r="E292" s="6" t="n">
        <v>1000</v>
      </c>
      <c r="F292" s="7" t="n">
        <v>2</v>
      </c>
      <c r="G292" s="6" t="n">
        <v>56.1</v>
      </c>
      <c r="H292" s="6" t="n">
        <v>15</v>
      </c>
      <c r="I292" s="6" t="n">
        <v>112.2</v>
      </c>
      <c r="J292" s="6" t="n">
        <v>97.2</v>
      </c>
    </row>
    <row collapsed="false" customFormat="false" customHeight="false" hidden="false" ht="12.1" outlineLevel="0" r="293">
      <c r="A293" s="43" t="n">
        <v>46845</v>
      </c>
      <c r="B293" s="16" t="s">
        <v>999</v>
      </c>
      <c r="C293" s="16" t="s">
        <v>121</v>
      </c>
      <c r="D293" s="16" t="s">
        <v>122</v>
      </c>
      <c r="E293" s="6" t="n">
        <v>100</v>
      </c>
      <c r="F293" s="7" t="n">
        <v>3</v>
      </c>
      <c r="G293" s="6" t="n">
        <v>45.89</v>
      </c>
      <c r="H293" s="6" t="n">
        <v>18</v>
      </c>
      <c r="I293" s="6" t="n">
        <v>137.67</v>
      </c>
      <c r="J293" s="6" t="n">
        <v>119.67</v>
      </c>
    </row>
    <row collapsed="false" customFormat="false" customHeight="false" hidden="false" ht="12.1" outlineLevel="0" r="294">
      <c r="A294" s="43" t="n">
        <v>46846</v>
      </c>
      <c r="B294" s="16" t="s">
        <v>999</v>
      </c>
      <c r="C294" s="16" t="s">
        <v>130</v>
      </c>
      <c r="D294" s="16" t="s">
        <v>131</v>
      </c>
      <c r="E294" s="6" t="n">
        <v>1000</v>
      </c>
      <c r="F294" s="7" t="n">
        <v>8</v>
      </c>
      <c r="G294" s="6" t="n">
        <v>12.21</v>
      </c>
      <c r="H294" s="6" t="n">
        <v>13</v>
      </c>
      <c r="I294" s="6" t="n">
        <v>97.68</v>
      </c>
      <c r="J294" s="6" t="n">
        <v>84.68</v>
      </c>
    </row>
    <row collapsed="false" customFormat="false" customHeight="false" hidden="false" ht="12.1" outlineLevel="0" r="295">
      <c r="A295" s="43" t="n">
        <v>46856</v>
      </c>
      <c r="B295" s="16" t="s">
        <v>999</v>
      </c>
      <c r="C295" s="16" t="s">
        <v>117</v>
      </c>
      <c r="D295" s="16" t="s">
        <v>118</v>
      </c>
      <c r="E295" s="6" t="n">
        <v>100</v>
      </c>
      <c r="F295" s="7" t="n">
        <v>3</v>
      </c>
      <c r="G295" s="6" t="n">
        <v>44.16</v>
      </c>
      <c r="H295" s="6" t="n">
        <v>17</v>
      </c>
      <c r="I295" s="6" t="n">
        <v>132.48</v>
      </c>
      <c r="J295" s="6" t="n">
        <v>115.48</v>
      </c>
    </row>
    <row collapsed="false" customFormat="false" customHeight="false" hidden="false" ht="12.1" outlineLevel="0" r="296">
      <c r="A296" s="43" t="n">
        <v>46859</v>
      </c>
      <c r="B296" s="16" t="s">
        <v>999</v>
      </c>
      <c r="C296" s="16" t="s">
        <v>141</v>
      </c>
      <c r="D296" s="16" t="s">
        <v>142</v>
      </c>
      <c r="E296" s="6" t="n">
        <v>1000</v>
      </c>
      <c r="F296" s="7" t="n">
        <v>5</v>
      </c>
      <c r="G296" s="6" t="n">
        <v>11.47</v>
      </c>
      <c r="H296" s="6" t="n">
        <v>7</v>
      </c>
      <c r="I296" s="6" t="n">
        <v>57.35</v>
      </c>
      <c r="J296" s="6" t="n">
        <v>50.35</v>
      </c>
    </row>
    <row collapsed="false" customFormat="false" customHeight="false" hidden="false" ht="12.1" outlineLevel="0" r="297">
      <c r="A297" s="43" t="n">
        <v>46861</v>
      </c>
      <c r="B297" s="16" t="s">
        <v>999</v>
      </c>
      <c r="C297" s="16" t="s">
        <v>138</v>
      </c>
      <c r="D297" s="16" t="s">
        <v>139</v>
      </c>
      <c r="E297" s="6" t="n">
        <v>1000</v>
      </c>
      <c r="F297" s="7" t="n">
        <v>6</v>
      </c>
      <c r="G297" s="6" t="n">
        <v>62.33</v>
      </c>
      <c r="H297" s="6" t="n">
        <v>49</v>
      </c>
      <c r="I297" s="6" t="n">
        <v>373.98</v>
      </c>
      <c r="J297" s="6" t="n">
        <v>324.98</v>
      </c>
    </row>
    <row collapsed="false" customFormat="false" customHeight="false" hidden="false" ht="12.1" outlineLevel="0" r="298">
      <c r="A298" s="43" t="n">
        <v>46862</v>
      </c>
      <c r="B298" s="16" t="s">
        <v>999</v>
      </c>
      <c r="C298" s="16" t="s">
        <v>124</v>
      </c>
      <c r="D298" s="16" t="s">
        <v>125</v>
      </c>
      <c r="E298" s="6" t="n">
        <v>100</v>
      </c>
      <c r="F298" s="7" t="n">
        <v>3</v>
      </c>
      <c r="G298" s="6" t="n">
        <v>47.62</v>
      </c>
      <c r="H298" s="6" t="n">
        <v>19</v>
      </c>
      <c r="I298" s="6" t="n">
        <v>142.86</v>
      </c>
      <c r="J298" s="6" t="n">
        <v>123.86</v>
      </c>
    </row>
    <row collapsed="false" customFormat="false" customHeight="false" hidden="false" ht="12.1" outlineLevel="0" r="299">
      <c r="A299" s="43" t="n">
        <v>46875</v>
      </c>
      <c r="B299" s="16" t="s">
        <v>999</v>
      </c>
      <c r="C299" s="16" t="s">
        <v>121</v>
      </c>
      <c r="D299" s="16" t="s">
        <v>122</v>
      </c>
      <c r="E299" s="6" t="n">
        <v>100</v>
      </c>
      <c r="F299" s="7" t="n">
        <v>3</v>
      </c>
      <c r="G299" s="6" t="n">
        <v>45.89</v>
      </c>
      <c r="H299" s="6" t="n">
        <v>18</v>
      </c>
      <c r="I299" s="6" t="n">
        <v>137.67</v>
      </c>
      <c r="J299" s="6" t="n">
        <v>119.67</v>
      </c>
    </row>
    <row collapsed="false" customFormat="false" customHeight="false" hidden="false" ht="12.1" outlineLevel="0" r="300">
      <c r="A300" s="43" t="n">
        <v>46876</v>
      </c>
      <c r="B300" s="16" t="s">
        <v>999</v>
      </c>
      <c r="C300" s="16" t="s">
        <v>130</v>
      </c>
      <c r="D300" s="16" t="s">
        <v>131</v>
      </c>
      <c r="E300" s="6" t="n">
        <v>1000</v>
      </c>
      <c r="F300" s="7" t="n">
        <v>8</v>
      </c>
      <c r="G300" s="6" t="n">
        <v>12.21</v>
      </c>
      <c r="H300" s="6" t="n">
        <v>13</v>
      </c>
      <c r="I300" s="6" t="n">
        <v>97.68</v>
      </c>
      <c r="J300" s="6" t="n">
        <v>84.68</v>
      </c>
    </row>
    <row collapsed="false" customFormat="false" customHeight="false" hidden="false" ht="12.1" outlineLevel="0" r="301">
      <c r="A301" s="43" t="n">
        <v>46886</v>
      </c>
      <c r="B301" s="16" t="s">
        <v>999</v>
      </c>
      <c r="C301" s="16" t="s">
        <v>117</v>
      </c>
      <c r="D301" s="16" t="s">
        <v>118</v>
      </c>
      <c r="E301" s="6" t="n">
        <v>100</v>
      </c>
      <c r="F301" s="7" t="n">
        <v>3</v>
      </c>
      <c r="G301" s="6" t="n">
        <v>44.16</v>
      </c>
      <c r="H301" s="6" t="n">
        <v>17</v>
      </c>
      <c r="I301" s="6" t="n">
        <v>132.48</v>
      </c>
      <c r="J301" s="6" t="n">
        <v>115.48</v>
      </c>
    </row>
    <row collapsed="false" customFormat="false" customHeight="false" hidden="false" ht="12.1" outlineLevel="0" r="302">
      <c r="A302" s="43" t="n">
        <v>46889</v>
      </c>
      <c r="B302" s="16" t="s">
        <v>999</v>
      </c>
      <c r="C302" s="16" t="s">
        <v>112</v>
      </c>
      <c r="D302" s="16" t="s">
        <v>114</v>
      </c>
      <c r="E302" s="6" t="n">
        <v>100</v>
      </c>
      <c r="F302" s="7" t="n">
        <v>5</v>
      </c>
      <c r="G302" s="6" t="n">
        <v>135.07</v>
      </c>
      <c r="H302" s="6" t="n">
        <v>88</v>
      </c>
      <c r="I302" s="6" t="n">
        <v>675.35</v>
      </c>
      <c r="J302" s="6" t="n">
        <v>587.35</v>
      </c>
    </row>
    <row collapsed="false" customFormat="false" customHeight="false" hidden="false" ht="12.1" outlineLevel="0" r="303">
      <c r="A303" s="43" t="n">
        <v>46889</v>
      </c>
      <c r="B303" s="16" t="s">
        <v>999</v>
      </c>
      <c r="C303" s="16" t="s">
        <v>141</v>
      </c>
      <c r="D303" s="16" t="s">
        <v>142</v>
      </c>
      <c r="E303" s="6" t="n">
        <v>1000</v>
      </c>
      <c r="F303" s="7" t="n">
        <v>5</v>
      </c>
      <c r="G303" s="6" t="n">
        <v>11.47</v>
      </c>
      <c r="H303" s="6" t="n">
        <v>7</v>
      </c>
      <c r="I303" s="6" t="n">
        <v>57.35</v>
      </c>
      <c r="J303" s="6" t="n">
        <v>50.35</v>
      </c>
    </row>
    <row collapsed="false" customFormat="false" customHeight="false" hidden="false" ht="12.1" outlineLevel="0" r="304">
      <c r="A304" s="43" t="n">
        <v>46892</v>
      </c>
      <c r="B304" s="16" t="s">
        <v>999</v>
      </c>
      <c r="C304" s="16" t="s">
        <v>124</v>
      </c>
      <c r="D304" s="16" t="s">
        <v>125</v>
      </c>
      <c r="E304" s="6" t="n">
        <v>100</v>
      </c>
      <c r="F304" s="7" t="n">
        <v>3</v>
      </c>
      <c r="G304" s="6" t="n">
        <v>47.62</v>
      </c>
      <c r="H304" s="6" t="n">
        <v>19</v>
      </c>
      <c r="I304" s="6" t="n">
        <v>142.86</v>
      </c>
      <c r="J304" s="6" t="n">
        <v>123.86</v>
      </c>
    </row>
    <row collapsed="false" customFormat="false" customHeight="false" hidden="false" ht="12.1" outlineLevel="0" r="305">
      <c r="A305" s="43" t="n">
        <v>46905</v>
      </c>
      <c r="B305" s="16" t="s">
        <v>999</v>
      </c>
      <c r="C305" s="16" t="s">
        <v>121</v>
      </c>
      <c r="D305" s="16" t="s">
        <v>122</v>
      </c>
      <c r="E305" s="6" t="n">
        <v>100</v>
      </c>
      <c r="F305" s="7" t="n">
        <v>3</v>
      </c>
      <c r="G305" s="6" t="n">
        <v>45.89</v>
      </c>
      <c r="H305" s="6" t="n">
        <v>18</v>
      </c>
      <c r="I305" s="6" t="n">
        <v>137.67</v>
      </c>
      <c r="J305" s="6" t="n">
        <v>119.67</v>
      </c>
    </row>
    <row collapsed="false" customFormat="false" customHeight="false" hidden="false" ht="12.1" outlineLevel="0" r="306">
      <c r="A306" s="43" t="n">
        <v>46906</v>
      </c>
      <c r="B306" s="16" t="s">
        <v>999</v>
      </c>
      <c r="C306" s="16" t="s">
        <v>130</v>
      </c>
      <c r="D306" s="16" t="s">
        <v>131</v>
      </c>
      <c r="E306" s="6" t="n">
        <v>1000</v>
      </c>
      <c r="F306" s="7" t="n">
        <v>8</v>
      </c>
      <c r="G306" s="6" t="n">
        <v>12.21</v>
      </c>
      <c r="H306" s="6" t="n">
        <v>13</v>
      </c>
      <c r="I306" s="6" t="n">
        <v>97.68</v>
      </c>
      <c r="J306" s="6" t="n">
        <v>84.68</v>
      </c>
    </row>
    <row collapsed="false" customFormat="false" customHeight="false" hidden="false" ht="12.1" outlineLevel="0" r="307">
      <c r="A307" s="43" t="n">
        <v>46912</v>
      </c>
      <c r="B307" s="16" t="s">
        <v>999</v>
      </c>
      <c r="C307" s="16" t="s">
        <v>127</v>
      </c>
      <c r="D307" s="16" t="s">
        <v>128</v>
      </c>
      <c r="E307" s="6" t="n">
        <v>1000</v>
      </c>
      <c r="F307" s="7" t="n">
        <v>10</v>
      </c>
      <c r="G307" s="6" t="n">
        <v>17.83</v>
      </c>
      <c r="H307" s="6" t="n">
        <v>23</v>
      </c>
      <c r="I307" s="6" t="n">
        <v>178.3</v>
      </c>
      <c r="J307" s="6" t="n">
        <v>155.3</v>
      </c>
    </row>
    <row collapsed="false" customFormat="false" customHeight="false" hidden="false" ht="12.1" outlineLevel="0" r="308">
      <c r="A308" s="43" t="n">
        <v>46916</v>
      </c>
      <c r="B308" s="16" t="s">
        <v>999</v>
      </c>
      <c r="C308" s="16" t="s">
        <v>117</v>
      </c>
      <c r="D308" s="16" t="s">
        <v>118</v>
      </c>
      <c r="E308" s="6" t="n">
        <v>100</v>
      </c>
      <c r="F308" s="7" t="n">
        <v>3</v>
      </c>
      <c r="G308" s="6" t="n">
        <v>44.16</v>
      </c>
      <c r="H308" s="6" t="n">
        <v>17</v>
      </c>
      <c r="I308" s="6" t="n">
        <v>132.48</v>
      </c>
      <c r="J308" s="6" t="n">
        <v>115.48</v>
      </c>
    </row>
    <row collapsed="false" customFormat="false" customHeight="false" hidden="false" ht="12.1" outlineLevel="0" r="309">
      <c r="A309" s="43" t="n">
        <v>46919</v>
      </c>
      <c r="B309" s="16" t="s">
        <v>999</v>
      </c>
      <c r="C309" s="16" t="s">
        <v>141</v>
      </c>
      <c r="D309" s="16" t="s">
        <v>142</v>
      </c>
      <c r="E309" s="6" t="n">
        <v>1000</v>
      </c>
      <c r="F309" s="7" t="n">
        <v>5</v>
      </c>
      <c r="G309" s="6" t="n">
        <v>11.47</v>
      </c>
      <c r="H309" s="6" t="n">
        <v>7</v>
      </c>
      <c r="I309" s="6" t="n">
        <v>57.35</v>
      </c>
      <c r="J309" s="6" t="n">
        <v>50.35</v>
      </c>
    </row>
    <row collapsed="false" customFormat="false" customHeight="false" hidden="false" ht="12.1" outlineLevel="0" r="310">
      <c r="A310" s="43" t="n">
        <v>46922</v>
      </c>
      <c r="B310" s="16" t="s">
        <v>999</v>
      </c>
      <c r="C310" s="16" t="s">
        <v>124</v>
      </c>
      <c r="D310" s="16" t="s">
        <v>125</v>
      </c>
      <c r="E310" s="6" t="n">
        <v>100</v>
      </c>
      <c r="F310" s="7" t="n">
        <v>3</v>
      </c>
      <c r="G310" s="6" t="n">
        <v>47.62</v>
      </c>
      <c r="H310" s="6" t="n">
        <v>19</v>
      </c>
      <c r="I310" s="6" t="n">
        <v>142.86</v>
      </c>
      <c r="J310" s="6" t="n">
        <v>123.86</v>
      </c>
    </row>
    <row collapsed="false" customFormat="false" customHeight="false" hidden="false" ht="12.1" outlineLevel="0" r="311">
      <c r="A311" s="43" t="n">
        <v>46923</v>
      </c>
      <c r="B311" s="16" t="s">
        <v>999</v>
      </c>
      <c r="C311" s="16" t="s">
        <v>148</v>
      </c>
      <c r="D311" s="16" t="s">
        <v>149</v>
      </c>
      <c r="E311" s="6" t="n">
        <v>1000</v>
      </c>
      <c r="F311" s="7" t="n">
        <v>3</v>
      </c>
      <c r="G311" s="6" t="n">
        <v>36.65</v>
      </c>
      <c r="H311" s="6" t="n">
        <v>14</v>
      </c>
      <c r="I311" s="6" t="n">
        <v>109.95</v>
      </c>
      <c r="J311" s="6" t="n">
        <v>95.95</v>
      </c>
    </row>
    <row collapsed="false" customFormat="false" customHeight="false" hidden="false" ht="12.1" outlineLevel="0" r="312">
      <c r="A312" s="43" t="n">
        <v>46935</v>
      </c>
      <c r="B312" s="16" t="s">
        <v>999</v>
      </c>
      <c r="C312" s="16" t="s">
        <v>121</v>
      </c>
      <c r="D312" s="16" t="s">
        <v>122</v>
      </c>
      <c r="E312" s="6" t="n">
        <v>100</v>
      </c>
      <c r="F312" s="7" t="n">
        <v>3</v>
      </c>
      <c r="G312" s="6" t="n">
        <v>45.89</v>
      </c>
      <c r="H312" s="6" t="n">
        <v>18</v>
      </c>
      <c r="I312" s="6" t="n">
        <v>137.67</v>
      </c>
      <c r="J312" s="6" t="n">
        <v>119.67</v>
      </c>
    </row>
    <row collapsed="false" customFormat="false" customHeight="false" hidden="false" ht="12.1" outlineLevel="0" r="313">
      <c r="A313" s="43" t="n">
        <v>46946</v>
      </c>
      <c r="B313" s="16" t="s">
        <v>999</v>
      </c>
      <c r="C313" s="16" t="s">
        <v>117</v>
      </c>
      <c r="D313" s="16" t="s">
        <v>118</v>
      </c>
      <c r="E313" s="6" t="n">
        <v>100</v>
      </c>
      <c r="F313" s="7" t="n">
        <v>3</v>
      </c>
      <c r="G313" s="6" t="n">
        <v>44.16</v>
      </c>
      <c r="H313" s="6" t="n">
        <v>17</v>
      </c>
      <c r="I313" s="6" t="n">
        <v>132.48</v>
      </c>
      <c r="J313" s="6" t="n">
        <v>115.48</v>
      </c>
    </row>
    <row collapsed="false" customFormat="false" customHeight="false" hidden="false" ht="12.1" outlineLevel="0" r="314">
      <c r="A314" s="43" t="n">
        <v>46949</v>
      </c>
      <c r="B314" s="16" t="s">
        <v>999</v>
      </c>
      <c r="C314" s="16" t="s">
        <v>141</v>
      </c>
      <c r="D314" s="16" t="s">
        <v>142</v>
      </c>
      <c r="E314" s="6" t="n">
        <v>1000</v>
      </c>
      <c r="F314" s="7" t="n">
        <v>5</v>
      </c>
      <c r="G314" s="6" t="n">
        <v>11.47</v>
      </c>
      <c r="H314" s="6" t="n">
        <v>7</v>
      </c>
      <c r="I314" s="6" t="n">
        <v>57.35</v>
      </c>
      <c r="J314" s="6" t="n">
        <v>50.35</v>
      </c>
    </row>
    <row collapsed="false" customFormat="false" customHeight="false" hidden="false" ht="12.1" outlineLevel="0" r="315">
      <c r="A315" s="43" t="n">
        <v>46952</v>
      </c>
      <c r="B315" s="16" t="s">
        <v>999</v>
      </c>
      <c r="C315" s="16" t="s">
        <v>124</v>
      </c>
      <c r="D315" s="16" t="s">
        <v>125</v>
      </c>
      <c r="E315" s="6" t="n">
        <v>100</v>
      </c>
      <c r="F315" s="7" t="n">
        <v>3</v>
      </c>
      <c r="G315" s="6" t="n">
        <v>47.62</v>
      </c>
      <c r="H315" s="6" t="n">
        <v>19</v>
      </c>
      <c r="I315" s="6" t="n">
        <v>142.86</v>
      </c>
      <c r="J315" s="6" t="n">
        <v>123.86</v>
      </c>
    </row>
    <row collapsed="false" customFormat="false" customHeight="false" hidden="false" ht="12.1" outlineLevel="0" r="316">
      <c r="A316" s="43" t="n">
        <v>46965</v>
      </c>
      <c r="B316" s="16" t="s">
        <v>999</v>
      </c>
      <c r="C316" s="16" t="s">
        <v>121</v>
      </c>
      <c r="D316" s="16" t="s">
        <v>122</v>
      </c>
      <c r="E316" s="6" t="n">
        <v>100</v>
      </c>
      <c r="F316" s="7" t="n">
        <v>3</v>
      </c>
      <c r="G316" s="6" t="n">
        <v>45.89</v>
      </c>
      <c r="H316" s="6" t="n">
        <v>18</v>
      </c>
      <c r="I316" s="6" t="n">
        <v>137.67</v>
      </c>
      <c r="J316" s="6" t="n">
        <v>119.67</v>
      </c>
    </row>
    <row collapsed="false" customFormat="false" customHeight="false" hidden="false" ht="12.1" outlineLevel="0" r="317">
      <c r="A317" s="43" t="n">
        <v>46976</v>
      </c>
      <c r="B317" s="16" t="s">
        <v>999</v>
      </c>
      <c r="C317" s="16" t="s">
        <v>117</v>
      </c>
      <c r="D317" s="16" t="s">
        <v>118</v>
      </c>
      <c r="E317" s="6" t="n">
        <v>100</v>
      </c>
      <c r="F317" s="7" t="n">
        <v>3</v>
      </c>
      <c r="G317" s="6" t="n">
        <v>44.16</v>
      </c>
      <c r="H317" s="6" t="n">
        <v>17</v>
      </c>
      <c r="I317" s="6" t="n">
        <v>132.48</v>
      </c>
      <c r="J317" s="6" t="n">
        <v>115.48</v>
      </c>
    </row>
    <row collapsed="false" customFormat="false" customHeight="false" hidden="false" ht="12.1" outlineLevel="0" r="318">
      <c r="A318" s="43" t="n">
        <v>46979</v>
      </c>
      <c r="B318" s="16" t="s">
        <v>999</v>
      </c>
      <c r="C318" s="16" t="s">
        <v>141</v>
      </c>
      <c r="D318" s="16" t="s">
        <v>142</v>
      </c>
      <c r="E318" s="6" t="n">
        <v>1000</v>
      </c>
      <c r="F318" s="7" t="n">
        <v>5</v>
      </c>
      <c r="G318" s="6" t="n">
        <v>11.47</v>
      </c>
      <c r="H318" s="6" t="n">
        <v>7</v>
      </c>
      <c r="I318" s="6" t="n">
        <v>57.35</v>
      </c>
      <c r="J318" s="6" t="n">
        <v>50.35</v>
      </c>
    </row>
    <row collapsed="false" customFormat="false" customHeight="false" hidden="false" ht="12.1" outlineLevel="0" r="319">
      <c r="A319" s="43" t="n">
        <v>46980</v>
      </c>
      <c r="B319" s="16" t="s">
        <v>999</v>
      </c>
      <c r="C319" s="16" t="s">
        <v>112</v>
      </c>
      <c r="D319" s="16" t="s">
        <v>114</v>
      </c>
      <c r="E319" s="6" t="n">
        <v>100</v>
      </c>
      <c r="F319" s="7" t="n">
        <v>5</v>
      </c>
      <c r="G319" s="6" t="n">
        <v>135.07</v>
      </c>
      <c r="H319" s="6" t="n">
        <v>88</v>
      </c>
      <c r="I319" s="6" t="n">
        <v>675.35</v>
      </c>
      <c r="J319" s="6" t="n">
        <v>587.35</v>
      </c>
    </row>
    <row collapsed="false" customFormat="false" customHeight="false" hidden="false" ht="12.1" outlineLevel="0" r="320">
      <c r="A320" s="43" t="n">
        <v>46982</v>
      </c>
      <c r="B320" s="16" t="s">
        <v>999</v>
      </c>
      <c r="C320" s="16" t="s">
        <v>124</v>
      </c>
      <c r="D320" s="16" t="s">
        <v>125</v>
      </c>
      <c r="E320" s="6" t="n">
        <v>100</v>
      </c>
      <c r="F320" s="7" t="n">
        <v>3</v>
      </c>
      <c r="G320" s="6" t="n">
        <v>47.62</v>
      </c>
      <c r="H320" s="6" t="n">
        <v>19</v>
      </c>
      <c r="I320" s="6" t="n">
        <v>142.86</v>
      </c>
      <c r="J320" s="6" t="n">
        <v>123.86</v>
      </c>
    </row>
    <row collapsed="false" customFormat="false" customHeight="false" hidden="false" ht="12.1" outlineLevel="0" r="321">
      <c r="A321" s="43" t="n">
        <v>46994</v>
      </c>
      <c r="B321" s="16" t="s">
        <v>999</v>
      </c>
      <c r="C321" s="16" t="s">
        <v>155</v>
      </c>
      <c r="D321" s="16" t="s">
        <v>156</v>
      </c>
      <c r="E321" s="6" t="n">
        <v>1000</v>
      </c>
      <c r="F321" s="7" t="n">
        <v>1</v>
      </c>
      <c r="G321" s="6" t="n">
        <v>44.88</v>
      </c>
      <c r="H321" s="6" t="n">
        <v>6</v>
      </c>
      <c r="I321" s="6" t="n">
        <v>44.88</v>
      </c>
      <c r="J321" s="6" t="n">
        <v>38.88</v>
      </c>
    </row>
    <row collapsed="false" customFormat="false" customHeight="false" hidden="false" ht="12.1" outlineLevel="0" r="322">
      <c r="A322" s="43" t="n">
        <v>46994</v>
      </c>
      <c r="B322" s="16" t="s">
        <v>999</v>
      </c>
      <c r="C322" s="16" t="s">
        <v>159</v>
      </c>
      <c r="D322" s="16" t="s">
        <v>160</v>
      </c>
      <c r="E322" s="6" t="n">
        <v>1000</v>
      </c>
      <c r="F322" s="7" t="n">
        <v>1</v>
      </c>
      <c r="G322" s="6" t="n">
        <v>47.37</v>
      </c>
      <c r="H322" s="6" t="n">
        <v>6</v>
      </c>
      <c r="I322" s="6" t="n">
        <v>47.37</v>
      </c>
      <c r="J322" s="6" t="n">
        <v>41.37</v>
      </c>
    </row>
    <row collapsed="false" customFormat="false" customHeight="false" hidden="false" ht="12.1" outlineLevel="0" r="323">
      <c r="A323" s="43" t="n">
        <v>46995</v>
      </c>
      <c r="B323" s="16" t="s">
        <v>999</v>
      </c>
      <c r="C323" s="16" t="s">
        <v>121</v>
      </c>
      <c r="D323" s="16" t="s">
        <v>122</v>
      </c>
      <c r="E323" s="6" t="n">
        <v>100</v>
      </c>
      <c r="F323" s="7" t="n">
        <v>3</v>
      </c>
      <c r="G323" s="6" t="n">
        <v>45.89</v>
      </c>
      <c r="H323" s="6" t="n">
        <v>18</v>
      </c>
      <c r="I323" s="6" t="n">
        <v>137.67</v>
      </c>
      <c r="J323" s="6" t="n">
        <v>119.67</v>
      </c>
    </row>
    <row collapsed="false" customFormat="false" customHeight="false" hidden="false" ht="12.1" outlineLevel="0" r="324">
      <c r="A324" s="43" t="n">
        <v>47003</v>
      </c>
      <c r="B324" s="16" t="s">
        <v>999</v>
      </c>
      <c r="C324" s="16" t="s">
        <v>127</v>
      </c>
      <c r="D324" s="16" t="s">
        <v>128</v>
      </c>
      <c r="E324" s="6" t="n">
        <v>1000</v>
      </c>
      <c r="F324" s="7" t="n">
        <v>10</v>
      </c>
      <c r="G324" s="6" t="n">
        <v>17.83</v>
      </c>
      <c r="H324" s="6" t="n">
        <v>23</v>
      </c>
      <c r="I324" s="6" t="n">
        <v>178.3</v>
      </c>
      <c r="J324" s="6" t="n">
        <v>155.3</v>
      </c>
    </row>
    <row collapsed="false" customFormat="false" customHeight="false" hidden="false" ht="12.1" outlineLevel="0" r="325">
      <c r="A325" s="43" t="n">
        <v>47006</v>
      </c>
      <c r="B325" s="16" t="s">
        <v>999</v>
      </c>
      <c r="C325" s="16" t="s">
        <v>117</v>
      </c>
      <c r="D325" s="16" t="s">
        <v>118</v>
      </c>
      <c r="E325" s="6" t="n">
        <v>100</v>
      </c>
      <c r="F325" s="7" t="n">
        <v>3</v>
      </c>
      <c r="G325" s="6" t="n">
        <v>44.16</v>
      </c>
      <c r="H325" s="6" t="n">
        <v>17</v>
      </c>
      <c r="I325" s="6" t="n">
        <v>132.48</v>
      </c>
      <c r="J325" s="6" t="n">
        <v>115.48</v>
      </c>
    </row>
    <row collapsed="false" customFormat="false" customHeight="false" hidden="false" ht="12.1" outlineLevel="0" r="326">
      <c r="A326" s="43" t="n">
        <v>47009</v>
      </c>
      <c r="B326" s="16" t="s">
        <v>999</v>
      </c>
      <c r="C326" s="16" t="s">
        <v>141</v>
      </c>
      <c r="D326" s="16" t="s">
        <v>142</v>
      </c>
      <c r="E326" s="6" t="n">
        <v>1000</v>
      </c>
      <c r="F326" s="7" t="n">
        <v>5</v>
      </c>
      <c r="G326" s="6" t="n">
        <v>11.47</v>
      </c>
      <c r="H326" s="6" t="n">
        <v>7</v>
      </c>
      <c r="I326" s="6" t="n">
        <v>57.35</v>
      </c>
      <c r="J326" s="6" t="n">
        <v>50.35</v>
      </c>
    </row>
    <row collapsed="false" customFormat="false" customHeight="false" hidden="false" ht="12.1" outlineLevel="0" r="327">
      <c r="A327" s="43" t="n">
        <v>47012</v>
      </c>
      <c r="B327" s="16" t="s">
        <v>999</v>
      </c>
      <c r="C327" s="16" t="s">
        <v>124</v>
      </c>
      <c r="D327" s="16" t="s">
        <v>125</v>
      </c>
      <c r="E327" s="6" t="n">
        <v>100</v>
      </c>
      <c r="F327" s="7" t="n">
        <v>3</v>
      </c>
      <c r="G327" s="6" t="n">
        <v>47.62</v>
      </c>
      <c r="H327" s="6" t="n">
        <v>19</v>
      </c>
      <c r="I327" s="6" t="n">
        <v>142.86</v>
      </c>
      <c r="J327" s="6" t="n">
        <v>123.86</v>
      </c>
    </row>
    <row collapsed="false" customFormat="false" customHeight="false" hidden="false" ht="12.1" outlineLevel="0" r="328">
      <c r="A328" s="43" t="n">
        <v>47014</v>
      </c>
      <c r="B328" s="16" t="s">
        <v>999</v>
      </c>
      <c r="C328" s="16" t="s">
        <v>148</v>
      </c>
      <c r="D328" s="16" t="s">
        <v>149</v>
      </c>
      <c r="E328" s="6" t="n">
        <v>1000</v>
      </c>
      <c r="F328" s="7" t="n">
        <v>3</v>
      </c>
      <c r="G328" s="6" t="n">
        <v>36.65</v>
      </c>
      <c r="H328" s="6" t="n">
        <v>14</v>
      </c>
      <c r="I328" s="6" t="n">
        <v>109.95</v>
      </c>
      <c r="J328" s="6" t="n">
        <v>95.95</v>
      </c>
    </row>
    <row collapsed="false" customFormat="false" customHeight="false" hidden="false" ht="12.1" outlineLevel="0" r="329">
      <c r="A329" s="43" t="n">
        <v>47015</v>
      </c>
      <c r="B329" s="16" t="s">
        <v>999</v>
      </c>
      <c r="C329" s="16" t="s">
        <v>151</v>
      </c>
      <c r="D329" s="16" t="s">
        <v>152</v>
      </c>
      <c r="E329" s="6" t="n">
        <v>1000</v>
      </c>
      <c r="F329" s="7" t="n">
        <v>2</v>
      </c>
      <c r="G329" s="6" t="n">
        <v>56.1</v>
      </c>
      <c r="H329" s="6" t="n">
        <v>15</v>
      </c>
      <c r="I329" s="6" t="n">
        <v>112.2</v>
      </c>
      <c r="J329" s="6" t="n">
        <v>97.2</v>
      </c>
    </row>
    <row collapsed="false" customFormat="false" customHeight="false" hidden="false" ht="12.1" outlineLevel="0" r="330">
      <c r="A330" s="43" t="n">
        <v>47025</v>
      </c>
      <c r="B330" s="16" t="s">
        <v>999</v>
      </c>
      <c r="C330" s="16" t="s">
        <v>121</v>
      </c>
      <c r="D330" s="16" t="s">
        <v>122</v>
      </c>
      <c r="E330" s="6" t="n">
        <v>100</v>
      </c>
      <c r="F330" s="7" t="n">
        <v>3</v>
      </c>
      <c r="G330" s="6" t="n">
        <v>45.89</v>
      </c>
      <c r="H330" s="6" t="n">
        <v>18</v>
      </c>
      <c r="I330" s="6" t="n">
        <v>137.67</v>
      </c>
      <c r="J330" s="6" t="n">
        <v>119.67</v>
      </c>
    </row>
    <row collapsed="false" customFormat="false" customHeight="false" hidden="false" ht="12.1" outlineLevel="0" r="331">
      <c r="A331" s="43" t="n">
        <v>47036</v>
      </c>
      <c r="B331" s="16" t="s">
        <v>999</v>
      </c>
      <c r="C331" s="16" t="s">
        <v>117</v>
      </c>
      <c r="D331" s="16" t="s">
        <v>118</v>
      </c>
      <c r="E331" s="6" t="n">
        <v>100</v>
      </c>
      <c r="F331" s="7" t="n">
        <v>3</v>
      </c>
      <c r="G331" s="6" t="n">
        <v>44.16</v>
      </c>
      <c r="H331" s="6" t="n">
        <v>17</v>
      </c>
      <c r="I331" s="6" t="n">
        <v>132.48</v>
      </c>
      <c r="J331" s="6" t="n">
        <v>115.48</v>
      </c>
    </row>
    <row collapsed="false" customFormat="false" customHeight="false" hidden="false" ht="12.1" outlineLevel="0" r="332">
      <c r="A332" s="43" t="n">
        <v>47039</v>
      </c>
      <c r="B332" s="16" t="s">
        <v>999</v>
      </c>
      <c r="C332" s="16" t="s">
        <v>141</v>
      </c>
      <c r="D332" s="16" t="s">
        <v>142</v>
      </c>
      <c r="E332" s="6" t="n">
        <v>1000</v>
      </c>
      <c r="F332" s="7" t="n">
        <v>5</v>
      </c>
      <c r="G332" s="6" t="n">
        <v>11.47</v>
      </c>
      <c r="H332" s="6" t="n">
        <v>7</v>
      </c>
      <c r="I332" s="6" t="n">
        <v>57.35</v>
      </c>
      <c r="J332" s="6" t="n">
        <v>50.35</v>
      </c>
    </row>
    <row collapsed="false" customFormat="false" customHeight="false" hidden="false" ht="12.1" outlineLevel="0" r="333">
      <c r="A333" s="43" t="n">
        <v>47042</v>
      </c>
      <c r="B333" s="16" t="s">
        <v>999</v>
      </c>
      <c r="C333" s="16" t="s">
        <v>124</v>
      </c>
      <c r="D333" s="16" t="s">
        <v>125</v>
      </c>
      <c r="E333" s="6" t="n">
        <v>100</v>
      </c>
      <c r="F333" s="7" t="n">
        <v>3</v>
      </c>
      <c r="G333" s="6" t="n">
        <v>47.62</v>
      </c>
      <c r="H333" s="6" t="n">
        <v>19</v>
      </c>
      <c r="I333" s="6" t="n">
        <v>142.86</v>
      </c>
      <c r="J333" s="6" t="n">
        <v>123.86</v>
      </c>
    </row>
    <row collapsed="false" customFormat="false" customHeight="false" hidden="false" ht="12.1" outlineLevel="0" r="334">
      <c r="A334" s="43" t="n">
        <v>47043</v>
      </c>
      <c r="B334" s="16" t="s">
        <v>999</v>
      </c>
      <c r="C334" s="16" t="s">
        <v>138</v>
      </c>
      <c r="D334" s="16" t="s">
        <v>139</v>
      </c>
      <c r="E334" s="6" t="n">
        <v>1000</v>
      </c>
      <c r="F334" s="7" t="n">
        <v>6</v>
      </c>
      <c r="G334" s="6" t="n">
        <v>62.33</v>
      </c>
      <c r="H334" s="6" t="n">
        <v>49</v>
      </c>
      <c r="I334" s="6" t="n">
        <v>373.98</v>
      </c>
      <c r="J334" s="6" t="n">
        <v>324.98</v>
      </c>
    </row>
    <row collapsed="false" customFormat="false" customHeight="false" hidden="false" ht="12.1" outlineLevel="0" r="335">
      <c r="A335" s="43" t="n">
        <v>47055</v>
      </c>
      <c r="B335" s="16" t="s">
        <v>999</v>
      </c>
      <c r="C335" s="16" t="s">
        <v>121</v>
      </c>
      <c r="D335" s="16" t="s">
        <v>122</v>
      </c>
      <c r="E335" s="6" t="n">
        <v>100</v>
      </c>
      <c r="F335" s="7" t="n">
        <v>3</v>
      </c>
      <c r="G335" s="6" t="n">
        <v>45.89</v>
      </c>
      <c r="H335" s="6" t="n">
        <v>18</v>
      </c>
      <c r="I335" s="6" t="n">
        <v>137.67</v>
      </c>
      <c r="J335" s="6" t="n">
        <v>119.67</v>
      </c>
    </row>
    <row collapsed="false" customFormat="false" customHeight="false" hidden="false" ht="12.1" outlineLevel="0" r="336">
      <c r="A336" s="43" t="n">
        <v>47066</v>
      </c>
      <c r="B336" s="16" t="s">
        <v>999</v>
      </c>
      <c r="C336" s="16" t="s">
        <v>117</v>
      </c>
      <c r="D336" s="16" t="s">
        <v>118</v>
      </c>
      <c r="E336" s="6" t="n">
        <v>100</v>
      </c>
      <c r="F336" s="7" t="n">
        <v>3</v>
      </c>
      <c r="G336" s="6" t="n">
        <v>44.16</v>
      </c>
      <c r="H336" s="6" t="n">
        <v>17</v>
      </c>
      <c r="I336" s="6" t="n">
        <v>132.48</v>
      </c>
      <c r="J336" s="6" t="n">
        <v>115.48</v>
      </c>
    </row>
    <row collapsed="false" customFormat="false" customHeight="false" hidden="false" ht="12.1" outlineLevel="0" r="337">
      <c r="A337" s="43" t="n">
        <v>47069</v>
      </c>
      <c r="B337" s="16" t="s">
        <v>999</v>
      </c>
      <c r="C337" s="16" t="s">
        <v>141</v>
      </c>
      <c r="D337" s="16" t="s">
        <v>142</v>
      </c>
      <c r="E337" s="6" t="n">
        <v>1000</v>
      </c>
      <c r="F337" s="7" t="n">
        <v>5</v>
      </c>
      <c r="G337" s="6" t="n">
        <v>11.47</v>
      </c>
      <c r="H337" s="6" t="n">
        <v>7</v>
      </c>
      <c r="I337" s="6" t="n">
        <v>57.35</v>
      </c>
      <c r="J337" s="6" t="n">
        <v>50.35</v>
      </c>
    </row>
    <row collapsed="false" customFormat="false" customHeight="false" hidden="false" ht="12.1" outlineLevel="0" r="338">
      <c r="A338" s="43" t="n">
        <v>47071</v>
      </c>
      <c r="B338" s="16" t="s">
        <v>999</v>
      </c>
      <c r="C338" s="16" t="s">
        <v>112</v>
      </c>
      <c r="D338" s="16" t="s">
        <v>114</v>
      </c>
      <c r="E338" s="6" t="n">
        <v>100</v>
      </c>
      <c r="F338" s="7" t="n">
        <v>5</v>
      </c>
      <c r="G338" s="6" t="n">
        <v>135.07</v>
      </c>
      <c r="H338" s="6" t="n">
        <v>88</v>
      </c>
      <c r="I338" s="6" t="n">
        <v>675.35</v>
      </c>
      <c r="J338" s="6" t="n">
        <v>587.35</v>
      </c>
    </row>
    <row collapsed="false" customFormat="false" customHeight="false" hidden="false" ht="12.1" outlineLevel="0" r="339">
      <c r="A339" s="43" t="n">
        <v>47072</v>
      </c>
      <c r="B339" s="16" t="s">
        <v>999</v>
      </c>
      <c r="C339" s="16" t="s">
        <v>124</v>
      </c>
      <c r="D339" s="16" t="s">
        <v>125</v>
      </c>
      <c r="E339" s="6" t="n">
        <v>100</v>
      </c>
      <c r="F339" s="7" t="n">
        <v>3</v>
      </c>
      <c r="G339" s="6" t="n">
        <v>47.62</v>
      </c>
      <c r="H339" s="6" t="n">
        <v>19</v>
      </c>
      <c r="I339" s="6" t="n">
        <v>142.86</v>
      </c>
      <c r="J339" s="6" t="n">
        <v>123.86</v>
      </c>
    </row>
    <row collapsed="false" customFormat="false" customHeight="false" hidden="false" ht="12.1" outlineLevel="0" r="340">
      <c r="A340" s="43" t="n">
        <v>47085</v>
      </c>
      <c r="B340" s="16" t="s">
        <v>999</v>
      </c>
      <c r="C340" s="16" t="s">
        <v>121</v>
      </c>
      <c r="D340" s="16" t="s">
        <v>122</v>
      </c>
      <c r="E340" s="6" t="n">
        <v>100</v>
      </c>
      <c r="F340" s="7" t="n">
        <v>3</v>
      </c>
      <c r="G340" s="6" t="n">
        <v>45.89</v>
      </c>
      <c r="H340" s="6" t="n">
        <v>18</v>
      </c>
      <c r="I340" s="6" t="n">
        <v>137.67</v>
      </c>
      <c r="J340" s="6" t="n">
        <v>119.67</v>
      </c>
    </row>
    <row collapsed="false" customFormat="false" customHeight="false" hidden="false" ht="12.1" outlineLevel="0" r="341">
      <c r="A341" s="43" t="n">
        <v>47094</v>
      </c>
      <c r="B341" s="16" t="s">
        <v>999</v>
      </c>
      <c r="C341" s="16" t="s">
        <v>127</v>
      </c>
      <c r="D341" s="16" t="s">
        <v>128</v>
      </c>
      <c r="E341" s="6" t="n">
        <v>1000</v>
      </c>
      <c r="F341" s="7" t="n">
        <v>10</v>
      </c>
      <c r="G341" s="6" t="n">
        <v>17.83</v>
      </c>
      <c r="H341" s="6" t="n">
        <v>23</v>
      </c>
      <c r="I341" s="6" t="n">
        <v>178.3</v>
      </c>
      <c r="J341" s="6" t="n">
        <v>155.3</v>
      </c>
    </row>
    <row collapsed="false" customFormat="false" customHeight="false" hidden="false" ht="12.1" outlineLevel="0" r="342">
      <c r="A342" s="43" t="n">
        <v>47096</v>
      </c>
      <c r="B342" s="16" t="s">
        <v>999</v>
      </c>
      <c r="C342" s="16" t="s">
        <v>117</v>
      </c>
      <c r="D342" s="16" t="s">
        <v>118</v>
      </c>
      <c r="E342" s="6" t="n">
        <v>100</v>
      </c>
      <c r="F342" s="7" t="n">
        <v>3</v>
      </c>
      <c r="G342" s="6" t="n">
        <v>44.16</v>
      </c>
      <c r="H342" s="6" t="n">
        <v>17</v>
      </c>
      <c r="I342" s="6" t="n">
        <v>132.48</v>
      </c>
      <c r="J342" s="6" t="n">
        <v>115.48</v>
      </c>
    </row>
    <row collapsed="false" customFormat="false" customHeight="false" hidden="false" ht="12.1" outlineLevel="0" r="343">
      <c r="A343" s="43" t="n">
        <v>47099</v>
      </c>
      <c r="B343" s="16" t="s">
        <v>999</v>
      </c>
      <c r="C343" s="16" t="s">
        <v>141</v>
      </c>
      <c r="D343" s="16" t="s">
        <v>142</v>
      </c>
      <c r="E343" s="6" t="n">
        <v>1000</v>
      </c>
      <c r="F343" s="7" t="n">
        <v>5</v>
      </c>
      <c r="G343" s="6" t="n">
        <v>11.47</v>
      </c>
      <c r="H343" s="6" t="n">
        <v>7</v>
      </c>
      <c r="I343" s="6" t="n">
        <v>57.35</v>
      </c>
      <c r="J343" s="6" t="n">
        <v>50.35</v>
      </c>
    </row>
    <row collapsed="false" customFormat="false" customHeight="false" hidden="false" ht="12.1" outlineLevel="0" r="344">
      <c r="A344" s="43" t="n">
        <v>47102</v>
      </c>
      <c r="B344" s="16" t="s">
        <v>999</v>
      </c>
      <c r="C344" s="16" t="s">
        <v>124</v>
      </c>
      <c r="D344" s="16" t="s">
        <v>125</v>
      </c>
      <c r="E344" s="6" t="n">
        <v>100</v>
      </c>
      <c r="F344" s="7" t="n">
        <v>3</v>
      </c>
      <c r="G344" s="6" t="n">
        <v>47.62</v>
      </c>
      <c r="H344" s="6" t="n">
        <v>19</v>
      </c>
      <c r="I344" s="6" t="n">
        <v>142.86</v>
      </c>
      <c r="J344" s="6" t="n">
        <v>123.86</v>
      </c>
    </row>
    <row collapsed="false" customFormat="false" customHeight="false" hidden="false" ht="12.1" outlineLevel="0" r="345">
      <c r="A345" s="43" t="n">
        <v>47105</v>
      </c>
      <c r="B345" s="16" t="s">
        <v>999</v>
      </c>
      <c r="C345" s="16" t="s">
        <v>148</v>
      </c>
      <c r="D345" s="16" t="s">
        <v>149</v>
      </c>
      <c r="E345" s="6" t="n">
        <v>1000</v>
      </c>
      <c r="F345" s="7" t="n">
        <v>3</v>
      </c>
      <c r="G345" s="6" t="n">
        <v>36.65</v>
      </c>
      <c r="H345" s="6" t="n">
        <v>14</v>
      </c>
      <c r="I345" s="6" t="n">
        <v>109.95</v>
      </c>
      <c r="J345" s="6" t="n">
        <v>95.95</v>
      </c>
    </row>
    <row collapsed="false" customFormat="false" customHeight="false" hidden="false" ht="12.1" outlineLevel="0" r="346">
      <c r="A346" s="43" t="n">
        <v>47115</v>
      </c>
      <c r="B346" s="16" t="s">
        <v>999</v>
      </c>
      <c r="C346" s="16" t="s">
        <v>121</v>
      </c>
      <c r="D346" s="16" t="s">
        <v>122</v>
      </c>
      <c r="E346" s="6" t="n">
        <v>100</v>
      </c>
      <c r="F346" s="7" t="n">
        <v>3</v>
      </c>
      <c r="G346" s="6" t="n">
        <v>45.89</v>
      </c>
      <c r="H346" s="6" t="n">
        <v>18</v>
      </c>
      <c r="I346" s="6" t="n">
        <v>137.67</v>
      </c>
      <c r="J346" s="6" t="n">
        <v>119.67</v>
      </c>
    </row>
    <row collapsed="false" customFormat="false" customHeight="false" hidden="false" ht="12.1" outlineLevel="0" r="347">
      <c r="A347" s="43" t="n">
        <v>47126</v>
      </c>
      <c r="B347" s="16" t="s">
        <v>999</v>
      </c>
      <c r="C347" s="16" t="s">
        <v>117</v>
      </c>
      <c r="D347" s="16" t="s">
        <v>118</v>
      </c>
      <c r="E347" s="6" t="n">
        <v>100</v>
      </c>
      <c r="F347" s="7" t="n">
        <v>3</v>
      </c>
      <c r="G347" s="6" t="n">
        <v>44.16</v>
      </c>
      <c r="H347" s="6" t="n">
        <v>17</v>
      </c>
      <c r="I347" s="6" t="n">
        <v>132.48</v>
      </c>
      <c r="J347" s="6" t="n">
        <v>115.48</v>
      </c>
    </row>
    <row collapsed="false" customFormat="false" customHeight="false" hidden="false" ht="12.1" outlineLevel="0" r="348">
      <c r="A348" s="43" t="n">
        <v>47129</v>
      </c>
      <c r="B348" s="16" t="s">
        <v>999</v>
      </c>
      <c r="C348" s="16" t="s">
        <v>141</v>
      </c>
      <c r="D348" s="16" t="s">
        <v>142</v>
      </c>
      <c r="E348" s="6" t="n">
        <v>1000</v>
      </c>
      <c r="F348" s="7" t="n">
        <v>5</v>
      </c>
      <c r="G348" s="6" t="n">
        <v>11.47</v>
      </c>
      <c r="H348" s="6" t="n">
        <v>7</v>
      </c>
      <c r="I348" s="6" t="n">
        <v>57.35</v>
      </c>
      <c r="J348" s="6" t="n">
        <v>50.35</v>
      </c>
    </row>
    <row collapsed="false" customFormat="false" customHeight="false" hidden="false" ht="12.1" outlineLevel="0" r="349">
      <c r="A349" s="43" t="n">
        <v>47132</v>
      </c>
      <c r="B349" s="16" t="s">
        <v>999</v>
      </c>
      <c r="C349" s="16" t="s">
        <v>124</v>
      </c>
      <c r="D349" s="16" t="s">
        <v>125</v>
      </c>
      <c r="E349" s="6" t="n">
        <v>100</v>
      </c>
      <c r="F349" s="7" t="n">
        <v>3</v>
      </c>
      <c r="G349" s="6" t="n">
        <v>47.62</v>
      </c>
      <c r="H349" s="6" t="n">
        <v>19</v>
      </c>
      <c r="I349" s="6" t="n">
        <v>142.86</v>
      </c>
      <c r="J349" s="6" t="n">
        <v>123.86</v>
      </c>
    </row>
    <row collapsed="false" customFormat="false" customHeight="false" hidden="false" ht="12.1" outlineLevel="0" r="350">
      <c r="A350" s="43" t="n">
        <v>47145</v>
      </c>
      <c r="B350" s="16" t="s">
        <v>999</v>
      </c>
      <c r="C350" s="16" t="s">
        <v>121</v>
      </c>
      <c r="D350" s="16" t="s">
        <v>122</v>
      </c>
      <c r="E350" s="6" t="n">
        <v>100</v>
      </c>
      <c r="F350" s="7" t="n">
        <v>3</v>
      </c>
      <c r="G350" s="6" t="n">
        <v>45.89</v>
      </c>
      <c r="H350" s="6" t="n">
        <v>18</v>
      </c>
      <c r="I350" s="6" t="n">
        <v>137.67</v>
      </c>
      <c r="J350" s="6" t="n">
        <v>119.67</v>
      </c>
    </row>
    <row collapsed="false" customFormat="false" customHeight="false" hidden="false" ht="12.1" outlineLevel="0" r="351">
      <c r="A351" s="43" t="n">
        <v>47156</v>
      </c>
      <c r="B351" s="16" t="s">
        <v>999</v>
      </c>
      <c r="C351" s="16" t="s">
        <v>117</v>
      </c>
      <c r="D351" s="16" t="s">
        <v>118</v>
      </c>
      <c r="E351" s="6" t="n">
        <v>100</v>
      </c>
      <c r="F351" s="7" t="n">
        <v>3</v>
      </c>
      <c r="G351" s="6" t="n">
        <v>44.16</v>
      </c>
      <c r="H351" s="6" t="n">
        <v>17</v>
      </c>
      <c r="I351" s="6" t="n">
        <v>132.48</v>
      </c>
      <c r="J351" s="6" t="n">
        <v>115.48</v>
      </c>
    </row>
    <row collapsed="false" customFormat="false" customHeight="false" hidden="false" ht="12.1" outlineLevel="0" r="352">
      <c r="A352" s="43" t="n">
        <v>47159</v>
      </c>
      <c r="B352" s="16" t="s">
        <v>999</v>
      </c>
      <c r="C352" s="16" t="s">
        <v>141</v>
      </c>
      <c r="D352" s="16" t="s">
        <v>142</v>
      </c>
      <c r="E352" s="6" t="n">
        <v>1000</v>
      </c>
      <c r="F352" s="7" t="n">
        <v>5</v>
      </c>
      <c r="G352" s="6" t="n">
        <v>11.47</v>
      </c>
      <c r="H352" s="6" t="n">
        <v>7</v>
      </c>
      <c r="I352" s="6" t="n">
        <v>57.35</v>
      </c>
      <c r="J352" s="6" t="n">
        <v>50.35</v>
      </c>
    </row>
    <row collapsed="false" customFormat="false" customHeight="false" hidden="false" ht="12.1" outlineLevel="0" r="353">
      <c r="A353" s="43" t="n">
        <v>47162</v>
      </c>
      <c r="B353" s="16" t="s">
        <v>999</v>
      </c>
      <c r="C353" s="16" t="s">
        <v>112</v>
      </c>
      <c r="D353" s="16" t="s">
        <v>114</v>
      </c>
      <c r="E353" s="6" t="n">
        <v>100</v>
      </c>
      <c r="F353" s="7" t="n">
        <v>5</v>
      </c>
      <c r="G353" s="6" t="n">
        <v>135.07</v>
      </c>
      <c r="H353" s="6" t="n">
        <v>88</v>
      </c>
      <c r="I353" s="6" t="n">
        <v>675.35</v>
      </c>
      <c r="J353" s="6" t="n">
        <v>587.35</v>
      </c>
    </row>
    <row collapsed="false" customFormat="false" customHeight="false" hidden="false" ht="12.1" outlineLevel="0" r="354">
      <c r="A354" s="43" t="n">
        <v>47162</v>
      </c>
      <c r="B354" s="16" t="s">
        <v>999</v>
      </c>
      <c r="C354" s="16" t="s">
        <v>124</v>
      </c>
      <c r="D354" s="16" t="s">
        <v>125</v>
      </c>
      <c r="E354" s="6" t="n">
        <v>100</v>
      </c>
      <c r="F354" s="7" t="n">
        <v>3</v>
      </c>
      <c r="G354" s="6" t="n">
        <v>47.62</v>
      </c>
      <c r="H354" s="6" t="n">
        <v>19</v>
      </c>
      <c r="I354" s="6" t="n">
        <v>142.86</v>
      </c>
      <c r="J354" s="6" t="n">
        <v>123.86</v>
      </c>
    </row>
    <row collapsed="false" customFormat="false" customHeight="false" hidden="false" ht="12.1" outlineLevel="0" r="355">
      <c r="A355" s="43" t="n">
        <v>47175</v>
      </c>
      <c r="B355" s="16" t="s">
        <v>999</v>
      </c>
      <c r="C355" s="16" t="s">
        <v>121</v>
      </c>
      <c r="D355" s="16" t="s">
        <v>122</v>
      </c>
      <c r="E355" s="6" t="n">
        <v>100</v>
      </c>
      <c r="F355" s="7" t="n">
        <v>3</v>
      </c>
      <c r="G355" s="6" t="n">
        <v>45.89</v>
      </c>
      <c r="H355" s="6" t="n">
        <v>18</v>
      </c>
      <c r="I355" s="6" t="n">
        <v>137.67</v>
      </c>
      <c r="J355" s="6" t="n">
        <v>119.67</v>
      </c>
    </row>
    <row collapsed="false" customFormat="false" customHeight="false" hidden="false" ht="12.1" outlineLevel="0" r="356">
      <c r="A356" s="43" t="n">
        <v>47176</v>
      </c>
      <c r="B356" s="16" t="s">
        <v>999</v>
      </c>
      <c r="C356" s="16" t="s">
        <v>155</v>
      </c>
      <c r="D356" s="16" t="s">
        <v>156</v>
      </c>
      <c r="E356" s="6" t="n">
        <v>1000</v>
      </c>
      <c r="F356" s="7" t="n">
        <v>1</v>
      </c>
      <c r="G356" s="6" t="n">
        <v>44.88</v>
      </c>
      <c r="H356" s="6" t="n">
        <v>6</v>
      </c>
      <c r="I356" s="6" t="n">
        <v>44.88</v>
      </c>
      <c r="J356" s="6" t="n">
        <v>38.88</v>
      </c>
    </row>
    <row collapsed="false" customFormat="false" customHeight="false" hidden="false" ht="12.1" outlineLevel="0" r="357">
      <c r="A357" s="43" t="n">
        <v>47176</v>
      </c>
      <c r="B357" s="16" t="s">
        <v>999</v>
      </c>
      <c r="C357" s="16" t="s">
        <v>159</v>
      </c>
      <c r="D357" s="16" t="s">
        <v>160</v>
      </c>
      <c r="E357" s="6" t="n">
        <v>1000</v>
      </c>
      <c r="F357" s="7" t="n">
        <v>1</v>
      </c>
      <c r="G357" s="6" t="n">
        <v>47.37</v>
      </c>
      <c r="H357" s="6" t="n">
        <v>6</v>
      </c>
      <c r="I357" s="6" t="n">
        <v>47.37</v>
      </c>
      <c r="J357" s="6" t="n">
        <v>41.37</v>
      </c>
    </row>
    <row collapsed="false" customFormat="false" customHeight="false" hidden="false" ht="12.1" outlineLevel="0" r="358">
      <c r="A358" s="43" t="n">
        <v>47185</v>
      </c>
      <c r="B358" s="16" t="s">
        <v>999</v>
      </c>
      <c r="C358" s="16" t="s">
        <v>127</v>
      </c>
      <c r="D358" s="16" t="s">
        <v>128</v>
      </c>
      <c r="E358" s="6" t="n">
        <v>1000</v>
      </c>
      <c r="F358" s="7" t="n">
        <v>10</v>
      </c>
      <c r="G358" s="6" t="n">
        <v>17.83</v>
      </c>
      <c r="H358" s="6" t="n">
        <v>23</v>
      </c>
      <c r="I358" s="6" t="n">
        <v>178.3</v>
      </c>
      <c r="J358" s="6" t="n">
        <v>155.3</v>
      </c>
    </row>
    <row collapsed="false" customFormat="false" customHeight="false" hidden="false" ht="12.1" outlineLevel="0" r="359">
      <c r="A359" s="43" t="n">
        <v>47186</v>
      </c>
      <c r="B359" s="16" t="s">
        <v>999</v>
      </c>
      <c r="C359" s="16" t="s">
        <v>117</v>
      </c>
      <c r="D359" s="16" t="s">
        <v>118</v>
      </c>
      <c r="E359" s="6" t="n">
        <v>100</v>
      </c>
      <c r="F359" s="7" t="n">
        <v>3</v>
      </c>
      <c r="G359" s="6" t="n">
        <v>44.16</v>
      </c>
      <c r="H359" s="6" t="n">
        <v>17</v>
      </c>
      <c r="I359" s="6" t="n">
        <v>132.48</v>
      </c>
      <c r="J359" s="6" t="n">
        <v>115.48</v>
      </c>
    </row>
    <row collapsed="false" customFormat="false" customHeight="false" hidden="false" ht="12.1" outlineLevel="0" r="360">
      <c r="A360" s="43" t="n">
        <v>47192</v>
      </c>
      <c r="B360" s="16" t="s">
        <v>999</v>
      </c>
      <c r="C360" s="16" t="s">
        <v>124</v>
      </c>
      <c r="D360" s="16" t="s">
        <v>125</v>
      </c>
      <c r="E360" s="6" t="n">
        <v>100</v>
      </c>
      <c r="F360" s="7" t="n">
        <v>3</v>
      </c>
      <c r="G360" s="6" t="n">
        <v>47.62</v>
      </c>
      <c r="H360" s="6" t="n">
        <v>19</v>
      </c>
      <c r="I360" s="6" t="n">
        <v>142.86</v>
      </c>
      <c r="J360" s="6" t="n">
        <v>123.86</v>
      </c>
    </row>
    <row collapsed="false" customFormat="false" customHeight="false" hidden="false" ht="12.1" outlineLevel="0" r="361">
      <c r="A361" s="43" t="n">
        <v>47196</v>
      </c>
      <c r="B361" s="16" t="s">
        <v>999</v>
      </c>
      <c r="C361" s="16" t="s">
        <v>148</v>
      </c>
      <c r="D361" s="16" t="s">
        <v>149</v>
      </c>
      <c r="E361" s="6" t="n">
        <v>1000</v>
      </c>
      <c r="F361" s="7" t="n">
        <v>3</v>
      </c>
      <c r="G361" s="6" t="n">
        <v>36.65</v>
      </c>
      <c r="H361" s="6" t="n">
        <v>14</v>
      </c>
      <c r="I361" s="6" t="n">
        <v>109.95</v>
      </c>
      <c r="J361" s="6" t="n">
        <v>95.95</v>
      </c>
    </row>
    <row collapsed="false" customFormat="false" customHeight="false" hidden="false" ht="12.1" outlineLevel="0" r="362">
      <c r="A362" s="43" t="n">
        <v>47197</v>
      </c>
      <c r="B362" s="16" t="s">
        <v>999</v>
      </c>
      <c r="C362" s="16" t="s">
        <v>151</v>
      </c>
      <c r="D362" s="16" t="s">
        <v>152</v>
      </c>
      <c r="E362" s="6" t="n">
        <v>1000</v>
      </c>
      <c r="F362" s="7" t="n">
        <v>2</v>
      </c>
      <c r="G362" s="6" t="n">
        <v>56.1</v>
      </c>
      <c r="H362" s="6" t="n">
        <v>15</v>
      </c>
      <c r="I362" s="6" t="n">
        <v>112.2</v>
      </c>
      <c r="J362" s="6" t="n">
        <v>97.2</v>
      </c>
    </row>
    <row collapsed="false" customFormat="false" customHeight="false" hidden="false" ht="12.1" outlineLevel="0" r="363">
      <c r="A363" s="43" t="n">
        <v>47205</v>
      </c>
      <c r="B363" s="16" t="s">
        <v>999</v>
      </c>
      <c r="C363" s="16" t="s">
        <v>121</v>
      </c>
      <c r="D363" s="16" t="s">
        <v>122</v>
      </c>
      <c r="E363" s="6" t="n">
        <v>100</v>
      </c>
      <c r="F363" s="7" t="n">
        <v>3</v>
      </c>
      <c r="G363" s="6" t="n">
        <v>45.89</v>
      </c>
      <c r="H363" s="6" t="n">
        <v>18</v>
      </c>
      <c r="I363" s="6" t="n">
        <v>137.67</v>
      </c>
      <c r="J363" s="6" t="n">
        <v>119.67</v>
      </c>
    </row>
    <row collapsed="false" customFormat="false" customHeight="false" hidden="false" ht="12.1" outlineLevel="0" r="364">
      <c r="A364" s="43" t="n">
        <v>47216</v>
      </c>
      <c r="B364" s="16" t="s">
        <v>999</v>
      </c>
      <c r="C364" s="16" t="s">
        <v>117</v>
      </c>
      <c r="D364" s="16" t="s">
        <v>118</v>
      </c>
      <c r="E364" s="6" t="n">
        <v>100</v>
      </c>
      <c r="F364" s="7" t="n">
        <v>3</v>
      </c>
      <c r="G364" s="6" t="n">
        <v>44.16</v>
      </c>
      <c r="H364" s="6" t="n">
        <v>17</v>
      </c>
      <c r="I364" s="6" t="n">
        <v>132.48</v>
      </c>
      <c r="J364" s="6" t="n">
        <v>115.48</v>
      </c>
    </row>
    <row collapsed="false" customFormat="false" customHeight="false" hidden="false" ht="12.1" outlineLevel="0" r="365">
      <c r="A365" s="43" t="n">
        <v>47222</v>
      </c>
      <c r="B365" s="16" t="s">
        <v>999</v>
      </c>
      <c r="C365" s="16" t="s">
        <v>124</v>
      </c>
      <c r="D365" s="16" t="s">
        <v>125</v>
      </c>
      <c r="E365" s="6" t="n">
        <v>100</v>
      </c>
      <c r="F365" s="7" t="n">
        <v>3</v>
      </c>
      <c r="G365" s="6" t="n">
        <v>47.62</v>
      </c>
      <c r="H365" s="6" t="n">
        <v>19</v>
      </c>
      <c r="I365" s="6" t="n">
        <v>142.86</v>
      </c>
      <c r="J365" s="6" t="n">
        <v>123.86</v>
      </c>
    </row>
    <row collapsed="false" customFormat="false" customHeight="false" hidden="false" ht="12.1" outlineLevel="0" r="366">
      <c r="A366" s="43" t="n">
        <v>47225</v>
      </c>
      <c r="B366" s="16" t="s">
        <v>999</v>
      </c>
      <c r="C366" s="16" t="s">
        <v>138</v>
      </c>
      <c r="D366" s="16" t="s">
        <v>139</v>
      </c>
      <c r="E366" s="6" t="n">
        <v>1000</v>
      </c>
      <c r="F366" s="7" t="n">
        <v>6</v>
      </c>
      <c r="G366" s="6" t="n">
        <v>62.33</v>
      </c>
      <c r="H366" s="6" t="n">
        <v>49</v>
      </c>
      <c r="I366" s="6" t="n">
        <v>373.98</v>
      </c>
      <c r="J366" s="6" t="n">
        <v>324.98</v>
      </c>
    </row>
    <row collapsed="false" customFormat="false" customHeight="false" hidden="false" ht="12.1" outlineLevel="0" r="367">
      <c r="A367" s="43" t="n">
        <v>47235</v>
      </c>
      <c r="B367" s="16" t="s">
        <v>999</v>
      </c>
      <c r="C367" s="16" t="s">
        <v>121</v>
      </c>
      <c r="D367" s="16" t="s">
        <v>122</v>
      </c>
      <c r="E367" s="6" t="n">
        <v>100</v>
      </c>
      <c r="F367" s="7" t="n">
        <v>3</v>
      </c>
      <c r="G367" s="6" t="n">
        <v>45.89</v>
      </c>
      <c r="H367" s="6" t="n">
        <v>18</v>
      </c>
      <c r="I367" s="6" t="n">
        <v>137.67</v>
      </c>
      <c r="J367" s="6" t="n">
        <v>119.67</v>
      </c>
    </row>
    <row collapsed="false" customFormat="false" customHeight="false" hidden="false" ht="12.1" outlineLevel="0" r="368">
      <c r="A368" s="43" t="n">
        <v>47246</v>
      </c>
      <c r="B368" s="16" t="s">
        <v>999</v>
      </c>
      <c r="C368" s="16" t="s">
        <v>117</v>
      </c>
      <c r="D368" s="16" t="s">
        <v>118</v>
      </c>
      <c r="E368" s="6" t="n">
        <v>100</v>
      </c>
      <c r="F368" s="7" t="n">
        <v>3</v>
      </c>
      <c r="G368" s="6" t="n">
        <v>44.16</v>
      </c>
      <c r="H368" s="6" t="n">
        <v>17</v>
      </c>
      <c r="I368" s="6" t="n">
        <v>132.48</v>
      </c>
      <c r="J368" s="6" t="n">
        <v>115.48</v>
      </c>
    </row>
    <row collapsed="false" customFormat="false" customHeight="false" hidden="false" ht="12.1" outlineLevel="0" r="369">
      <c r="A369" s="43" t="n">
        <v>47252</v>
      </c>
      <c r="B369" s="16" t="s">
        <v>999</v>
      </c>
      <c r="C369" s="16" t="s">
        <v>124</v>
      </c>
      <c r="D369" s="16" t="s">
        <v>125</v>
      </c>
      <c r="E369" s="6" t="n">
        <v>100</v>
      </c>
      <c r="F369" s="7" t="n">
        <v>3</v>
      </c>
      <c r="G369" s="6" t="n">
        <v>47.62</v>
      </c>
      <c r="H369" s="6" t="n">
        <v>19</v>
      </c>
      <c r="I369" s="6" t="n">
        <v>142.86</v>
      </c>
      <c r="J369" s="6" t="n">
        <v>123.86</v>
      </c>
    </row>
    <row collapsed="false" customFormat="false" customHeight="false" hidden="false" ht="12.1" outlineLevel="0" r="370">
      <c r="A370" s="43" t="n">
        <v>47253</v>
      </c>
      <c r="B370" s="16" t="s">
        <v>999</v>
      </c>
      <c r="C370" s="16" t="s">
        <v>112</v>
      </c>
      <c r="D370" s="16" t="s">
        <v>114</v>
      </c>
      <c r="E370" s="6" t="n">
        <v>100</v>
      </c>
      <c r="F370" s="7" t="n">
        <v>5</v>
      </c>
      <c r="G370" s="6" t="n">
        <v>135.07</v>
      </c>
      <c r="H370" s="6" t="n">
        <v>88</v>
      </c>
      <c r="I370" s="6" t="n">
        <v>675.35</v>
      </c>
      <c r="J370" s="6" t="n">
        <v>587.35</v>
      </c>
    </row>
    <row collapsed="false" customFormat="false" customHeight="false" hidden="false" ht="12.1" outlineLevel="0" r="371">
      <c r="A371" s="43" t="n">
        <v>47265</v>
      </c>
      <c r="B371" s="16" t="s">
        <v>999</v>
      </c>
      <c r="C371" s="16" t="s">
        <v>121</v>
      </c>
      <c r="D371" s="16" t="s">
        <v>122</v>
      </c>
      <c r="E371" s="6" t="n">
        <v>100</v>
      </c>
      <c r="F371" s="7" t="n">
        <v>3</v>
      </c>
      <c r="G371" s="6" t="n">
        <v>45.89</v>
      </c>
      <c r="H371" s="6" t="n">
        <v>18</v>
      </c>
      <c r="I371" s="6" t="n">
        <v>137.67</v>
      </c>
      <c r="J371" s="6" t="n">
        <v>119.67</v>
      </c>
    </row>
    <row collapsed="false" customFormat="false" customHeight="false" hidden="false" ht="12.1" outlineLevel="0" r="372">
      <c r="A372" s="43" t="n">
        <v>47276</v>
      </c>
      <c r="B372" s="16" t="s">
        <v>999</v>
      </c>
      <c r="C372" s="16" t="s">
        <v>127</v>
      </c>
      <c r="D372" s="16" t="s">
        <v>128</v>
      </c>
      <c r="E372" s="6" t="n">
        <v>1000</v>
      </c>
      <c r="F372" s="7" t="n">
        <v>10</v>
      </c>
      <c r="G372" s="6" t="n">
        <v>17.83</v>
      </c>
      <c r="H372" s="6" t="n">
        <v>23</v>
      </c>
      <c r="I372" s="6" t="n">
        <v>178.3</v>
      </c>
      <c r="J372" s="6" t="n">
        <v>155.3</v>
      </c>
    </row>
    <row collapsed="false" customFormat="false" customHeight="false" hidden="false" ht="12.1" outlineLevel="0" r="373">
      <c r="A373" s="43" t="n">
        <v>47282</v>
      </c>
      <c r="B373" s="16" t="s">
        <v>999</v>
      </c>
      <c r="C373" s="16" t="s">
        <v>124</v>
      </c>
      <c r="D373" s="16" t="s">
        <v>125</v>
      </c>
      <c r="E373" s="6" t="n">
        <v>100</v>
      </c>
      <c r="F373" s="7" t="n">
        <v>3</v>
      </c>
      <c r="G373" s="6" t="n">
        <v>47.62</v>
      </c>
      <c r="H373" s="6" t="n">
        <v>19</v>
      </c>
      <c r="I373" s="6" t="n">
        <v>142.86</v>
      </c>
      <c r="J373" s="6" t="n">
        <v>123.86</v>
      </c>
    </row>
    <row collapsed="false" customFormat="false" customHeight="false" hidden="false" ht="12.1" outlineLevel="0" r="374">
      <c r="A374" s="43" t="n">
        <v>47287</v>
      </c>
      <c r="B374" s="16" t="s">
        <v>999</v>
      </c>
      <c r="C374" s="16" t="s">
        <v>148</v>
      </c>
      <c r="D374" s="16" t="s">
        <v>149</v>
      </c>
      <c r="E374" s="6" t="n">
        <v>1000</v>
      </c>
      <c r="F374" s="7" t="n">
        <v>3</v>
      </c>
      <c r="G374" s="6" t="n">
        <v>36.65</v>
      </c>
      <c r="H374" s="6" t="n">
        <v>14</v>
      </c>
      <c r="I374" s="6" t="n">
        <v>109.95</v>
      </c>
      <c r="J374" s="6" t="n">
        <v>95.95</v>
      </c>
    </row>
    <row collapsed="false" customFormat="false" customHeight="false" hidden="false" ht="12.1" outlineLevel="0" r="375">
      <c r="A375" s="43" t="n">
        <v>47295</v>
      </c>
      <c r="B375" s="16" t="s">
        <v>999</v>
      </c>
      <c r="C375" s="16" t="s">
        <v>121</v>
      </c>
      <c r="D375" s="16" t="s">
        <v>122</v>
      </c>
      <c r="E375" s="6" t="n">
        <v>100</v>
      </c>
      <c r="F375" s="7" t="n">
        <v>3</v>
      </c>
      <c r="G375" s="6" t="n">
        <v>45.89</v>
      </c>
      <c r="H375" s="6" t="n">
        <v>18</v>
      </c>
      <c r="I375" s="6" t="n">
        <v>137.67</v>
      </c>
      <c r="J375" s="6" t="n">
        <v>119.67</v>
      </c>
    </row>
    <row collapsed="false" customFormat="false" customHeight="false" hidden="false" ht="12.1" outlineLevel="0" r="376">
      <c r="A376" s="43" t="n">
        <v>47312</v>
      </c>
      <c r="B376" s="16" t="s">
        <v>999</v>
      </c>
      <c r="C376" s="16" t="s">
        <v>124</v>
      </c>
      <c r="D376" s="16" t="s">
        <v>125</v>
      </c>
      <c r="E376" s="6" t="n">
        <v>100</v>
      </c>
      <c r="F376" s="7" t="n">
        <v>3</v>
      </c>
      <c r="G376" s="6" t="n">
        <v>47.62</v>
      </c>
      <c r="H376" s="6" t="n">
        <v>19</v>
      </c>
      <c r="I376" s="6" t="n">
        <v>142.86</v>
      </c>
      <c r="J376" s="6" t="n">
        <v>123.86</v>
      </c>
    </row>
    <row collapsed="false" customFormat="false" customHeight="false" hidden="false" ht="12.1" outlineLevel="0" r="377">
      <c r="A377" s="43" t="n">
        <v>47325</v>
      </c>
      <c r="B377" s="16" t="s">
        <v>999</v>
      </c>
      <c r="C377" s="16" t="s">
        <v>121</v>
      </c>
      <c r="D377" s="16" t="s">
        <v>122</v>
      </c>
      <c r="E377" s="6" t="n">
        <v>100</v>
      </c>
      <c r="F377" s="7" t="n">
        <v>3</v>
      </c>
      <c r="G377" s="6" t="n">
        <v>45.89</v>
      </c>
      <c r="H377" s="6" t="n">
        <v>18</v>
      </c>
      <c r="I377" s="6" t="n">
        <v>137.67</v>
      </c>
      <c r="J377" s="6" t="n">
        <v>119.67</v>
      </c>
    </row>
    <row collapsed="false" customFormat="false" customHeight="false" hidden="false" ht="12.1" outlineLevel="0" r="378">
      <c r="A378" s="43" t="n">
        <v>47342</v>
      </c>
      <c r="B378" s="16" t="s">
        <v>999</v>
      </c>
      <c r="C378" s="16" t="s">
        <v>124</v>
      </c>
      <c r="D378" s="16" t="s">
        <v>125</v>
      </c>
      <c r="E378" s="6" t="n">
        <v>100</v>
      </c>
      <c r="F378" s="7" t="n">
        <v>3</v>
      </c>
      <c r="G378" s="6" t="n">
        <v>47.62</v>
      </c>
      <c r="H378" s="6" t="n">
        <v>19</v>
      </c>
      <c r="I378" s="6" t="n">
        <v>142.86</v>
      </c>
      <c r="J378" s="6" t="n">
        <v>123.86</v>
      </c>
    </row>
    <row collapsed="false" customFormat="false" customHeight="false" hidden="false" ht="12.1" outlineLevel="0" r="379">
      <c r="A379" s="43" t="n">
        <v>47355</v>
      </c>
      <c r="B379" s="16" t="s">
        <v>999</v>
      </c>
      <c r="C379" s="16" t="s">
        <v>121</v>
      </c>
      <c r="D379" s="16" t="s">
        <v>122</v>
      </c>
      <c r="E379" s="6" t="n">
        <v>100</v>
      </c>
      <c r="F379" s="7" t="n">
        <v>3</v>
      </c>
      <c r="G379" s="6" t="n">
        <v>45.89</v>
      </c>
      <c r="H379" s="6" t="n">
        <v>18</v>
      </c>
      <c r="I379" s="6" t="n">
        <v>137.67</v>
      </c>
      <c r="J379" s="6" t="n">
        <v>119.67</v>
      </c>
    </row>
    <row collapsed="false" customFormat="false" customHeight="false" hidden="false" ht="12.1" outlineLevel="0" r="380">
      <c r="A380" s="43" t="n">
        <v>47358</v>
      </c>
      <c r="B380" s="16" t="s">
        <v>999</v>
      </c>
      <c r="C380" s="16" t="s">
        <v>155</v>
      </c>
      <c r="D380" s="16" t="s">
        <v>156</v>
      </c>
      <c r="E380" s="6" t="n">
        <v>1000</v>
      </c>
      <c r="F380" s="7" t="n">
        <v>1</v>
      </c>
      <c r="G380" s="6" t="n">
        <v>44.88</v>
      </c>
      <c r="H380" s="6" t="n">
        <v>6</v>
      </c>
      <c r="I380" s="6" t="n">
        <v>44.88</v>
      </c>
      <c r="J380" s="6" t="n">
        <v>38.88</v>
      </c>
    </row>
    <row collapsed="false" customFormat="false" customHeight="false" hidden="false" ht="12.1" outlineLevel="0" r="381">
      <c r="A381" s="43" t="n">
        <v>47358</v>
      </c>
      <c r="B381" s="16" t="s">
        <v>999</v>
      </c>
      <c r="C381" s="16" t="s">
        <v>159</v>
      </c>
      <c r="D381" s="16" t="s">
        <v>160</v>
      </c>
      <c r="E381" s="6" t="n">
        <v>1000</v>
      </c>
      <c r="F381" s="7" t="n">
        <v>1</v>
      </c>
      <c r="G381" s="6" t="n">
        <v>47.37</v>
      </c>
      <c r="H381" s="6" t="n">
        <v>6</v>
      </c>
      <c r="I381" s="6" t="n">
        <v>47.37</v>
      </c>
      <c r="J381" s="6" t="n">
        <v>41.37</v>
      </c>
    </row>
    <row collapsed="false" customFormat="false" customHeight="false" hidden="false" ht="12.1" outlineLevel="0" r="382">
      <c r="A382" s="43" t="n">
        <v>47367</v>
      </c>
      <c r="B382" s="16" t="s">
        <v>999</v>
      </c>
      <c r="C382" s="16" t="s">
        <v>127</v>
      </c>
      <c r="D382" s="16" t="s">
        <v>128</v>
      </c>
      <c r="E382" s="6" t="n">
        <v>1000</v>
      </c>
      <c r="F382" s="7" t="n">
        <v>10</v>
      </c>
      <c r="G382" s="6" t="n">
        <v>17.83</v>
      </c>
      <c r="H382" s="6" t="n">
        <v>23</v>
      </c>
      <c r="I382" s="6" t="n">
        <v>178.3</v>
      </c>
      <c r="J382" s="6" t="n">
        <v>155.3</v>
      </c>
    </row>
    <row collapsed="false" customFormat="false" customHeight="false" hidden="false" ht="12.1" outlineLevel="0" r="383">
      <c r="A383" s="43" t="n">
        <v>47372</v>
      </c>
      <c r="B383" s="16" t="s">
        <v>999</v>
      </c>
      <c r="C383" s="16" t="s">
        <v>124</v>
      </c>
      <c r="D383" s="16" t="s">
        <v>125</v>
      </c>
      <c r="E383" s="6" t="n">
        <v>100</v>
      </c>
      <c r="F383" s="7" t="n">
        <v>3</v>
      </c>
      <c r="G383" s="6" t="n">
        <v>47.62</v>
      </c>
      <c r="H383" s="6" t="n">
        <v>19</v>
      </c>
      <c r="I383" s="6" t="n">
        <v>142.86</v>
      </c>
      <c r="J383" s="6" t="n">
        <v>123.86</v>
      </c>
    </row>
    <row collapsed="false" customFormat="false" customHeight="false" hidden="false" ht="12.1" outlineLevel="0" r="384">
      <c r="A384" s="43" t="n">
        <v>47378</v>
      </c>
      <c r="B384" s="16" t="s">
        <v>999</v>
      </c>
      <c r="C384" s="16" t="s">
        <v>148</v>
      </c>
      <c r="D384" s="16" t="s">
        <v>149</v>
      </c>
      <c r="E384" s="6" t="n">
        <v>1000</v>
      </c>
      <c r="F384" s="7" t="n">
        <v>3</v>
      </c>
      <c r="G384" s="6" t="n">
        <v>36.65</v>
      </c>
      <c r="H384" s="6" t="n">
        <v>14</v>
      </c>
      <c r="I384" s="6" t="n">
        <v>109.95</v>
      </c>
      <c r="J384" s="6" t="n">
        <v>95.95</v>
      </c>
    </row>
    <row collapsed="false" customFormat="false" customHeight="false" hidden="false" ht="12.1" outlineLevel="0" r="385">
      <c r="A385" s="43" t="n">
        <v>47379</v>
      </c>
      <c r="B385" s="16" t="s">
        <v>999</v>
      </c>
      <c r="C385" s="16" t="s">
        <v>151</v>
      </c>
      <c r="D385" s="16" t="s">
        <v>152</v>
      </c>
      <c r="E385" s="6" t="n">
        <v>1000</v>
      </c>
      <c r="F385" s="7" t="n">
        <v>2</v>
      </c>
      <c r="G385" s="6" t="n">
        <v>56.1</v>
      </c>
      <c r="H385" s="6" t="n">
        <v>15</v>
      </c>
      <c r="I385" s="6" t="n">
        <v>112.2</v>
      </c>
      <c r="J385" s="6" t="n">
        <v>97.2</v>
      </c>
    </row>
    <row collapsed="false" customFormat="false" customHeight="false" hidden="false" ht="12.1" outlineLevel="0" r="386">
      <c r="A386" s="43" t="n">
        <v>47402</v>
      </c>
      <c r="B386" s="16" t="s">
        <v>999</v>
      </c>
      <c r="C386" s="16" t="s">
        <v>124</v>
      </c>
      <c r="D386" s="16" t="s">
        <v>125</v>
      </c>
      <c r="E386" s="6" t="n">
        <v>100</v>
      </c>
      <c r="F386" s="7" t="n">
        <v>3</v>
      </c>
      <c r="G386" s="6" t="n">
        <v>47.62</v>
      </c>
      <c r="H386" s="6" t="n">
        <v>19</v>
      </c>
      <c r="I386" s="6" t="n">
        <v>142.86</v>
      </c>
      <c r="J386" s="6" t="n">
        <v>123.86</v>
      </c>
    </row>
    <row collapsed="false" customFormat="false" customHeight="false" hidden="false" ht="12.1" outlineLevel="0" r="387">
      <c r="A387" s="43" t="n">
        <v>47407</v>
      </c>
      <c r="B387" s="16" t="s">
        <v>999</v>
      </c>
      <c r="C387" s="16" t="s">
        <v>138</v>
      </c>
      <c r="D387" s="16" t="s">
        <v>139</v>
      </c>
      <c r="E387" s="6" t="n">
        <v>1000</v>
      </c>
      <c r="F387" s="7" t="n">
        <v>6</v>
      </c>
      <c r="G387" s="6" t="n">
        <v>62.33</v>
      </c>
      <c r="H387" s="6" t="n">
        <v>49</v>
      </c>
      <c r="I387" s="6" t="n">
        <v>373.98</v>
      </c>
      <c r="J387" s="6" t="n">
        <v>324.98</v>
      </c>
    </row>
    <row collapsed="false" customFormat="false" customHeight="false" hidden="false" ht="12.1" outlineLevel="0" r="388">
      <c r="A388" s="43" t="n">
        <v>47432</v>
      </c>
      <c r="B388" s="16" t="s">
        <v>999</v>
      </c>
      <c r="C388" s="16" t="s">
        <v>124</v>
      </c>
      <c r="D388" s="16" t="s">
        <v>125</v>
      </c>
      <c r="E388" s="6" t="n">
        <v>100</v>
      </c>
      <c r="F388" s="7" t="n">
        <v>3</v>
      </c>
      <c r="G388" s="6" t="n">
        <v>47.62</v>
      </c>
      <c r="H388" s="6" t="n">
        <v>19</v>
      </c>
      <c r="I388" s="6" t="n">
        <v>142.86</v>
      </c>
      <c r="J388" s="6" t="n">
        <v>123.86</v>
      </c>
    </row>
    <row collapsed="false" customFormat="false" customHeight="false" hidden="false" ht="12.1" outlineLevel="0" r="389">
      <c r="A389" s="43" t="n">
        <v>47458</v>
      </c>
      <c r="B389" s="16" t="s">
        <v>999</v>
      </c>
      <c r="C389" s="16" t="s">
        <v>127</v>
      </c>
      <c r="D389" s="16" t="s">
        <v>128</v>
      </c>
      <c r="E389" s="6" t="n">
        <v>1000</v>
      </c>
      <c r="F389" s="7" t="n">
        <v>10</v>
      </c>
      <c r="G389" s="6" t="n">
        <v>17.83</v>
      </c>
      <c r="H389" s="6" t="n">
        <v>23</v>
      </c>
      <c r="I389" s="6" t="n">
        <v>178.3</v>
      </c>
      <c r="J389" s="6" t="n">
        <v>155.3</v>
      </c>
    </row>
    <row collapsed="false" customFormat="false" customHeight="false" hidden="false" ht="12.1" outlineLevel="0" r="390">
      <c r="A390" s="43" t="n">
        <v>47462</v>
      </c>
      <c r="B390" s="16" t="s">
        <v>999</v>
      </c>
      <c r="C390" s="16" t="s">
        <v>124</v>
      </c>
      <c r="D390" s="16" t="s">
        <v>125</v>
      </c>
      <c r="E390" s="6" t="n">
        <v>100</v>
      </c>
      <c r="F390" s="7" t="n">
        <v>3</v>
      </c>
      <c r="G390" s="6" t="n">
        <v>47.62</v>
      </c>
      <c r="H390" s="6" t="n">
        <v>19</v>
      </c>
      <c r="I390" s="6" t="n">
        <v>142.86</v>
      </c>
      <c r="J390" s="6" t="n">
        <v>123.86</v>
      </c>
    </row>
    <row collapsed="false" customFormat="false" customHeight="false" hidden="false" ht="12.1" outlineLevel="0" r="391">
      <c r="A391" s="43" t="n">
        <v>47469</v>
      </c>
      <c r="B391" s="16" t="s">
        <v>999</v>
      </c>
      <c r="C391" s="16" t="s">
        <v>148</v>
      </c>
      <c r="D391" s="16" t="s">
        <v>149</v>
      </c>
      <c r="E391" s="6" t="n">
        <v>1000</v>
      </c>
      <c r="F391" s="7" t="n">
        <v>3</v>
      </c>
      <c r="G391" s="6" t="n">
        <v>36.65</v>
      </c>
      <c r="H391" s="6" t="n">
        <v>14</v>
      </c>
      <c r="I391" s="6" t="n">
        <v>109.95</v>
      </c>
      <c r="J391" s="6" t="n">
        <v>95.95</v>
      </c>
    </row>
    <row collapsed="false" customFormat="false" customHeight="false" hidden="false" ht="12.1" outlineLevel="0" r="392">
      <c r="A392" s="43" t="n">
        <v>47492</v>
      </c>
      <c r="B392" s="16" t="s">
        <v>999</v>
      </c>
      <c r="C392" s="16" t="s">
        <v>124</v>
      </c>
      <c r="D392" s="16" t="s">
        <v>125</v>
      </c>
      <c r="E392" s="6" t="n">
        <v>100</v>
      </c>
      <c r="F392" s="7" t="n">
        <v>3</v>
      </c>
      <c r="G392" s="6" t="n">
        <v>47.62</v>
      </c>
      <c r="H392" s="6" t="n">
        <v>19</v>
      </c>
      <c r="I392" s="6" t="n">
        <v>142.86</v>
      </c>
      <c r="J392" s="6" t="n">
        <v>123.86</v>
      </c>
    </row>
    <row collapsed="false" customFormat="false" customHeight="false" hidden="false" ht="12.1" outlineLevel="0" r="393">
      <c r="A393" s="43" t="n">
        <v>47522</v>
      </c>
      <c r="B393" s="16" t="s">
        <v>999</v>
      </c>
      <c r="C393" s="16" t="s">
        <v>124</v>
      </c>
      <c r="D393" s="16" t="s">
        <v>125</v>
      </c>
      <c r="E393" s="6" t="n">
        <v>100</v>
      </c>
      <c r="F393" s="7" t="n">
        <v>3</v>
      </c>
      <c r="G393" s="6" t="n">
        <v>47.62</v>
      </c>
      <c r="H393" s="6" t="n">
        <v>19</v>
      </c>
      <c r="I393" s="6" t="n">
        <v>142.86</v>
      </c>
      <c r="J393" s="6" t="n">
        <v>123.86</v>
      </c>
    </row>
    <row collapsed="false" customFormat="false" customHeight="false" hidden="false" ht="12.1" outlineLevel="0" r="394">
      <c r="A394" s="43" t="n">
        <v>47540</v>
      </c>
      <c r="B394" s="16" t="s">
        <v>999</v>
      </c>
      <c r="C394" s="16" t="s">
        <v>159</v>
      </c>
      <c r="D394" s="16" t="s">
        <v>160</v>
      </c>
      <c r="E394" s="6" t="n">
        <v>1000</v>
      </c>
      <c r="F394" s="7" t="n">
        <v>1</v>
      </c>
      <c r="G394" s="6" t="n">
        <v>47.37</v>
      </c>
      <c r="H394" s="6" t="n">
        <v>6</v>
      </c>
      <c r="I394" s="6" t="n">
        <v>47.37</v>
      </c>
      <c r="J394" s="6" t="n">
        <v>41.37</v>
      </c>
    </row>
    <row collapsed="false" customFormat="false" customHeight="false" hidden="false" ht="12.1" outlineLevel="0" r="395">
      <c r="A395" s="43" t="n">
        <v>47552</v>
      </c>
      <c r="B395" s="16" t="s">
        <v>999</v>
      </c>
      <c r="C395" s="16" t="s">
        <v>124</v>
      </c>
      <c r="D395" s="16" t="s">
        <v>125</v>
      </c>
      <c r="E395" s="6" t="n">
        <v>100</v>
      </c>
      <c r="F395" s="7" t="n">
        <v>3</v>
      </c>
      <c r="G395" s="6" t="n">
        <v>47.62</v>
      </c>
      <c r="H395" s="6" t="n">
        <v>19</v>
      </c>
      <c r="I395" s="6" t="n">
        <v>142.86</v>
      </c>
      <c r="J395" s="6" t="n">
        <v>123.86</v>
      </c>
    </row>
    <row collapsed="false" customFormat="false" customHeight="false" hidden="false" ht="12.1" outlineLevel="0" r="396">
      <c r="A396" s="43" t="n">
        <v>47560</v>
      </c>
      <c r="B396" s="16" t="s">
        <v>999</v>
      </c>
      <c r="C396" s="16" t="s">
        <v>148</v>
      </c>
      <c r="D396" s="16" t="s">
        <v>149</v>
      </c>
      <c r="E396" s="6" t="n">
        <v>1000</v>
      </c>
      <c r="F396" s="7" t="n">
        <v>3</v>
      </c>
      <c r="G396" s="6" t="n">
        <v>36.65</v>
      </c>
      <c r="H396" s="6" t="n">
        <v>14</v>
      </c>
      <c r="I396" s="6" t="n">
        <v>109.95</v>
      </c>
      <c r="J396" s="6" t="n">
        <v>95.95</v>
      </c>
    </row>
    <row collapsed="false" customFormat="false" customHeight="false" hidden="false" ht="12.1" outlineLevel="0" r="397">
      <c r="A397" s="43" t="n">
        <v>47561</v>
      </c>
      <c r="B397" s="16" t="s">
        <v>999</v>
      </c>
      <c r="C397" s="16" t="s">
        <v>151</v>
      </c>
      <c r="D397" s="16" t="s">
        <v>152</v>
      </c>
      <c r="E397" s="6" t="n">
        <v>1000</v>
      </c>
      <c r="F397" s="7" t="n">
        <v>2</v>
      </c>
      <c r="G397" s="6" t="n">
        <v>56.1</v>
      </c>
      <c r="H397" s="6" t="n">
        <v>15</v>
      </c>
      <c r="I397" s="6" t="n">
        <v>112.2</v>
      </c>
      <c r="J397" s="6" t="n">
        <v>97.2</v>
      </c>
    </row>
    <row collapsed="false" customFormat="false" customHeight="false" hidden="false" ht="12.1" outlineLevel="0" r="398">
      <c r="A398" s="43" t="n">
        <v>47582</v>
      </c>
      <c r="B398" s="16" t="s">
        <v>999</v>
      </c>
      <c r="C398" s="16" t="s">
        <v>124</v>
      </c>
      <c r="D398" s="16" t="s">
        <v>125</v>
      </c>
      <c r="E398" s="6" t="n">
        <v>100</v>
      </c>
      <c r="F398" s="7" t="n">
        <v>3</v>
      </c>
      <c r="G398" s="6" t="n">
        <v>47.62</v>
      </c>
      <c r="H398" s="6" t="n">
        <v>19</v>
      </c>
      <c r="I398" s="6" t="n">
        <v>142.86</v>
      </c>
      <c r="J398" s="6" t="n">
        <v>123.86</v>
      </c>
    </row>
    <row collapsed="false" customFormat="false" customHeight="false" hidden="false" ht="12.1" outlineLevel="0" r="399">
      <c r="A399" s="43" t="n">
        <v>47589</v>
      </c>
      <c r="B399" s="16" t="s">
        <v>999</v>
      </c>
      <c r="C399" s="16" t="s">
        <v>138</v>
      </c>
      <c r="D399" s="16" t="s">
        <v>139</v>
      </c>
      <c r="E399" s="6" t="n">
        <v>1000</v>
      </c>
      <c r="F399" s="7" t="n">
        <v>6</v>
      </c>
      <c r="G399" s="6" t="n">
        <v>62.33</v>
      </c>
      <c r="H399" s="6" t="n">
        <v>49</v>
      </c>
      <c r="I399" s="6" t="n">
        <v>373.98</v>
      </c>
      <c r="J399" s="6" t="n">
        <v>324.98</v>
      </c>
    </row>
    <row collapsed="false" customFormat="false" customHeight="false" hidden="false" ht="12.1" outlineLevel="0" r="400">
      <c r="A400" s="43" t="n">
        <v>47612</v>
      </c>
      <c r="B400" s="16" t="s">
        <v>999</v>
      </c>
      <c r="C400" s="16" t="s">
        <v>124</v>
      </c>
      <c r="D400" s="16" t="s">
        <v>125</v>
      </c>
      <c r="E400" s="6" t="n">
        <v>100</v>
      </c>
      <c r="F400" s="7" t="n">
        <v>3</v>
      </c>
      <c r="G400" s="6" t="n">
        <v>47.62</v>
      </c>
      <c r="H400" s="6" t="n">
        <v>19</v>
      </c>
      <c r="I400" s="6" t="n">
        <v>142.86</v>
      </c>
      <c r="J400" s="6" t="n">
        <v>123.86</v>
      </c>
    </row>
    <row collapsed="false" customFormat="false" customHeight="false" hidden="false" ht="12.1" outlineLevel="0" r="401">
      <c r="A401" s="43" t="n">
        <v>47642</v>
      </c>
      <c r="B401" s="16" t="s">
        <v>999</v>
      </c>
      <c r="C401" s="16" t="s">
        <v>124</v>
      </c>
      <c r="D401" s="16" t="s">
        <v>125</v>
      </c>
      <c r="E401" s="6" t="n">
        <v>100</v>
      </c>
      <c r="F401" s="7" t="n">
        <v>3</v>
      </c>
      <c r="G401" s="6" t="n">
        <v>47.62</v>
      </c>
      <c r="H401" s="6" t="n">
        <v>19</v>
      </c>
      <c r="I401" s="6" t="n">
        <v>142.86</v>
      </c>
      <c r="J401" s="6" t="n">
        <v>123.86</v>
      </c>
    </row>
    <row collapsed="false" customFormat="false" customHeight="false" hidden="false" ht="12.1" outlineLevel="0" r="402">
      <c r="A402" s="43" t="n">
        <v>47651</v>
      </c>
      <c r="B402" s="16" t="s">
        <v>999</v>
      </c>
      <c r="C402" s="16" t="s">
        <v>148</v>
      </c>
      <c r="D402" s="16" t="s">
        <v>149</v>
      </c>
      <c r="E402" s="6" t="n">
        <v>1000</v>
      </c>
      <c r="F402" s="7" t="n">
        <v>3</v>
      </c>
      <c r="G402" s="6" t="n">
        <v>36.65</v>
      </c>
      <c r="H402" s="6" t="n">
        <v>14</v>
      </c>
      <c r="I402" s="6" t="n">
        <v>109.95</v>
      </c>
      <c r="J402" s="6" t="n">
        <v>95.95</v>
      </c>
    </row>
    <row collapsed="false" customFormat="false" customHeight="false" hidden="false" ht="12.1" outlineLevel="0" r="403">
      <c r="A403" s="43" t="n">
        <v>47672</v>
      </c>
      <c r="B403" s="16" t="s">
        <v>999</v>
      </c>
      <c r="C403" s="16" t="s">
        <v>124</v>
      </c>
      <c r="D403" s="16" t="s">
        <v>125</v>
      </c>
      <c r="E403" s="6" t="n">
        <v>100</v>
      </c>
      <c r="F403" s="7" t="n">
        <v>3</v>
      </c>
      <c r="G403" s="6" t="n">
        <v>47.62</v>
      </c>
      <c r="H403" s="6" t="n">
        <v>19</v>
      </c>
      <c r="I403" s="6" t="n">
        <v>142.86</v>
      </c>
      <c r="J403" s="6" t="n">
        <v>123.86</v>
      </c>
    </row>
    <row collapsed="false" customFormat="false" customHeight="false" hidden="false" ht="12.1" outlineLevel="0" r="404">
      <c r="A404" s="43" t="n">
        <v>47702</v>
      </c>
      <c r="B404" s="16" t="s">
        <v>999</v>
      </c>
      <c r="C404" s="16" t="s">
        <v>124</v>
      </c>
      <c r="D404" s="16" t="s">
        <v>125</v>
      </c>
      <c r="E404" s="6" t="n">
        <v>100</v>
      </c>
      <c r="F404" s="7" t="n">
        <v>3</v>
      </c>
      <c r="G404" s="6" t="n">
        <v>47.62</v>
      </c>
      <c r="H404" s="6" t="n">
        <v>19</v>
      </c>
      <c r="I404" s="6" t="n">
        <v>142.86</v>
      </c>
      <c r="J404" s="6" t="n">
        <v>123.86</v>
      </c>
    </row>
    <row collapsed="false" customFormat="false" customHeight="false" hidden="false" ht="12.1" outlineLevel="0" r="405">
      <c r="A405" s="43" t="n">
        <v>47722</v>
      </c>
      <c r="B405" s="16" t="s">
        <v>999</v>
      </c>
      <c r="C405" s="16" t="s">
        <v>159</v>
      </c>
      <c r="D405" s="16" t="s">
        <v>160</v>
      </c>
      <c r="E405" s="6" t="n">
        <v>1000</v>
      </c>
      <c r="F405" s="7" t="n">
        <v>1</v>
      </c>
      <c r="G405" s="6" t="n">
        <v>47.37</v>
      </c>
      <c r="H405" s="6" t="n">
        <v>6</v>
      </c>
      <c r="I405" s="6" t="n">
        <v>47.37</v>
      </c>
      <c r="J405" s="6" t="n">
        <v>41.37</v>
      </c>
    </row>
    <row collapsed="false" customFormat="false" customHeight="false" hidden="false" ht="12.1" outlineLevel="0" r="406">
      <c r="A406" s="43" t="n">
        <v>47742</v>
      </c>
      <c r="B406" s="16" t="s">
        <v>999</v>
      </c>
      <c r="C406" s="16" t="s">
        <v>148</v>
      </c>
      <c r="D406" s="16" t="s">
        <v>149</v>
      </c>
      <c r="E406" s="6" t="n">
        <v>1000</v>
      </c>
      <c r="F406" s="7" t="n">
        <v>3</v>
      </c>
      <c r="G406" s="6" t="n">
        <v>36.65</v>
      </c>
      <c r="H406" s="6" t="n">
        <v>14</v>
      </c>
      <c r="I406" s="6" t="n">
        <v>109.95</v>
      </c>
      <c r="J406" s="6" t="n">
        <v>95.95</v>
      </c>
    </row>
    <row collapsed="false" customFormat="false" customHeight="false" hidden="false" ht="12.1" outlineLevel="0" r="407">
      <c r="A407" s="43" t="n">
        <v>47743</v>
      </c>
      <c r="B407" s="16" t="s">
        <v>999</v>
      </c>
      <c r="C407" s="16" t="s">
        <v>151</v>
      </c>
      <c r="D407" s="16" t="s">
        <v>152</v>
      </c>
      <c r="E407" s="6" t="n">
        <v>1000</v>
      </c>
      <c r="F407" s="7" t="n">
        <v>2</v>
      </c>
      <c r="G407" s="6" t="n">
        <v>56.1</v>
      </c>
      <c r="H407" s="6" t="n">
        <v>15</v>
      </c>
      <c r="I407" s="6" t="n">
        <v>112.2</v>
      </c>
      <c r="J407" s="6" t="n">
        <v>97.2</v>
      </c>
    </row>
    <row collapsed="false" customFormat="false" customHeight="false" hidden="false" ht="12.1" outlineLevel="0" r="408">
      <c r="A408" s="43" t="n">
        <v>47771</v>
      </c>
      <c r="B408" s="16" t="s">
        <v>999</v>
      </c>
      <c r="C408" s="16" t="s">
        <v>138</v>
      </c>
      <c r="D408" s="16" t="s">
        <v>139</v>
      </c>
      <c r="E408" s="6" t="n">
        <v>1000</v>
      </c>
      <c r="F408" s="7" t="n">
        <v>6</v>
      </c>
      <c r="G408" s="6" t="n">
        <v>62.33</v>
      </c>
      <c r="H408" s="6" t="n">
        <v>49</v>
      </c>
      <c r="I408" s="6" t="n">
        <v>373.98</v>
      </c>
      <c r="J408" s="6" t="n">
        <v>324.98</v>
      </c>
    </row>
    <row collapsed="false" customFormat="false" customHeight="false" hidden="false" ht="12.1" outlineLevel="0" r="409">
      <c r="A409" s="43" t="n">
        <v>47925</v>
      </c>
      <c r="B409" s="16" t="s">
        <v>999</v>
      </c>
      <c r="C409" s="16" t="s">
        <v>151</v>
      </c>
      <c r="D409" s="16" t="s">
        <v>152</v>
      </c>
      <c r="E409" s="6" t="n">
        <v>1000</v>
      </c>
      <c r="F409" s="7" t="n">
        <v>2</v>
      </c>
      <c r="G409" s="6" t="n">
        <v>56.1</v>
      </c>
      <c r="H409" s="6" t="n">
        <v>15</v>
      </c>
      <c r="I409" s="6" t="n">
        <v>112.2</v>
      </c>
      <c r="J409" s="6" t="n">
        <v>97.2</v>
      </c>
    </row>
    <row collapsed="false" customFormat="false" customHeight="false" hidden="false" ht="12.1" outlineLevel="0" r="410">
      <c r="A410" s="43" t="n">
        <v>47953</v>
      </c>
      <c r="B410" s="16" t="s">
        <v>999</v>
      </c>
      <c r="C410" s="16" t="s">
        <v>138</v>
      </c>
      <c r="D410" s="16" t="s">
        <v>139</v>
      </c>
      <c r="E410" s="6" t="n">
        <v>1000</v>
      </c>
      <c r="F410" s="7" t="n">
        <v>6</v>
      </c>
      <c r="G410" s="6" t="n">
        <v>62.33</v>
      </c>
      <c r="H410" s="6" t="n">
        <v>49</v>
      </c>
      <c r="I410" s="6" t="n">
        <v>373.98</v>
      </c>
      <c r="J410" s="6" t="n">
        <v>324.98</v>
      </c>
    </row>
    <row collapsed="false" customFormat="false" customHeight="false" hidden="false" ht="12.1" outlineLevel="0" r="411">
      <c r="A411" s="43" t="n">
        <v>48107</v>
      </c>
      <c r="B411" s="16" t="s">
        <v>999</v>
      </c>
      <c r="C411" s="16" t="s">
        <v>151</v>
      </c>
      <c r="D411" s="16" t="s">
        <v>152</v>
      </c>
      <c r="E411" s="6" t="n">
        <v>1000</v>
      </c>
      <c r="F411" s="7" t="n">
        <v>2</v>
      </c>
      <c r="G411" s="6" t="n">
        <v>56.1</v>
      </c>
      <c r="H411" s="6" t="n">
        <v>15</v>
      </c>
      <c r="I411" s="6" t="n">
        <v>112.2</v>
      </c>
      <c r="J411" s="6" t="n">
        <v>97.2</v>
      </c>
    </row>
    <row collapsed="false" customFormat="false" customHeight="false" hidden="false" ht="12.1" outlineLevel="0" r="412">
      <c r="A412" s="43" t="n">
        <v>48135</v>
      </c>
      <c r="B412" s="16" t="s">
        <v>999</v>
      </c>
      <c r="C412" s="16" t="s">
        <v>138</v>
      </c>
      <c r="D412" s="16" t="s">
        <v>139</v>
      </c>
      <c r="E412" s="6" t="n">
        <v>1000</v>
      </c>
      <c r="F412" s="7" t="n">
        <v>6</v>
      </c>
      <c r="G412" s="6" t="n">
        <v>62.33</v>
      </c>
      <c r="H412" s="6" t="n">
        <v>49</v>
      </c>
      <c r="I412" s="6" t="n">
        <v>373.98</v>
      </c>
      <c r="J412" s="6" t="n">
        <v>324.98</v>
      </c>
    </row>
    <row collapsed="false" customFormat="false" customHeight="false" hidden="false" ht="12.1" outlineLevel="0" r="413">
      <c r="A413" s="43" t="n">
        <v>48289</v>
      </c>
      <c r="B413" s="16" t="s">
        <v>999</v>
      </c>
      <c r="C413" s="16" t="s">
        <v>151</v>
      </c>
      <c r="D413" s="16" t="s">
        <v>152</v>
      </c>
      <c r="E413" s="6" t="n">
        <v>1000</v>
      </c>
      <c r="F413" s="7" t="n">
        <v>2</v>
      </c>
      <c r="G413" s="6" t="n">
        <v>56.1</v>
      </c>
      <c r="H413" s="6" t="n">
        <v>15</v>
      </c>
      <c r="I413" s="6" t="n">
        <v>112.2</v>
      </c>
      <c r="J413" s="6" t="n">
        <v>97.2</v>
      </c>
    </row>
    <row collapsed="false" customFormat="false" customHeight="false" hidden="false" ht="12.1" outlineLevel="0" r="414">
      <c r="A414" s="43" t="n">
        <v>48317</v>
      </c>
      <c r="B414" s="16" t="s">
        <v>999</v>
      </c>
      <c r="C414" s="16" t="s">
        <v>138</v>
      </c>
      <c r="D414" s="16" t="s">
        <v>139</v>
      </c>
      <c r="E414" s="6" t="n">
        <v>1000</v>
      </c>
      <c r="F414" s="7" t="n">
        <v>6</v>
      </c>
      <c r="G414" s="6" t="n">
        <v>62.33</v>
      </c>
      <c r="H414" s="6" t="n">
        <v>49</v>
      </c>
      <c r="I414" s="6" t="n">
        <v>373.98</v>
      </c>
      <c r="J414" s="6" t="n">
        <v>324.98</v>
      </c>
    </row>
    <row collapsed="false" customFormat="false" customHeight="false" hidden="false" ht="12.1" outlineLevel="0" r="415">
      <c r="A415" s="43" t="n">
        <v>48471</v>
      </c>
      <c r="B415" s="16" t="s">
        <v>999</v>
      </c>
      <c r="C415" s="16" t="s">
        <v>151</v>
      </c>
      <c r="D415" s="16" t="s">
        <v>152</v>
      </c>
      <c r="E415" s="6" t="n">
        <v>1000</v>
      </c>
      <c r="F415" s="7" t="n">
        <v>2</v>
      </c>
      <c r="G415" s="6" t="n">
        <v>56.1</v>
      </c>
      <c r="H415" s="6" t="n">
        <v>15</v>
      </c>
      <c r="I415" s="6" t="n">
        <v>112.2</v>
      </c>
      <c r="J415" s="6" t="n">
        <v>97.2</v>
      </c>
    </row>
    <row collapsed="false" customFormat="false" customHeight="false" hidden="false" ht="12.1" outlineLevel="0" r="416">
      <c r="A416" s="43" t="n">
        <v>48499</v>
      </c>
      <c r="B416" s="16" t="s">
        <v>999</v>
      </c>
      <c r="C416" s="16" t="s">
        <v>138</v>
      </c>
      <c r="D416" s="16" t="s">
        <v>139</v>
      </c>
      <c r="E416" s="6" t="n">
        <v>1000</v>
      </c>
      <c r="F416" s="7" t="n">
        <v>6</v>
      </c>
      <c r="G416" s="6" t="n">
        <v>62.33</v>
      </c>
      <c r="H416" s="6" t="n">
        <v>49</v>
      </c>
      <c r="I416" s="6" t="n">
        <v>373.98</v>
      </c>
      <c r="J416" s="6" t="n">
        <v>324.98</v>
      </c>
    </row>
    <row collapsed="false" customFormat="false" customHeight="false" hidden="false" ht="12.1" outlineLevel="0" r="417">
      <c r="A417" s="43" t="n">
        <v>48653</v>
      </c>
      <c r="B417" s="16" t="s">
        <v>999</v>
      </c>
      <c r="C417" s="16" t="s">
        <v>151</v>
      </c>
      <c r="D417" s="16" t="s">
        <v>152</v>
      </c>
      <c r="E417" s="6" t="n">
        <v>1000</v>
      </c>
      <c r="F417" s="7" t="n">
        <v>2</v>
      </c>
      <c r="G417" s="6" t="n">
        <v>56.1</v>
      </c>
      <c r="H417" s="6" t="n">
        <v>15</v>
      </c>
      <c r="I417" s="6" t="n">
        <v>112.2</v>
      </c>
      <c r="J417" s="6" t="n">
        <v>97.2</v>
      </c>
    </row>
    <row collapsed="false" customFormat="false" customHeight="false" hidden="false" ht="12.1" outlineLevel="0" r="418">
      <c r="A418" s="43" t="n">
        <v>48681</v>
      </c>
      <c r="B418" s="16" t="s">
        <v>999</v>
      </c>
      <c r="C418" s="16" t="s">
        <v>138</v>
      </c>
      <c r="D418" s="16" t="s">
        <v>139</v>
      </c>
      <c r="E418" s="6" t="n">
        <v>1000</v>
      </c>
      <c r="F418" s="7" t="n">
        <v>6</v>
      </c>
      <c r="G418" s="6" t="n">
        <v>62.33</v>
      </c>
      <c r="H418" s="6" t="n">
        <v>49</v>
      </c>
      <c r="I418" s="6" t="n">
        <v>373.98</v>
      </c>
      <c r="J418" s="6" t="n">
        <v>324.98</v>
      </c>
    </row>
    <row collapsed="false" customFormat="false" customHeight="false" hidden="false" ht="12.1" outlineLevel="0" r="419">
      <c r="A419" s="43" t="n">
        <v>48835</v>
      </c>
      <c r="B419" s="16" t="s">
        <v>999</v>
      </c>
      <c r="C419" s="16" t="s">
        <v>151</v>
      </c>
      <c r="D419" s="16" t="s">
        <v>152</v>
      </c>
      <c r="E419" s="6" t="n">
        <v>1000</v>
      </c>
      <c r="F419" s="7" t="n">
        <v>2</v>
      </c>
      <c r="G419" s="6" t="n">
        <v>56.1</v>
      </c>
      <c r="H419" s="6" t="n">
        <v>15</v>
      </c>
      <c r="I419" s="6" t="n">
        <v>112.2</v>
      </c>
      <c r="J419" s="6" t="n">
        <v>97.2</v>
      </c>
    </row>
    <row collapsed="false" customFormat="false" customHeight="false" hidden="false" ht="12.1" outlineLevel="0" r="420">
      <c r="A420" s="43" t="n">
        <v>48863</v>
      </c>
      <c r="B420" s="16" t="s">
        <v>999</v>
      </c>
      <c r="C420" s="16" t="s">
        <v>138</v>
      </c>
      <c r="D420" s="16" t="s">
        <v>139</v>
      </c>
      <c r="E420" s="6" t="n">
        <v>1000</v>
      </c>
      <c r="F420" s="7" t="n">
        <v>6</v>
      </c>
      <c r="G420" s="6" t="n">
        <v>62.33</v>
      </c>
      <c r="H420" s="6" t="n">
        <v>49</v>
      </c>
      <c r="I420" s="6" t="n">
        <v>373.98</v>
      </c>
      <c r="J420" s="6" t="n">
        <v>324.98</v>
      </c>
    </row>
    <row collapsed="false" customFormat="false" customHeight="false" hidden="false" ht="12.1" outlineLevel="0" r="421">
      <c r="A421" s="43" t="n">
        <v>49017</v>
      </c>
      <c r="B421" s="16" t="s">
        <v>999</v>
      </c>
      <c r="C421" s="16" t="s">
        <v>151</v>
      </c>
      <c r="D421" s="16" t="s">
        <v>152</v>
      </c>
      <c r="E421" s="6" t="n">
        <v>1000</v>
      </c>
      <c r="F421" s="7" t="n">
        <v>2</v>
      </c>
      <c r="G421" s="6" t="n">
        <v>56.1</v>
      </c>
      <c r="H421" s="6" t="n">
        <v>15</v>
      </c>
      <c r="I421" s="6" t="n">
        <v>112.2</v>
      </c>
      <c r="J421" s="6" t="n">
        <v>97.2</v>
      </c>
    </row>
  </sheetData>
  <autoFilter ref="A1:J4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42" t="s">
        <v>167</v>
      </c>
      <c r="B1" s="42" t="s">
        <v>802</v>
      </c>
      <c r="C1" s="42" t="s">
        <v>0</v>
      </c>
      <c r="D1" s="42" t="s">
        <v>2</v>
      </c>
      <c r="E1" s="42" t="s">
        <v>1148</v>
      </c>
      <c r="F1" s="42" t="s">
        <v>1193</v>
      </c>
      <c r="G1" s="42" t="s">
        <v>1194</v>
      </c>
      <c r="H1" s="42" t="s">
        <v>172</v>
      </c>
      <c r="I1" s="42" t="s">
        <v>1195</v>
      </c>
      <c r="J1" s="42" t="s">
        <v>1196</v>
      </c>
      <c r="K1" s="42" t="s">
        <v>1197</v>
      </c>
      <c r="L1" s="42" t="s">
        <v>1198</v>
      </c>
      <c r="M1" s="42" t="s">
        <v>1199</v>
      </c>
      <c r="N1" s="42" t="s">
        <v>1200</v>
      </c>
      <c r="O1" s="42" t="s">
        <v>1201</v>
      </c>
    </row>
    <row collapsed="false" customFormat="false" customHeight="false" hidden="false" ht="12.1" outlineLevel="0" r="2">
      <c r="A2" s="44" t="n">
        <v>44994</v>
      </c>
      <c r="B2" s="16" t="s">
        <v>927</v>
      </c>
      <c r="C2" s="16" t="s">
        <v>17</v>
      </c>
      <c r="D2" s="16" t="s">
        <v>19</v>
      </c>
      <c r="E2" s="17" t="n">
        <v>4.60893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1276</v>
      </c>
      <c r="J2" s="17" t="n">
        <v>10138.780313001</v>
      </c>
      <c r="K2" s="6" t="s">
        <f>=Портфель!G2*Портфель!$R$13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44" t="n">
        <v>45002</v>
      </c>
      <c r="B3" s="16" t="s">
        <v>927</v>
      </c>
      <c r="C3" s="16" t="s">
        <v>17</v>
      </c>
      <c r="D3" s="16" t="s">
        <v>19</v>
      </c>
      <c r="E3" s="17" t="n">
        <v>0.30028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1268</v>
      </c>
      <c r="J3" s="17" t="n">
        <v>9990.8418809111</v>
      </c>
      <c r="K3" s="6" t="s">
        <f>=Портфель!G2*Портфель!$R$13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44" t="n">
        <v>45033</v>
      </c>
      <c r="B4" s="16" t="s">
        <v>927</v>
      </c>
      <c r="C4" s="16" t="s">
        <v>17</v>
      </c>
      <c r="D4" s="16" t="s">
        <v>19</v>
      </c>
      <c r="E4" s="17" t="n">
        <v>0.26303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1238</v>
      </c>
      <c r="J4" s="17" t="n">
        <v>11405.657149375</v>
      </c>
      <c r="K4" s="6" t="s">
        <f>=Портфель!G2*Портфель!$R$13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44" t="n">
        <v>45063</v>
      </c>
      <c r="B5" s="16" t="s">
        <v>927</v>
      </c>
      <c r="C5" s="16" t="s">
        <v>17</v>
      </c>
      <c r="D5" s="16" t="s">
        <v>19</v>
      </c>
      <c r="E5" s="17" t="n">
        <v>0.25059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1207</v>
      </c>
      <c r="J5" s="17" t="n">
        <v>11971.946206952</v>
      </c>
      <c r="K5" s="6" t="s">
        <f>=Портфель!G2*Портфель!$R$13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44" t="n">
        <v>45096</v>
      </c>
      <c r="B6" s="16" t="s">
        <v>927</v>
      </c>
      <c r="C6" s="16" t="s">
        <v>17</v>
      </c>
      <c r="D6" s="16" t="s">
        <v>19</v>
      </c>
      <c r="E6" s="17" t="n">
        <v>0.23026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1175</v>
      </c>
      <c r="J6" s="17" t="n">
        <v>13028.663250239</v>
      </c>
      <c r="K6" s="6" t="s">
        <f>=Портфель!G2*Портфель!$R$13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44" t="n">
        <v>45139</v>
      </c>
      <c r="B7" s="16" t="s">
        <v>927</v>
      </c>
      <c r="C7" s="16" t="s">
        <v>17</v>
      </c>
      <c r="D7" s="16" t="s">
        <v>19</v>
      </c>
      <c r="E7" s="17" t="n">
        <v>0.20572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1132</v>
      </c>
      <c r="J7" s="17" t="n">
        <v>14583.171300797</v>
      </c>
      <c r="K7" s="6" t="s">
        <f>=Портфель!G2*Портфель!$R$13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44" t="n">
        <v>45155</v>
      </c>
      <c r="B8" s="16" t="s">
        <v>927</v>
      </c>
      <c r="C8" s="16" t="s">
        <v>17</v>
      </c>
      <c r="D8" s="16" t="s">
        <v>19</v>
      </c>
      <c r="E8" s="17" t="n">
        <v>0.20196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1116</v>
      </c>
      <c r="J8" s="17" t="n">
        <v>14854.723707665</v>
      </c>
      <c r="K8" s="6" t="s">
        <f>=Портфель!G2*Портфель!$R$13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44" t="n">
        <v>45187</v>
      </c>
      <c r="B9" s="16" t="s">
        <v>927</v>
      </c>
      <c r="C9" s="16" t="s">
        <v>17</v>
      </c>
      <c r="D9" s="16" t="s">
        <v>19</v>
      </c>
      <c r="E9" s="17" t="n">
        <v>0.19317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1084</v>
      </c>
      <c r="J9" s="17" t="n">
        <v>15530.051250194</v>
      </c>
      <c r="K9" s="6" t="s">
        <f>=Портфель!G2*Портфель!$R$13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44" t="n">
        <v>45216</v>
      </c>
      <c r="B10" s="16" t="s">
        <v>927</v>
      </c>
      <c r="C10" s="16" t="s">
        <v>17</v>
      </c>
      <c r="D10" s="16" t="s">
        <v>19</v>
      </c>
      <c r="E10" s="17" t="n">
        <v>0.18903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1055</v>
      </c>
      <c r="J10" s="17" t="n">
        <v>15870.285139925</v>
      </c>
      <c r="K10" s="6" t="s">
        <f>=Портфель!G2*Портфель!$R$13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44" t="n">
        <v>45251</v>
      </c>
      <c r="B11" s="16" t="s">
        <v>927</v>
      </c>
      <c r="C11" s="16" t="s">
        <v>17</v>
      </c>
      <c r="D11" s="16" t="s">
        <v>19</v>
      </c>
      <c r="E11" s="17" t="n">
        <v>0.1909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1020</v>
      </c>
      <c r="J11" s="17" t="n">
        <v>15715.086432687</v>
      </c>
      <c r="K11" s="6" t="s">
        <f>=Портфель!G2*Портфель!$R$13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44" t="n">
        <v>45278</v>
      </c>
      <c r="B12" s="16" t="s">
        <v>927</v>
      </c>
      <c r="C12" s="16" t="s">
        <v>17</v>
      </c>
      <c r="D12" s="16" t="s">
        <v>19</v>
      </c>
      <c r="E12" s="17" t="n">
        <v>0.20367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993</v>
      </c>
      <c r="J12" s="17" t="n">
        <v>14729.513428585</v>
      </c>
      <c r="K12" s="6" t="s">
        <f>=Портфель!G2*Портфель!$R$13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44" t="n">
        <v>45323</v>
      </c>
      <c r="B13" s="16" t="s">
        <v>927</v>
      </c>
      <c r="C13" s="16" t="s">
        <v>17</v>
      </c>
      <c r="D13" s="16" t="s">
        <v>19</v>
      </c>
      <c r="E13" s="17" t="n">
        <v>0.23952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948</v>
      </c>
      <c r="J13" s="17" t="n">
        <v>16699.983299933</v>
      </c>
      <c r="K13" s="6" t="s">
        <f>=Портфель!G2*Портфель!$R$13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44" t="n">
        <v>45341</v>
      </c>
      <c r="B14" s="16" t="s">
        <v>927</v>
      </c>
      <c r="C14" s="16" t="s">
        <v>17</v>
      </c>
      <c r="D14" s="16" t="s">
        <v>19</v>
      </c>
      <c r="E14" s="17" t="n">
        <v>0.23815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930</v>
      </c>
      <c r="J14" s="17" t="n">
        <v>16796.178878858</v>
      </c>
      <c r="K14" s="6" t="s">
        <f>=Портфель!G2*Портфель!$R$13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44" t="n">
        <v>45369</v>
      </c>
      <c r="B15" s="16" t="s">
        <v>927</v>
      </c>
      <c r="C15" s="16" t="s">
        <v>17</v>
      </c>
      <c r="D15" s="16" t="s">
        <v>19</v>
      </c>
      <c r="E15" s="17" t="n">
        <v>0.23952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902</v>
      </c>
      <c r="J15" s="17" t="n">
        <v>16699.983299933</v>
      </c>
      <c r="K15" s="6" t="s">
        <f>=Портфель!G2*Портфель!$R$13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44" t="n">
        <v>45399</v>
      </c>
      <c r="B16" s="16" t="s">
        <v>927</v>
      </c>
      <c r="C16" s="16" t="s">
        <v>17</v>
      </c>
      <c r="D16" s="16" t="s">
        <v>19</v>
      </c>
      <c r="E16" s="17" t="n">
        <v>0.22495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871</v>
      </c>
      <c r="J16" s="17" t="n">
        <v>17781.907090465</v>
      </c>
      <c r="K16" s="6" t="s">
        <f>=Портфель!G2*Портфель!$R$13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44" t="n">
        <v>45429</v>
      </c>
      <c r="B17" s="16" t="s">
        <v>927</v>
      </c>
      <c r="C17" s="16" t="s">
        <v>17</v>
      </c>
      <c r="D17" s="16" t="s">
        <v>19</v>
      </c>
      <c r="E17" s="17" t="n">
        <v>0.2231723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842</v>
      </c>
      <c r="J17" s="17" t="n">
        <v>17923.371314451</v>
      </c>
      <c r="K17" s="6" t="s">
        <f>=Портфель!G2*Портфель!$R$13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44" t="n">
        <v>45460</v>
      </c>
      <c r="B18" s="16" t="s">
        <v>927</v>
      </c>
      <c r="C18" s="16" t="s">
        <v>17</v>
      </c>
      <c r="D18" s="16" t="s">
        <v>19</v>
      </c>
      <c r="E18" s="17" t="n">
        <v>0.302795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811</v>
      </c>
      <c r="J18" s="17" t="n">
        <v>16512.822206443</v>
      </c>
      <c r="K18" s="6" t="s">
        <f>=Портфель!G2*Портфель!$R$13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44" t="n">
        <v>45489</v>
      </c>
      <c r="B19" s="16" t="s">
        <v>927</v>
      </c>
      <c r="C19" s="16" t="s">
        <v>17</v>
      </c>
      <c r="D19" s="16" t="s">
        <v>19</v>
      </c>
      <c r="E19" s="17" t="n">
        <v>0.3272845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782</v>
      </c>
      <c r="J19" s="17" t="n">
        <v>15277.228221929</v>
      </c>
      <c r="K19" s="6" t="s">
        <f>=Портфель!G2*Портфель!$R$13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44" t="n">
        <v>45523</v>
      </c>
      <c r="B20" s="16" t="s">
        <v>927</v>
      </c>
      <c r="C20" s="16" t="s">
        <v>17</v>
      </c>
      <c r="D20" s="16" t="s">
        <v>19</v>
      </c>
      <c r="E20" s="17" t="n">
        <v>0.3312105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748</v>
      </c>
      <c r="J20" s="17" t="n">
        <v>15096.1397661</v>
      </c>
      <c r="K20" s="6" t="s">
        <f>=Портфель!G2*Портфель!$R$13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44" t="n">
        <v>45552</v>
      </c>
      <c r="B21" s="16" t="s">
        <v>927</v>
      </c>
      <c r="C21" s="16" t="s">
        <v>17</v>
      </c>
      <c r="D21" s="16" t="s">
        <v>19</v>
      </c>
      <c r="E21" s="17" t="n">
        <v>0.4152172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719</v>
      </c>
      <c r="J21" s="17" t="n">
        <v>14450.26843782</v>
      </c>
      <c r="K21" s="6" t="s">
        <f>=Портфель!G2*Портфель!$R$13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44" t="n">
        <v>45582</v>
      </c>
      <c r="B22" s="16" t="s">
        <v>927</v>
      </c>
      <c r="C22" s="16" t="s">
        <v>17</v>
      </c>
      <c r="D22" s="16" t="s">
        <v>19</v>
      </c>
      <c r="E22" s="17" t="n">
        <v>0.4003357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689</v>
      </c>
      <c r="J22" s="17" t="n">
        <v>14987.421806249</v>
      </c>
      <c r="K22" s="6" t="s">
        <f>=Портфель!G2*Портфель!$R$13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44" t="n">
        <v>45614</v>
      </c>
      <c r="B23" s="16" t="s">
        <v>927</v>
      </c>
      <c r="C23" s="16" t="s">
        <v>17</v>
      </c>
      <c r="D23" s="16" t="s">
        <v>19</v>
      </c>
      <c r="E23" s="17" t="n">
        <v>0.4170965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657</v>
      </c>
      <c r="J23" s="17" t="n">
        <v>14385.160268667</v>
      </c>
      <c r="K23" s="6" t="s">
        <f>=Портфель!G2*Портфель!$R$13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44" t="n">
        <v>45643</v>
      </c>
      <c r="B24" s="16" t="s">
        <v>927</v>
      </c>
      <c r="C24" s="16" t="s">
        <v>17</v>
      </c>
      <c r="D24" s="16" t="s">
        <v>19</v>
      </c>
      <c r="E24" s="17" t="n">
        <v>0.483855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628</v>
      </c>
      <c r="J24" s="17" t="n">
        <v>12400.409213504</v>
      </c>
      <c r="K24" s="6" t="s">
        <f>=Портфель!G2*Портфель!$R$13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44" t="n">
        <v>45691</v>
      </c>
      <c r="B25" s="16" t="s">
        <v>927</v>
      </c>
      <c r="C25" s="16" t="s">
        <v>17</v>
      </c>
      <c r="D25" s="16" t="s">
        <v>19</v>
      </c>
      <c r="E25" s="17" t="n">
        <v>0.384966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580</v>
      </c>
      <c r="J25" s="17" t="n">
        <v>15585.79199202</v>
      </c>
      <c r="K25" s="6" t="s">
        <f>=Портфель!G2*Портфель!$R$13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44" t="n">
        <v>45706</v>
      </c>
      <c r="B26" s="16" t="s">
        <v>927</v>
      </c>
      <c r="C26" s="16" t="s">
        <v>17</v>
      </c>
      <c r="D26" s="16" t="s">
        <v>19</v>
      </c>
      <c r="E26" s="17" t="n">
        <v>0.4179586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565</v>
      </c>
      <c r="J26" s="17" t="n">
        <v>16748.070263418</v>
      </c>
      <c r="K26" s="6" t="s">
        <f>=Портфель!G2*Портфель!$R$13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44" t="n">
        <v>45733</v>
      </c>
      <c r="B27" s="16" t="s">
        <v>927</v>
      </c>
      <c r="C27" s="16" t="s">
        <v>17</v>
      </c>
      <c r="D27" s="16" t="s">
        <v>19</v>
      </c>
      <c r="E27" s="17" t="n">
        <v>0.4265559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538</v>
      </c>
      <c r="J27" s="17" t="n">
        <v>16410.510322328</v>
      </c>
      <c r="K27" s="6" t="s">
        <f>=Портфель!G2*Портфель!$R$13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44" t="n">
        <v>45764</v>
      </c>
      <c r="B28" s="16" t="s">
        <v>927</v>
      </c>
      <c r="C28" s="16" t="s">
        <v>17</v>
      </c>
      <c r="D28" s="16" t="s">
        <v>19</v>
      </c>
      <c r="E28" s="17" t="n">
        <v>0.4769042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507</v>
      </c>
      <c r="J28" s="17" t="n">
        <v>14678.000319561</v>
      </c>
      <c r="K28" s="6" t="s">
        <f>=Портфель!G2*Портфель!$R$13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44" t="n">
        <v>45796</v>
      </c>
      <c r="B29" s="16" t="s">
        <v>927</v>
      </c>
      <c r="C29" s="16" t="s">
        <v>17</v>
      </c>
      <c r="D29" s="16" t="s">
        <v>19</v>
      </c>
      <c r="E29" s="17" t="n">
        <v>0.4748068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475</v>
      </c>
      <c r="J29" s="17" t="n">
        <v>14742.838560863</v>
      </c>
      <c r="K29" s="6" t="s">
        <f>=Портфель!G2*Портфель!$R$13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44" t="n">
        <v>45825</v>
      </c>
      <c r="B30" s="16" t="s">
        <v>927</v>
      </c>
      <c r="C30" s="16" t="s">
        <v>17</v>
      </c>
      <c r="D30" s="16" t="s">
        <v>19</v>
      </c>
      <c r="E30" s="17" t="n">
        <v>0.482538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446</v>
      </c>
      <c r="J30" s="17" t="n">
        <v>14506.629529695</v>
      </c>
      <c r="K30" s="6" t="s">
        <f>=Портфель!G2*Портфель!$R$13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44" t="n">
        <v>45853</v>
      </c>
      <c r="B31" s="16" t="s">
        <v>927</v>
      </c>
      <c r="C31" s="16" t="s">
        <v>17</v>
      </c>
      <c r="D31" s="16" t="s">
        <v>19</v>
      </c>
      <c r="E31" s="17" t="n">
        <v>0.4932704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418</v>
      </c>
      <c r="J31" s="17" t="n">
        <v>14190.999500477</v>
      </c>
      <c r="K31" s="6" t="s">
        <f>=Портфель!G2*Портфель!$R$13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44" t="n">
        <v>45888</v>
      </c>
      <c r="B32" s="16" t="s">
        <v>927</v>
      </c>
      <c r="C32" s="16" t="s">
        <v>17</v>
      </c>
      <c r="D32" s="16" t="s">
        <v>19</v>
      </c>
      <c r="E32" s="17" t="n">
        <v>0.4353155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383</v>
      </c>
      <c r="J32" s="17" t="n">
        <v>16080.291191102</v>
      </c>
      <c r="K32" s="6" t="s">
        <f>=Портфель!G2*Портфель!$R$13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44" t="n">
        <v>45917</v>
      </c>
      <c r="B33" s="16" t="s">
        <v>927</v>
      </c>
      <c r="C33" s="16" t="s">
        <v>17</v>
      </c>
      <c r="D33" s="16" t="s">
        <v>19</v>
      </c>
      <c r="E33" s="17" t="n">
        <v>0.5320143</v>
      </c>
      <c r="F33" s="7" t="s">
        <f>=DATEDIF(A33,$O$2,"y")</f>
      </c>
      <c r="G33" s="7" t="s">
        <f>=DATEDIF(A33,$O$2,"ym")</f>
      </c>
      <c r="H33" s="7" t="s">
        <f>=DATEDIF(A33,$O$2,"md")</f>
      </c>
      <c r="I33" s="7" t="n">
        <v>354</v>
      </c>
      <c r="J33" s="17" t="n">
        <v>15037.189789823</v>
      </c>
      <c r="K33" s="6" t="s">
        <f>=Портфель!G2*Портфель!$R$13</f>
      </c>
      <c r="L33" s="6" t="s">
        <f>=E33*K33</f>
      </c>
      <c r="M33" s="6" t="s">
        <f>=(K33-J33)*E33</f>
      </c>
      <c r="N33" s="6" t="s">
        <f>=MAX(0,M33*0.13)</f>
      </c>
    </row>
    <row collapsed="false" customFormat="false" customHeight="false" hidden="false" ht="12.1" outlineLevel="0" r="34">
      <c r="A34" s="44" t="n">
        <v>45947</v>
      </c>
      <c r="B34" s="16" t="s">
        <v>927</v>
      </c>
      <c r="C34" s="16" t="s">
        <v>17</v>
      </c>
      <c r="D34" s="16" t="s">
        <v>19</v>
      </c>
      <c r="E34" s="17" t="n">
        <v>0.5832787</v>
      </c>
      <c r="F34" s="7" t="s">
        <f>=DATEDIF(A34,$O$2,"y")</f>
      </c>
      <c r="G34" s="7" t="s">
        <f>=DATEDIF(A34,$O$2,"ym")</f>
      </c>
      <c r="H34" s="7" t="s">
        <f>=DATEDIF(A34,$O$2,"md")</f>
      </c>
      <c r="I34" s="7" t="n">
        <v>324</v>
      </c>
      <c r="J34" s="17" t="n">
        <v>13715.57027541</v>
      </c>
      <c r="K34" s="6" t="s">
        <f>=Портфель!G2*Портфель!$R$13</f>
      </c>
      <c r="L34" s="6" t="s">
        <f>=E34*K34</f>
      </c>
      <c r="M34" s="6" t="s">
        <f>=(K34-J34)*E34</f>
      </c>
      <c r="N34" s="6" t="s">
        <f>=MAX(0,M34*0.13)</f>
      </c>
    </row>
    <row collapsed="false" customFormat="false" customHeight="false" hidden="false" ht="12.1" outlineLevel="0" r="35">
      <c r="A35" s="44" t="n">
        <v>45978</v>
      </c>
      <c r="B35" s="16" t="s">
        <v>927</v>
      </c>
      <c r="C35" s="16" t="s">
        <v>17</v>
      </c>
      <c r="D35" s="16" t="s">
        <v>19</v>
      </c>
      <c r="E35" s="17" t="n">
        <v>0.5862726</v>
      </c>
      <c r="F35" s="7" t="s">
        <f>=DATEDIF(A35,$O$2,"y")</f>
      </c>
      <c r="G35" s="7" t="s">
        <f>=DATEDIF(A35,$O$2,"ym")</f>
      </c>
      <c r="H35" s="7" t="s">
        <f>=DATEDIF(A35,$O$2,"md")</f>
      </c>
      <c r="I35" s="7" t="n">
        <v>293</v>
      </c>
      <c r="J35" s="17" t="n">
        <v>13645.529400487</v>
      </c>
      <c r="K35" s="6" t="s">
        <f>=Портфель!G2*Портфель!$R$13</f>
      </c>
      <c r="L35" s="6" t="s">
        <f>=E35*K35</f>
      </c>
      <c r="M35" s="6" t="s">
        <f>=(K35-J35)*E35</f>
      </c>
      <c r="N35" s="6" t="s">
        <f>=MAX(0,M35*0.13)</f>
      </c>
    </row>
    <row collapsed="false" customFormat="false" customHeight="false" hidden="false" ht="12.1" outlineLevel="0" r="36">
      <c r="A36" s="44" t="n">
        <v>46008</v>
      </c>
      <c r="B36" s="16" t="s">
        <v>927</v>
      </c>
      <c r="C36" s="16" t="s">
        <v>17</v>
      </c>
      <c r="D36" s="16" t="s">
        <v>19</v>
      </c>
      <c r="E36" s="17" t="n">
        <v>0.5390897</v>
      </c>
      <c r="F36" s="7" t="s">
        <f>=DATEDIF(A36,$O$2,"y")</f>
      </c>
      <c r="G36" s="7" t="s">
        <f>=DATEDIF(A36,$O$2,"ym")</f>
      </c>
      <c r="H36" s="7" t="s">
        <f>=DATEDIF(A36,$O$2,"md")</f>
      </c>
      <c r="I36" s="7" t="n">
        <v>263</v>
      </c>
      <c r="J36" s="17" t="n">
        <v>14839.830922386</v>
      </c>
      <c r="K36" s="6" t="s">
        <f>=Портфель!G2*Портфель!$R$13</f>
      </c>
      <c r="L36" s="6" t="s">
        <f>=E36*K36</f>
      </c>
      <c r="M36" s="6" t="s">
        <f>=(K36-J36)*E36</f>
      </c>
      <c r="N36" s="6" t="s">
        <f>=MAX(0,M36*0.13)</f>
      </c>
    </row>
    <row collapsed="false" customFormat="false" customHeight="false" hidden="false" ht="12.1" outlineLevel="0" r="37">
      <c r="A37" s="44" t="n">
        <v>46008</v>
      </c>
      <c r="B37" s="16" t="s">
        <v>927</v>
      </c>
      <c r="C37" s="16" t="s">
        <v>17</v>
      </c>
      <c r="D37" s="16" t="s">
        <v>19</v>
      </c>
      <c r="E37" s="17" t="n">
        <v>0.0673862</v>
      </c>
      <c r="F37" s="7" t="s">
        <f>=DATEDIF(A37,$O$2,"y")</f>
      </c>
      <c r="G37" s="7" t="s">
        <f>=DATEDIF(A37,$O$2,"ym")</f>
      </c>
      <c r="H37" s="7" t="s">
        <f>=DATEDIF(A37,$O$2,"md")</f>
      </c>
      <c r="I37" s="7" t="n">
        <v>263</v>
      </c>
      <c r="J37" s="17" t="n">
        <v>14839.833675144</v>
      </c>
      <c r="K37" s="6" t="s">
        <f>=Портфель!G2*Портфель!$R$13</f>
      </c>
      <c r="L37" s="6" t="s">
        <f>=E37*K37</f>
      </c>
      <c r="M37" s="6" t="s">
        <f>=(K37-J37)*E37</f>
      </c>
      <c r="N37" s="6" t="s">
        <f>=MAX(0,M37*0.13)</f>
      </c>
    </row>
    <row collapsed="false" customFormat="false" customHeight="false" hidden="false" ht="12.1" outlineLevel="0" r="38">
      <c r="A38" s="44" t="n">
        <v>46044</v>
      </c>
      <c r="B38" s="16" t="s">
        <v>927</v>
      </c>
      <c r="C38" s="16" t="s">
        <v>17</v>
      </c>
      <c r="D38" s="16" t="s">
        <v>19</v>
      </c>
      <c r="E38" s="17" t="n">
        <v>0.5898479</v>
      </c>
      <c r="F38" s="7" t="s">
        <f>=DATEDIF(A38,$O$2,"y")</f>
      </c>
      <c r="G38" s="7" t="s">
        <f>=DATEDIF(A38,$O$2,"ym")</f>
      </c>
      <c r="H38" s="7" t="s">
        <f>=DATEDIF(A38,$O$2,"md")</f>
      </c>
      <c r="I38" s="7" t="n">
        <v>227</v>
      </c>
      <c r="J38" s="17" t="n">
        <v>15258.170792843</v>
      </c>
      <c r="K38" s="6" t="s">
        <f>=Портфель!G2*Портфель!$R$13</f>
      </c>
      <c r="L38" s="6" t="s">
        <f>=E38*K38</f>
      </c>
      <c r="M38" s="6" t="s">
        <f>=(K38-J38)*E38</f>
      </c>
      <c r="N38" s="6" t="s">
        <f>=MAX(0,M38*0.13)</f>
      </c>
    </row>
    <row collapsed="false" customFormat="false" customHeight="false" hidden="false" ht="12.1" outlineLevel="0" r="39">
      <c r="A39" s="44" t="n">
        <v>46070</v>
      </c>
      <c r="B39" s="16" t="s">
        <v>927</v>
      </c>
      <c r="C39" s="16" t="s">
        <v>17</v>
      </c>
      <c r="D39" s="16" t="s">
        <v>19</v>
      </c>
      <c r="E39" s="17" t="n">
        <v>0.5787338</v>
      </c>
      <c r="F39" s="7" t="s">
        <f>=DATEDIF(A39,$O$2,"y")</f>
      </c>
      <c r="G39" s="7" t="s">
        <f>=DATEDIF(A39,$O$2,"ym")</f>
      </c>
      <c r="H39" s="7" t="s">
        <f>=DATEDIF(A39,$O$2,"md")</f>
      </c>
      <c r="I39" s="7" t="n">
        <v>201</v>
      </c>
      <c r="J39" s="17" t="n">
        <v>15551.191238528</v>
      </c>
      <c r="K39" s="6" t="s">
        <f>=Портфель!G2*Портфель!$R$13</f>
      </c>
      <c r="L39" s="6" t="s">
        <f>=E39*K39</f>
      </c>
      <c r="M39" s="6" t="s">
        <f>=(K39-J39)*E39</f>
      </c>
      <c r="N39" s="6" t="s">
        <f>=MAX(0,M39*0.13)</f>
      </c>
    </row>
    <row collapsed="false" customFormat="false" customHeight="false" hidden="false" ht="12.1" outlineLevel="0" r="40">
      <c r="A40" s="44" t="n">
        <v>46098</v>
      </c>
      <c r="B40" s="16" t="s">
        <v>927</v>
      </c>
      <c r="C40" s="16" t="s">
        <v>17</v>
      </c>
      <c r="D40" s="16" t="s">
        <v>19</v>
      </c>
      <c r="E40" s="17" t="n">
        <v>0.5654797</v>
      </c>
      <c r="F40" s="7" t="s">
        <f>=DATEDIF(A40,$O$2,"y")</f>
      </c>
      <c r="G40" s="7" t="s">
        <f>=DATEDIF(A40,$O$2,"ym")</f>
      </c>
      <c r="H40" s="7" t="s">
        <f>=DATEDIF(A40,$O$2,"md")</f>
      </c>
      <c r="I40" s="7" t="n">
        <v>173</v>
      </c>
      <c r="J40" s="17" t="n">
        <v>15915.690695882</v>
      </c>
      <c r="K40" s="6" t="s">
        <f>=Портфель!G2*Портфель!$R$13</f>
      </c>
      <c r="L40" s="6" t="s">
        <f>=E40*K40</f>
      </c>
      <c r="M40" s="6" t="s">
        <f>=(K40-J40)*E40</f>
      </c>
      <c r="N40" s="6" t="s">
        <f>=MAX(0,M40*0.13)</f>
      </c>
    </row>
    <row collapsed="false" customFormat="false" customHeight="false" hidden="false" ht="12.1" outlineLevel="0" r="41">
      <c r="A41" s="44" t="n">
        <v>46129</v>
      </c>
      <c r="B41" s="16" t="s">
        <v>927</v>
      </c>
      <c r="C41" s="16" t="s">
        <v>17</v>
      </c>
      <c r="D41" s="16" t="s">
        <v>19</v>
      </c>
      <c r="E41" s="17" t="n">
        <v>0.5844543</v>
      </c>
      <c r="F41" s="7" t="s">
        <f>=DATEDIF(A41,$O$2,"y")</f>
      </c>
      <c r="G41" s="7" t="s">
        <f>=DATEDIF(A41,$O$2,"ym")</f>
      </c>
      <c r="H41" s="7" t="s">
        <f>=DATEDIF(A41,$O$2,"md")</f>
      </c>
      <c r="I41" s="7" t="n">
        <v>142</v>
      </c>
      <c r="J41" s="17" t="n">
        <v>15398.979868914</v>
      </c>
      <c r="K41" s="6" t="s">
        <f>=Портфель!G2*Портфель!$R$13</f>
      </c>
      <c r="L41" s="6" t="s">
        <f>=E41*K41</f>
      </c>
      <c r="M41" s="6" t="s">
        <f>=(K41-J41)*E41</f>
      </c>
      <c r="N41" s="6" t="s">
        <f>=MAX(0,M41*0.13)</f>
      </c>
    </row>
    <row collapsed="false" customFormat="false" customHeight="false" hidden="false" ht="12.1" outlineLevel="0" r="42">
      <c r="A42" s="44" t="n">
        <v>46160</v>
      </c>
      <c r="B42" s="16" t="s">
        <v>927</v>
      </c>
      <c r="C42" s="16" t="s">
        <v>17</v>
      </c>
      <c r="D42" s="16" t="s">
        <v>19</v>
      </c>
      <c r="E42" s="17" t="n">
        <v>0.6098292</v>
      </c>
      <c r="F42" s="7" t="s">
        <f>=DATEDIF(A42,$O$2,"y")</f>
      </c>
      <c r="G42" s="7" t="s">
        <f>=DATEDIF(A42,$O$2,"ym")</f>
      </c>
      <c r="H42" s="7" t="s">
        <f>=DATEDIF(A42,$O$2,"md")</f>
      </c>
      <c r="I42" s="7" t="n">
        <v>111</v>
      </c>
      <c r="J42" s="17" t="n">
        <v>14758.230665242</v>
      </c>
      <c r="K42" s="6" t="s">
        <f>=Портфель!G2*Портфель!$R$13</f>
      </c>
      <c r="L42" s="6" t="s">
        <f>=E42*K42</f>
      </c>
      <c r="M42" s="6" t="s">
        <f>=(K42-J42)*E42</f>
      </c>
      <c r="N42" s="6" t="s">
        <f>=MAX(0,M42*0.13)</f>
      </c>
    </row>
    <row collapsed="false" customFormat="false" customHeight="false" hidden="false" ht="12.1" outlineLevel="0" r="43">
      <c r="A43" s="44" t="n">
        <v>46190</v>
      </c>
      <c r="B43" s="16" t="s">
        <v>927</v>
      </c>
      <c r="C43" s="16" t="s">
        <v>17</v>
      </c>
      <c r="D43" s="16" t="s">
        <v>19</v>
      </c>
      <c r="E43" s="17" t="n">
        <v>0.6632697</v>
      </c>
      <c r="F43" s="7" t="s">
        <f>=DATEDIF(A43,$O$2,"y")</f>
      </c>
      <c r="G43" s="7" t="s">
        <f>=DATEDIF(A43,$O$2,"ym")</f>
      </c>
      <c r="H43" s="7" t="s">
        <f>=DATEDIF(A43,$O$2,"md")</f>
      </c>
      <c r="I43" s="7" t="n">
        <v>81</v>
      </c>
      <c r="J43" s="17" t="n">
        <v>13569.140878891</v>
      </c>
      <c r="K43" s="6" t="s">
        <f>=Портфель!G2*Портфель!$R$13</f>
      </c>
      <c r="L43" s="6" t="s">
        <f>=E43*K43</f>
      </c>
      <c r="M43" s="6" t="s">
        <f>=(K43-J43)*E43</f>
      </c>
      <c r="N43" s="6" t="s">
        <f>=MAX(0,M43*0.13)</f>
      </c>
    </row>
    <row collapsed="false" customFormat="false" customHeight="false" hidden="false" ht="12.1" outlineLevel="0" r="44">
      <c r="A44" s="44" t="n">
        <v>46220</v>
      </c>
      <c r="B44" s="16" t="s">
        <v>927</v>
      </c>
      <c r="C44" s="16" t="s">
        <v>17</v>
      </c>
      <c r="D44" s="16" t="s">
        <v>19</v>
      </c>
      <c r="E44" s="17" t="n">
        <v>0.8228707</v>
      </c>
      <c r="F44" s="7" t="s">
        <f>=DATEDIF(A44,$O$2,"y")</f>
      </c>
      <c r="G44" s="7" t="s">
        <f>=DATEDIF(A44,$O$2,"ym")</f>
      </c>
      <c r="H44" s="7" t="s">
        <f>=DATEDIF(A44,$O$2,"md")</f>
      </c>
      <c r="I44" s="7" t="n">
        <v>51</v>
      </c>
      <c r="J44" s="17" t="n">
        <v>10937.319800061</v>
      </c>
      <c r="K44" s="6" t="s">
        <f>=Портфель!G2*Портфель!$R$13</f>
      </c>
      <c r="L44" s="6" t="s">
        <f>=E44*K44</f>
      </c>
      <c r="M44" s="6" t="s">
        <f>=(K44-J44)*E44</f>
      </c>
      <c r="N44" s="6" t="s">
        <f>=MAX(0,M44*0.13)</f>
      </c>
    </row>
    <row collapsed="false" customFormat="false" customHeight="false" hidden="false" ht="12.1" outlineLevel="0" r="45">
      <c r="A45" s="44" t="n">
        <v>46251</v>
      </c>
      <c r="B45" s="16" t="s">
        <v>927</v>
      </c>
      <c r="C45" s="16" t="s">
        <v>17</v>
      </c>
      <c r="D45" s="16" t="s">
        <v>19</v>
      </c>
      <c r="E45" s="17" t="n">
        <v>0.737893</v>
      </c>
      <c r="F45" s="7" t="s">
        <f>=DATEDIF(A45,$O$2,"y")</f>
      </c>
      <c r="G45" s="7" t="s">
        <f>=DATEDIF(A45,$O$2,"ym")</f>
      </c>
      <c r="H45" s="7" t="s">
        <f>=DATEDIF(A45,$O$2,"md")</f>
      </c>
      <c r="I45" s="7" t="n">
        <v>20</v>
      </c>
      <c r="J45" s="17" t="n">
        <v>12196.890335049</v>
      </c>
      <c r="K45" s="6" t="s">
        <f>=Портфель!G2*Портфель!$R$13</f>
      </c>
      <c r="L45" s="6" t="s">
        <f>=E45*K45</f>
      </c>
      <c r="M45" s="6" t="s">
        <f>=(K45-J45)*E45</f>
      </c>
      <c r="N45" s="6" t="s">
        <f>=MAX(0,M45*0.13)</f>
      </c>
    </row>
    <row collapsed="false" customFormat="false" customHeight="false" hidden="false" ht="12.1" outlineLevel="0" r="46">
      <c r="A46" s="44" t="n">
        <v>45190</v>
      </c>
      <c r="B46" s="16" t="s">
        <v>807</v>
      </c>
      <c r="C46" s="16" t="s">
        <v>23</v>
      </c>
      <c r="D46" s="16" t="s">
        <v>24</v>
      </c>
      <c r="E46" s="17" t="n">
        <v>110</v>
      </c>
      <c r="F46" s="7" t="s">
        <f>=DATEDIF(A46,$O$2,"y")</f>
      </c>
      <c r="G46" s="7" t="s">
        <f>=DATEDIF(A46,$O$2,"ym")</f>
      </c>
      <c r="H46" s="7" t="s">
        <f>=DATEDIF(A46,$O$2,"md")</f>
      </c>
      <c r="I46" s="7" t="n">
        <v>1080</v>
      </c>
      <c r="J46" s="17" t="n">
        <v>250.28981818182</v>
      </c>
      <c r="K46" s="6" t="s">
        <f>=Портфель!G3*Портфель!$R$13</f>
      </c>
      <c r="L46" s="6" t="s">
        <f>=E46*K46</f>
      </c>
      <c r="M46" s="6" t="s">
        <f>=(K46-J46)*E46</f>
      </c>
      <c r="N46" s="6" t="s">
        <f>=MAX(0,M46*0.13)</f>
      </c>
    </row>
    <row collapsed="false" customFormat="false" customHeight="false" hidden="false" ht="12.1" outlineLevel="0" r="47">
      <c r="A47" s="44" t="n">
        <v>45286</v>
      </c>
      <c r="B47" s="16" t="s">
        <v>807</v>
      </c>
      <c r="C47" s="16" t="s">
        <v>23</v>
      </c>
      <c r="D47" s="16" t="s">
        <v>24</v>
      </c>
      <c r="E47" s="17" t="n">
        <v>10</v>
      </c>
      <c r="F47" s="7" t="s">
        <f>=DATEDIF(A47,$O$2,"y")</f>
      </c>
      <c r="G47" s="7" t="s">
        <f>=DATEDIF(A47,$O$2,"ym")</f>
      </c>
      <c r="H47" s="7" t="s">
        <f>=DATEDIF(A47,$O$2,"md")</f>
      </c>
      <c r="I47" s="7" t="n">
        <v>985</v>
      </c>
      <c r="J47" s="17" t="n">
        <v>271.444</v>
      </c>
      <c r="K47" s="6" t="s">
        <f>=Портфель!G3*Портфель!$R$13</f>
      </c>
      <c r="L47" s="6" t="s">
        <f>=E47*K47</f>
      </c>
      <c r="M47" s="6" t="s">
        <f>=(K47-J47)*E47</f>
      </c>
      <c r="N47" s="6" t="s">
        <f>=MAX(0,M47*0.13)</f>
      </c>
    </row>
    <row collapsed="false" customFormat="false" customHeight="false" hidden="false" ht="12.1" outlineLevel="0" r="48">
      <c r="A48" s="44" t="n">
        <v>45306</v>
      </c>
      <c r="B48" s="16" t="s">
        <v>807</v>
      </c>
      <c r="C48" s="16" t="s">
        <v>23</v>
      </c>
      <c r="D48" s="16" t="s">
        <v>24</v>
      </c>
      <c r="E48" s="17" t="n">
        <v>10</v>
      </c>
      <c r="F48" s="7" t="s">
        <f>=DATEDIF(A48,$O$2,"y")</f>
      </c>
      <c r="G48" s="7" t="s">
        <f>=DATEDIF(A48,$O$2,"ym")</f>
      </c>
      <c r="H48" s="7" t="s">
        <f>=DATEDIF(A48,$O$2,"md")</f>
      </c>
      <c r="I48" s="7" t="n">
        <v>965</v>
      </c>
      <c r="J48" s="17" t="n">
        <v>276.428</v>
      </c>
      <c r="K48" s="6" t="s">
        <f>=Портфель!G3*Портфель!$R$13</f>
      </c>
      <c r="L48" s="6" t="s">
        <f>=E48*K48</f>
      </c>
      <c r="M48" s="6" t="s">
        <f>=(K48-J48)*E48</f>
      </c>
      <c r="N48" s="6" t="s">
        <f>=MAX(0,M48*0.13)</f>
      </c>
    </row>
    <row collapsed="false" customFormat="false" customHeight="false" hidden="false" ht="12.1" outlineLevel="0" r="49">
      <c r="A49" s="44" t="n">
        <v>45499</v>
      </c>
      <c r="B49" s="16" t="s">
        <v>807</v>
      </c>
      <c r="C49" s="16" t="s">
        <v>23</v>
      </c>
      <c r="D49" s="16" t="s">
        <v>24</v>
      </c>
      <c r="E49" s="17" t="n">
        <v>10</v>
      </c>
      <c r="F49" s="7" t="s">
        <f>=DATEDIF(A49,$O$2,"y")</f>
      </c>
      <c r="G49" s="7" t="s">
        <f>=DATEDIF(A49,$O$2,"ym")</f>
      </c>
      <c r="H49" s="7" t="s">
        <f>=DATEDIF(A49,$O$2,"md")</f>
      </c>
      <c r="I49" s="7" t="n">
        <v>771</v>
      </c>
      <c r="J49" s="17" t="n">
        <v>294.14</v>
      </c>
      <c r="K49" s="6" t="s">
        <f>=Портфель!G3*Портфель!$R$13</f>
      </c>
      <c r="L49" s="6" t="s">
        <f>=E49*K49</f>
      </c>
      <c r="M49" s="6" t="s">
        <f>=(K49-J49)*E49</f>
      </c>
      <c r="N49" s="6" t="s">
        <f>=MAX(0,M49*0.13)</f>
      </c>
    </row>
    <row collapsed="false" customFormat="false" customHeight="false" hidden="false" ht="12.1" outlineLevel="0" r="50">
      <c r="A50" s="44" t="n">
        <v>45534</v>
      </c>
      <c r="B50" s="16" t="s">
        <v>807</v>
      </c>
      <c r="C50" s="16" t="s">
        <v>23</v>
      </c>
      <c r="D50" s="16" t="s">
        <v>24</v>
      </c>
      <c r="E50" s="17" t="n">
        <v>10</v>
      </c>
      <c r="F50" s="7" t="s">
        <f>=DATEDIF(A50,$O$2,"y")</f>
      </c>
      <c r="G50" s="7" t="s">
        <f>=DATEDIF(A50,$O$2,"ym")</f>
      </c>
      <c r="H50" s="7" t="s">
        <f>=DATEDIF(A50,$O$2,"md")</f>
      </c>
      <c r="I50" s="7" t="n">
        <v>737</v>
      </c>
      <c r="J50" s="17" t="n">
        <v>256.11</v>
      </c>
      <c r="K50" s="6" t="s">
        <f>=Портфель!G3*Портфель!$R$13</f>
      </c>
      <c r="L50" s="6" t="s">
        <f>=E50*K50</f>
      </c>
      <c r="M50" s="6" t="s">
        <f>=(K50-J50)*E50</f>
      </c>
      <c r="N50" s="6" t="s">
        <f>=MAX(0,M50*0.13)</f>
      </c>
    </row>
    <row collapsed="false" customFormat="false" customHeight="false" hidden="false" ht="12.1" outlineLevel="0" r="51">
      <c r="A51" s="44" t="n">
        <v>45547</v>
      </c>
      <c r="B51" s="16" t="s">
        <v>807</v>
      </c>
      <c r="C51" s="16" t="s">
        <v>23</v>
      </c>
      <c r="D51" s="16" t="s">
        <v>24</v>
      </c>
      <c r="E51" s="17" t="n">
        <v>10</v>
      </c>
      <c r="F51" s="7" t="s">
        <f>=DATEDIF(A51,$O$2,"y")</f>
      </c>
      <c r="G51" s="7" t="s">
        <f>=DATEDIF(A51,$O$2,"ym")</f>
      </c>
      <c r="H51" s="7" t="s">
        <f>=DATEDIF(A51,$O$2,"md")</f>
      </c>
      <c r="I51" s="7" t="n">
        <v>724</v>
      </c>
      <c r="J51" s="17" t="n">
        <v>256.19</v>
      </c>
      <c r="K51" s="6" t="s">
        <f>=Портфель!G3*Портфель!$R$13</f>
      </c>
      <c r="L51" s="6" t="s">
        <f>=E51*K51</f>
      </c>
      <c r="M51" s="6" t="s">
        <f>=(K51-J51)*E51</f>
      </c>
      <c r="N51" s="6" t="s">
        <f>=MAX(0,M51*0.13)</f>
      </c>
    </row>
    <row collapsed="false" customFormat="false" customHeight="false" hidden="false" ht="12.1" outlineLevel="0" r="52">
      <c r="A52" s="44" t="n">
        <v>45596</v>
      </c>
      <c r="B52" s="16" t="s">
        <v>807</v>
      </c>
      <c r="C52" s="16" t="s">
        <v>23</v>
      </c>
      <c r="D52" s="16" t="s">
        <v>24</v>
      </c>
      <c r="E52" s="17" t="n">
        <v>10</v>
      </c>
      <c r="F52" s="7" t="s">
        <f>=DATEDIF(A52,$O$2,"y")</f>
      </c>
      <c r="G52" s="7" t="s">
        <f>=DATEDIF(A52,$O$2,"ym")</f>
      </c>
      <c r="H52" s="7" t="s">
        <f>=DATEDIF(A52,$O$2,"md")</f>
      </c>
      <c r="I52" s="7" t="n">
        <v>675</v>
      </c>
      <c r="J52" s="17" t="n">
        <v>239.986</v>
      </c>
      <c r="K52" s="6" t="s">
        <f>=Портфель!G3*Портфель!$R$13</f>
      </c>
      <c r="L52" s="6" t="s">
        <f>=E52*K52</f>
      </c>
      <c r="M52" s="6" t="s">
        <f>=(K52-J52)*E52</f>
      </c>
      <c r="N52" s="6" t="s">
        <f>=MAX(0,M52*0.13)</f>
      </c>
    </row>
    <row collapsed="false" customFormat="false" customHeight="false" hidden="false" ht="12.1" outlineLevel="0" r="53">
      <c r="A53" s="44" t="n">
        <v>45614</v>
      </c>
      <c r="B53" s="16" t="s">
        <v>807</v>
      </c>
      <c r="C53" s="16" t="s">
        <v>23</v>
      </c>
      <c r="D53" s="16" t="s">
        <v>24</v>
      </c>
      <c r="E53" s="17" t="n">
        <v>10</v>
      </c>
      <c r="F53" s="7" t="s">
        <f>=DATEDIF(A53,$O$2,"y")</f>
      </c>
      <c r="G53" s="7" t="s">
        <f>=DATEDIF(A53,$O$2,"ym")</f>
      </c>
      <c r="H53" s="7" t="s">
        <f>=DATEDIF(A53,$O$2,"md")</f>
      </c>
      <c r="I53" s="7" t="n">
        <v>657</v>
      </c>
      <c r="J53" s="17" t="n">
        <v>250.674</v>
      </c>
      <c r="K53" s="6" t="s">
        <f>=Портфель!G3*Портфель!$R$13</f>
      </c>
      <c r="L53" s="6" t="s">
        <f>=E53*K53</f>
      </c>
      <c r="M53" s="6" t="s">
        <f>=(K53-J53)*E53</f>
      </c>
      <c r="N53" s="6" t="s">
        <f>=MAX(0,M53*0.13)</f>
      </c>
    </row>
    <row collapsed="false" customFormat="false" customHeight="false" hidden="false" ht="12.1" outlineLevel="0" r="54">
      <c r="A54" s="44" t="n">
        <v>45625</v>
      </c>
      <c r="B54" s="16" t="s">
        <v>807</v>
      </c>
      <c r="C54" s="16" t="s">
        <v>23</v>
      </c>
      <c r="D54" s="16" t="s">
        <v>24</v>
      </c>
      <c r="E54" s="17" t="n">
        <v>10</v>
      </c>
      <c r="F54" s="7" t="s">
        <f>=DATEDIF(A54,$O$2,"y")</f>
      </c>
      <c r="G54" s="7" t="s">
        <f>=DATEDIF(A54,$O$2,"ym")</f>
      </c>
      <c r="H54" s="7" t="s">
        <f>=DATEDIF(A54,$O$2,"md")</f>
      </c>
      <c r="I54" s="7" t="n">
        <v>646</v>
      </c>
      <c r="J54" s="17" t="n">
        <v>233.51</v>
      </c>
      <c r="K54" s="6" t="s">
        <f>=Портфель!G3*Портфель!$R$13</f>
      </c>
      <c r="L54" s="6" t="s">
        <f>=E54*K54</f>
      </c>
      <c r="M54" s="6" t="s">
        <f>=(K54-J54)*E54</f>
      </c>
      <c r="N54" s="6" t="s">
        <f>=MAX(0,M54*0.13)</f>
      </c>
    </row>
    <row collapsed="false" customFormat="false" customHeight="false" hidden="false" ht="12.1" outlineLevel="0" r="55">
      <c r="A55" s="44" t="n">
        <v>45688</v>
      </c>
      <c r="B55" s="16" t="s">
        <v>807</v>
      </c>
      <c r="C55" s="16" t="s">
        <v>23</v>
      </c>
      <c r="D55" s="16" t="s">
        <v>24</v>
      </c>
      <c r="E55" s="17" t="n">
        <v>10</v>
      </c>
      <c r="F55" s="7" t="s">
        <f>=DATEDIF(A55,$O$2,"y")</f>
      </c>
      <c r="G55" s="7" t="s">
        <f>=DATEDIF(A55,$O$2,"ym")</f>
      </c>
      <c r="H55" s="7" t="s">
        <f>=DATEDIF(A55,$O$2,"md")</f>
      </c>
      <c r="I55" s="7" t="n">
        <v>583</v>
      </c>
      <c r="J55" s="17" t="n">
        <v>283.639</v>
      </c>
      <c r="K55" s="6" t="s">
        <f>=Портфель!G3*Портфель!$R$13</f>
      </c>
      <c r="L55" s="6" t="s">
        <f>=E55*K55</f>
      </c>
      <c r="M55" s="6" t="s">
        <f>=(K55-J55)*E55</f>
      </c>
      <c r="N55" s="6" t="s">
        <f>=MAX(0,M55*0.13)</f>
      </c>
    </row>
    <row collapsed="false" customFormat="false" customHeight="false" hidden="false" ht="12.1" outlineLevel="0" r="56">
      <c r="A56" s="44" t="n">
        <v>46045</v>
      </c>
      <c r="B56" s="16" t="s">
        <v>807</v>
      </c>
      <c r="C56" s="16" t="s">
        <v>23</v>
      </c>
      <c r="D56" s="16" t="s">
        <v>24</v>
      </c>
      <c r="E56" s="17" t="n">
        <v>10</v>
      </c>
      <c r="F56" s="7" t="s">
        <f>=DATEDIF(A56,$O$2,"y")</f>
      </c>
      <c r="G56" s="7" t="s">
        <f>=DATEDIF(A56,$O$2,"ym")</f>
      </c>
      <c r="H56" s="7" t="s">
        <f>=DATEDIF(A56,$O$2,"md")</f>
      </c>
      <c r="I56" s="7" t="n">
        <v>225</v>
      </c>
      <c r="J56" s="17" t="n">
        <v>306.844</v>
      </c>
      <c r="K56" s="6" t="s">
        <f>=Портфель!G3*Портфель!$R$13</f>
      </c>
      <c r="L56" s="6" t="s">
        <f>=E56*K56</f>
      </c>
      <c r="M56" s="6" t="s">
        <f>=(K56-J56)*E56</f>
      </c>
      <c r="N56" s="6" t="s">
        <f>=MAX(0,M56*0.13)</f>
      </c>
    </row>
    <row collapsed="false" customFormat="false" customHeight="false" hidden="false" ht="12.1" outlineLevel="0" r="57">
      <c r="A57" s="44" t="n">
        <v>46080</v>
      </c>
      <c r="B57" s="16" t="s">
        <v>807</v>
      </c>
      <c r="C57" s="16" t="s">
        <v>23</v>
      </c>
      <c r="D57" s="16" t="s">
        <v>24</v>
      </c>
      <c r="E57" s="17" t="n">
        <v>1</v>
      </c>
      <c r="F57" s="7" t="s">
        <f>=DATEDIF(A57,$O$2,"y")</f>
      </c>
      <c r="G57" s="7" t="s">
        <f>=DATEDIF(A57,$O$2,"ym")</f>
      </c>
      <c r="H57" s="7" t="s">
        <f>=DATEDIF(A57,$O$2,"md")</f>
      </c>
      <c r="I57" s="7" t="n">
        <v>191</v>
      </c>
      <c r="J57" s="17" t="n">
        <v>315.08</v>
      </c>
      <c r="K57" s="6" t="s">
        <f>=Портфель!G3*Портфель!$R$13</f>
      </c>
      <c r="L57" s="6" t="s">
        <f>=E57*K57</f>
      </c>
      <c r="M57" s="6" t="s">
        <f>=(K57-J57)*E57</f>
      </c>
      <c r="N57" s="6" t="s">
        <f>=MAX(0,M57*0.13)</f>
      </c>
    </row>
    <row collapsed="false" customFormat="false" customHeight="false" hidden="false" ht="12.1" outlineLevel="0" r="58">
      <c r="A58" s="44" t="n">
        <v>46112</v>
      </c>
      <c r="B58" s="16" t="s">
        <v>807</v>
      </c>
      <c r="C58" s="16" t="s">
        <v>23</v>
      </c>
      <c r="D58" s="16" t="s">
        <v>24</v>
      </c>
      <c r="E58" s="17" t="n">
        <v>9</v>
      </c>
      <c r="F58" s="7" t="s">
        <f>=DATEDIF(A58,$O$2,"y")</f>
      </c>
      <c r="G58" s="7" t="s">
        <f>=DATEDIF(A58,$O$2,"ym")</f>
      </c>
      <c r="H58" s="7" t="s">
        <f>=DATEDIF(A58,$O$2,"md")</f>
      </c>
      <c r="I58" s="7" t="n">
        <v>159</v>
      </c>
      <c r="J58" s="17" t="n">
        <v>314.52</v>
      </c>
      <c r="K58" s="6" t="s">
        <f>=Портфель!G3*Портфель!$R$13</f>
      </c>
      <c r="L58" s="6" t="s">
        <f>=E58*K58</f>
      </c>
      <c r="M58" s="6" t="s">
        <f>=(K58-J58)*E58</f>
      </c>
      <c r="N58" s="6" t="s">
        <f>=MAX(0,M58*0.13)</f>
      </c>
    </row>
    <row collapsed="false" customFormat="false" customHeight="false" hidden="false" ht="12.1" outlineLevel="0" r="59">
      <c r="A59" s="44" t="n">
        <v>46238</v>
      </c>
      <c r="B59" s="16" t="s">
        <v>807</v>
      </c>
      <c r="C59" s="16" t="s">
        <v>23</v>
      </c>
      <c r="D59" s="16" t="s">
        <v>24</v>
      </c>
      <c r="E59" s="17" t="n">
        <v>10</v>
      </c>
      <c r="F59" s="7" t="s">
        <f>=DATEDIF(A59,$O$2,"y")</f>
      </c>
      <c r="G59" s="7" t="s">
        <f>=DATEDIF(A59,$O$2,"ym")</f>
      </c>
      <c r="H59" s="7" t="s">
        <f>=DATEDIF(A59,$O$2,"md")</f>
      </c>
      <c r="I59" s="7" t="n">
        <v>32</v>
      </c>
      <c r="J59" s="17" t="n">
        <v>284.867</v>
      </c>
      <c r="K59" s="6" t="s">
        <f>=Портфель!G3*Портфель!$R$13</f>
      </c>
      <c r="L59" s="6" t="s">
        <f>=E59*K59</f>
      </c>
      <c r="M59" s="6" t="s">
        <f>=(K59-J59)*E59</f>
      </c>
      <c r="N59" s="6" t="s">
        <f>=MAX(0,M59*0.13)</f>
      </c>
    </row>
    <row collapsed="false" customFormat="false" customHeight="false" hidden="false" ht="12.1" outlineLevel="0" r="60">
      <c r="A60" s="44" t="n">
        <v>45567</v>
      </c>
      <c r="B60" s="16" t="s">
        <v>807</v>
      </c>
      <c r="C60" s="16" t="s">
        <v>27</v>
      </c>
      <c r="D60" s="16" t="s">
        <v>28</v>
      </c>
      <c r="E60" s="17" t="n">
        <v>10</v>
      </c>
      <c r="F60" s="7" t="s">
        <f>=DATEDIF(A60,$O$2,"y")</f>
      </c>
      <c r="G60" s="7" t="s">
        <f>=DATEDIF(A60,$O$2,"ym")</f>
      </c>
      <c r="H60" s="7" t="s">
        <f>=DATEDIF(A60,$O$2,"md")</f>
      </c>
      <c r="I60" s="7" t="n">
        <v>704</v>
      </c>
      <c r="J60" s="17" t="n">
        <v>6955.435</v>
      </c>
      <c r="K60" s="6" t="s">
        <f>=Портфель!G4*Портфель!$R$13</f>
      </c>
      <c r="L60" s="6" t="s">
        <f>=E60*K60</f>
      </c>
      <c r="M60" s="6" t="s">
        <f>=(K60-J60)*E60</f>
      </c>
      <c r="N60" s="6" t="s">
        <f>=MAX(0,M60*0.13)</f>
      </c>
    </row>
    <row collapsed="false" customFormat="false" customHeight="false" hidden="false" ht="12.1" outlineLevel="0" r="61">
      <c r="A61" s="44" t="n">
        <v>45650</v>
      </c>
      <c r="B61" s="16" t="s">
        <v>807</v>
      </c>
      <c r="C61" s="16" t="s">
        <v>27</v>
      </c>
      <c r="D61" s="16" t="s">
        <v>28</v>
      </c>
      <c r="E61" s="17" t="n">
        <v>1</v>
      </c>
      <c r="F61" s="7" t="s">
        <f>=DATEDIF(A61,$O$2,"y")</f>
      </c>
      <c r="G61" s="7" t="s">
        <f>=DATEDIF(A61,$O$2,"ym")</f>
      </c>
      <c r="H61" s="7" t="s">
        <f>=DATEDIF(A61,$O$2,"md")</f>
      </c>
      <c r="I61" s="7" t="n">
        <v>620</v>
      </c>
      <c r="J61" s="17" t="n">
        <v>6869.31</v>
      </c>
      <c r="K61" s="6" t="s">
        <f>=Портфель!G4*Портфель!$R$13</f>
      </c>
      <c r="L61" s="6" t="s">
        <f>=E61*K61</f>
      </c>
      <c r="M61" s="6" t="s">
        <f>=(K61-J61)*E61</f>
      </c>
      <c r="N61" s="6" t="s">
        <f>=MAX(0,M61*0.13)</f>
      </c>
    </row>
    <row collapsed="false" customFormat="false" customHeight="false" hidden="false" ht="12.1" outlineLevel="0" r="62">
      <c r="A62" s="44" t="n">
        <v>45826</v>
      </c>
      <c r="B62" s="16" t="s">
        <v>807</v>
      </c>
      <c r="C62" s="16" t="s">
        <v>27</v>
      </c>
      <c r="D62" s="16" t="s">
        <v>28</v>
      </c>
      <c r="E62" s="17" t="n">
        <v>1</v>
      </c>
      <c r="F62" s="7" t="s">
        <f>=DATEDIF(A62,$O$2,"y")</f>
      </c>
      <c r="G62" s="7" t="s">
        <f>=DATEDIF(A62,$O$2,"ym")</f>
      </c>
      <c r="H62" s="7" t="s">
        <f>=DATEDIF(A62,$O$2,"md")</f>
      </c>
      <c r="I62" s="7" t="n">
        <v>445</v>
      </c>
      <c r="J62" s="17" t="n">
        <v>6399.4</v>
      </c>
      <c r="K62" s="6" t="s">
        <f>=Портфель!G4*Портфель!$R$13</f>
      </c>
      <c r="L62" s="6" t="s">
        <f>=E62*K62</f>
      </c>
      <c r="M62" s="6" t="s">
        <f>=(K62-J62)*E62</f>
      </c>
      <c r="N62" s="6" t="s">
        <f>=MAX(0,M62*0.13)</f>
      </c>
    </row>
    <row collapsed="false" customFormat="false" customHeight="false" hidden="false" ht="12.1" outlineLevel="0" r="63">
      <c r="A63" s="44" t="n">
        <v>45001</v>
      </c>
      <c r="B63" s="16" t="s">
        <v>807</v>
      </c>
      <c r="C63" s="16" t="s">
        <v>31</v>
      </c>
      <c r="D63" s="16" t="s">
        <v>32</v>
      </c>
      <c r="E63" s="17" t="n">
        <v>3</v>
      </c>
      <c r="F63" s="7" t="s">
        <f>=DATEDIF(A63,$O$2,"y")</f>
      </c>
      <c r="G63" s="7" t="s">
        <f>=DATEDIF(A63,$O$2,"ym")</f>
      </c>
      <c r="H63" s="7" t="s">
        <f>=DATEDIF(A63,$O$2,"md")</f>
      </c>
      <c r="I63" s="7" t="n">
        <v>1270</v>
      </c>
      <c r="J63" s="17" t="n">
        <v>439.25333333333</v>
      </c>
      <c r="K63" s="6" t="s">
        <f>=Портфель!G5*Портфель!$R$13</f>
      </c>
      <c r="L63" s="6" t="s">
        <f>=E63*K63</f>
      </c>
      <c r="M63" s="6" t="s">
        <f>=(K63-J63)*E63</f>
      </c>
      <c r="N63" s="6" t="s">
        <f>=MAX(0,M63*0.13)</f>
      </c>
    </row>
    <row collapsed="false" customFormat="false" customHeight="false" hidden="false" ht="12.1" outlineLevel="0" r="64">
      <c r="A64" s="44" t="n">
        <v>45005</v>
      </c>
      <c r="B64" s="16" t="s">
        <v>807</v>
      </c>
      <c r="C64" s="16" t="s">
        <v>31</v>
      </c>
      <c r="D64" s="16" t="s">
        <v>32</v>
      </c>
      <c r="E64" s="17" t="n">
        <v>10</v>
      </c>
      <c r="F64" s="7" t="s">
        <f>=DATEDIF(A64,$O$2,"y")</f>
      </c>
      <c r="G64" s="7" t="s">
        <f>=DATEDIF(A64,$O$2,"ym")</f>
      </c>
      <c r="H64" s="7" t="s">
        <f>=DATEDIF(A64,$O$2,"md")</f>
      </c>
      <c r="I64" s="7" t="n">
        <v>1266</v>
      </c>
      <c r="J64" s="17" t="n">
        <v>459.27</v>
      </c>
      <c r="K64" s="6" t="s">
        <f>=Портфель!G5*Портфель!$R$13</f>
      </c>
      <c r="L64" s="6" t="s">
        <f>=E64*K64</f>
      </c>
      <c r="M64" s="6" t="s">
        <f>=(K64-J64)*E64</f>
      </c>
      <c r="N64" s="6" t="s">
        <f>=MAX(0,M64*0.13)</f>
      </c>
    </row>
    <row collapsed="false" customFormat="false" customHeight="false" hidden="false" ht="12.1" outlineLevel="0" r="65">
      <c r="A65" s="44" t="n">
        <v>45030</v>
      </c>
      <c r="B65" s="16" t="s">
        <v>807</v>
      </c>
      <c r="C65" s="16" t="s">
        <v>31</v>
      </c>
      <c r="D65" s="16" t="s">
        <v>32</v>
      </c>
      <c r="E65" s="17" t="n">
        <v>4</v>
      </c>
      <c r="F65" s="7" t="s">
        <f>=DATEDIF(A65,$O$2,"y")</f>
      </c>
      <c r="G65" s="7" t="s">
        <f>=DATEDIF(A65,$O$2,"ym")</f>
      </c>
      <c r="H65" s="7" t="s">
        <f>=DATEDIF(A65,$O$2,"md")</f>
      </c>
      <c r="I65" s="7" t="n">
        <v>1241</v>
      </c>
      <c r="J65" s="17" t="n">
        <v>486.6925</v>
      </c>
      <c r="K65" s="6" t="s">
        <f>=Портфель!G5*Портфель!$R$13</f>
      </c>
      <c r="L65" s="6" t="s">
        <f>=E65*K65</f>
      </c>
      <c r="M65" s="6" t="s">
        <f>=(K65-J65)*E65</f>
      </c>
      <c r="N65" s="6" t="s">
        <f>=MAX(0,M65*0.13)</f>
      </c>
    </row>
    <row collapsed="false" customFormat="false" customHeight="false" hidden="false" ht="12.1" outlineLevel="0" r="66">
      <c r="A66" s="44" t="n">
        <v>45030</v>
      </c>
      <c r="B66" s="16" t="s">
        <v>807</v>
      </c>
      <c r="C66" s="16" t="s">
        <v>31</v>
      </c>
      <c r="D66" s="16" t="s">
        <v>32</v>
      </c>
      <c r="E66" s="17" t="n">
        <v>1</v>
      </c>
      <c r="F66" s="7" t="s">
        <f>=DATEDIF(A66,$O$2,"y")</f>
      </c>
      <c r="G66" s="7" t="s">
        <f>=DATEDIF(A66,$O$2,"ym")</f>
      </c>
      <c r="H66" s="7" t="s">
        <f>=DATEDIF(A66,$O$2,"md")</f>
      </c>
      <c r="I66" s="7" t="n">
        <v>1241</v>
      </c>
      <c r="J66" s="17" t="n">
        <v>486.64</v>
      </c>
      <c r="K66" s="6" t="s">
        <f>=Портфель!G5*Портфель!$R$13</f>
      </c>
      <c r="L66" s="6" t="s">
        <f>=E66*K66</f>
      </c>
      <c r="M66" s="6" t="s">
        <f>=(K66-J66)*E66</f>
      </c>
      <c r="N66" s="6" t="s">
        <f>=MAX(0,M66*0.13)</f>
      </c>
    </row>
    <row collapsed="false" customFormat="false" customHeight="false" hidden="false" ht="12.1" outlineLevel="0" r="67">
      <c r="A67" s="44" t="n">
        <v>45044</v>
      </c>
      <c r="B67" s="16" t="s">
        <v>807</v>
      </c>
      <c r="C67" s="16" t="s">
        <v>31</v>
      </c>
      <c r="D67" s="16" t="s">
        <v>32</v>
      </c>
      <c r="E67" s="17" t="n">
        <v>3</v>
      </c>
      <c r="F67" s="7" t="s">
        <f>=DATEDIF(A67,$O$2,"y")</f>
      </c>
      <c r="G67" s="7" t="s">
        <f>=DATEDIF(A67,$O$2,"ym")</f>
      </c>
      <c r="H67" s="7" t="s">
        <f>=DATEDIF(A67,$O$2,"md")</f>
      </c>
      <c r="I67" s="7" t="n">
        <v>1226</v>
      </c>
      <c r="J67" s="17" t="n">
        <v>504</v>
      </c>
      <c r="K67" s="6" t="s">
        <f>=Портфель!G5*Портфель!$R$13</f>
      </c>
      <c r="L67" s="6" t="s">
        <f>=E67*K67</f>
      </c>
      <c r="M67" s="6" t="s">
        <f>=(K67-J67)*E67</f>
      </c>
      <c r="N67" s="6" t="s">
        <f>=MAX(0,M67*0.13)</f>
      </c>
    </row>
    <row collapsed="false" customFormat="false" customHeight="false" hidden="false" ht="12.1" outlineLevel="0" r="68">
      <c r="A68" s="44" t="n">
        <v>45072</v>
      </c>
      <c r="B68" s="16" t="s">
        <v>807</v>
      </c>
      <c r="C68" s="16" t="s">
        <v>31</v>
      </c>
      <c r="D68" s="16" t="s">
        <v>32</v>
      </c>
      <c r="E68" s="17" t="n">
        <v>2</v>
      </c>
      <c r="F68" s="7" t="s">
        <f>=DATEDIF(A68,$O$2,"y")</f>
      </c>
      <c r="G68" s="7" t="s">
        <f>=DATEDIF(A68,$O$2,"ym")</f>
      </c>
      <c r="H68" s="7" t="s">
        <f>=DATEDIF(A68,$O$2,"md")</f>
      </c>
      <c r="I68" s="7" t="n">
        <v>1199</v>
      </c>
      <c r="J68" s="17" t="n">
        <v>512.95</v>
      </c>
      <c r="K68" s="6" t="s">
        <f>=Портфель!G5*Портфель!$R$13</f>
      </c>
      <c r="L68" s="6" t="s">
        <f>=E68*K68</f>
      </c>
      <c r="M68" s="6" t="s">
        <f>=(K68-J68)*E68</f>
      </c>
      <c r="N68" s="6" t="s">
        <f>=MAX(0,M68*0.13)</f>
      </c>
    </row>
    <row collapsed="false" customFormat="false" customHeight="false" hidden="false" ht="12.1" outlineLevel="0" r="69">
      <c r="A69" s="44" t="n">
        <v>45093</v>
      </c>
      <c r="B69" s="16" t="s">
        <v>807</v>
      </c>
      <c r="C69" s="16" t="s">
        <v>31</v>
      </c>
      <c r="D69" s="16" t="s">
        <v>32</v>
      </c>
      <c r="E69" s="17" t="n">
        <v>2</v>
      </c>
      <c r="F69" s="7" t="s">
        <f>=DATEDIF(A69,$O$2,"y")</f>
      </c>
      <c r="G69" s="7" t="s">
        <f>=DATEDIF(A69,$O$2,"ym")</f>
      </c>
      <c r="H69" s="7" t="s">
        <f>=DATEDIF(A69,$O$2,"md")</f>
      </c>
      <c r="I69" s="7" t="n">
        <v>1178</v>
      </c>
      <c r="J69" s="17" t="n">
        <v>527.4</v>
      </c>
      <c r="K69" s="6" t="s">
        <f>=Портфель!G5*Портфель!$R$13</f>
      </c>
      <c r="L69" s="6" t="s">
        <f>=E69*K69</f>
      </c>
      <c r="M69" s="6" t="s">
        <f>=(K69-J69)*E69</f>
      </c>
      <c r="N69" s="6" t="s">
        <f>=MAX(0,M69*0.13)</f>
      </c>
    </row>
    <row collapsed="false" customFormat="false" customHeight="false" hidden="false" ht="12.1" outlineLevel="0" r="70">
      <c r="A70" s="44" t="n">
        <v>45120</v>
      </c>
      <c r="B70" s="16" t="s">
        <v>807</v>
      </c>
      <c r="C70" s="16" t="s">
        <v>31</v>
      </c>
      <c r="D70" s="16" t="s">
        <v>32</v>
      </c>
      <c r="E70" s="17" t="n">
        <v>1</v>
      </c>
      <c r="F70" s="7" t="s">
        <f>=DATEDIF(A70,$O$2,"y")</f>
      </c>
      <c r="G70" s="7" t="s">
        <f>=DATEDIF(A70,$O$2,"ym")</f>
      </c>
      <c r="H70" s="7" t="s">
        <f>=DATEDIF(A70,$O$2,"md")</f>
      </c>
      <c r="I70" s="7" t="n">
        <v>1150</v>
      </c>
      <c r="J70" s="17" t="n">
        <v>523.6</v>
      </c>
      <c r="K70" s="6" t="s">
        <f>=Портфель!G5*Портфель!$R$13</f>
      </c>
      <c r="L70" s="6" t="s">
        <f>=E70*K70</f>
      </c>
      <c r="M70" s="6" t="s">
        <f>=(K70-J70)*E70</f>
      </c>
      <c r="N70" s="6" t="s">
        <f>=MAX(0,M70*0.13)</f>
      </c>
    </row>
    <row collapsed="false" customFormat="false" customHeight="false" hidden="false" ht="12.1" outlineLevel="0" r="71">
      <c r="A71" s="44" t="n">
        <v>45128</v>
      </c>
      <c r="B71" s="16" t="s">
        <v>807</v>
      </c>
      <c r="C71" s="16" t="s">
        <v>31</v>
      </c>
      <c r="D71" s="16" t="s">
        <v>32</v>
      </c>
      <c r="E71" s="17" t="n">
        <v>7</v>
      </c>
      <c r="F71" s="7" t="s">
        <f>=DATEDIF(A71,$O$2,"y")</f>
      </c>
      <c r="G71" s="7" t="s">
        <f>=DATEDIF(A71,$O$2,"ym")</f>
      </c>
      <c r="H71" s="7" t="s">
        <f>=DATEDIF(A71,$O$2,"md")</f>
      </c>
      <c r="I71" s="7" t="n">
        <v>1142</v>
      </c>
      <c r="J71" s="17" t="n">
        <v>528.25</v>
      </c>
      <c r="K71" s="6" t="s">
        <f>=Портфель!G5*Портфель!$R$13</f>
      </c>
      <c r="L71" s="6" t="s">
        <f>=E71*K71</f>
      </c>
      <c r="M71" s="6" t="s">
        <f>=(K71-J71)*E71</f>
      </c>
      <c r="N71" s="6" t="s">
        <f>=MAX(0,M71*0.13)</f>
      </c>
    </row>
    <row collapsed="false" customFormat="false" customHeight="false" hidden="false" ht="12.1" outlineLevel="0" r="72">
      <c r="A72" s="44" t="n">
        <v>45257</v>
      </c>
      <c r="B72" s="16" t="s">
        <v>807</v>
      </c>
      <c r="C72" s="16" t="s">
        <v>31</v>
      </c>
      <c r="D72" s="16" t="s">
        <v>32</v>
      </c>
      <c r="E72" s="17" t="n">
        <v>16</v>
      </c>
      <c r="F72" s="7" t="s">
        <f>=DATEDIF(A72,$O$2,"y")</f>
      </c>
      <c r="G72" s="7" t="s">
        <f>=DATEDIF(A72,$O$2,"ym")</f>
      </c>
      <c r="H72" s="7" t="s">
        <f>=DATEDIF(A72,$O$2,"md")</f>
      </c>
      <c r="I72" s="7" t="n">
        <v>1014</v>
      </c>
      <c r="J72" s="17" t="n">
        <v>873.990625</v>
      </c>
      <c r="K72" s="6" t="s">
        <f>=Портфель!G5*Портфель!$R$13</f>
      </c>
      <c r="L72" s="6" t="s">
        <f>=E72*K72</f>
      </c>
      <c r="M72" s="6" t="s">
        <f>=(K72-J72)*E72</f>
      </c>
      <c r="N72" s="6" t="s">
        <f>=MAX(0,M72*0.13)</f>
      </c>
    </row>
    <row collapsed="false" customFormat="false" customHeight="false" hidden="false" ht="12.1" outlineLevel="0" r="73">
      <c r="A73" s="44" t="n">
        <v>45257</v>
      </c>
      <c r="B73" s="16" t="s">
        <v>807</v>
      </c>
      <c r="C73" s="16" t="s">
        <v>31</v>
      </c>
      <c r="D73" s="16" t="s">
        <v>32</v>
      </c>
      <c r="E73" s="17" t="n">
        <v>1</v>
      </c>
      <c r="F73" s="7" t="s">
        <f>=DATEDIF(A73,$O$2,"y")</f>
      </c>
      <c r="G73" s="7" t="s">
        <f>=DATEDIF(A73,$O$2,"ym")</f>
      </c>
      <c r="H73" s="7" t="s">
        <f>=DATEDIF(A73,$O$2,"md")</f>
      </c>
      <c r="I73" s="7" t="n">
        <v>1014</v>
      </c>
      <c r="J73" s="17" t="n">
        <v>873.94</v>
      </c>
      <c r="K73" s="6" t="s">
        <f>=Портфель!G5*Портфель!$R$13</f>
      </c>
      <c r="L73" s="6" t="s">
        <f>=E73*K73</f>
      </c>
      <c r="M73" s="6" t="s">
        <f>=(K73-J73)*E73</f>
      </c>
      <c r="N73" s="6" t="s">
        <f>=MAX(0,M73*0.13)</f>
      </c>
    </row>
    <row collapsed="false" customFormat="false" customHeight="false" hidden="false" ht="12.1" outlineLevel="0" r="74">
      <c r="A74" s="44" t="n">
        <v>45593</v>
      </c>
      <c r="B74" s="16" t="s">
        <v>807</v>
      </c>
      <c r="C74" s="16" t="s">
        <v>31</v>
      </c>
      <c r="D74" s="16" t="s">
        <v>32</v>
      </c>
      <c r="E74" s="17" t="n">
        <v>3</v>
      </c>
      <c r="F74" s="7" t="s">
        <f>=DATEDIF(A74,$O$2,"y")</f>
      </c>
      <c r="G74" s="7" t="s">
        <f>=DATEDIF(A74,$O$2,"ym")</f>
      </c>
      <c r="H74" s="7" t="s">
        <f>=DATEDIF(A74,$O$2,"md")</f>
      </c>
      <c r="I74" s="7" t="n">
        <v>678</v>
      </c>
      <c r="J74" s="17" t="n">
        <v>568.59</v>
      </c>
      <c r="K74" s="6" t="s">
        <f>=Портфель!G5*Портфель!$R$13</f>
      </c>
      <c r="L74" s="6" t="s">
        <f>=E74*K74</f>
      </c>
      <c r="M74" s="6" t="s">
        <f>=(K74-J74)*E74</f>
      </c>
      <c r="N74" s="6" t="s">
        <f>=MAX(0,M74*0.13)</f>
      </c>
    </row>
    <row collapsed="false" customFormat="false" customHeight="false" hidden="false" ht="12.1" outlineLevel="0" r="75">
      <c r="A75" s="44" t="n">
        <v>45623</v>
      </c>
      <c r="B75" s="16" t="s">
        <v>807</v>
      </c>
      <c r="C75" s="16" t="s">
        <v>31</v>
      </c>
      <c r="D75" s="16" t="s">
        <v>32</v>
      </c>
      <c r="E75" s="17" t="n">
        <v>1</v>
      </c>
      <c r="F75" s="7" t="s">
        <f>=DATEDIF(A75,$O$2,"y")</f>
      </c>
      <c r="G75" s="7" t="s">
        <f>=DATEDIF(A75,$O$2,"ym")</f>
      </c>
      <c r="H75" s="7" t="s">
        <f>=DATEDIF(A75,$O$2,"md")</f>
      </c>
      <c r="I75" s="7" t="n">
        <v>648</v>
      </c>
      <c r="J75" s="17" t="n">
        <v>529.61</v>
      </c>
      <c r="K75" s="6" t="s">
        <f>=Портфель!G5*Портфель!$R$13</f>
      </c>
      <c r="L75" s="6" t="s">
        <f>=E75*K75</f>
      </c>
      <c r="M75" s="6" t="s">
        <f>=(K75-J75)*E75</f>
      </c>
      <c r="N75" s="6" t="s">
        <f>=MAX(0,M75*0.13)</f>
      </c>
    </row>
    <row collapsed="false" customFormat="false" customHeight="false" hidden="false" ht="12.1" outlineLevel="0" r="76">
      <c r="A76" s="44" t="n">
        <v>45684</v>
      </c>
      <c r="B76" s="16" t="s">
        <v>807</v>
      </c>
      <c r="C76" s="16" t="s">
        <v>31</v>
      </c>
      <c r="D76" s="16" t="s">
        <v>32</v>
      </c>
      <c r="E76" s="17" t="n">
        <v>1</v>
      </c>
      <c r="F76" s="7" t="s">
        <f>=DATEDIF(A76,$O$2,"y")</f>
      </c>
      <c r="G76" s="7" t="s">
        <f>=DATEDIF(A76,$O$2,"ym")</f>
      </c>
      <c r="H76" s="7" t="s">
        <f>=DATEDIF(A76,$O$2,"md")</f>
      </c>
      <c r="I76" s="7" t="n">
        <v>586</v>
      </c>
      <c r="J76" s="17" t="n">
        <v>604.17</v>
      </c>
      <c r="K76" s="6" t="s">
        <f>=Портфель!G5*Портфель!$R$13</f>
      </c>
      <c r="L76" s="6" t="s">
        <f>=E76*K76</f>
      </c>
      <c r="M76" s="6" t="s">
        <f>=(K76-J76)*E76</f>
      </c>
      <c r="N76" s="6" t="s">
        <f>=MAX(0,M76*0.13)</f>
      </c>
    </row>
    <row collapsed="false" customFormat="false" customHeight="false" hidden="false" ht="12.1" outlineLevel="0" r="77">
      <c r="A77" s="44" t="n">
        <v>45688</v>
      </c>
      <c r="B77" s="16" t="s">
        <v>807</v>
      </c>
      <c r="C77" s="16" t="s">
        <v>31</v>
      </c>
      <c r="D77" s="16" t="s">
        <v>32</v>
      </c>
      <c r="E77" s="17" t="n">
        <v>1</v>
      </c>
      <c r="F77" s="7" t="s">
        <f>=DATEDIF(A77,$O$2,"y")</f>
      </c>
      <c r="G77" s="7" t="s">
        <f>=DATEDIF(A77,$O$2,"ym")</f>
      </c>
      <c r="H77" s="7" t="s">
        <f>=DATEDIF(A77,$O$2,"md")</f>
      </c>
      <c r="I77" s="7" t="n">
        <v>583</v>
      </c>
      <c r="J77" s="17" t="n">
        <v>629.44</v>
      </c>
      <c r="K77" s="6" t="s">
        <f>=Портфель!G5*Портфель!$R$13</f>
      </c>
      <c r="L77" s="6" t="s">
        <f>=E77*K77</f>
      </c>
      <c r="M77" s="6" t="s">
        <f>=(K77-J77)*E77</f>
      </c>
      <c r="N77" s="6" t="s">
        <f>=MAX(0,M77*0.13)</f>
      </c>
    </row>
    <row collapsed="false" customFormat="false" customHeight="false" hidden="false" ht="12.1" outlineLevel="0" r="78">
      <c r="A78" s="44" t="n">
        <v>45860</v>
      </c>
      <c r="B78" s="16" t="s">
        <v>807</v>
      </c>
      <c r="C78" s="16" t="s">
        <v>31</v>
      </c>
      <c r="D78" s="16" t="s">
        <v>32</v>
      </c>
      <c r="E78" s="17" t="n">
        <v>2</v>
      </c>
      <c r="F78" s="7" t="s">
        <f>=DATEDIF(A78,$O$2,"y")</f>
      </c>
      <c r="G78" s="7" t="s">
        <f>=DATEDIF(A78,$O$2,"ym")</f>
      </c>
      <c r="H78" s="7" t="s">
        <f>=DATEDIF(A78,$O$2,"md")</f>
      </c>
      <c r="I78" s="7" t="n">
        <v>411</v>
      </c>
      <c r="J78" s="17" t="n">
        <v>521.795</v>
      </c>
      <c r="K78" s="6" t="s">
        <f>=Портфель!G5*Портфель!$R$13</f>
      </c>
      <c r="L78" s="6" t="s">
        <f>=E78*K78</f>
      </c>
      <c r="M78" s="6" t="s">
        <f>=(K78-J78)*E78</f>
      </c>
      <c r="N78" s="6" t="s">
        <f>=MAX(0,M78*0.13)</f>
      </c>
    </row>
    <row collapsed="false" customFormat="false" customHeight="false" hidden="false" ht="12.1" outlineLevel="0" r="79">
      <c r="A79" s="44" t="n">
        <v>45898</v>
      </c>
      <c r="B79" s="16" t="s">
        <v>807</v>
      </c>
      <c r="C79" s="16" t="s">
        <v>31</v>
      </c>
      <c r="D79" s="16" t="s">
        <v>32</v>
      </c>
      <c r="E79" s="17" t="n">
        <v>2</v>
      </c>
      <c r="F79" s="7" t="s">
        <f>=DATEDIF(A79,$O$2,"y")</f>
      </c>
      <c r="G79" s="7" t="s">
        <f>=DATEDIF(A79,$O$2,"ym")</f>
      </c>
      <c r="H79" s="7" t="s">
        <f>=DATEDIF(A79,$O$2,"md")</f>
      </c>
      <c r="I79" s="7" t="n">
        <v>373</v>
      </c>
      <c r="J79" s="17" t="n">
        <v>527.555</v>
      </c>
      <c r="K79" s="6" t="s">
        <f>=Портфель!G5*Портфель!$R$13</f>
      </c>
      <c r="L79" s="6" t="s">
        <f>=E79*K79</f>
      </c>
      <c r="M79" s="6" t="s">
        <f>=(K79-J79)*E79</f>
      </c>
      <c r="N79" s="6" t="s">
        <f>=MAX(0,M79*0.13)</f>
      </c>
    </row>
    <row collapsed="false" customFormat="false" customHeight="false" hidden="false" ht="12.1" outlineLevel="0" r="80">
      <c r="A80" s="44" t="n">
        <v>46017</v>
      </c>
      <c r="B80" s="16" t="s">
        <v>807</v>
      </c>
      <c r="C80" s="16" t="s">
        <v>31</v>
      </c>
      <c r="D80" s="16" t="s">
        <v>32</v>
      </c>
      <c r="E80" s="17" t="n">
        <v>1</v>
      </c>
      <c r="F80" s="7" t="s">
        <f>=DATEDIF(A80,$O$2,"y")</f>
      </c>
      <c r="G80" s="7" t="s">
        <f>=DATEDIF(A80,$O$2,"ym")</f>
      </c>
      <c r="H80" s="7" t="s">
        <f>=DATEDIF(A80,$O$2,"md")</f>
      </c>
      <c r="I80" s="7" t="n">
        <v>254</v>
      </c>
      <c r="J80" s="17" t="n">
        <v>487.52</v>
      </c>
      <c r="K80" s="6" t="s">
        <f>=Портфель!G5*Портфель!$R$13</f>
      </c>
      <c r="L80" s="6" t="s">
        <f>=E80*K80</f>
      </c>
      <c r="M80" s="6" t="s">
        <f>=(K80-J80)*E80</f>
      </c>
      <c r="N80" s="6" t="s">
        <f>=MAX(0,M80*0.13)</f>
      </c>
    </row>
    <row collapsed="false" customFormat="false" customHeight="false" hidden="false" ht="12.1" outlineLevel="0" r="81">
      <c r="A81" s="44" t="n">
        <v>46049</v>
      </c>
      <c r="B81" s="16" t="s">
        <v>807</v>
      </c>
      <c r="C81" s="16" t="s">
        <v>31</v>
      </c>
      <c r="D81" s="16" t="s">
        <v>32</v>
      </c>
      <c r="E81" s="17" t="n">
        <v>2</v>
      </c>
      <c r="F81" s="7" t="s">
        <f>=DATEDIF(A81,$O$2,"y")</f>
      </c>
      <c r="G81" s="7" t="s">
        <f>=DATEDIF(A81,$O$2,"ym")</f>
      </c>
      <c r="H81" s="7" t="s">
        <f>=DATEDIF(A81,$O$2,"md")</f>
      </c>
      <c r="I81" s="7" t="n">
        <v>222</v>
      </c>
      <c r="J81" s="17" t="n">
        <v>511.04</v>
      </c>
      <c r="K81" s="6" t="s">
        <f>=Портфель!G5*Портфель!$R$13</f>
      </c>
      <c r="L81" s="6" t="s">
        <f>=E81*K81</f>
      </c>
      <c r="M81" s="6" t="s">
        <f>=(K81-J81)*E81</f>
      </c>
      <c r="N81" s="6" t="s">
        <f>=MAX(0,M81*0.13)</f>
      </c>
    </row>
    <row collapsed="false" customFormat="false" customHeight="false" hidden="false" ht="12.1" outlineLevel="0" r="82">
      <c r="A82" s="44" t="n">
        <v>46112</v>
      </c>
      <c r="B82" s="16" t="s">
        <v>807</v>
      </c>
      <c r="C82" s="16" t="s">
        <v>31</v>
      </c>
      <c r="D82" s="16" t="s">
        <v>32</v>
      </c>
      <c r="E82" s="17" t="n">
        <v>2</v>
      </c>
      <c r="F82" s="7" t="s">
        <f>=DATEDIF(A82,$O$2,"y")</f>
      </c>
      <c r="G82" s="7" t="s">
        <f>=DATEDIF(A82,$O$2,"ym")</f>
      </c>
      <c r="H82" s="7" t="s">
        <f>=DATEDIF(A82,$O$2,"md")</f>
      </c>
      <c r="I82" s="7" t="n">
        <v>159</v>
      </c>
      <c r="J82" s="17" t="n">
        <v>530.105</v>
      </c>
      <c r="K82" s="6" t="s">
        <f>=Портфель!G5*Портфель!$R$13</f>
      </c>
      <c r="L82" s="6" t="s">
        <f>=E82*K82</f>
      </c>
      <c r="M82" s="6" t="s">
        <f>=(K82-J82)*E82</f>
      </c>
      <c r="N82" s="6" t="s">
        <f>=MAX(0,M82*0.13)</f>
      </c>
    </row>
    <row collapsed="false" customFormat="false" customHeight="false" hidden="false" ht="12.1" outlineLevel="0" r="83">
      <c r="A83" s="44" t="n">
        <v>46142</v>
      </c>
      <c r="B83" s="16" t="s">
        <v>807</v>
      </c>
      <c r="C83" s="16" t="s">
        <v>31</v>
      </c>
      <c r="D83" s="16" t="s">
        <v>32</v>
      </c>
      <c r="E83" s="17" t="n">
        <v>1</v>
      </c>
      <c r="F83" s="7" t="s">
        <f>=DATEDIF(A83,$O$2,"y")</f>
      </c>
      <c r="G83" s="7" t="s">
        <f>=DATEDIF(A83,$O$2,"ym")</f>
      </c>
      <c r="H83" s="7" t="s">
        <f>=DATEDIF(A83,$O$2,"md")</f>
      </c>
      <c r="I83" s="7" t="n">
        <v>129</v>
      </c>
      <c r="J83" s="17" t="n">
        <v>511.44</v>
      </c>
      <c r="K83" s="6" t="s">
        <f>=Портфель!G5*Портфель!$R$13</f>
      </c>
      <c r="L83" s="6" t="s">
        <f>=E83*K83</f>
      </c>
      <c r="M83" s="6" t="s">
        <f>=(K83-J83)*E83</f>
      </c>
      <c r="N83" s="6" t="s">
        <f>=MAX(0,M83*0.13)</f>
      </c>
    </row>
    <row collapsed="false" customFormat="false" customHeight="false" hidden="false" ht="12.1" outlineLevel="0" r="84">
      <c r="A84" s="44" t="n">
        <v>46223</v>
      </c>
      <c r="B84" s="16" t="s">
        <v>807</v>
      </c>
      <c r="C84" s="16" t="s">
        <v>31</v>
      </c>
      <c r="D84" s="16" t="s">
        <v>32</v>
      </c>
      <c r="E84" s="17" t="n">
        <v>4</v>
      </c>
      <c r="F84" s="7" t="s">
        <f>=DATEDIF(A84,$O$2,"y")</f>
      </c>
      <c r="G84" s="7" t="s">
        <f>=DATEDIF(A84,$O$2,"ym")</f>
      </c>
      <c r="H84" s="7" t="s">
        <f>=DATEDIF(A84,$O$2,"md")</f>
      </c>
      <c r="I84" s="7" t="n">
        <v>47</v>
      </c>
      <c r="J84" s="17" t="n">
        <v>394.25</v>
      </c>
      <c r="K84" s="6" t="s">
        <f>=Портфель!G5*Портфель!$R$13</f>
      </c>
      <c r="L84" s="6" t="s">
        <f>=E84*K84</f>
      </c>
      <c r="M84" s="6" t="s">
        <f>=(K84-J84)*E84</f>
      </c>
      <c r="N84" s="6" t="s">
        <f>=MAX(0,M84*0.13)</f>
      </c>
    </row>
    <row collapsed="false" customFormat="false" customHeight="false" hidden="false" ht="12.1" outlineLevel="0" r="85">
      <c r="A85" s="44" t="n">
        <v>45302</v>
      </c>
      <c r="B85" s="16" t="s">
        <v>807</v>
      </c>
      <c r="C85" s="16" t="s">
        <v>35</v>
      </c>
      <c r="D85" s="16" t="s">
        <v>36</v>
      </c>
      <c r="E85" s="17" t="n">
        <v>10</v>
      </c>
      <c r="F85" s="7" t="s">
        <f>=DATEDIF(A85,$O$2,"y")</f>
      </c>
      <c r="G85" s="7" t="s">
        <f>=DATEDIF(A85,$O$2,"ym")</f>
      </c>
      <c r="H85" s="7" t="s">
        <f>=DATEDIF(A85,$O$2,"md")</f>
      </c>
      <c r="I85" s="7" t="n">
        <v>969</v>
      </c>
      <c r="J85" s="17" t="n">
        <v>572.902</v>
      </c>
      <c r="K85" s="6" t="s">
        <f>=Портфель!G6*Портфель!$R$13</f>
      </c>
      <c r="L85" s="6" t="s">
        <f>=E85*K85</f>
      </c>
      <c r="M85" s="6" t="s">
        <f>=(K85-J85)*E85</f>
      </c>
      <c r="N85" s="6" t="s">
        <f>=MAX(0,M85*0.13)</f>
      </c>
    </row>
    <row collapsed="false" customFormat="false" customHeight="false" hidden="false" ht="12.1" outlineLevel="0" r="86">
      <c r="A86" s="44" t="n">
        <v>45306</v>
      </c>
      <c r="B86" s="16" t="s">
        <v>807</v>
      </c>
      <c r="C86" s="16" t="s">
        <v>35</v>
      </c>
      <c r="D86" s="16" t="s">
        <v>36</v>
      </c>
      <c r="E86" s="17" t="n">
        <v>5</v>
      </c>
      <c r="F86" s="7" t="s">
        <f>=DATEDIF(A86,$O$2,"y")</f>
      </c>
      <c r="G86" s="7" t="s">
        <f>=DATEDIF(A86,$O$2,"ym")</f>
      </c>
      <c r="H86" s="7" t="s">
        <f>=DATEDIF(A86,$O$2,"md")</f>
      </c>
      <c r="I86" s="7" t="n">
        <v>965</v>
      </c>
      <c r="J86" s="17" t="n">
        <v>582.46</v>
      </c>
      <c r="K86" s="6" t="s">
        <f>=Портфель!G6*Портфель!$R$13</f>
      </c>
      <c r="L86" s="6" t="s">
        <f>=E86*K86</f>
      </c>
      <c r="M86" s="6" t="s">
        <f>=(K86-J86)*E86</f>
      </c>
      <c r="N86" s="6" t="s">
        <f>=MAX(0,M86*0.13)</f>
      </c>
    </row>
    <row collapsed="false" customFormat="false" customHeight="false" hidden="false" ht="12.1" outlineLevel="0" r="87">
      <c r="A87" s="44" t="n">
        <v>45309</v>
      </c>
      <c r="B87" s="16" t="s">
        <v>807</v>
      </c>
      <c r="C87" s="16" t="s">
        <v>35</v>
      </c>
      <c r="D87" s="16" t="s">
        <v>36</v>
      </c>
      <c r="E87" s="17" t="n">
        <v>5</v>
      </c>
      <c r="F87" s="7" t="s">
        <f>=DATEDIF(A87,$O$2,"y")</f>
      </c>
      <c r="G87" s="7" t="s">
        <f>=DATEDIF(A87,$O$2,"ym")</f>
      </c>
      <c r="H87" s="7" t="s">
        <f>=DATEDIF(A87,$O$2,"md")</f>
      </c>
      <c r="I87" s="7" t="n">
        <v>962</v>
      </c>
      <c r="J87" s="17" t="n">
        <v>573.352</v>
      </c>
      <c r="K87" s="6" t="s">
        <f>=Портфель!G6*Портфель!$R$13</f>
      </c>
      <c r="L87" s="6" t="s">
        <f>=E87*K87</f>
      </c>
      <c r="M87" s="6" t="s">
        <f>=(K87-J87)*E87</f>
      </c>
      <c r="N87" s="6" t="s">
        <f>=MAX(0,M87*0.13)</f>
      </c>
    </row>
    <row collapsed="false" customFormat="false" customHeight="false" hidden="false" ht="12.1" outlineLevel="0" r="88">
      <c r="A88" s="44" t="n">
        <v>45490</v>
      </c>
      <c r="B88" s="16" t="s">
        <v>807</v>
      </c>
      <c r="C88" s="16" t="s">
        <v>35</v>
      </c>
      <c r="D88" s="16" t="s">
        <v>36</v>
      </c>
      <c r="E88" s="17" t="n">
        <v>4</v>
      </c>
      <c r="F88" s="7" t="s">
        <f>=DATEDIF(A88,$O$2,"y")</f>
      </c>
      <c r="G88" s="7" t="s">
        <f>=DATEDIF(A88,$O$2,"ym")</f>
      </c>
      <c r="H88" s="7" t="s">
        <f>=DATEDIF(A88,$O$2,"md")</f>
      </c>
      <c r="I88" s="7" t="n">
        <v>781</v>
      </c>
      <c r="J88" s="17" t="n">
        <v>512.25</v>
      </c>
      <c r="K88" s="6" t="s">
        <f>=Портфель!G6*Портфель!$R$13</f>
      </c>
      <c r="L88" s="6" t="s">
        <f>=E88*K88</f>
      </c>
      <c r="M88" s="6" t="s">
        <f>=(K88-J88)*E88</f>
      </c>
      <c r="N88" s="6" t="s">
        <f>=MAX(0,M88*0.13)</f>
      </c>
    </row>
    <row collapsed="false" customFormat="false" customHeight="false" hidden="false" ht="12.1" outlineLevel="0" r="89">
      <c r="A89" s="44" t="n">
        <v>45495</v>
      </c>
      <c r="B89" s="16" t="s">
        <v>807</v>
      </c>
      <c r="C89" s="16" t="s">
        <v>35</v>
      </c>
      <c r="D89" s="16" t="s">
        <v>36</v>
      </c>
      <c r="E89" s="17" t="n">
        <v>1</v>
      </c>
      <c r="F89" s="7" t="s">
        <f>=DATEDIF(A89,$O$2,"y")</f>
      </c>
      <c r="G89" s="7" t="s">
        <f>=DATEDIF(A89,$O$2,"ym")</f>
      </c>
      <c r="H89" s="7" t="s">
        <f>=DATEDIF(A89,$O$2,"md")</f>
      </c>
      <c r="I89" s="7" t="n">
        <v>776</v>
      </c>
      <c r="J89" s="17" t="n">
        <v>533.56</v>
      </c>
      <c r="K89" s="6" t="s">
        <f>=Портфель!G6*Портфель!$R$13</f>
      </c>
      <c r="L89" s="6" t="s">
        <f>=E89*K89</f>
      </c>
      <c r="M89" s="6" t="s">
        <f>=(K89-J89)*E89</f>
      </c>
      <c r="N89" s="6" t="s">
        <f>=MAX(0,M89*0.13)</f>
      </c>
    </row>
    <row collapsed="false" customFormat="false" customHeight="false" hidden="false" ht="12.1" outlineLevel="0" r="90">
      <c r="A90" s="44" t="n">
        <v>45498</v>
      </c>
      <c r="B90" s="16" t="s">
        <v>807</v>
      </c>
      <c r="C90" s="16" t="s">
        <v>35</v>
      </c>
      <c r="D90" s="16" t="s">
        <v>36</v>
      </c>
      <c r="E90" s="17" t="n">
        <v>1</v>
      </c>
      <c r="F90" s="7" t="s">
        <f>=DATEDIF(A90,$O$2,"y")</f>
      </c>
      <c r="G90" s="7" t="s">
        <f>=DATEDIF(A90,$O$2,"ym")</f>
      </c>
      <c r="H90" s="7" t="s">
        <f>=DATEDIF(A90,$O$2,"md")</f>
      </c>
      <c r="I90" s="7" t="n">
        <v>773</v>
      </c>
      <c r="J90" s="17" t="n">
        <v>531.76</v>
      </c>
      <c r="K90" s="6" t="s">
        <f>=Портфель!G6*Портфель!$R$13</f>
      </c>
      <c r="L90" s="6" t="s">
        <f>=E90*K90</f>
      </c>
      <c r="M90" s="6" t="s">
        <f>=(K90-J90)*E90</f>
      </c>
      <c r="N90" s="6" t="s">
        <f>=MAX(0,M90*0.13)</f>
      </c>
    </row>
    <row collapsed="false" customFormat="false" customHeight="false" hidden="false" ht="12.1" outlineLevel="0" r="91">
      <c r="A91" s="44" t="n">
        <v>45534</v>
      </c>
      <c r="B91" s="16" t="s">
        <v>807</v>
      </c>
      <c r="C91" s="16" t="s">
        <v>35</v>
      </c>
      <c r="D91" s="16" t="s">
        <v>36</v>
      </c>
      <c r="E91" s="17" t="n">
        <v>2</v>
      </c>
      <c r="F91" s="7" t="s">
        <f>=DATEDIF(A91,$O$2,"y")</f>
      </c>
      <c r="G91" s="7" t="s">
        <f>=DATEDIF(A91,$O$2,"ym")</f>
      </c>
      <c r="H91" s="7" t="s">
        <f>=DATEDIF(A91,$O$2,"md")</f>
      </c>
      <c r="I91" s="7" t="n">
        <v>737</v>
      </c>
      <c r="J91" s="17" t="n">
        <v>477.275</v>
      </c>
      <c r="K91" s="6" t="s">
        <f>=Портфель!G6*Портфель!$R$13</f>
      </c>
      <c r="L91" s="6" t="s">
        <f>=E91*K91</f>
      </c>
      <c r="M91" s="6" t="s">
        <f>=(K91-J91)*E91</f>
      </c>
      <c r="N91" s="6" t="s">
        <f>=MAX(0,M91*0.13)</f>
      </c>
    </row>
    <row collapsed="false" customFormat="false" customHeight="false" hidden="false" ht="12.1" outlineLevel="0" r="92">
      <c r="A92" s="44" t="n">
        <v>45547</v>
      </c>
      <c r="B92" s="16" t="s">
        <v>807</v>
      </c>
      <c r="C92" s="16" t="s">
        <v>35</v>
      </c>
      <c r="D92" s="16" t="s">
        <v>36</v>
      </c>
      <c r="E92" s="17" t="n">
        <v>2</v>
      </c>
      <c r="F92" s="7" t="s">
        <f>=DATEDIF(A92,$O$2,"y")</f>
      </c>
      <c r="G92" s="7" t="s">
        <f>=DATEDIF(A92,$O$2,"ym")</f>
      </c>
      <c r="H92" s="7" t="s">
        <f>=DATEDIF(A92,$O$2,"md")</f>
      </c>
      <c r="I92" s="7" t="n">
        <v>724</v>
      </c>
      <c r="J92" s="17" t="n">
        <v>476.775</v>
      </c>
      <c r="K92" s="6" t="s">
        <f>=Портфель!G6*Портфель!$R$13</f>
      </c>
      <c r="L92" s="6" t="s">
        <f>=E92*K92</f>
      </c>
      <c r="M92" s="6" t="s">
        <f>=(K92-J92)*E92</f>
      </c>
      <c r="N92" s="6" t="s">
        <f>=MAX(0,M92*0.13)</f>
      </c>
    </row>
    <row collapsed="false" customFormat="false" customHeight="false" hidden="false" ht="12.1" outlineLevel="0" r="93">
      <c r="A93" s="44" t="n">
        <v>45589</v>
      </c>
      <c r="B93" s="16" t="s">
        <v>807</v>
      </c>
      <c r="C93" s="16" t="s">
        <v>35</v>
      </c>
      <c r="D93" s="16" t="s">
        <v>36</v>
      </c>
      <c r="E93" s="17" t="n">
        <v>5</v>
      </c>
      <c r="F93" s="7" t="s">
        <f>=DATEDIF(A93,$O$2,"y")</f>
      </c>
      <c r="G93" s="7" t="s">
        <f>=DATEDIF(A93,$O$2,"ym")</f>
      </c>
      <c r="H93" s="7" t="s">
        <f>=DATEDIF(A93,$O$2,"md")</f>
      </c>
      <c r="I93" s="7" t="n">
        <v>682</v>
      </c>
      <c r="J93" s="17" t="n">
        <v>470.314</v>
      </c>
      <c r="K93" s="6" t="s">
        <f>=Портфель!G6*Портфель!$R$13</f>
      </c>
      <c r="L93" s="6" t="s">
        <f>=E93*K93</f>
      </c>
      <c r="M93" s="6" t="s">
        <f>=(K93-J93)*E93</f>
      </c>
      <c r="N93" s="6" t="s">
        <f>=MAX(0,M93*0.13)</f>
      </c>
    </row>
    <row collapsed="false" customFormat="false" customHeight="false" hidden="false" ht="12.1" outlineLevel="0" r="94">
      <c r="A94" s="44" t="n">
        <v>45594</v>
      </c>
      <c r="B94" s="16" t="s">
        <v>807</v>
      </c>
      <c r="C94" s="16" t="s">
        <v>35</v>
      </c>
      <c r="D94" s="16" t="s">
        <v>36</v>
      </c>
      <c r="E94" s="17" t="n">
        <v>4</v>
      </c>
      <c r="F94" s="7" t="s">
        <f>=DATEDIF(A94,$O$2,"y")</f>
      </c>
      <c r="G94" s="7" t="s">
        <f>=DATEDIF(A94,$O$2,"ym")</f>
      </c>
      <c r="H94" s="7" t="s">
        <f>=DATEDIF(A94,$O$2,"md")</f>
      </c>
      <c r="I94" s="7" t="n">
        <v>677</v>
      </c>
      <c r="J94" s="17" t="n">
        <v>439.34</v>
      </c>
      <c r="K94" s="6" t="s">
        <f>=Портфель!G6*Портфель!$R$13</f>
      </c>
      <c r="L94" s="6" t="s">
        <f>=E94*K94</f>
      </c>
      <c r="M94" s="6" t="s">
        <f>=(K94-J94)*E94</f>
      </c>
      <c r="N94" s="6" t="s">
        <f>=MAX(0,M94*0.13)</f>
      </c>
    </row>
    <row collapsed="false" customFormat="false" customHeight="false" hidden="false" ht="12.1" outlineLevel="0" r="95">
      <c r="A95" s="44" t="n">
        <v>45596</v>
      </c>
      <c r="B95" s="16" t="s">
        <v>807</v>
      </c>
      <c r="C95" s="16" t="s">
        <v>35</v>
      </c>
      <c r="D95" s="16" t="s">
        <v>36</v>
      </c>
      <c r="E95" s="17" t="n">
        <v>1</v>
      </c>
      <c r="F95" s="7" t="s">
        <f>=DATEDIF(A95,$O$2,"y")</f>
      </c>
      <c r="G95" s="7" t="s">
        <f>=DATEDIF(A95,$O$2,"ym")</f>
      </c>
      <c r="H95" s="7" t="s">
        <f>=DATEDIF(A95,$O$2,"md")</f>
      </c>
      <c r="I95" s="7" t="n">
        <v>675</v>
      </c>
      <c r="J95" s="17" t="n">
        <v>433.63</v>
      </c>
      <c r="K95" s="6" t="s">
        <f>=Портфель!G6*Портфель!$R$13</f>
      </c>
      <c r="L95" s="6" t="s">
        <f>=E95*K95</f>
      </c>
      <c r="M95" s="6" t="s">
        <f>=(K95-J95)*E95</f>
      </c>
      <c r="N95" s="6" t="s">
        <f>=MAX(0,M95*0.13)</f>
      </c>
    </row>
    <row collapsed="false" customFormat="false" customHeight="false" hidden="false" ht="12.1" outlineLevel="0" r="96">
      <c r="A96" s="44" t="n">
        <v>45608</v>
      </c>
      <c r="B96" s="16" t="s">
        <v>807</v>
      </c>
      <c r="C96" s="16" t="s">
        <v>35</v>
      </c>
      <c r="D96" s="16" t="s">
        <v>36</v>
      </c>
      <c r="E96" s="17" t="n">
        <v>60</v>
      </c>
      <c r="F96" s="7" t="s">
        <f>=DATEDIF(A96,$O$2,"y")</f>
      </c>
      <c r="G96" s="7" t="s">
        <f>=DATEDIF(A96,$O$2,"ym")</f>
      </c>
      <c r="H96" s="7" t="s">
        <f>=DATEDIF(A96,$O$2,"md")</f>
      </c>
      <c r="I96" s="7" t="n">
        <v>662</v>
      </c>
      <c r="J96" s="17" t="n">
        <v>483.52366666667</v>
      </c>
      <c r="K96" s="6" t="s">
        <f>=Портфель!G6*Портфель!$R$13</f>
      </c>
      <c r="L96" s="6" t="s">
        <f>=E96*K96</f>
      </c>
      <c r="M96" s="6" t="s">
        <f>=(K96-J96)*E96</f>
      </c>
      <c r="N96" s="6" t="s">
        <f>=MAX(0,M96*0.13)</f>
      </c>
    </row>
    <row collapsed="false" customFormat="false" customHeight="false" hidden="false" ht="12.1" outlineLevel="0" r="97">
      <c r="A97" s="44" t="n">
        <v>45874</v>
      </c>
      <c r="B97" s="16" t="s">
        <v>807</v>
      </c>
      <c r="C97" s="16" t="s">
        <v>39</v>
      </c>
      <c r="D97" s="16" t="s">
        <v>40</v>
      </c>
      <c r="E97" s="17" t="n">
        <v>2</v>
      </c>
      <c r="F97" s="7" t="s">
        <f>=DATEDIF(A97,$O$2,"y")</f>
      </c>
      <c r="G97" s="7" t="s">
        <f>=DATEDIF(A97,$O$2,"ym")</f>
      </c>
      <c r="H97" s="7" t="s">
        <f>=DATEDIF(A97,$O$2,"md")</f>
      </c>
      <c r="I97" s="7" t="n">
        <v>397</v>
      </c>
      <c r="J97" s="17" t="n">
        <v>2957.26</v>
      </c>
      <c r="K97" s="6" t="s">
        <f>=Портфель!G7*Портфель!$R$13</f>
      </c>
      <c r="L97" s="6" t="s">
        <f>=E97*K97</f>
      </c>
      <c r="M97" s="6" t="s">
        <f>=(K97-J97)*E97</f>
      </c>
      <c r="N97" s="6" t="s">
        <f>=MAX(0,M97*0.13)</f>
      </c>
    </row>
    <row collapsed="false" customFormat="false" customHeight="false" hidden="false" ht="12.1" outlineLevel="0" r="98">
      <c r="A98" s="44" t="n">
        <v>45924</v>
      </c>
      <c r="B98" s="16" t="s">
        <v>807</v>
      </c>
      <c r="C98" s="16" t="s">
        <v>39</v>
      </c>
      <c r="D98" s="16" t="s">
        <v>40</v>
      </c>
      <c r="E98" s="17" t="n">
        <v>2</v>
      </c>
      <c r="F98" s="7" t="s">
        <f>=DATEDIF(A98,$O$2,"y")</f>
      </c>
      <c r="G98" s="7" t="s">
        <f>=DATEDIF(A98,$O$2,"ym")</f>
      </c>
      <c r="H98" s="7" t="s">
        <f>=DATEDIF(A98,$O$2,"md")</f>
      </c>
      <c r="I98" s="7" t="n">
        <v>347</v>
      </c>
      <c r="J98" s="17" t="n">
        <v>2859.185</v>
      </c>
      <c r="K98" s="6" t="s">
        <f>=Портфель!G7*Портфель!$R$13</f>
      </c>
      <c r="L98" s="6" t="s">
        <f>=E98*K98</f>
      </c>
      <c r="M98" s="6" t="s">
        <f>=(K98-J98)*E98</f>
      </c>
      <c r="N98" s="6" t="s">
        <f>=MAX(0,M98*0.13)</f>
      </c>
    </row>
    <row collapsed="false" customFormat="false" customHeight="false" hidden="false" ht="12.1" outlineLevel="0" r="99">
      <c r="A99" s="44" t="n">
        <v>45961</v>
      </c>
      <c r="B99" s="16" t="s">
        <v>807</v>
      </c>
      <c r="C99" s="16" t="s">
        <v>39</v>
      </c>
      <c r="D99" s="16" t="s">
        <v>40</v>
      </c>
      <c r="E99" s="17" t="n">
        <v>1</v>
      </c>
      <c r="F99" s="7" t="s">
        <f>=DATEDIF(A99,$O$2,"y")</f>
      </c>
      <c r="G99" s="7" t="s">
        <f>=DATEDIF(A99,$O$2,"ym")</f>
      </c>
      <c r="H99" s="7" t="s">
        <f>=DATEDIF(A99,$O$2,"md")</f>
      </c>
      <c r="I99" s="7" t="n">
        <v>310</v>
      </c>
      <c r="J99" s="17" t="n">
        <v>2508.92</v>
      </c>
      <c r="K99" s="6" t="s">
        <f>=Портфель!G7*Портфель!$R$13</f>
      </c>
      <c r="L99" s="6" t="s">
        <f>=E99*K99</f>
      </c>
      <c r="M99" s="6" t="s">
        <f>=(K99-J99)*E99</f>
      </c>
      <c r="N99" s="6" t="s">
        <f>=MAX(0,M99*0.13)</f>
      </c>
    </row>
    <row collapsed="false" customFormat="false" customHeight="false" hidden="false" ht="12.1" outlineLevel="0" r="100">
      <c r="A100" s="44" t="n">
        <v>45966</v>
      </c>
      <c r="B100" s="16" t="s">
        <v>807</v>
      </c>
      <c r="C100" s="16" t="s">
        <v>39</v>
      </c>
      <c r="D100" s="16" t="s">
        <v>40</v>
      </c>
      <c r="E100" s="17" t="n">
        <v>5</v>
      </c>
      <c r="F100" s="7" t="s">
        <f>=DATEDIF(A100,$O$2,"y")</f>
      </c>
      <c r="G100" s="7" t="s">
        <f>=DATEDIF(A100,$O$2,"ym")</f>
      </c>
      <c r="H100" s="7" t="s">
        <f>=DATEDIF(A100,$O$2,"md")</f>
      </c>
      <c r="I100" s="7" t="n">
        <v>305</v>
      </c>
      <c r="J100" s="17" t="n">
        <v>2526.432</v>
      </c>
      <c r="K100" s="6" t="s">
        <f>=Портфель!G7*Портфель!$R$13</f>
      </c>
      <c r="L100" s="6" t="s">
        <f>=E100*K100</f>
      </c>
      <c r="M100" s="6" t="s">
        <f>=(K100-J100)*E100</f>
      </c>
      <c r="N100" s="6" t="s">
        <f>=MAX(0,M100*0.13)</f>
      </c>
    </row>
    <row collapsed="false" customFormat="false" customHeight="false" hidden="false" ht="12.1" outlineLevel="0" r="101">
      <c r="A101" s="44" t="n">
        <v>46045</v>
      </c>
      <c r="B101" s="16" t="s">
        <v>807</v>
      </c>
      <c r="C101" s="16" t="s">
        <v>39</v>
      </c>
      <c r="D101" s="16" t="s">
        <v>40</v>
      </c>
      <c r="E101" s="17" t="n">
        <v>1</v>
      </c>
      <c r="F101" s="7" t="s">
        <f>=DATEDIF(A101,$O$2,"y")</f>
      </c>
      <c r="G101" s="7" t="s">
        <f>=DATEDIF(A101,$O$2,"ym")</f>
      </c>
      <c r="H101" s="7" t="s">
        <f>=DATEDIF(A101,$O$2,"md")</f>
      </c>
      <c r="I101" s="7" t="n">
        <v>225</v>
      </c>
      <c r="J101" s="17" t="n">
        <v>2582.48</v>
      </c>
      <c r="K101" s="6" t="s">
        <f>=Портфель!G7*Портфель!$R$13</f>
      </c>
      <c r="L101" s="6" t="s">
        <f>=E101*K101</f>
      </c>
      <c r="M101" s="6" t="s">
        <f>=(K101-J101)*E101</f>
      </c>
      <c r="N101" s="6" t="s">
        <f>=MAX(0,M101*0.13)</f>
      </c>
    </row>
    <row collapsed="false" customFormat="false" customHeight="false" hidden="false" ht="12.1" outlineLevel="0" r="102">
      <c r="A102" s="44" t="n">
        <v>46052</v>
      </c>
      <c r="B102" s="16" t="s">
        <v>807</v>
      </c>
      <c r="C102" s="16" t="s">
        <v>39</v>
      </c>
      <c r="D102" s="16" t="s">
        <v>40</v>
      </c>
      <c r="E102" s="17" t="n">
        <v>1</v>
      </c>
      <c r="F102" s="7" t="s">
        <f>=DATEDIF(A102,$O$2,"y")</f>
      </c>
      <c r="G102" s="7" t="s">
        <f>=DATEDIF(A102,$O$2,"ym")</f>
      </c>
      <c r="H102" s="7" t="s">
        <f>=DATEDIF(A102,$O$2,"md")</f>
      </c>
      <c r="I102" s="7" t="n">
        <v>219</v>
      </c>
      <c r="J102" s="17" t="n">
        <v>2525.43</v>
      </c>
      <c r="K102" s="6" t="s">
        <f>=Портфель!G7*Портфель!$R$13</f>
      </c>
      <c r="L102" s="6" t="s">
        <f>=E102*K102</f>
      </c>
      <c r="M102" s="6" t="s">
        <f>=(K102-J102)*E102</f>
      </c>
      <c r="N102" s="6" t="s">
        <f>=MAX(0,M102*0.13)</f>
      </c>
    </row>
    <row collapsed="false" customFormat="false" customHeight="false" hidden="false" ht="12.1" outlineLevel="0" r="103">
      <c r="A103" s="44" t="n">
        <v>46080</v>
      </c>
      <c r="B103" s="16" t="s">
        <v>807</v>
      </c>
      <c r="C103" s="16" t="s">
        <v>39</v>
      </c>
      <c r="D103" s="16" t="s">
        <v>40</v>
      </c>
      <c r="E103" s="17" t="n">
        <v>1</v>
      </c>
      <c r="F103" s="7" t="s">
        <f>=DATEDIF(A103,$O$2,"y")</f>
      </c>
      <c r="G103" s="7" t="s">
        <f>=DATEDIF(A103,$O$2,"ym")</f>
      </c>
      <c r="H103" s="7" t="s">
        <f>=DATEDIF(A103,$O$2,"md")</f>
      </c>
      <c r="I103" s="7" t="n">
        <v>191</v>
      </c>
      <c r="J103" s="17" t="n">
        <v>2427.86</v>
      </c>
      <c r="K103" s="6" t="s">
        <f>=Портфель!G7*Портфель!$R$13</f>
      </c>
      <c r="L103" s="6" t="s">
        <f>=E103*K103</f>
      </c>
      <c r="M103" s="6" t="s">
        <f>=(K103-J103)*E103</f>
      </c>
      <c r="N103" s="6" t="s">
        <f>=MAX(0,M103*0.13)</f>
      </c>
    </row>
    <row collapsed="false" customFormat="false" customHeight="false" hidden="false" ht="12.1" outlineLevel="0" r="104">
      <c r="A104" s="44" t="n">
        <v>46112</v>
      </c>
      <c r="B104" s="16" t="s">
        <v>807</v>
      </c>
      <c r="C104" s="16" t="s">
        <v>39</v>
      </c>
      <c r="D104" s="16" t="s">
        <v>40</v>
      </c>
      <c r="E104" s="17" t="n">
        <v>1</v>
      </c>
      <c r="F104" s="7" t="s">
        <f>=DATEDIF(A104,$O$2,"y")</f>
      </c>
      <c r="G104" s="7" t="s">
        <f>=DATEDIF(A104,$O$2,"ym")</f>
      </c>
      <c r="H104" s="7" t="s">
        <f>=DATEDIF(A104,$O$2,"md")</f>
      </c>
      <c r="I104" s="7" t="n">
        <v>159</v>
      </c>
      <c r="J104" s="17" t="n">
        <v>2393.83</v>
      </c>
      <c r="K104" s="6" t="s">
        <f>=Портфель!G7*Портфель!$R$13</f>
      </c>
      <c r="L104" s="6" t="s">
        <f>=E104*K104</f>
      </c>
      <c r="M104" s="6" t="s">
        <f>=(K104-J104)*E104</f>
      </c>
      <c r="N104" s="6" t="s">
        <f>=MAX(0,M104*0.13)</f>
      </c>
    </row>
    <row collapsed="false" customFormat="false" customHeight="false" hidden="false" ht="12.1" outlineLevel="0" r="105">
      <c r="A105" s="44" t="n">
        <v>46197</v>
      </c>
      <c r="B105" s="16" t="s">
        <v>807</v>
      </c>
      <c r="C105" s="16" t="s">
        <v>39</v>
      </c>
      <c r="D105" s="16" t="s">
        <v>40</v>
      </c>
      <c r="E105" s="17" t="n">
        <v>1</v>
      </c>
      <c r="F105" s="7" t="s">
        <f>=DATEDIF(A105,$O$2,"y")</f>
      </c>
      <c r="G105" s="7" t="s">
        <f>=DATEDIF(A105,$O$2,"ym")</f>
      </c>
      <c r="H105" s="7" t="s">
        <f>=DATEDIF(A105,$O$2,"md")</f>
      </c>
      <c r="I105" s="7" t="n">
        <v>74</v>
      </c>
      <c r="J105" s="17" t="n">
        <v>2176.17</v>
      </c>
      <c r="K105" s="6" t="s">
        <f>=Портфель!G7*Портфель!$R$13</f>
      </c>
      <c r="L105" s="6" t="s">
        <f>=E105*K105</f>
      </c>
      <c r="M105" s="6" t="s">
        <f>=(K105-J105)*E105</f>
      </c>
      <c r="N105" s="6" t="s">
        <f>=MAX(0,M105*0.13)</f>
      </c>
    </row>
    <row collapsed="false" customFormat="false" customHeight="false" hidden="false" ht="12.1" outlineLevel="0" r="106">
      <c r="A106" s="44" t="n">
        <v>46223</v>
      </c>
      <c r="B106" s="16" t="s">
        <v>807</v>
      </c>
      <c r="C106" s="16" t="s">
        <v>39</v>
      </c>
      <c r="D106" s="16" t="s">
        <v>40</v>
      </c>
      <c r="E106" s="17" t="n">
        <v>1</v>
      </c>
      <c r="F106" s="7" t="s">
        <f>=DATEDIF(A106,$O$2,"y")</f>
      </c>
      <c r="G106" s="7" t="s">
        <f>=DATEDIF(A106,$O$2,"ym")</f>
      </c>
      <c r="H106" s="7" t="s">
        <f>=DATEDIF(A106,$O$2,"md")</f>
      </c>
      <c r="I106" s="7" t="n">
        <v>47</v>
      </c>
      <c r="J106" s="17" t="n">
        <v>1901.96</v>
      </c>
      <c r="K106" s="6" t="s">
        <f>=Портфель!G7*Портфель!$R$13</f>
      </c>
      <c r="L106" s="6" t="s">
        <f>=E106*K106</f>
      </c>
      <c r="M106" s="6" t="s">
        <f>=(K106-J106)*E106</f>
      </c>
      <c r="N106" s="6" t="s">
        <f>=MAX(0,M106*0.13)</f>
      </c>
    </row>
    <row collapsed="false" customFormat="false" customHeight="false" hidden="false" ht="12.1" outlineLevel="0" r="107">
      <c r="A107" s="44" t="n">
        <v>46238</v>
      </c>
      <c r="B107" s="16" t="s">
        <v>807</v>
      </c>
      <c r="C107" s="16" t="s">
        <v>39</v>
      </c>
      <c r="D107" s="16" t="s">
        <v>40</v>
      </c>
      <c r="E107" s="17" t="n">
        <v>1</v>
      </c>
      <c r="F107" s="7" t="s">
        <f>=DATEDIF(A107,$O$2,"y")</f>
      </c>
      <c r="G107" s="7" t="s">
        <f>=DATEDIF(A107,$O$2,"ym")</f>
      </c>
      <c r="H107" s="7" t="s">
        <f>=DATEDIF(A107,$O$2,"md")</f>
      </c>
      <c r="I107" s="7" t="n">
        <v>32</v>
      </c>
      <c r="J107" s="17" t="n">
        <v>2087.6</v>
      </c>
      <c r="K107" s="6" t="s">
        <f>=Портфель!G7*Портфель!$R$13</f>
      </c>
      <c r="L107" s="6" t="s">
        <f>=E107*K107</f>
      </c>
      <c r="M107" s="6" t="s">
        <f>=(K107-J107)*E107</f>
      </c>
      <c r="N107" s="6" t="s">
        <f>=MAX(0,M107*0.13)</f>
      </c>
    </row>
    <row collapsed="false" customFormat="false" customHeight="false" hidden="false" ht="12.1" outlineLevel="0" r="108">
      <c r="A108" s="44" t="n">
        <v>45922</v>
      </c>
      <c r="B108" s="16" t="s">
        <v>807</v>
      </c>
      <c r="C108" s="16" t="s">
        <v>43</v>
      </c>
      <c r="D108" s="16" t="s">
        <v>44</v>
      </c>
      <c r="E108" s="17" t="n">
        <v>3</v>
      </c>
      <c r="F108" s="7" t="s">
        <f>=DATEDIF(A108,$O$2,"y")</f>
      </c>
      <c r="G108" s="7" t="s">
        <f>=DATEDIF(A108,$O$2,"ym")</f>
      </c>
      <c r="H108" s="7" t="s">
        <f>=DATEDIF(A108,$O$2,"md")</f>
      </c>
      <c r="I108" s="7" t="n">
        <v>349</v>
      </c>
      <c r="J108" s="17" t="n">
        <v>1226.54</v>
      </c>
      <c r="K108" s="6" t="s">
        <f>=Портфель!G8*Портфель!$R$13</f>
      </c>
      <c r="L108" s="6" t="s">
        <f>=E108*K108</f>
      </c>
      <c r="M108" s="6" t="s">
        <f>=(K108-J108)*E108</f>
      </c>
      <c r="N108" s="6" t="s">
        <f>=MAX(0,M108*0.13)</f>
      </c>
    </row>
    <row collapsed="false" customFormat="false" customHeight="false" hidden="false" ht="12.1" outlineLevel="0" r="109">
      <c r="A109" s="44" t="n">
        <v>45930</v>
      </c>
      <c r="B109" s="16" t="s">
        <v>807</v>
      </c>
      <c r="C109" s="16" t="s">
        <v>43</v>
      </c>
      <c r="D109" s="16" t="s">
        <v>44</v>
      </c>
      <c r="E109" s="17" t="n">
        <v>1</v>
      </c>
      <c r="F109" s="7" t="s">
        <f>=DATEDIF(A109,$O$2,"y")</f>
      </c>
      <c r="G109" s="7" t="s">
        <f>=DATEDIF(A109,$O$2,"ym")</f>
      </c>
      <c r="H109" s="7" t="s">
        <f>=DATEDIF(A109,$O$2,"md")</f>
      </c>
      <c r="I109" s="7" t="n">
        <v>341</v>
      </c>
      <c r="J109" s="17" t="n">
        <v>1246.35</v>
      </c>
      <c r="K109" s="6" t="s">
        <f>=Портфель!G8*Портфель!$R$13</f>
      </c>
      <c r="L109" s="6" t="s">
        <f>=E109*K109</f>
      </c>
      <c r="M109" s="6" t="s">
        <f>=(K109-J109)*E109</f>
      </c>
      <c r="N109" s="6" t="s">
        <f>=MAX(0,M109*0.13)</f>
      </c>
    </row>
    <row collapsed="false" customFormat="false" customHeight="false" hidden="false" ht="12.1" outlineLevel="0" r="110">
      <c r="A110" s="44" t="n">
        <v>45961</v>
      </c>
      <c r="B110" s="16" t="s">
        <v>807</v>
      </c>
      <c r="C110" s="16" t="s">
        <v>43</v>
      </c>
      <c r="D110" s="16" t="s">
        <v>44</v>
      </c>
      <c r="E110" s="17" t="n">
        <v>2</v>
      </c>
      <c r="F110" s="7" t="s">
        <f>=DATEDIF(A110,$O$2,"y")</f>
      </c>
      <c r="G110" s="7" t="s">
        <f>=DATEDIF(A110,$O$2,"ym")</f>
      </c>
      <c r="H110" s="7" t="s">
        <f>=DATEDIF(A110,$O$2,"md")</f>
      </c>
      <c r="I110" s="7" t="n">
        <v>310</v>
      </c>
      <c r="J110" s="17" t="n">
        <v>1226.94</v>
      </c>
      <c r="K110" s="6" t="s">
        <f>=Портфель!G8*Портфель!$R$13</f>
      </c>
      <c r="L110" s="6" t="s">
        <f>=E110*K110</f>
      </c>
      <c r="M110" s="6" t="s">
        <f>=(K110-J110)*E110</f>
      </c>
      <c r="N110" s="6" t="s">
        <f>=MAX(0,M110*0.13)</f>
      </c>
    </row>
    <row collapsed="false" customFormat="false" customHeight="false" hidden="false" ht="12.1" outlineLevel="0" r="111">
      <c r="A111" s="44" t="n">
        <v>45966</v>
      </c>
      <c r="B111" s="16" t="s">
        <v>807</v>
      </c>
      <c r="C111" s="16" t="s">
        <v>43</v>
      </c>
      <c r="D111" s="16" t="s">
        <v>44</v>
      </c>
      <c r="E111" s="17" t="n">
        <v>1</v>
      </c>
      <c r="F111" s="7" t="s">
        <f>=DATEDIF(A111,$O$2,"y")</f>
      </c>
      <c r="G111" s="7" t="s">
        <f>=DATEDIF(A111,$O$2,"ym")</f>
      </c>
      <c r="H111" s="7" t="s">
        <f>=DATEDIF(A111,$O$2,"md")</f>
      </c>
      <c r="I111" s="7" t="n">
        <v>305</v>
      </c>
      <c r="J111" s="17" t="n">
        <v>1233.94</v>
      </c>
      <c r="K111" s="6" t="s">
        <f>=Портфель!G8*Портфель!$R$13</f>
      </c>
      <c r="L111" s="6" t="s">
        <f>=E111*K111</f>
      </c>
      <c r="M111" s="6" t="s">
        <f>=(K111-J111)*E111</f>
      </c>
      <c r="N111" s="6" t="s">
        <f>=MAX(0,M111*0.13)</f>
      </c>
    </row>
    <row collapsed="false" customFormat="false" customHeight="false" hidden="false" ht="12.1" outlineLevel="0" r="112">
      <c r="A112" s="44" t="n">
        <v>45966</v>
      </c>
      <c r="B112" s="16" t="s">
        <v>807</v>
      </c>
      <c r="C112" s="16" t="s">
        <v>43</v>
      </c>
      <c r="D112" s="16" t="s">
        <v>44</v>
      </c>
      <c r="E112" s="17" t="n">
        <v>3</v>
      </c>
      <c r="F112" s="7" t="s">
        <f>=DATEDIF(A112,$O$2,"y")</f>
      </c>
      <c r="G112" s="7" t="s">
        <f>=DATEDIF(A112,$O$2,"ym")</f>
      </c>
      <c r="H112" s="7" t="s">
        <f>=DATEDIF(A112,$O$2,"md")</f>
      </c>
      <c r="I112" s="7" t="n">
        <v>305</v>
      </c>
      <c r="J112" s="17" t="n">
        <v>1233.9433333333</v>
      </c>
      <c r="K112" s="6" t="s">
        <f>=Портфель!G8*Портфель!$R$13</f>
      </c>
      <c r="L112" s="6" t="s">
        <f>=E112*K112</f>
      </c>
      <c r="M112" s="6" t="s">
        <f>=(K112-J112)*E112</f>
      </c>
      <c r="N112" s="6" t="s">
        <f>=MAX(0,M112*0.13)</f>
      </c>
    </row>
    <row collapsed="false" customFormat="false" customHeight="false" hidden="false" ht="12.1" outlineLevel="0" r="113">
      <c r="A113" s="44" t="n">
        <v>45966</v>
      </c>
      <c r="B113" s="16" t="s">
        <v>807</v>
      </c>
      <c r="C113" s="16" t="s">
        <v>43</v>
      </c>
      <c r="D113" s="16" t="s">
        <v>44</v>
      </c>
      <c r="E113" s="17" t="n">
        <v>2</v>
      </c>
      <c r="F113" s="7" t="s">
        <f>=DATEDIF(A113,$O$2,"y")</f>
      </c>
      <c r="G113" s="7" t="s">
        <f>=DATEDIF(A113,$O$2,"ym")</f>
      </c>
      <c r="H113" s="7" t="s">
        <f>=DATEDIF(A113,$O$2,"md")</f>
      </c>
      <c r="I113" s="7" t="n">
        <v>305</v>
      </c>
      <c r="J113" s="17" t="n">
        <v>1233.345</v>
      </c>
      <c r="K113" s="6" t="s">
        <f>=Портфель!G8*Портфель!$R$13</f>
      </c>
      <c r="L113" s="6" t="s">
        <f>=E113*K113</f>
      </c>
      <c r="M113" s="6" t="s">
        <f>=(K113-J113)*E113</f>
      </c>
      <c r="N113" s="6" t="s">
        <f>=MAX(0,M113*0.13)</f>
      </c>
    </row>
    <row collapsed="false" customFormat="false" customHeight="false" hidden="false" ht="12.1" outlineLevel="0" r="114">
      <c r="A114" s="44" t="n">
        <v>45966</v>
      </c>
      <c r="B114" s="16" t="s">
        <v>807</v>
      </c>
      <c r="C114" s="16" t="s">
        <v>43</v>
      </c>
      <c r="D114" s="16" t="s">
        <v>44</v>
      </c>
      <c r="E114" s="17" t="n">
        <v>8</v>
      </c>
      <c r="F114" s="7" t="s">
        <f>=DATEDIF(A114,$O$2,"y")</f>
      </c>
      <c r="G114" s="7" t="s">
        <f>=DATEDIF(A114,$O$2,"ym")</f>
      </c>
      <c r="H114" s="7" t="s">
        <f>=DATEDIF(A114,$O$2,"md")</f>
      </c>
      <c r="I114" s="7" t="n">
        <v>305</v>
      </c>
      <c r="J114" s="17" t="n">
        <v>1233.3425</v>
      </c>
      <c r="K114" s="6" t="s">
        <f>=Портфель!G8*Портфель!$R$13</f>
      </c>
      <c r="L114" s="6" t="s">
        <f>=E114*K114</f>
      </c>
      <c r="M114" s="6" t="s">
        <f>=(K114-J114)*E114</f>
      </c>
      <c r="N114" s="6" t="s">
        <f>=MAX(0,M114*0.13)</f>
      </c>
    </row>
    <row collapsed="false" customFormat="false" customHeight="false" hidden="false" ht="12.1" outlineLevel="0" r="115">
      <c r="A115" s="44" t="n">
        <v>46080</v>
      </c>
      <c r="B115" s="16" t="s">
        <v>807</v>
      </c>
      <c r="C115" s="16" t="s">
        <v>43</v>
      </c>
      <c r="D115" s="16" t="s">
        <v>44</v>
      </c>
      <c r="E115" s="17" t="n">
        <v>1</v>
      </c>
      <c r="F115" s="7" t="s">
        <f>=DATEDIF(A115,$O$2,"y")</f>
      </c>
      <c r="G115" s="7" t="s">
        <f>=DATEDIF(A115,$O$2,"ym")</f>
      </c>
      <c r="H115" s="7" t="s">
        <f>=DATEDIF(A115,$O$2,"md")</f>
      </c>
      <c r="I115" s="7" t="n">
        <v>191</v>
      </c>
      <c r="J115" s="17" t="n">
        <v>1425.49</v>
      </c>
      <c r="K115" s="6" t="s">
        <f>=Портфель!G8*Портфель!$R$13</f>
      </c>
      <c r="L115" s="6" t="s">
        <f>=E115*K115</f>
      </c>
      <c r="M115" s="6" t="s">
        <f>=(K115-J115)*E115</f>
      </c>
      <c r="N115" s="6" t="s">
        <f>=MAX(0,M115*0.13)</f>
      </c>
    </row>
    <row collapsed="false" customFormat="false" customHeight="false" hidden="false" ht="12.1" outlineLevel="0" r="116">
      <c r="A116" s="44" t="n">
        <v>46142</v>
      </c>
      <c r="B116" s="16" t="s">
        <v>807</v>
      </c>
      <c r="C116" s="16" t="s">
        <v>43</v>
      </c>
      <c r="D116" s="16" t="s">
        <v>44</v>
      </c>
      <c r="E116" s="17" t="n">
        <v>2</v>
      </c>
      <c r="F116" s="7" t="s">
        <f>=DATEDIF(A116,$O$2,"y")</f>
      </c>
      <c r="G116" s="7" t="s">
        <f>=DATEDIF(A116,$O$2,"ym")</f>
      </c>
      <c r="H116" s="7" t="s">
        <f>=DATEDIF(A116,$O$2,"md")</f>
      </c>
      <c r="I116" s="7" t="n">
        <v>129</v>
      </c>
      <c r="J116" s="17" t="n">
        <v>1372.65</v>
      </c>
      <c r="K116" s="6" t="s">
        <f>=Портфель!G8*Портфель!$R$13</f>
      </c>
      <c r="L116" s="6" t="s">
        <f>=E116*K116</f>
      </c>
      <c r="M116" s="6" t="s">
        <f>=(K116-J116)*E116</f>
      </c>
      <c r="N116" s="6" t="s">
        <f>=MAX(0,M116*0.13)</f>
      </c>
    </row>
    <row collapsed="false" customFormat="false" customHeight="false" hidden="false" ht="12.1" outlineLevel="0" r="117">
      <c r="A117" s="44" t="n">
        <v>46223</v>
      </c>
      <c r="B117" s="16" t="s">
        <v>807</v>
      </c>
      <c r="C117" s="16" t="s">
        <v>43</v>
      </c>
      <c r="D117" s="16" t="s">
        <v>44</v>
      </c>
      <c r="E117" s="17" t="n">
        <v>1</v>
      </c>
      <c r="F117" s="7" t="s">
        <f>=DATEDIF(A117,$O$2,"y")</f>
      </c>
      <c r="G117" s="7" t="s">
        <f>=DATEDIF(A117,$O$2,"ym")</f>
      </c>
      <c r="H117" s="7" t="s">
        <f>=DATEDIF(A117,$O$2,"md")</f>
      </c>
      <c r="I117" s="7" t="n">
        <v>47</v>
      </c>
      <c r="J117" s="17" t="n">
        <v>1062.41</v>
      </c>
      <c r="K117" s="6" t="s">
        <f>=Портфель!G8*Портфель!$R$13</f>
      </c>
      <c r="L117" s="6" t="s">
        <f>=E117*K117</f>
      </c>
      <c r="M117" s="6" t="s">
        <f>=(K117-J117)*E117</f>
      </c>
      <c r="N117" s="6" t="s">
        <f>=MAX(0,M117*0.13)</f>
      </c>
    </row>
    <row collapsed="false" customFormat="false" customHeight="false" hidden="false" ht="12.1" outlineLevel="0" r="118">
      <c r="A118" s="44" t="n">
        <v>46238</v>
      </c>
      <c r="B118" s="16" t="s">
        <v>807</v>
      </c>
      <c r="C118" s="16" t="s">
        <v>43</v>
      </c>
      <c r="D118" s="16" t="s">
        <v>44</v>
      </c>
      <c r="E118" s="17" t="n">
        <v>2</v>
      </c>
      <c r="F118" s="7" t="s">
        <f>=DATEDIF(A118,$O$2,"y")</f>
      </c>
      <c r="G118" s="7" t="s">
        <f>=DATEDIF(A118,$O$2,"ym")</f>
      </c>
      <c r="H118" s="7" t="s">
        <f>=DATEDIF(A118,$O$2,"md")</f>
      </c>
      <c r="I118" s="7" t="n">
        <v>32</v>
      </c>
      <c r="J118" s="17" t="n">
        <v>1097.84</v>
      </c>
      <c r="K118" s="6" t="s">
        <f>=Портфель!G8*Портфель!$R$13</f>
      </c>
      <c r="L118" s="6" t="s">
        <f>=E118*K118</f>
      </c>
      <c r="M118" s="6" t="s">
        <f>=(K118-J118)*E118</f>
      </c>
      <c r="N118" s="6" t="s">
        <f>=MAX(0,M118*0.13)</f>
      </c>
    </row>
    <row collapsed="false" customFormat="false" customHeight="false" hidden="false" ht="12.1" outlineLevel="0" r="119">
      <c r="A119" s="44" t="n">
        <v>45924</v>
      </c>
      <c r="B119" s="16" t="s">
        <v>807</v>
      </c>
      <c r="C119" s="16" t="s">
        <v>47</v>
      </c>
      <c r="D119" s="16" t="s">
        <v>48</v>
      </c>
      <c r="E119" s="17" t="n">
        <v>10</v>
      </c>
      <c r="F119" s="7" t="s">
        <f>=DATEDIF(A119,$O$2,"y")</f>
      </c>
      <c r="G119" s="7" t="s">
        <f>=DATEDIF(A119,$O$2,"ym")</f>
      </c>
      <c r="H119" s="7" t="s">
        <f>=DATEDIF(A119,$O$2,"md")</f>
      </c>
      <c r="I119" s="7" t="n">
        <v>347</v>
      </c>
      <c r="J119" s="17" t="n">
        <v>313.019</v>
      </c>
      <c r="K119" s="6" t="s">
        <f>=Портфель!G9*Портфель!$R$13</f>
      </c>
      <c r="L119" s="6" t="s">
        <f>=E119*K119</f>
      </c>
      <c r="M119" s="6" t="s">
        <f>=(K119-J119)*E119</f>
      </c>
      <c r="N119" s="6" t="s">
        <f>=MAX(0,M119*0.13)</f>
      </c>
    </row>
    <row collapsed="false" customFormat="false" customHeight="false" hidden="false" ht="12.1" outlineLevel="0" r="120">
      <c r="A120" s="44" t="n">
        <v>45924</v>
      </c>
      <c r="B120" s="16" t="s">
        <v>807</v>
      </c>
      <c r="C120" s="16" t="s">
        <v>47</v>
      </c>
      <c r="D120" s="16" t="s">
        <v>48</v>
      </c>
      <c r="E120" s="17" t="n">
        <v>10</v>
      </c>
      <c r="F120" s="7" t="s">
        <f>=DATEDIF(A120,$O$2,"y")</f>
      </c>
      <c r="G120" s="7" t="s">
        <f>=DATEDIF(A120,$O$2,"ym")</f>
      </c>
      <c r="H120" s="7" t="s">
        <f>=DATEDIF(A120,$O$2,"md")</f>
      </c>
      <c r="I120" s="7" t="n">
        <v>347</v>
      </c>
      <c r="J120" s="17" t="n">
        <v>313.3</v>
      </c>
      <c r="K120" s="6" t="s">
        <f>=Портфель!G9*Портфель!$R$13</f>
      </c>
      <c r="L120" s="6" t="s">
        <f>=E120*K120</f>
      </c>
      <c r="M120" s="6" t="s">
        <f>=(K120-J120)*E120</f>
      </c>
      <c r="N120" s="6" t="s">
        <f>=MAX(0,M120*0.13)</f>
      </c>
    </row>
    <row collapsed="false" customFormat="false" customHeight="false" hidden="false" ht="12.1" outlineLevel="0" r="121">
      <c r="A121" s="44" t="n">
        <v>45930</v>
      </c>
      <c r="B121" s="16" t="s">
        <v>807</v>
      </c>
      <c r="C121" s="16" t="s">
        <v>47</v>
      </c>
      <c r="D121" s="16" t="s">
        <v>48</v>
      </c>
      <c r="E121" s="17" t="n">
        <v>10</v>
      </c>
      <c r="F121" s="7" t="s">
        <f>=DATEDIF(A121,$O$2,"y")</f>
      </c>
      <c r="G121" s="7" t="s">
        <f>=DATEDIF(A121,$O$2,"ym")</f>
      </c>
      <c r="H121" s="7" t="s">
        <f>=DATEDIF(A121,$O$2,"md")</f>
      </c>
      <c r="I121" s="7" t="n">
        <v>341</v>
      </c>
      <c r="J121" s="17" t="n">
        <v>307.735</v>
      </c>
      <c r="K121" s="6" t="s">
        <f>=Портфель!G9*Портфель!$R$13</f>
      </c>
      <c r="L121" s="6" t="s">
        <f>=E121*K121</f>
      </c>
      <c r="M121" s="6" t="s">
        <f>=(K121-J121)*E121</f>
      </c>
      <c r="N121" s="6" t="s">
        <f>=MAX(0,M121*0.13)</f>
      </c>
    </row>
    <row collapsed="false" customFormat="false" customHeight="false" hidden="false" ht="12.1" outlineLevel="0" r="122">
      <c r="A122" s="44" t="n">
        <v>45961</v>
      </c>
      <c r="B122" s="16" t="s">
        <v>807</v>
      </c>
      <c r="C122" s="16" t="s">
        <v>47</v>
      </c>
      <c r="D122" s="16" t="s">
        <v>48</v>
      </c>
      <c r="E122" s="17" t="n">
        <v>10</v>
      </c>
      <c r="F122" s="7" t="s">
        <f>=DATEDIF(A122,$O$2,"y")</f>
      </c>
      <c r="G122" s="7" t="s">
        <f>=DATEDIF(A122,$O$2,"ym")</f>
      </c>
      <c r="H122" s="7" t="s">
        <f>=DATEDIF(A122,$O$2,"md")</f>
      </c>
      <c r="I122" s="7" t="n">
        <v>310</v>
      </c>
      <c r="J122" s="17" t="n">
        <v>297.086</v>
      </c>
      <c r="K122" s="6" t="s">
        <f>=Портфель!G9*Портфель!$R$13</f>
      </c>
      <c r="L122" s="6" t="s">
        <f>=E122*K122</f>
      </c>
      <c r="M122" s="6" t="s">
        <f>=(K122-J122)*E122</f>
      </c>
      <c r="N122" s="6" t="s">
        <f>=MAX(0,M122*0.13)</f>
      </c>
    </row>
    <row collapsed="false" customFormat="false" customHeight="false" hidden="false" ht="12.1" outlineLevel="0" r="123">
      <c r="A123" s="44" t="n">
        <v>45966</v>
      </c>
      <c r="B123" s="16" t="s">
        <v>807</v>
      </c>
      <c r="C123" s="16" t="s">
        <v>47</v>
      </c>
      <c r="D123" s="16" t="s">
        <v>48</v>
      </c>
      <c r="E123" s="17" t="n">
        <v>60</v>
      </c>
      <c r="F123" s="7" t="s">
        <f>=DATEDIF(A123,$O$2,"y")</f>
      </c>
      <c r="G123" s="7" t="s">
        <f>=DATEDIF(A123,$O$2,"ym")</f>
      </c>
      <c r="H123" s="7" t="s">
        <f>=DATEDIF(A123,$O$2,"md")</f>
      </c>
      <c r="I123" s="7" t="n">
        <v>305</v>
      </c>
      <c r="J123" s="17" t="n">
        <v>298.06783333333</v>
      </c>
      <c r="K123" s="6" t="s">
        <f>=Портфель!G9*Портфель!$R$13</f>
      </c>
      <c r="L123" s="6" t="s">
        <f>=E123*K123</f>
      </c>
      <c r="M123" s="6" t="s">
        <f>=(K123-J123)*E123</f>
      </c>
      <c r="N123" s="6" t="s">
        <f>=MAX(0,M123*0.13)</f>
      </c>
    </row>
    <row collapsed="false" customFormat="false" customHeight="false" hidden="false" ht="12.1" outlineLevel="0" r="124">
      <c r="A124" s="44" t="n">
        <v>45272</v>
      </c>
      <c r="B124" s="16" t="s">
        <v>807</v>
      </c>
      <c r="C124" s="16" t="s">
        <v>50</v>
      </c>
      <c r="D124" s="16" t="s">
        <v>51</v>
      </c>
      <c r="E124" s="17" t="n">
        <v>120</v>
      </c>
      <c r="F124" s="7" t="s">
        <f>=DATEDIF(A124,$O$2,"y")</f>
      </c>
      <c r="G124" s="7" t="s">
        <f>=DATEDIF(A124,$O$2,"ym")</f>
      </c>
      <c r="H124" s="7" t="s">
        <f>=DATEDIF(A124,$O$2,"md")</f>
      </c>
      <c r="I124" s="7" t="n">
        <v>999</v>
      </c>
      <c r="J124" s="17" t="n">
        <v>164.97041666667</v>
      </c>
      <c r="K124" s="6" t="s">
        <f>=Портфель!G10*Портфель!$R$13</f>
      </c>
      <c r="L124" s="6" t="s">
        <f>=E124*K124</f>
      </c>
      <c r="M124" s="6" t="s">
        <f>=(K124-J124)*E124</f>
      </c>
      <c r="N124" s="6" t="s">
        <f>=MAX(0,M124*0.13)</f>
      </c>
    </row>
    <row collapsed="false" customFormat="false" customHeight="false" hidden="false" ht="12.1" outlineLevel="0" r="125">
      <c r="A125" s="44" t="n">
        <v>45525</v>
      </c>
      <c r="B125" s="16" t="s">
        <v>807</v>
      </c>
      <c r="C125" s="16" t="s">
        <v>50</v>
      </c>
      <c r="D125" s="16" t="s">
        <v>51</v>
      </c>
      <c r="E125" s="17" t="n">
        <v>10</v>
      </c>
      <c r="F125" s="7" t="s">
        <f>=DATEDIF(A125,$O$2,"y")</f>
      </c>
      <c r="G125" s="7" t="s">
        <f>=DATEDIF(A125,$O$2,"ym")</f>
      </c>
      <c r="H125" s="7" t="s">
        <f>=DATEDIF(A125,$O$2,"md")</f>
      </c>
      <c r="I125" s="7" t="n">
        <v>746</v>
      </c>
      <c r="J125" s="17" t="n">
        <v>155.821</v>
      </c>
      <c r="K125" s="6" t="s">
        <f>=Портфель!G10*Портфель!$R$13</f>
      </c>
      <c r="L125" s="6" t="s">
        <f>=E125*K125</f>
      </c>
      <c r="M125" s="6" t="s">
        <f>=(K125-J125)*E125</f>
      </c>
      <c r="N125" s="6" t="s">
        <f>=MAX(0,M125*0.13)</f>
      </c>
    </row>
    <row collapsed="false" customFormat="false" customHeight="false" hidden="false" ht="12.1" outlineLevel="0" r="126">
      <c r="A126" s="44" t="n">
        <v>45534</v>
      </c>
      <c r="B126" s="16" t="s">
        <v>807</v>
      </c>
      <c r="C126" s="16" t="s">
        <v>50</v>
      </c>
      <c r="D126" s="16" t="s">
        <v>51</v>
      </c>
      <c r="E126" s="17" t="n">
        <v>10</v>
      </c>
      <c r="F126" s="7" t="s">
        <f>=DATEDIF(A126,$O$2,"y")</f>
      </c>
      <c r="G126" s="7" t="s">
        <f>=DATEDIF(A126,$O$2,"ym")</f>
      </c>
      <c r="H126" s="7" t="s">
        <f>=DATEDIF(A126,$O$2,"md")</f>
      </c>
      <c r="I126" s="7" t="n">
        <v>737</v>
      </c>
      <c r="J126" s="17" t="n">
        <v>135.706</v>
      </c>
      <c r="K126" s="6" t="s">
        <f>=Портфель!G10*Портфель!$R$13</f>
      </c>
      <c r="L126" s="6" t="s">
        <f>=E126*K126</f>
      </c>
      <c r="M126" s="6" t="s">
        <f>=(K126-J126)*E126</f>
      </c>
      <c r="N126" s="6" t="s">
        <f>=MAX(0,M126*0.13)</f>
      </c>
    </row>
    <row collapsed="false" customFormat="false" customHeight="false" hidden="false" ht="12.1" outlineLevel="0" r="127">
      <c r="A127" s="44" t="n">
        <v>45547</v>
      </c>
      <c r="B127" s="16" t="s">
        <v>807</v>
      </c>
      <c r="C127" s="16" t="s">
        <v>50</v>
      </c>
      <c r="D127" s="16" t="s">
        <v>51</v>
      </c>
      <c r="E127" s="17" t="n">
        <v>10</v>
      </c>
      <c r="F127" s="7" t="s">
        <f>=DATEDIF(A127,$O$2,"y")</f>
      </c>
      <c r="G127" s="7" t="s">
        <f>=DATEDIF(A127,$O$2,"ym")</f>
      </c>
      <c r="H127" s="7" t="s">
        <f>=DATEDIF(A127,$O$2,"md")</f>
      </c>
      <c r="I127" s="7" t="n">
        <v>724</v>
      </c>
      <c r="J127" s="17" t="n">
        <v>141.21</v>
      </c>
      <c r="K127" s="6" t="s">
        <f>=Портфель!G10*Портфель!$R$13</f>
      </c>
      <c r="L127" s="6" t="s">
        <f>=E127*K127</f>
      </c>
      <c r="M127" s="6" t="s">
        <f>=(K127-J127)*E127</f>
      </c>
      <c r="N127" s="6" t="s">
        <f>=MAX(0,M127*0.13)</f>
      </c>
    </row>
    <row collapsed="false" customFormat="false" customHeight="false" hidden="false" ht="12.1" outlineLevel="0" r="128">
      <c r="A128" s="44" t="n">
        <v>45594</v>
      </c>
      <c r="B128" s="16" t="s">
        <v>807</v>
      </c>
      <c r="C128" s="16" t="s">
        <v>50</v>
      </c>
      <c r="D128" s="16" t="s">
        <v>51</v>
      </c>
      <c r="E128" s="17" t="n">
        <v>10</v>
      </c>
      <c r="F128" s="7" t="s">
        <f>=DATEDIF(A128,$O$2,"y")</f>
      </c>
      <c r="G128" s="7" t="s">
        <f>=DATEDIF(A128,$O$2,"ym")</f>
      </c>
      <c r="H128" s="7" t="s">
        <f>=DATEDIF(A128,$O$2,"md")</f>
      </c>
      <c r="I128" s="7" t="n">
        <v>677</v>
      </c>
      <c r="J128" s="17" t="n">
        <v>117.231</v>
      </c>
      <c r="K128" s="6" t="s">
        <f>=Портфель!G10*Портфель!$R$13</f>
      </c>
      <c r="L128" s="6" t="s">
        <f>=E128*K128</f>
      </c>
      <c r="M128" s="6" t="s">
        <f>=(K128-J128)*E128</f>
      </c>
      <c r="N128" s="6" t="s">
        <f>=MAX(0,M128*0.13)</f>
      </c>
    </row>
    <row collapsed="false" customFormat="false" customHeight="false" hidden="false" ht="12.1" outlineLevel="0" r="129">
      <c r="A129" s="44" t="n">
        <v>45596</v>
      </c>
      <c r="B129" s="16" t="s">
        <v>807</v>
      </c>
      <c r="C129" s="16" t="s">
        <v>50</v>
      </c>
      <c r="D129" s="16" t="s">
        <v>51</v>
      </c>
      <c r="E129" s="17" t="n">
        <v>10</v>
      </c>
      <c r="F129" s="7" t="s">
        <f>=DATEDIF(A129,$O$2,"y")</f>
      </c>
      <c r="G129" s="7" t="s">
        <f>=DATEDIF(A129,$O$2,"ym")</f>
      </c>
      <c r="H129" s="7" t="s">
        <f>=DATEDIF(A129,$O$2,"md")</f>
      </c>
      <c r="I129" s="7" t="n">
        <v>675</v>
      </c>
      <c r="J129" s="17" t="n">
        <v>117.451</v>
      </c>
      <c r="K129" s="6" t="s">
        <f>=Портфель!G10*Портфель!$R$13</f>
      </c>
      <c r="L129" s="6" t="s">
        <f>=E129*K129</f>
      </c>
      <c r="M129" s="6" t="s">
        <f>=(K129-J129)*E129</f>
      </c>
      <c r="N129" s="6" t="s">
        <f>=MAX(0,M129*0.13)</f>
      </c>
    </row>
    <row collapsed="false" customFormat="false" customHeight="false" hidden="false" ht="12.1" outlineLevel="0" r="130">
      <c r="A130" s="44" t="n">
        <v>45625</v>
      </c>
      <c r="B130" s="16" t="s">
        <v>807</v>
      </c>
      <c r="C130" s="16" t="s">
        <v>50</v>
      </c>
      <c r="D130" s="16" t="s">
        <v>51</v>
      </c>
      <c r="E130" s="17" t="n">
        <v>10</v>
      </c>
      <c r="F130" s="7" t="s">
        <f>=DATEDIF(A130,$O$2,"y")</f>
      </c>
      <c r="G130" s="7" t="s">
        <f>=DATEDIF(A130,$O$2,"ym")</f>
      </c>
      <c r="H130" s="7" t="s">
        <f>=DATEDIF(A130,$O$2,"md")</f>
      </c>
      <c r="I130" s="7" t="n">
        <v>646</v>
      </c>
      <c r="J130" s="17" t="n">
        <v>126.158</v>
      </c>
      <c r="K130" s="6" t="s">
        <f>=Портфель!G10*Портфель!$R$13</f>
      </c>
      <c r="L130" s="6" t="s">
        <f>=E130*K130</f>
      </c>
      <c r="M130" s="6" t="s">
        <f>=(K130-J130)*E130</f>
      </c>
      <c r="N130" s="6" t="s">
        <f>=MAX(0,M130*0.13)</f>
      </c>
    </row>
    <row collapsed="false" customFormat="false" customHeight="false" hidden="false" ht="12.1" outlineLevel="0" r="131">
      <c r="A131" s="44" t="n">
        <v>45643</v>
      </c>
      <c r="B131" s="16" t="s">
        <v>807</v>
      </c>
      <c r="C131" s="16" t="s">
        <v>50</v>
      </c>
      <c r="D131" s="16" t="s">
        <v>51</v>
      </c>
      <c r="E131" s="17" t="n">
        <v>10</v>
      </c>
      <c r="F131" s="7" t="s">
        <f>=DATEDIF(A131,$O$2,"y")</f>
      </c>
      <c r="G131" s="7" t="s">
        <f>=DATEDIF(A131,$O$2,"ym")</f>
      </c>
      <c r="H131" s="7" t="s">
        <f>=DATEDIF(A131,$O$2,"md")</f>
      </c>
      <c r="I131" s="7" t="n">
        <v>627</v>
      </c>
      <c r="J131" s="17" t="n">
        <v>114.549</v>
      </c>
      <c r="K131" s="6" t="s">
        <f>=Портфель!G10*Портфель!$R$13</f>
      </c>
      <c r="L131" s="6" t="s">
        <f>=E131*K131</f>
      </c>
      <c r="M131" s="6" t="s">
        <f>=(K131-J131)*E131</f>
      </c>
      <c r="N131" s="6" t="s">
        <f>=MAX(0,M131*0.13)</f>
      </c>
    </row>
    <row collapsed="false" customFormat="false" customHeight="false" hidden="false" ht="12.1" outlineLevel="0" r="132">
      <c r="A132" s="44" t="n">
        <v>45650</v>
      </c>
      <c r="B132" s="16" t="s">
        <v>807</v>
      </c>
      <c r="C132" s="16" t="s">
        <v>50</v>
      </c>
      <c r="D132" s="16" t="s">
        <v>51</v>
      </c>
      <c r="E132" s="17" t="n">
        <v>10</v>
      </c>
      <c r="F132" s="7" t="s">
        <f>=DATEDIF(A132,$O$2,"y")</f>
      </c>
      <c r="G132" s="7" t="s">
        <f>=DATEDIF(A132,$O$2,"ym")</f>
      </c>
      <c r="H132" s="7" t="s">
        <f>=DATEDIF(A132,$O$2,"md")</f>
      </c>
      <c r="I132" s="7" t="n">
        <v>620</v>
      </c>
      <c r="J132" s="17" t="n">
        <v>133.483</v>
      </c>
      <c r="K132" s="6" t="s">
        <f>=Портфель!G10*Портфель!$R$13</f>
      </c>
      <c r="L132" s="6" t="s">
        <f>=E132*K132</f>
      </c>
      <c r="M132" s="6" t="s">
        <f>=(K132-J132)*E132</f>
      </c>
      <c r="N132" s="6" t="s">
        <f>=MAX(0,M132*0.13)</f>
      </c>
    </row>
    <row collapsed="false" customFormat="false" customHeight="false" hidden="false" ht="12.1" outlineLevel="0" r="133">
      <c r="A133" s="44" t="n">
        <v>45684</v>
      </c>
      <c r="B133" s="16" t="s">
        <v>807</v>
      </c>
      <c r="C133" s="16" t="s">
        <v>50</v>
      </c>
      <c r="D133" s="16" t="s">
        <v>51</v>
      </c>
      <c r="E133" s="17" t="n">
        <v>10</v>
      </c>
      <c r="F133" s="7" t="s">
        <f>=DATEDIF(A133,$O$2,"y")</f>
      </c>
      <c r="G133" s="7" t="s">
        <f>=DATEDIF(A133,$O$2,"ym")</f>
      </c>
      <c r="H133" s="7" t="s">
        <f>=DATEDIF(A133,$O$2,"md")</f>
      </c>
      <c r="I133" s="7" t="n">
        <v>586</v>
      </c>
      <c r="J133" s="17" t="n">
        <v>141.809</v>
      </c>
      <c r="K133" s="6" t="s">
        <f>=Портфель!G10*Портфель!$R$13</f>
      </c>
      <c r="L133" s="6" t="s">
        <f>=E133*K133</f>
      </c>
      <c r="M133" s="6" t="s">
        <f>=(K133-J133)*E133</f>
      </c>
      <c r="N133" s="6" t="s">
        <f>=MAX(0,M133*0.13)</f>
      </c>
    </row>
    <row collapsed="false" customFormat="false" customHeight="false" hidden="false" ht="12.1" outlineLevel="0" r="134">
      <c r="A134" s="44" t="n">
        <v>45688</v>
      </c>
      <c r="B134" s="16" t="s">
        <v>807</v>
      </c>
      <c r="C134" s="16" t="s">
        <v>50</v>
      </c>
      <c r="D134" s="16" t="s">
        <v>51</v>
      </c>
      <c r="E134" s="17" t="n">
        <v>10</v>
      </c>
      <c r="F134" s="7" t="s">
        <f>=DATEDIF(A134,$O$2,"y")</f>
      </c>
      <c r="G134" s="7" t="s">
        <f>=DATEDIF(A134,$O$2,"ym")</f>
      </c>
      <c r="H134" s="7" t="s">
        <f>=DATEDIF(A134,$O$2,"md")</f>
      </c>
      <c r="I134" s="7" t="n">
        <v>583</v>
      </c>
      <c r="J134" s="17" t="n">
        <v>147.474</v>
      </c>
      <c r="K134" s="6" t="s">
        <f>=Портфель!G10*Портфель!$R$13</f>
      </c>
      <c r="L134" s="6" t="s">
        <f>=E134*K134</f>
      </c>
      <c r="M134" s="6" t="s">
        <f>=(K134-J134)*E134</f>
      </c>
      <c r="N134" s="6" t="s">
        <f>=MAX(0,M134*0.13)</f>
      </c>
    </row>
    <row collapsed="false" customFormat="false" customHeight="false" hidden="false" ht="12.1" outlineLevel="0" r="135">
      <c r="A135" s="44" t="n">
        <v>45826</v>
      </c>
      <c r="B135" s="16" t="s">
        <v>807</v>
      </c>
      <c r="C135" s="16" t="s">
        <v>50</v>
      </c>
      <c r="D135" s="16" t="s">
        <v>51</v>
      </c>
      <c r="E135" s="17" t="n">
        <v>30</v>
      </c>
      <c r="F135" s="7" t="s">
        <f>=DATEDIF(A135,$O$2,"y")</f>
      </c>
      <c r="G135" s="7" t="s">
        <f>=DATEDIF(A135,$O$2,"ym")</f>
      </c>
      <c r="H135" s="7" t="s">
        <f>=DATEDIF(A135,$O$2,"md")</f>
      </c>
      <c r="I135" s="7" t="n">
        <v>445</v>
      </c>
      <c r="J135" s="17" t="n">
        <v>112.666</v>
      </c>
      <c r="K135" s="6" t="s">
        <f>=Портфель!G10*Портфель!$R$13</f>
      </c>
      <c r="L135" s="6" t="s">
        <f>=E135*K135</f>
      </c>
      <c r="M135" s="6" t="s">
        <f>=(K135-J135)*E135</f>
      </c>
      <c r="N135" s="6" t="s">
        <f>=MAX(0,M135*0.13)</f>
      </c>
    </row>
    <row collapsed="false" customFormat="false" customHeight="false" hidden="false" ht="12.1" outlineLevel="0" r="136">
      <c r="A136" s="44" t="n">
        <v>45874</v>
      </c>
      <c r="B136" s="16" t="s">
        <v>807</v>
      </c>
      <c r="C136" s="16" t="s">
        <v>50</v>
      </c>
      <c r="D136" s="16" t="s">
        <v>51</v>
      </c>
      <c r="E136" s="17" t="n">
        <v>10</v>
      </c>
      <c r="F136" s="7" t="s">
        <f>=DATEDIF(A136,$O$2,"y")</f>
      </c>
      <c r="G136" s="7" t="s">
        <f>=DATEDIF(A136,$O$2,"ym")</f>
      </c>
      <c r="H136" s="7" t="s">
        <f>=DATEDIF(A136,$O$2,"md")</f>
      </c>
      <c r="I136" s="7" t="n">
        <v>397</v>
      </c>
      <c r="J136" s="17" t="n">
        <v>111.465</v>
      </c>
      <c r="K136" s="6" t="s">
        <f>=Портфель!G10*Портфель!$R$13</f>
      </c>
      <c r="L136" s="6" t="s">
        <f>=E136*K136</f>
      </c>
      <c r="M136" s="6" t="s">
        <f>=(K136-J136)*E136</f>
      </c>
      <c r="N136" s="6" t="s">
        <f>=MAX(0,M136*0.13)</f>
      </c>
    </row>
    <row collapsed="false" customFormat="false" customHeight="false" hidden="false" ht="12.1" outlineLevel="0" r="137">
      <c r="A137" s="44" t="n">
        <v>45898</v>
      </c>
      <c r="B137" s="16" t="s">
        <v>807</v>
      </c>
      <c r="C137" s="16" t="s">
        <v>50</v>
      </c>
      <c r="D137" s="16" t="s">
        <v>51</v>
      </c>
      <c r="E137" s="17" t="n">
        <v>10</v>
      </c>
      <c r="F137" s="7" t="s">
        <f>=DATEDIF(A137,$O$2,"y")</f>
      </c>
      <c r="G137" s="7" t="s">
        <f>=DATEDIF(A137,$O$2,"ym")</f>
      </c>
      <c r="H137" s="7" t="s">
        <f>=DATEDIF(A137,$O$2,"md")</f>
      </c>
      <c r="I137" s="7" t="n">
        <v>373</v>
      </c>
      <c r="J137" s="17" t="n">
        <v>118.571</v>
      </c>
      <c r="K137" s="6" t="s">
        <f>=Портфель!G10*Портфель!$R$13</f>
      </c>
      <c r="L137" s="6" t="s">
        <f>=E137*K137</f>
      </c>
      <c r="M137" s="6" t="s">
        <f>=(K137-J137)*E137</f>
      </c>
      <c r="N137" s="6" t="s">
        <f>=MAX(0,M137*0.13)</f>
      </c>
    </row>
    <row collapsed="false" customFormat="false" customHeight="false" hidden="false" ht="12.1" outlineLevel="0" r="138">
      <c r="A138" s="44" t="n">
        <v>45930</v>
      </c>
      <c r="B138" s="16" t="s">
        <v>807</v>
      </c>
      <c r="C138" s="16" t="s">
        <v>50</v>
      </c>
      <c r="D138" s="16" t="s">
        <v>51</v>
      </c>
      <c r="E138" s="17" t="n">
        <v>20</v>
      </c>
      <c r="F138" s="7" t="s">
        <f>=DATEDIF(A138,$O$2,"y")</f>
      </c>
      <c r="G138" s="7" t="s">
        <f>=DATEDIF(A138,$O$2,"ym")</f>
      </c>
      <c r="H138" s="7" t="s">
        <f>=DATEDIF(A138,$O$2,"md")</f>
      </c>
      <c r="I138" s="7" t="n">
        <v>341</v>
      </c>
      <c r="J138" s="17" t="n">
        <v>105.1405</v>
      </c>
      <c r="K138" s="6" t="s">
        <f>=Портфель!G10*Портфель!$R$13</f>
      </c>
      <c r="L138" s="6" t="s">
        <f>=E138*K138</f>
      </c>
      <c r="M138" s="6" t="s">
        <f>=(K138-J138)*E138</f>
      </c>
      <c r="N138" s="6" t="s">
        <f>=MAX(0,M138*0.13)</f>
      </c>
    </row>
    <row collapsed="false" customFormat="false" customHeight="false" hidden="false" ht="12.1" outlineLevel="0" r="139">
      <c r="A139" s="44" t="n">
        <v>46017</v>
      </c>
      <c r="B139" s="16" t="s">
        <v>807</v>
      </c>
      <c r="C139" s="16" t="s">
        <v>50</v>
      </c>
      <c r="D139" s="16" t="s">
        <v>51</v>
      </c>
      <c r="E139" s="17" t="n">
        <v>10</v>
      </c>
      <c r="F139" s="7" t="s">
        <f>=DATEDIF(A139,$O$2,"y")</f>
      </c>
      <c r="G139" s="7" t="s">
        <f>=DATEDIF(A139,$O$2,"ym")</f>
      </c>
      <c r="H139" s="7" t="s">
        <f>=DATEDIF(A139,$O$2,"md")</f>
      </c>
      <c r="I139" s="7" t="n">
        <v>254</v>
      </c>
      <c r="J139" s="17" t="n">
        <v>105.681</v>
      </c>
      <c r="K139" s="6" t="s">
        <f>=Портфель!G10*Портфель!$R$13</f>
      </c>
      <c r="L139" s="6" t="s">
        <f>=E139*K139</f>
      </c>
      <c r="M139" s="6" t="s">
        <f>=(K139-J139)*E139</f>
      </c>
      <c r="N139" s="6" t="s">
        <f>=MAX(0,M139*0.13)</f>
      </c>
    </row>
    <row collapsed="false" customFormat="false" customHeight="false" hidden="false" ht="12.1" outlineLevel="0" r="140">
      <c r="A140" s="44" t="n">
        <v>46052</v>
      </c>
      <c r="B140" s="16" t="s">
        <v>807</v>
      </c>
      <c r="C140" s="16" t="s">
        <v>50</v>
      </c>
      <c r="D140" s="16" t="s">
        <v>51</v>
      </c>
      <c r="E140" s="17" t="n">
        <v>10</v>
      </c>
      <c r="F140" s="7" t="s">
        <f>=DATEDIF(A140,$O$2,"y")</f>
      </c>
      <c r="G140" s="7" t="s">
        <f>=DATEDIF(A140,$O$2,"ym")</f>
      </c>
      <c r="H140" s="7" t="s">
        <f>=DATEDIF(A140,$O$2,"md")</f>
      </c>
      <c r="I140" s="7" t="n">
        <v>219</v>
      </c>
      <c r="J140" s="17" t="n">
        <v>113.507</v>
      </c>
      <c r="K140" s="6" t="s">
        <f>=Портфель!G10*Портфель!$R$13</f>
      </c>
      <c r="L140" s="6" t="s">
        <f>=E140*K140</f>
      </c>
      <c r="M140" s="6" t="s">
        <f>=(K140-J140)*E140</f>
      </c>
      <c r="N140" s="6" t="s">
        <f>=MAX(0,M140*0.13)</f>
      </c>
    </row>
    <row collapsed="false" customFormat="false" customHeight="false" hidden="false" ht="12.1" outlineLevel="0" r="141">
      <c r="A141" s="44" t="n">
        <v>46080</v>
      </c>
      <c r="B141" s="16" t="s">
        <v>807</v>
      </c>
      <c r="C141" s="16" t="s">
        <v>50</v>
      </c>
      <c r="D141" s="16" t="s">
        <v>51</v>
      </c>
      <c r="E141" s="17" t="n">
        <v>10</v>
      </c>
      <c r="F141" s="7" t="s">
        <f>=DATEDIF(A141,$O$2,"y")</f>
      </c>
      <c r="G141" s="7" t="s">
        <f>=DATEDIF(A141,$O$2,"ym")</f>
      </c>
      <c r="H141" s="7" t="s">
        <f>=DATEDIF(A141,$O$2,"md")</f>
      </c>
      <c r="I141" s="7" t="n">
        <v>191</v>
      </c>
      <c r="J141" s="17" t="n">
        <v>112.626</v>
      </c>
      <c r="K141" s="6" t="s">
        <f>=Портфель!G10*Портфель!$R$13</f>
      </c>
      <c r="L141" s="6" t="s">
        <f>=E141*K141</f>
      </c>
      <c r="M141" s="6" t="s">
        <f>=(K141-J141)*E141</f>
      </c>
      <c r="N141" s="6" t="s">
        <f>=MAX(0,M141*0.13)</f>
      </c>
    </row>
    <row collapsed="false" customFormat="false" customHeight="false" hidden="false" ht="12.1" outlineLevel="0" r="142">
      <c r="A142" s="44" t="n">
        <v>46205</v>
      </c>
      <c r="B142" s="16" t="s">
        <v>807</v>
      </c>
      <c r="C142" s="16" t="s">
        <v>50</v>
      </c>
      <c r="D142" s="16" t="s">
        <v>51</v>
      </c>
      <c r="E142" s="17" t="n">
        <v>10</v>
      </c>
      <c r="F142" s="7" t="s">
        <f>=DATEDIF(A142,$O$2,"y")</f>
      </c>
      <c r="G142" s="7" t="s">
        <f>=DATEDIF(A142,$O$2,"ym")</f>
      </c>
      <c r="H142" s="7" t="s">
        <f>=DATEDIF(A142,$O$2,"md")</f>
      </c>
      <c r="I142" s="7" t="n">
        <v>66</v>
      </c>
      <c r="J142" s="17" t="n">
        <v>59.946</v>
      </c>
      <c r="K142" s="6" t="s">
        <f>=Портфель!G10*Портфель!$R$13</f>
      </c>
      <c r="L142" s="6" t="s">
        <f>=E142*K142</f>
      </c>
      <c r="M142" s="6" t="s">
        <f>=(K142-J142)*E142</f>
      </c>
      <c r="N142" s="6" t="s">
        <f>=MAX(0,M142*0.13)</f>
      </c>
    </row>
    <row collapsed="false" customFormat="false" customHeight="false" hidden="false" ht="12.1" outlineLevel="0" r="143">
      <c r="A143" s="44" t="n">
        <v>46238</v>
      </c>
      <c r="B143" s="16" t="s">
        <v>807</v>
      </c>
      <c r="C143" s="16" t="s">
        <v>50</v>
      </c>
      <c r="D143" s="16" t="s">
        <v>51</v>
      </c>
      <c r="E143" s="17" t="n">
        <v>20</v>
      </c>
      <c r="F143" s="7" t="s">
        <f>=DATEDIF(A143,$O$2,"y")</f>
      </c>
      <c r="G143" s="7" t="s">
        <f>=DATEDIF(A143,$O$2,"ym")</f>
      </c>
      <c r="H143" s="7" t="s">
        <f>=DATEDIF(A143,$O$2,"md")</f>
      </c>
      <c r="I143" s="7" t="n">
        <v>32</v>
      </c>
      <c r="J143" s="17" t="n">
        <v>73.8165</v>
      </c>
      <c r="K143" s="6" t="s">
        <f>=Портфель!G10*Портфель!$R$13</f>
      </c>
      <c r="L143" s="6" t="s">
        <f>=E143*K143</f>
      </c>
      <c r="M143" s="6" t="s">
        <f>=(K143-J143)*E143</f>
      </c>
      <c r="N143" s="6" t="s">
        <f>=MAX(0,M143*0.13)</f>
      </c>
    </row>
    <row collapsed="false" customFormat="false" customHeight="false" hidden="false" ht="12.1" outlineLevel="0" r="144">
      <c r="A144" s="44" t="n">
        <v>45989</v>
      </c>
      <c r="B144" s="16" t="s">
        <v>807</v>
      </c>
      <c r="C144" s="16" t="s">
        <v>54</v>
      </c>
      <c r="D144" s="16" t="s">
        <v>55</v>
      </c>
      <c r="E144" s="17" t="n">
        <v>120</v>
      </c>
      <c r="F144" s="7" t="s">
        <f>=DATEDIF(A144,$O$2,"y")</f>
      </c>
      <c r="G144" s="7" t="s">
        <f>=DATEDIF(A144,$O$2,"ym")</f>
      </c>
      <c r="H144" s="7" t="s">
        <f>=DATEDIF(A144,$O$2,"md")</f>
      </c>
      <c r="I144" s="7" t="n">
        <v>282</v>
      </c>
      <c r="J144" s="17" t="n">
        <v>38.33425</v>
      </c>
      <c r="K144" s="6" t="s">
        <f>=Портфель!G11*Портфель!$R$13</f>
      </c>
      <c r="L144" s="6" t="s">
        <f>=E144*K144</f>
      </c>
      <c r="M144" s="6" t="s">
        <f>=(K144-J144)*E144</f>
      </c>
      <c r="N144" s="6" t="s">
        <f>=MAX(0,M144*0.13)</f>
      </c>
    </row>
    <row collapsed="false" customFormat="false" customHeight="false" hidden="false" ht="12.1" outlineLevel="0" r="145">
      <c r="A145" s="44" t="n">
        <v>46017</v>
      </c>
      <c r="B145" s="16" t="s">
        <v>807</v>
      </c>
      <c r="C145" s="16" t="s">
        <v>54</v>
      </c>
      <c r="D145" s="16" t="s">
        <v>55</v>
      </c>
      <c r="E145" s="17" t="n">
        <v>300</v>
      </c>
      <c r="F145" s="7" t="s">
        <f>=DATEDIF(A145,$O$2,"y")</f>
      </c>
      <c r="G145" s="7" t="s">
        <f>=DATEDIF(A145,$O$2,"ym")</f>
      </c>
      <c r="H145" s="7" t="s">
        <f>=DATEDIF(A145,$O$2,"md")</f>
      </c>
      <c r="I145" s="7" t="n">
        <v>254</v>
      </c>
      <c r="J145" s="17" t="n">
        <v>40.831233333333</v>
      </c>
      <c r="K145" s="6" t="s">
        <f>=Портфель!G11*Портфель!$R$13</f>
      </c>
      <c r="L145" s="6" t="s">
        <f>=E145*K145</f>
      </c>
      <c r="M145" s="6" t="s">
        <f>=(K145-J145)*E145</f>
      </c>
      <c r="N145" s="6" t="s">
        <f>=MAX(0,M145*0.13)</f>
      </c>
    </row>
    <row collapsed="false" customFormat="false" customHeight="false" hidden="false" ht="12.1" outlineLevel="0" r="146">
      <c r="A146" s="44" t="n">
        <v>46045</v>
      </c>
      <c r="B146" s="16" t="s">
        <v>807</v>
      </c>
      <c r="C146" s="16" t="s">
        <v>54</v>
      </c>
      <c r="D146" s="16" t="s">
        <v>55</v>
      </c>
      <c r="E146" s="17" t="n">
        <v>30</v>
      </c>
      <c r="F146" s="7" t="s">
        <f>=DATEDIF(A146,$O$2,"y")</f>
      </c>
      <c r="G146" s="7" t="s">
        <f>=DATEDIF(A146,$O$2,"ym")</f>
      </c>
      <c r="H146" s="7" t="s">
        <f>=DATEDIF(A146,$O$2,"md")</f>
      </c>
      <c r="I146" s="7" t="n">
        <v>225</v>
      </c>
      <c r="J146" s="17" t="n">
        <v>43.473333333333</v>
      </c>
      <c r="K146" s="6" t="s">
        <f>=Портфель!G11*Портфель!$R$13</f>
      </c>
      <c r="L146" s="6" t="s">
        <f>=E146*K146</f>
      </c>
      <c r="M146" s="6" t="s">
        <f>=(K146-J146)*E146</f>
      </c>
      <c r="N146" s="6" t="s">
        <f>=MAX(0,M146*0.13)</f>
      </c>
    </row>
    <row collapsed="false" customFormat="false" customHeight="false" hidden="false" ht="12.1" outlineLevel="0" r="147">
      <c r="A147" s="44" t="n">
        <v>46052</v>
      </c>
      <c r="B147" s="16" t="s">
        <v>807</v>
      </c>
      <c r="C147" s="16" t="s">
        <v>54</v>
      </c>
      <c r="D147" s="16" t="s">
        <v>55</v>
      </c>
      <c r="E147" s="17" t="n">
        <v>50</v>
      </c>
      <c r="F147" s="7" t="s">
        <f>=DATEDIF(A147,$O$2,"y")</f>
      </c>
      <c r="G147" s="7" t="s">
        <f>=DATEDIF(A147,$O$2,"ym")</f>
      </c>
      <c r="H147" s="7" t="s">
        <f>=DATEDIF(A147,$O$2,"md")</f>
      </c>
      <c r="I147" s="7" t="n">
        <v>219</v>
      </c>
      <c r="J147" s="17" t="n">
        <v>44.1088</v>
      </c>
      <c r="K147" s="6" t="s">
        <f>=Портфель!G11*Портфель!$R$13</f>
      </c>
      <c r="L147" s="6" t="s">
        <f>=E147*K147</f>
      </c>
      <c r="M147" s="6" t="s">
        <f>=(K147-J147)*E147</f>
      </c>
      <c r="N147" s="6" t="s">
        <f>=MAX(0,M147*0.13)</f>
      </c>
    </row>
    <row collapsed="false" customFormat="false" customHeight="false" hidden="false" ht="12.1" outlineLevel="0" r="148">
      <c r="A148" s="44" t="n">
        <v>46142</v>
      </c>
      <c r="B148" s="16" t="s">
        <v>807</v>
      </c>
      <c r="C148" s="16" t="s">
        <v>54</v>
      </c>
      <c r="D148" s="16" t="s">
        <v>55</v>
      </c>
      <c r="E148" s="17" t="n">
        <v>50</v>
      </c>
      <c r="F148" s="7" t="s">
        <f>=DATEDIF(A148,$O$2,"y")</f>
      </c>
      <c r="G148" s="7" t="s">
        <f>=DATEDIF(A148,$O$2,"ym")</f>
      </c>
      <c r="H148" s="7" t="s">
        <f>=DATEDIF(A148,$O$2,"md")</f>
      </c>
      <c r="I148" s="7" t="n">
        <v>129</v>
      </c>
      <c r="J148" s="17" t="n">
        <v>41.4868</v>
      </c>
      <c r="K148" s="6" t="s">
        <f>=Портфель!G11*Портфель!$R$13</f>
      </c>
      <c r="L148" s="6" t="s">
        <f>=E148*K148</f>
      </c>
      <c r="M148" s="6" t="s">
        <f>=(K148-J148)*E148</f>
      </c>
      <c r="N148" s="6" t="s">
        <f>=MAX(0,M148*0.13)</f>
      </c>
    </row>
    <row collapsed="false" customFormat="false" customHeight="false" hidden="false" ht="12.1" outlineLevel="0" r="149">
      <c r="A149" s="44" t="n">
        <v>46238</v>
      </c>
      <c r="B149" s="16" t="s">
        <v>807</v>
      </c>
      <c r="C149" s="16" t="s">
        <v>54</v>
      </c>
      <c r="D149" s="16" t="s">
        <v>55</v>
      </c>
      <c r="E149" s="17" t="n">
        <v>10</v>
      </c>
      <c r="F149" s="7" t="s">
        <f>=DATEDIF(A149,$O$2,"y")</f>
      </c>
      <c r="G149" s="7" t="s">
        <f>=DATEDIF(A149,$O$2,"ym")</f>
      </c>
      <c r="H149" s="7" t="s">
        <f>=DATEDIF(A149,$O$2,"md")</f>
      </c>
      <c r="I149" s="7" t="n">
        <v>32</v>
      </c>
      <c r="J149" s="17" t="n">
        <v>42.167</v>
      </c>
      <c r="K149" s="6" t="s">
        <f>=Портфель!G11*Портфель!$R$13</f>
      </c>
      <c r="L149" s="6" t="s">
        <f>=E149*K149</f>
      </c>
      <c r="M149" s="6" t="s">
        <f>=(K149-J149)*E149</f>
      </c>
      <c r="N149" s="6" t="s">
        <f>=MAX(0,M149*0.13)</f>
      </c>
    </row>
    <row collapsed="false" customFormat="false" customHeight="false" hidden="false" ht="12.1" outlineLevel="0" r="150">
      <c r="A150" s="44" t="n">
        <v>45922</v>
      </c>
      <c r="B150" s="16" t="s">
        <v>807</v>
      </c>
      <c r="C150" s="16" t="s">
        <v>58</v>
      </c>
      <c r="D150" s="16" t="s">
        <v>59</v>
      </c>
      <c r="E150" s="17" t="n">
        <v>1000</v>
      </c>
      <c r="F150" s="7" t="s">
        <f>=DATEDIF(A150,$O$2,"y")</f>
      </c>
      <c r="G150" s="7" t="s">
        <f>=DATEDIF(A150,$O$2,"ym")</f>
      </c>
      <c r="H150" s="7" t="s">
        <f>=DATEDIF(A150,$O$2,"md")</f>
      </c>
      <c r="I150" s="7" t="n">
        <v>349</v>
      </c>
      <c r="J150" s="17" t="n">
        <v>3.08686</v>
      </c>
      <c r="K150" s="6" t="s">
        <f>=Портфель!G12*Портфель!$R$13</f>
      </c>
      <c r="L150" s="6" t="s">
        <f>=E150*K150</f>
      </c>
      <c r="M150" s="6" t="s">
        <f>=(K150-J150)*E150</f>
      </c>
      <c r="N150" s="6" t="s">
        <f>=MAX(0,M150*0.13)</f>
      </c>
    </row>
    <row collapsed="false" customFormat="false" customHeight="false" hidden="false" ht="12.1" outlineLevel="0" r="151">
      <c r="A151" s="44" t="n">
        <v>45924</v>
      </c>
      <c r="B151" s="16" t="s">
        <v>807</v>
      </c>
      <c r="C151" s="16" t="s">
        <v>58</v>
      </c>
      <c r="D151" s="16" t="s">
        <v>59</v>
      </c>
      <c r="E151" s="17" t="n">
        <v>300</v>
      </c>
      <c r="F151" s="7" t="s">
        <f>=DATEDIF(A151,$O$2,"y")</f>
      </c>
      <c r="G151" s="7" t="s">
        <f>=DATEDIF(A151,$O$2,"ym")</f>
      </c>
      <c r="H151" s="7" t="s">
        <f>=DATEDIF(A151,$O$2,"md")</f>
      </c>
      <c r="I151" s="7" t="n">
        <v>347</v>
      </c>
      <c r="J151" s="17" t="n">
        <v>3.0583333333333</v>
      </c>
      <c r="K151" s="6" t="s">
        <f>=Портфель!G12*Портфель!$R$13</f>
      </c>
      <c r="L151" s="6" t="s">
        <f>=E151*K151</f>
      </c>
      <c r="M151" s="6" t="s">
        <f>=(K151-J151)*E151</f>
      </c>
      <c r="N151" s="6" t="s">
        <f>=MAX(0,M151*0.13)</f>
      </c>
    </row>
    <row collapsed="false" customFormat="false" customHeight="false" hidden="false" ht="12.1" outlineLevel="0" r="152">
      <c r="A152" s="44" t="n">
        <v>45924</v>
      </c>
      <c r="B152" s="16" t="s">
        <v>807</v>
      </c>
      <c r="C152" s="16" t="s">
        <v>58</v>
      </c>
      <c r="D152" s="16" t="s">
        <v>59</v>
      </c>
      <c r="E152" s="17" t="n">
        <v>100</v>
      </c>
      <c r="F152" s="7" t="s">
        <f>=DATEDIF(A152,$O$2,"y")</f>
      </c>
      <c r="G152" s="7" t="s">
        <f>=DATEDIF(A152,$O$2,"ym")</f>
      </c>
      <c r="H152" s="7" t="s">
        <f>=DATEDIF(A152,$O$2,"md")</f>
      </c>
      <c r="I152" s="7" t="n">
        <v>347</v>
      </c>
      <c r="J152" s="17" t="n">
        <v>3.0613</v>
      </c>
      <c r="K152" s="6" t="s">
        <f>=Портфель!G12*Портфель!$R$13</f>
      </c>
      <c r="L152" s="6" t="s">
        <f>=E152*K152</f>
      </c>
      <c r="M152" s="6" t="s">
        <f>=(K152-J152)*E152</f>
      </c>
      <c r="N152" s="6" t="s">
        <f>=MAX(0,M152*0.13)</f>
      </c>
    </row>
    <row collapsed="false" customFormat="false" customHeight="false" hidden="false" ht="12.1" outlineLevel="0" r="153">
      <c r="A153" s="44" t="n">
        <v>45930</v>
      </c>
      <c r="B153" s="16" t="s">
        <v>807</v>
      </c>
      <c r="C153" s="16" t="s">
        <v>58</v>
      </c>
      <c r="D153" s="16" t="s">
        <v>59</v>
      </c>
      <c r="E153" s="17" t="n">
        <v>100</v>
      </c>
      <c r="F153" s="7" t="s">
        <f>=DATEDIF(A153,$O$2,"y")</f>
      </c>
      <c r="G153" s="7" t="s">
        <f>=DATEDIF(A153,$O$2,"ym")</f>
      </c>
      <c r="H153" s="7" t="s">
        <f>=DATEDIF(A153,$O$2,"md")</f>
      </c>
      <c r="I153" s="7" t="n">
        <v>341</v>
      </c>
      <c r="J153" s="17" t="n">
        <v>3.0123</v>
      </c>
      <c r="K153" s="6" t="s">
        <f>=Портфель!G12*Портфель!$R$13</f>
      </c>
      <c r="L153" s="6" t="s">
        <f>=E153*K153</f>
      </c>
      <c r="M153" s="6" t="s">
        <f>=(K153-J153)*E153</f>
      </c>
      <c r="N153" s="6" t="s">
        <f>=MAX(0,M153*0.13)</f>
      </c>
    </row>
    <row collapsed="false" customFormat="false" customHeight="false" hidden="false" ht="12.1" outlineLevel="0" r="154">
      <c r="A154" s="44" t="n">
        <v>45945</v>
      </c>
      <c r="B154" s="16" t="s">
        <v>807</v>
      </c>
      <c r="C154" s="16" t="s">
        <v>58</v>
      </c>
      <c r="D154" s="16" t="s">
        <v>59</v>
      </c>
      <c r="E154" s="17" t="n">
        <v>200</v>
      </c>
      <c r="F154" s="7" t="s">
        <f>=DATEDIF(A154,$O$2,"y")</f>
      </c>
      <c r="G154" s="7" t="s">
        <f>=DATEDIF(A154,$O$2,"ym")</f>
      </c>
      <c r="H154" s="7" t="s">
        <f>=DATEDIF(A154,$O$2,"md")</f>
      </c>
      <c r="I154" s="7" t="n">
        <v>326</v>
      </c>
      <c r="J154" s="17" t="n">
        <v>2.7751</v>
      </c>
      <c r="K154" s="6" t="s">
        <f>=Портфель!G12*Портфель!$R$13</f>
      </c>
      <c r="L154" s="6" t="s">
        <f>=E154*K154</f>
      </c>
      <c r="M154" s="6" t="s">
        <f>=(K154-J154)*E154</f>
      </c>
      <c r="N154" s="6" t="s">
        <f>=MAX(0,M154*0.13)</f>
      </c>
    </row>
    <row collapsed="false" customFormat="false" customHeight="false" hidden="false" ht="12.1" outlineLevel="0" r="155">
      <c r="A155" s="44" t="n">
        <v>45951</v>
      </c>
      <c r="B155" s="16" t="s">
        <v>807</v>
      </c>
      <c r="C155" s="16" t="s">
        <v>58</v>
      </c>
      <c r="D155" s="16" t="s">
        <v>59</v>
      </c>
      <c r="E155" s="17" t="n">
        <v>100</v>
      </c>
      <c r="F155" s="7" t="s">
        <f>=DATEDIF(A155,$O$2,"y")</f>
      </c>
      <c r="G155" s="7" t="s">
        <f>=DATEDIF(A155,$O$2,"ym")</f>
      </c>
      <c r="H155" s="7" t="s">
        <f>=DATEDIF(A155,$O$2,"md")</f>
      </c>
      <c r="I155" s="7" t="n">
        <v>320</v>
      </c>
      <c r="J155" s="17" t="n">
        <v>2.8166</v>
      </c>
      <c r="K155" s="6" t="s">
        <f>=Портфель!G12*Портфель!$R$13</f>
      </c>
      <c r="L155" s="6" t="s">
        <f>=E155*K155</f>
      </c>
      <c r="M155" s="6" t="s">
        <f>=(K155-J155)*E155</f>
      </c>
      <c r="N155" s="6" t="s">
        <f>=MAX(0,M155*0.13)</f>
      </c>
    </row>
    <row collapsed="false" customFormat="false" customHeight="false" hidden="false" ht="12.1" outlineLevel="0" r="156">
      <c r="A156" s="44" t="n">
        <v>45957</v>
      </c>
      <c r="B156" s="16" t="s">
        <v>807</v>
      </c>
      <c r="C156" s="16" t="s">
        <v>58</v>
      </c>
      <c r="D156" s="16" t="s">
        <v>59</v>
      </c>
      <c r="E156" s="17" t="n">
        <v>300</v>
      </c>
      <c r="F156" s="7" t="s">
        <f>=DATEDIF(A156,$O$2,"y")</f>
      </c>
      <c r="G156" s="7" t="s">
        <f>=DATEDIF(A156,$O$2,"ym")</f>
      </c>
      <c r="H156" s="7" t="s">
        <f>=DATEDIF(A156,$O$2,"md")</f>
      </c>
      <c r="I156" s="7" t="n">
        <v>314</v>
      </c>
      <c r="J156" s="17" t="n">
        <v>2.6990666666667</v>
      </c>
      <c r="K156" s="6" t="s">
        <f>=Портфель!G12*Портфель!$R$13</f>
      </c>
      <c r="L156" s="6" t="s">
        <f>=E156*K156</f>
      </c>
      <c r="M156" s="6" t="s">
        <f>=(K156-J156)*E156</f>
      </c>
      <c r="N156" s="6" t="s">
        <f>=MAX(0,M156*0.13)</f>
      </c>
    </row>
    <row collapsed="false" customFormat="false" customHeight="false" hidden="false" ht="12.1" outlineLevel="0" r="157">
      <c r="A157" s="44" t="n">
        <v>45961</v>
      </c>
      <c r="B157" s="16" t="s">
        <v>807</v>
      </c>
      <c r="C157" s="16" t="s">
        <v>58</v>
      </c>
      <c r="D157" s="16" t="s">
        <v>59</v>
      </c>
      <c r="E157" s="17" t="n">
        <v>200</v>
      </c>
      <c r="F157" s="7" t="s">
        <f>=DATEDIF(A157,$O$2,"y")</f>
      </c>
      <c r="G157" s="7" t="s">
        <f>=DATEDIF(A157,$O$2,"ym")</f>
      </c>
      <c r="H157" s="7" t="s">
        <f>=DATEDIF(A157,$O$2,"md")</f>
      </c>
      <c r="I157" s="7" t="n">
        <v>310</v>
      </c>
      <c r="J157" s="17" t="n">
        <v>2.7531</v>
      </c>
      <c r="K157" s="6" t="s">
        <f>=Портфель!G12*Портфель!$R$13</f>
      </c>
      <c r="L157" s="6" t="s">
        <f>=E157*K157</f>
      </c>
      <c r="M157" s="6" t="s">
        <f>=(K157-J157)*E157</f>
      </c>
      <c r="N157" s="6" t="s">
        <f>=MAX(0,M157*0.13)</f>
      </c>
    </row>
    <row collapsed="false" customFormat="false" customHeight="false" hidden="false" ht="12.1" outlineLevel="0" r="158">
      <c r="A158" s="44" t="n">
        <v>45966</v>
      </c>
      <c r="B158" s="16" t="s">
        <v>807</v>
      </c>
      <c r="C158" s="16" t="s">
        <v>58</v>
      </c>
      <c r="D158" s="16" t="s">
        <v>59</v>
      </c>
      <c r="E158" s="17" t="n">
        <v>2700</v>
      </c>
      <c r="F158" s="7" t="s">
        <f>=DATEDIF(A158,$O$2,"y")</f>
      </c>
      <c r="G158" s="7" t="s">
        <f>=DATEDIF(A158,$O$2,"ym")</f>
      </c>
      <c r="H158" s="7" t="s">
        <f>=DATEDIF(A158,$O$2,"md")</f>
      </c>
      <c r="I158" s="7" t="n">
        <v>305</v>
      </c>
      <c r="J158" s="17" t="n">
        <v>2.7641111111111</v>
      </c>
      <c r="K158" s="6" t="s">
        <f>=Портфель!G12*Портфель!$R$13</f>
      </c>
      <c r="L158" s="6" t="s">
        <f>=E158*K158</f>
      </c>
      <c r="M158" s="6" t="s">
        <f>=(K158-J158)*E158</f>
      </c>
      <c r="N158" s="6" t="s">
        <f>=MAX(0,M158*0.13)</f>
      </c>
    </row>
    <row collapsed="false" customFormat="false" customHeight="false" hidden="false" ht="12.1" outlineLevel="0" r="159">
      <c r="A159" s="44" t="n">
        <v>46015</v>
      </c>
      <c r="B159" s="16" t="s">
        <v>807</v>
      </c>
      <c r="C159" s="16" t="s">
        <v>58</v>
      </c>
      <c r="D159" s="16" t="s">
        <v>59</v>
      </c>
      <c r="E159" s="17" t="n">
        <v>100</v>
      </c>
      <c r="F159" s="7" t="s">
        <f>=DATEDIF(A159,$O$2,"y")</f>
      </c>
      <c r="G159" s="7" t="s">
        <f>=DATEDIF(A159,$O$2,"ym")</f>
      </c>
      <c r="H159" s="7" t="s">
        <f>=DATEDIF(A159,$O$2,"md")</f>
      </c>
      <c r="I159" s="7" t="n">
        <v>256</v>
      </c>
      <c r="J159" s="17" t="n">
        <v>3.0718</v>
      </c>
      <c r="K159" s="6" t="s">
        <f>=Портфель!G12*Портфель!$R$13</f>
      </c>
      <c r="L159" s="6" t="s">
        <f>=E159*K159</f>
      </c>
      <c r="M159" s="6" t="s">
        <f>=(K159-J159)*E159</f>
      </c>
      <c r="N159" s="6" t="s">
        <f>=MAX(0,M159*0.13)</f>
      </c>
    </row>
    <row collapsed="false" customFormat="false" customHeight="false" hidden="false" ht="12.1" outlineLevel="0" r="160">
      <c r="A160" s="44" t="n">
        <v>46017</v>
      </c>
      <c r="B160" s="16" t="s">
        <v>807</v>
      </c>
      <c r="C160" s="16" t="s">
        <v>58</v>
      </c>
      <c r="D160" s="16" t="s">
        <v>59</v>
      </c>
      <c r="E160" s="17" t="n">
        <v>100</v>
      </c>
      <c r="F160" s="7" t="s">
        <f>=DATEDIF(A160,$O$2,"y")</f>
      </c>
      <c r="G160" s="7" t="s">
        <f>=DATEDIF(A160,$O$2,"ym")</f>
      </c>
      <c r="H160" s="7" t="s">
        <f>=DATEDIF(A160,$O$2,"md")</f>
      </c>
      <c r="I160" s="7" t="n">
        <v>254</v>
      </c>
      <c r="J160" s="17" t="n">
        <v>3.0613</v>
      </c>
      <c r="K160" s="6" t="s">
        <f>=Портфель!G12*Портфель!$R$13</f>
      </c>
      <c r="L160" s="6" t="s">
        <f>=E160*K160</f>
      </c>
      <c r="M160" s="6" t="s">
        <f>=(K160-J160)*E160</f>
      </c>
      <c r="N160" s="6" t="s">
        <f>=MAX(0,M160*0.13)</f>
      </c>
    </row>
    <row collapsed="false" customFormat="false" customHeight="false" hidden="false" ht="12.1" outlineLevel="0" r="161">
      <c r="A161" s="44" t="n">
        <v>46041</v>
      </c>
      <c r="B161" s="16" t="s">
        <v>807</v>
      </c>
      <c r="C161" s="16" t="s">
        <v>58</v>
      </c>
      <c r="D161" s="16" t="s">
        <v>59</v>
      </c>
      <c r="E161" s="17" t="n">
        <v>100</v>
      </c>
      <c r="F161" s="7" t="s">
        <f>=DATEDIF(A161,$O$2,"y")</f>
      </c>
      <c r="G161" s="7" t="s">
        <f>=DATEDIF(A161,$O$2,"ym")</f>
      </c>
      <c r="H161" s="7" t="s">
        <f>=DATEDIF(A161,$O$2,"md")</f>
      </c>
      <c r="I161" s="7" t="n">
        <v>230</v>
      </c>
      <c r="J161" s="17" t="n">
        <v>3.3806</v>
      </c>
      <c r="K161" s="6" t="s">
        <f>=Портфель!G12*Портфель!$R$13</f>
      </c>
      <c r="L161" s="6" t="s">
        <f>=E161*K161</f>
      </c>
      <c r="M161" s="6" t="s">
        <f>=(K161-J161)*E161</f>
      </c>
      <c r="N161" s="6" t="s">
        <f>=MAX(0,M161*0.13)</f>
      </c>
    </row>
    <row collapsed="false" customFormat="false" customHeight="false" hidden="false" ht="12.1" outlineLevel="0" r="162">
      <c r="A162" s="44" t="n">
        <v>46045</v>
      </c>
      <c r="B162" s="16" t="s">
        <v>807</v>
      </c>
      <c r="C162" s="16" t="s">
        <v>58</v>
      </c>
      <c r="D162" s="16" t="s">
        <v>59</v>
      </c>
      <c r="E162" s="17" t="n">
        <v>100</v>
      </c>
      <c r="F162" s="7" t="s">
        <f>=DATEDIF(A162,$O$2,"y")</f>
      </c>
      <c r="G162" s="7" t="s">
        <f>=DATEDIF(A162,$O$2,"ym")</f>
      </c>
      <c r="H162" s="7" t="s">
        <f>=DATEDIF(A162,$O$2,"md")</f>
      </c>
      <c r="I162" s="7" t="n">
        <v>225</v>
      </c>
      <c r="J162" s="17" t="n">
        <v>3.5272</v>
      </c>
      <c r="K162" s="6" t="s">
        <f>=Портфель!G12*Портфель!$R$13</f>
      </c>
      <c r="L162" s="6" t="s">
        <f>=E162*K162</f>
      </c>
      <c r="M162" s="6" t="s">
        <f>=(K162-J162)*E162</f>
      </c>
      <c r="N162" s="6" t="s">
        <f>=MAX(0,M162*0.13)</f>
      </c>
    </row>
    <row collapsed="false" customFormat="false" customHeight="false" hidden="false" ht="12.1" outlineLevel="0" r="163">
      <c r="A163" s="44" t="n">
        <v>46052</v>
      </c>
      <c r="B163" s="16" t="s">
        <v>807</v>
      </c>
      <c r="C163" s="16" t="s">
        <v>58</v>
      </c>
      <c r="D163" s="16" t="s">
        <v>59</v>
      </c>
      <c r="E163" s="17" t="n">
        <v>300</v>
      </c>
      <c r="F163" s="7" t="s">
        <f>=DATEDIF(A163,$O$2,"y")</f>
      </c>
      <c r="G163" s="7" t="s">
        <f>=DATEDIF(A163,$O$2,"ym")</f>
      </c>
      <c r="H163" s="7" t="s">
        <f>=DATEDIF(A163,$O$2,"md")</f>
      </c>
      <c r="I163" s="7" t="n">
        <v>219</v>
      </c>
      <c r="J163" s="17" t="n">
        <v>3.5247</v>
      </c>
      <c r="K163" s="6" t="s">
        <f>=Портфель!G12*Портфель!$R$13</f>
      </c>
      <c r="L163" s="6" t="s">
        <f>=E163*K163</f>
      </c>
      <c r="M163" s="6" t="s">
        <f>=(K163-J163)*E163</f>
      </c>
      <c r="N163" s="6" t="s">
        <f>=MAX(0,M163*0.13)</f>
      </c>
    </row>
    <row collapsed="false" customFormat="false" customHeight="false" hidden="false" ht="12.1" outlineLevel="0" r="164">
      <c r="A164" s="44" t="n">
        <v>46080</v>
      </c>
      <c r="B164" s="16" t="s">
        <v>807</v>
      </c>
      <c r="C164" s="16" t="s">
        <v>58</v>
      </c>
      <c r="D164" s="16" t="s">
        <v>59</v>
      </c>
      <c r="E164" s="17" t="n">
        <v>300</v>
      </c>
      <c r="F164" s="7" t="s">
        <f>=DATEDIF(A164,$O$2,"y")</f>
      </c>
      <c r="G164" s="7" t="s">
        <f>=DATEDIF(A164,$O$2,"ym")</f>
      </c>
      <c r="H164" s="7" t="s">
        <f>=DATEDIF(A164,$O$2,"md")</f>
      </c>
      <c r="I164" s="7" t="n">
        <v>191</v>
      </c>
      <c r="J164" s="17" t="n">
        <v>3.2945333333333</v>
      </c>
      <c r="K164" s="6" t="s">
        <f>=Портфель!G12*Портфель!$R$13</f>
      </c>
      <c r="L164" s="6" t="s">
        <f>=E164*K164</f>
      </c>
      <c r="M164" s="6" t="s">
        <f>=(K164-J164)*E164</f>
      </c>
      <c r="N164" s="6" t="s">
        <f>=MAX(0,M164*0.13)</f>
      </c>
    </row>
    <row collapsed="false" customFormat="false" customHeight="false" hidden="false" ht="12.1" outlineLevel="0" r="165">
      <c r="A165" s="44" t="n">
        <v>46112</v>
      </c>
      <c r="B165" s="16" t="s">
        <v>807</v>
      </c>
      <c r="C165" s="16" t="s">
        <v>58</v>
      </c>
      <c r="D165" s="16" t="s">
        <v>59</v>
      </c>
      <c r="E165" s="17" t="n">
        <v>300</v>
      </c>
      <c r="F165" s="7" t="s">
        <f>=DATEDIF(A165,$O$2,"y")</f>
      </c>
      <c r="G165" s="7" t="s">
        <f>=DATEDIF(A165,$O$2,"ym")</f>
      </c>
      <c r="H165" s="7" t="s">
        <f>=DATEDIF(A165,$O$2,"md")</f>
      </c>
      <c r="I165" s="7" t="n">
        <v>159</v>
      </c>
      <c r="J165" s="17" t="n">
        <v>3.1879333333333</v>
      </c>
      <c r="K165" s="6" t="s">
        <f>=Портфель!G12*Портфель!$R$13</f>
      </c>
      <c r="L165" s="6" t="s">
        <f>=E165*K165</f>
      </c>
      <c r="M165" s="6" t="s">
        <f>=(K165-J165)*E165</f>
      </c>
      <c r="N165" s="6" t="s">
        <f>=MAX(0,M165*0.13)</f>
      </c>
    </row>
    <row collapsed="false" customFormat="false" customHeight="false" hidden="false" ht="12.1" outlineLevel="0" r="166">
      <c r="A166" s="44" t="n">
        <v>46112</v>
      </c>
      <c r="B166" s="16" t="s">
        <v>807</v>
      </c>
      <c r="C166" s="16" t="s">
        <v>58</v>
      </c>
      <c r="D166" s="16" t="s">
        <v>59</v>
      </c>
      <c r="E166" s="17" t="n">
        <v>700</v>
      </c>
      <c r="F166" s="7" t="s">
        <f>=DATEDIF(A166,$O$2,"y")</f>
      </c>
      <c r="G166" s="7" t="s">
        <f>=DATEDIF(A166,$O$2,"ym")</f>
      </c>
      <c r="H166" s="7" t="s">
        <f>=DATEDIF(A166,$O$2,"md")</f>
      </c>
      <c r="I166" s="7" t="n">
        <v>159</v>
      </c>
      <c r="J166" s="17" t="n">
        <v>3.1879428571429</v>
      </c>
      <c r="K166" s="6" t="s">
        <f>=Портфель!G12*Портфель!$R$13</f>
      </c>
      <c r="L166" s="6" t="s">
        <f>=E166*K166</f>
      </c>
      <c r="M166" s="6" t="s">
        <f>=(K166-J166)*E166</f>
      </c>
      <c r="N166" s="6" t="s">
        <f>=MAX(0,M166*0.13)</f>
      </c>
    </row>
    <row collapsed="false" customFormat="false" customHeight="false" hidden="false" ht="12.1" outlineLevel="0" r="167">
      <c r="A167" s="44" t="n">
        <v>46142</v>
      </c>
      <c r="B167" s="16" t="s">
        <v>807</v>
      </c>
      <c r="C167" s="16" t="s">
        <v>58</v>
      </c>
      <c r="D167" s="16" t="s">
        <v>59</v>
      </c>
      <c r="E167" s="17" t="n">
        <v>1000</v>
      </c>
      <c r="F167" s="7" t="s">
        <f>=DATEDIF(A167,$O$2,"y")</f>
      </c>
      <c r="G167" s="7" t="s">
        <f>=DATEDIF(A167,$O$2,"ym")</f>
      </c>
      <c r="H167" s="7" t="s">
        <f>=DATEDIF(A167,$O$2,"md")</f>
      </c>
      <c r="I167" s="7" t="n">
        <v>129</v>
      </c>
      <c r="J167" s="17" t="n">
        <v>3.13539</v>
      </c>
      <c r="K167" s="6" t="s">
        <f>=Портфель!G12*Портфель!$R$13</f>
      </c>
      <c r="L167" s="6" t="s">
        <f>=E167*K167</f>
      </c>
      <c r="M167" s="6" t="s">
        <f>=(K167-J167)*E167</f>
      </c>
      <c r="N167" s="6" t="s">
        <f>=MAX(0,M167*0.13)</f>
      </c>
    </row>
    <row collapsed="false" customFormat="false" customHeight="false" hidden="false" ht="12.1" outlineLevel="0" r="168">
      <c r="A168" s="44" t="n">
        <v>46238</v>
      </c>
      <c r="B168" s="16" t="s">
        <v>807</v>
      </c>
      <c r="C168" s="16" t="s">
        <v>58</v>
      </c>
      <c r="D168" s="16" t="s">
        <v>59</v>
      </c>
      <c r="E168" s="17" t="n">
        <v>500</v>
      </c>
      <c r="F168" s="7" t="s">
        <f>=DATEDIF(A168,$O$2,"y")</f>
      </c>
      <c r="G168" s="7" t="s">
        <f>=DATEDIF(A168,$O$2,"ym")</f>
      </c>
      <c r="H168" s="7" t="s">
        <f>=DATEDIF(A168,$O$2,"md")</f>
      </c>
      <c r="I168" s="7" t="n">
        <v>32</v>
      </c>
      <c r="J168" s="17" t="n">
        <v>2.66204</v>
      </c>
      <c r="K168" s="6" t="s">
        <f>=Портфель!G12*Портфель!$R$13</f>
      </c>
      <c r="L168" s="6" t="s">
        <f>=E168*K168</f>
      </c>
      <c r="M168" s="6" t="s">
        <f>=(K168-J168)*E168</f>
      </c>
      <c r="N168" s="6" t="s">
        <f>=MAX(0,M168*0.13)</f>
      </c>
    </row>
    <row collapsed="false" customFormat="false" customHeight="false" hidden="false" ht="12.1" outlineLevel="0" r="169">
      <c r="A169" s="44" t="n">
        <v>45425</v>
      </c>
      <c r="B169" s="16" t="s">
        <v>807</v>
      </c>
      <c r="C169" s="16" t="s">
        <v>62</v>
      </c>
      <c r="D169" s="16" t="s">
        <v>63</v>
      </c>
      <c r="E169" s="17" t="n">
        <v>1</v>
      </c>
      <c r="F169" s="7" t="s">
        <f>=DATEDIF(A169,$O$2,"y")</f>
      </c>
      <c r="G169" s="7" t="s">
        <f>=DATEDIF(A169,$O$2,"ym")</f>
      </c>
      <c r="H169" s="7" t="s">
        <f>=DATEDIF(A169,$O$2,"md")</f>
      </c>
      <c r="I169" s="7" t="n">
        <v>846</v>
      </c>
      <c r="J169" s="17" t="n">
        <v>1230.96</v>
      </c>
      <c r="K169" s="6" t="s">
        <f>=Портфель!G13*Портфель!$R$13</f>
      </c>
      <c r="L169" s="6" t="s">
        <f>=E169*K169</f>
      </c>
      <c r="M169" s="6" t="s">
        <f>=(K169-J169)*E169</f>
      </c>
      <c r="N169" s="6" t="s">
        <f>=MAX(0,M169*0.13)</f>
      </c>
    </row>
    <row collapsed="false" customFormat="false" customHeight="false" hidden="false" ht="12.1" outlineLevel="0" r="170">
      <c r="A170" s="44" t="n">
        <v>45434</v>
      </c>
      <c r="B170" s="16" t="s">
        <v>807</v>
      </c>
      <c r="C170" s="16" t="s">
        <v>62</v>
      </c>
      <c r="D170" s="16" t="s">
        <v>63</v>
      </c>
      <c r="E170" s="17" t="n">
        <v>4</v>
      </c>
      <c r="F170" s="7" t="s">
        <f>=DATEDIF(A170,$O$2,"y")</f>
      </c>
      <c r="G170" s="7" t="s">
        <f>=DATEDIF(A170,$O$2,"ym")</f>
      </c>
      <c r="H170" s="7" t="s">
        <f>=DATEDIF(A170,$O$2,"md")</f>
      </c>
      <c r="I170" s="7" t="n">
        <v>837</v>
      </c>
      <c r="J170" s="17" t="n">
        <v>1181.7225</v>
      </c>
      <c r="K170" s="6" t="s">
        <f>=Портфель!G13*Портфель!$R$13</f>
      </c>
      <c r="L170" s="6" t="s">
        <f>=E170*K170</f>
      </c>
      <c r="M170" s="6" t="s">
        <f>=(K170-J170)*E170</f>
      </c>
      <c r="N170" s="6" t="s">
        <f>=MAX(0,M170*0.13)</f>
      </c>
    </row>
    <row collapsed="false" customFormat="false" customHeight="false" hidden="false" ht="12.1" outlineLevel="0" r="171">
      <c r="A171" s="44" t="n">
        <v>45441</v>
      </c>
      <c r="B171" s="16" t="s">
        <v>807</v>
      </c>
      <c r="C171" s="16" t="s">
        <v>62</v>
      </c>
      <c r="D171" s="16" t="s">
        <v>63</v>
      </c>
      <c r="E171" s="17" t="n">
        <v>1</v>
      </c>
      <c r="F171" s="7" t="s">
        <f>=DATEDIF(A171,$O$2,"y")</f>
      </c>
      <c r="G171" s="7" t="s">
        <f>=DATEDIF(A171,$O$2,"ym")</f>
      </c>
      <c r="H171" s="7" t="s">
        <f>=DATEDIF(A171,$O$2,"md")</f>
      </c>
      <c r="I171" s="7" t="n">
        <v>830</v>
      </c>
      <c r="J171" s="17" t="n">
        <v>1116.68</v>
      </c>
      <c r="K171" s="6" t="s">
        <f>=Портфель!G13*Портфель!$R$13</f>
      </c>
      <c r="L171" s="6" t="s">
        <f>=E171*K171</f>
      </c>
      <c r="M171" s="6" t="s">
        <f>=(K171-J171)*E171</f>
      </c>
      <c r="N171" s="6" t="s">
        <f>=MAX(0,M171*0.13)</f>
      </c>
    </row>
    <row collapsed="false" customFormat="false" customHeight="false" hidden="false" ht="12.1" outlineLevel="0" r="172">
      <c r="A172" s="44" t="n">
        <v>45443</v>
      </c>
      <c r="B172" s="16" t="s">
        <v>807</v>
      </c>
      <c r="C172" s="16" t="s">
        <v>62</v>
      </c>
      <c r="D172" s="16" t="s">
        <v>63</v>
      </c>
      <c r="E172" s="17" t="n">
        <v>1</v>
      </c>
      <c r="F172" s="7" t="s">
        <f>=DATEDIF(A172,$O$2,"y")</f>
      </c>
      <c r="G172" s="7" t="s">
        <f>=DATEDIF(A172,$O$2,"ym")</f>
      </c>
      <c r="H172" s="7" t="s">
        <f>=DATEDIF(A172,$O$2,"md")</f>
      </c>
      <c r="I172" s="7" t="n">
        <v>828</v>
      </c>
      <c r="J172" s="17" t="n">
        <v>1095.46</v>
      </c>
      <c r="K172" s="6" t="s">
        <f>=Портфель!G13*Портфель!$R$13</f>
      </c>
      <c r="L172" s="6" t="s">
        <f>=E172*K172</f>
      </c>
      <c r="M172" s="6" t="s">
        <f>=(K172-J172)*E172</f>
      </c>
      <c r="N172" s="6" t="s">
        <f>=MAX(0,M172*0.13)</f>
      </c>
    </row>
    <row collapsed="false" customFormat="false" customHeight="false" hidden="false" ht="12.1" outlineLevel="0" r="173">
      <c r="A173" s="44" t="n">
        <v>45471</v>
      </c>
      <c r="B173" s="16" t="s">
        <v>807</v>
      </c>
      <c r="C173" s="16" t="s">
        <v>62</v>
      </c>
      <c r="D173" s="16" t="s">
        <v>63</v>
      </c>
      <c r="E173" s="17" t="n">
        <v>3</v>
      </c>
      <c r="F173" s="7" t="s">
        <f>=DATEDIF(A173,$O$2,"y")</f>
      </c>
      <c r="G173" s="7" t="s">
        <f>=DATEDIF(A173,$O$2,"ym")</f>
      </c>
      <c r="H173" s="7" t="s">
        <f>=DATEDIF(A173,$O$2,"md")</f>
      </c>
      <c r="I173" s="7" t="n">
        <v>800</v>
      </c>
      <c r="J173" s="17" t="n">
        <v>1072.24</v>
      </c>
      <c r="K173" s="6" t="s">
        <f>=Портфель!G13*Портфель!$R$13</f>
      </c>
      <c r="L173" s="6" t="s">
        <f>=E173*K173</f>
      </c>
      <c r="M173" s="6" t="s">
        <f>=(K173-J173)*E173</f>
      </c>
      <c r="N173" s="6" t="s">
        <f>=MAX(0,M173*0.13)</f>
      </c>
    </row>
    <row collapsed="false" customFormat="false" customHeight="false" hidden="false" ht="12.1" outlineLevel="0" r="174">
      <c r="A174" s="44" t="n">
        <v>45574</v>
      </c>
      <c r="B174" s="16" t="s">
        <v>807</v>
      </c>
      <c r="C174" s="16" t="s">
        <v>62</v>
      </c>
      <c r="D174" s="16" t="s">
        <v>63</v>
      </c>
      <c r="E174" s="17" t="n">
        <v>1</v>
      </c>
      <c r="F174" s="7" t="s">
        <f>=DATEDIF(A174,$O$2,"y")</f>
      </c>
      <c r="G174" s="7" t="s">
        <f>=DATEDIF(A174,$O$2,"ym")</f>
      </c>
      <c r="H174" s="7" t="s">
        <f>=DATEDIF(A174,$O$2,"md")</f>
      </c>
      <c r="I174" s="7" t="n">
        <v>697</v>
      </c>
      <c r="J174" s="17" t="n">
        <v>985.97</v>
      </c>
      <c r="K174" s="6" t="s">
        <f>=Портфель!G13*Портфель!$R$13</f>
      </c>
      <c r="L174" s="6" t="s">
        <f>=E174*K174</f>
      </c>
      <c r="M174" s="6" t="s">
        <f>=(K174-J174)*E174</f>
      </c>
      <c r="N174" s="6" t="s">
        <f>=MAX(0,M174*0.13)</f>
      </c>
    </row>
    <row collapsed="false" customFormat="false" customHeight="false" hidden="false" ht="12.1" outlineLevel="0" r="175">
      <c r="A175" s="44" t="n">
        <v>45596</v>
      </c>
      <c r="B175" s="16" t="s">
        <v>807</v>
      </c>
      <c r="C175" s="16" t="s">
        <v>62</v>
      </c>
      <c r="D175" s="16" t="s">
        <v>63</v>
      </c>
      <c r="E175" s="17" t="n">
        <v>1</v>
      </c>
      <c r="F175" s="7" t="s">
        <f>=DATEDIF(A175,$O$2,"y")</f>
      </c>
      <c r="G175" s="7" t="s">
        <f>=DATEDIF(A175,$O$2,"ym")</f>
      </c>
      <c r="H175" s="7" t="s">
        <f>=DATEDIF(A175,$O$2,"md")</f>
      </c>
      <c r="I175" s="7" t="n">
        <v>675</v>
      </c>
      <c r="J175" s="17" t="n">
        <v>854.66</v>
      </c>
      <c r="K175" s="6" t="s">
        <f>=Портфель!G13*Портфель!$R$13</f>
      </c>
      <c r="L175" s="6" t="s">
        <f>=E175*K175</f>
      </c>
      <c r="M175" s="6" t="s">
        <f>=(K175-J175)*E175</f>
      </c>
      <c r="N175" s="6" t="s">
        <f>=MAX(0,M175*0.13)</f>
      </c>
    </row>
    <row collapsed="false" customFormat="false" customHeight="false" hidden="false" ht="12.1" outlineLevel="0" r="176">
      <c r="A176" s="44" t="n">
        <v>45684</v>
      </c>
      <c r="B176" s="16" t="s">
        <v>807</v>
      </c>
      <c r="C176" s="16" t="s">
        <v>62</v>
      </c>
      <c r="D176" s="16" t="s">
        <v>63</v>
      </c>
      <c r="E176" s="17" t="n">
        <v>1</v>
      </c>
      <c r="F176" s="7" t="s">
        <f>=DATEDIF(A176,$O$2,"y")</f>
      </c>
      <c r="G176" s="7" t="s">
        <f>=DATEDIF(A176,$O$2,"ym")</f>
      </c>
      <c r="H176" s="7" t="s">
        <f>=DATEDIF(A176,$O$2,"md")</f>
      </c>
      <c r="I176" s="7" t="n">
        <v>586</v>
      </c>
      <c r="J176" s="17" t="n">
        <v>1010.38</v>
      </c>
      <c r="K176" s="6" t="s">
        <f>=Портфель!G13*Портфель!$R$13</f>
      </c>
      <c r="L176" s="6" t="s">
        <f>=E176*K176</f>
      </c>
      <c r="M176" s="6" t="s">
        <f>=(K176-J176)*E176</f>
      </c>
      <c r="N176" s="6" t="s">
        <f>=MAX(0,M176*0.13)</f>
      </c>
    </row>
    <row collapsed="false" customFormat="false" customHeight="false" hidden="false" ht="12.1" outlineLevel="0" r="177">
      <c r="A177" s="44" t="n">
        <v>46080</v>
      </c>
      <c r="B177" s="16" t="s">
        <v>807</v>
      </c>
      <c r="C177" s="16" t="s">
        <v>62</v>
      </c>
      <c r="D177" s="16" t="s">
        <v>63</v>
      </c>
      <c r="E177" s="17" t="n">
        <v>2</v>
      </c>
      <c r="F177" s="7" t="s">
        <f>=DATEDIF(A177,$O$2,"y")</f>
      </c>
      <c r="G177" s="7" t="s">
        <f>=DATEDIF(A177,$O$2,"ym")</f>
      </c>
      <c r="H177" s="7" t="s">
        <f>=DATEDIF(A177,$O$2,"md")</f>
      </c>
      <c r="I177" s="7" t="n">
        <v>191</v>
      </c>
      <c r="J177" s="17" t="n">
        <v>1197.115</v>
      </c>
      <c r="K177" s="6" t="s">
        <f>=Портфель!G13*Портфель!$R$13</f>
      </c>
      <c r="L177" s="6" t="s">
        <f>=E177*K177</f>
      </c>
      <c r="M177" s="6" t="s">
        <f>=(K177-J177)*E177</f>
      </c>
      <c r="N177" s="6" t="s">
        <f>=MAX(0,M177*0.13)</f>
      </c>
    </row>
    <row collapsed="false" customFormat="false" customHeight="false" hidden="false" ht="12.1" outlineLevel="0" r="178">
      <c r="A178" s="44" t="n">
        <v>46205</v>
      </c>
      <c r="B178" s="16" t="s">
        <v>807</v>
      </c>
      <c r="C178" s="16" t="s">
        <v>62</v>
      </c>
      <c r="D178" s="16" t="s">
        <v>63</v>
      </c>
      <c r="E178" s="17" t="n">
        <v>1</v>
      </c>
      <c r="F178" s="7" t="s">
        <f>=DATEDIF(A178,$O$2,"y")</f>
      </c>
      <c r="G178" s="7" t="s">
        <f>=DATEDIF(A178,$O$2,"ym")</f>
      </c>
      <c r="H178" s="7" t="s">
        <f>=DATEDIF(A178,$O$2,"md")</f>
      </c>
      <c r="I178" s="7" t="n">
        <v>66</v>
      </c>
      <c r="J178" s="17" t="n">
        <v>930.71</v>
      </c>
      <c r="K178" s="6" t="s">
        <f>=Портфель!G13*Портфель!$R$13</f>
      </c>
      <c r="L178" s="6" t="s">
        <f>=E178*K178</f>
      </c>
      <c r="M178" s="6" t="s">
        <f>=(K178-J178)*E178</f>
      </c>
      <c r="N178" s="6" t="s">
        <f>=MAX(0,M178*0.13)</f>
      </c>
    </row>
    <row collapsed="false" customFormat="false" customHeight="false" hidden="false" ht="12.1" outlineLevel="0" r="179">
      <c r="A179" s="44" t="n">
        <v>46238</v>
      </c>
      <c r="B179" s="16" t="s">
        <v>807</v>
      </c>
      <c r="C179" s="16" t="s">
        <v>62</v>
      </c>
      <c r="D179" s="16" t="s">
        <v>63</v>
      </c>
      <c r="E179" s="17" t="n">
        <v>1</v>
      </c>
      <c r="F179" s="7" t="s">
        <f>=DATEDIF(A179,$O$2,"y")</f>
      </c>
      <c r="G179" s="7" t="s">
        <f>=DATEDIF(A179,$O$2,"ym")</f>
      </c>
      <c r="H179" s="7" t="s">
        <f>=DATEDIF(A179,$O$2,"md")</f>
      </c>
      <c r="I179" s="7" t="n">
        <v>32</v>
      </c>
      <c r="J179" s="17" t="n">
        <v>1023.68</v>
      </c>
      <c r="K179" s="6" t="s">
        <f>=Портфель!G13*Портфель!$R$13</f>
      </c>
      <c r="L179" s="6" t="s">
        <f>=E179*K179</f>
      </c>
      <c r="M179" s="6" t="s">
        <f>=(K179-J179)*E179</f>
      </c>
      <c r="N179" s="6" t="s">
        <f>=MAX(0,M179*0.13)</f>
      </c>
    </row>
    <row collapsed="false" customFormat="false" customHeight="false" hidden="false" ht="12.1" outlineLevel="0" r="180">
      <c r="A180" s="44" t="n">
        <v>45989</v>
      </c>
      <c r="B180" s="16" t="s">
        <v>807</v>
      </c>
      <c r="C180" s="16" t="s">
        <v>64</v>
      </c>
      <c r="D180" s="16" t="s">
        <v>65</v>
      </c>
      <c r="E180" s="17" t="n">
        <v>20</v>
      </c>
      <c r="F180" s="7" t="s">
        <f>=DATEDIF(A180,$O$2,"y")</f>
      </c>
      <c r="G180" s="7" t="s">
        <f>=DATEDIF(A180,$O$2,"ym")</f>
      </c>
      <c r="H180" s="7" t="s">
        <f>=DATEDIF(A180,$O$2,"md")</f>
      </c>
      <c r="I180" s="7" t="n">
        <v>282</v>
      </c>
      <c r="J180" s="17" t="n">
        <v>271.3575</v>
      </c>
      <c r="K180" s="6" t="s">
        <f>=Портфель!G14*Портфель!$R$13</f>
      </c>
      <c r="L180" s="6" t="s">
        <f>=E180*K180</f>
      </c>
      <c r="M180" s="6" t="s">
        <f>=(K180-J180)*E180</f>
      </c>
      <c r="N180" s="6" t="s">
        <f>=MAX(0,M180*0.13)</f>
      </c>
    </row>
    <row collapsed="false" customFormat="false" customHeight="false" hidden="false" ht="12.1" outlineLevel="0" r="181">
      <c r="A181" s="44" t="n">
        <v>46017</v>
      </c>
      <c r="B181" s="16" t="s">
        <v>807</v>
      </c>
      <c r="C181" s="16" t="s">
        <v>64</v>
      </c>
      <c r="D181" s="16" t="s">
        <v>65</v>
      </c>
      <c r="E181" s="17" t="n">
        <v>20</v>
      </c>
      <c r="F181" s="7" t="s">
        <f>=DATEDIF(A181,$O$2,"y")</f>
      </c>
      <c r="G181" s="7" t="s">
        <f>=DATEDIF(A181,$O$2,"ym")</f>
      </c>
      <c r="H181" s="7" t="s">
        <f>=DATEDIF(A181,$O$2,"md")</f>
      </c>
      <c r="I181" s="7" t="n">
        <v>254</v>
      </c>
      <c r="J181" s="17" t="n">
        <v>295.1255</v>
      </c>
      <c r="K181" s="6" t="s">
        <f>=Портфель!G14*Портфель!$R$13</f>
      </c>
      <c r="L181" s="6" t="s">
        <f>=E181*K181</f>
      </c>
      <c r="M181" s="6" t="s">
        <f>=(K181-J181)*E181</f>
      </c>
      <c r="N181" s="6" t="s">
        <f>=MAX(0,M181*0.13)</f>
      </c>
    </row>
    <row collapsed="false" customFormat="false" customHeight="false" hidden="false" ht="12.1" outlineLevel="0" r="182">
      <c r="A182" s="44" t="n">
        <v>46052</v>
      </c>
      <c r="B182" s="16" t="s">
        <v>807</v>
      </c>
      <c r="C182" s="16" t="s">
        <v>64</v>
      </c>
      <c r="D182" s="16" t="s">
        <v>65</v>
      </c>
      <c r="E182" s="17" t="n">
        <v>10</v>
      </c>
      <c r="F182" s="7" t="s">
        <f>=DATEDIF(A182,$O$2,"y")</f>
      </c>
      <c r="G182" s="7" t="s">
        <f>=DATEDIF(A182,$O$2,"ym")</f>
      </c>
      <c r="H182" s="7" t="s">
        <f>=DATEDIF(A182,$O$2,"md")</f>
      </c>
      <c r="I182" s="7" t="n">
        <v>219</v>
      </c>
      <c r="J182" s="17" t="n">
        <v>303.531</v>
      </c>
      <c r="K182" s="6" t="s">
        <f>=Портфель!G14*Портфель!$R$13</f>
      </c>
      <c r="L182" s="6" t="s">
        <f>=E182*K182</f>
      </c>
      <c r="M182" s="6" t="s">
        <f>=(K182-J182)*E182</f>
      </c>
      <c r="N182" s="6" t="s">
        <f>=MAX(0,M182*0.13)</f>
      </c>
    </row>
    <row collapsed="false" customFormat="false" customHeight="false" hidden="false" ht="12.1" outlineLevel="0" r="183">
      <c r="A183" s="44" t="n">
        <v>45272</v>
      </c>
      <c r="B183" s="16" t="s">
        <v>807</v>
      </c>
      <c r="C183" s="16" t="s">
        <v>68</v>
      </c>
      <c r="D183" s="16" t="s">
        <v>69</v>
      </c>
      <c r="E183" s="17" t="n">
        <v>10</v>
      </c>
      <c r="F183" s="7" t="s">
        <f>=DATEDIF(A183,$O$2,"y")</f>
      </c>
      <c r="G183" s="7" t="s">
        <f>=DATEDIF(A183,$O$2,"ym")</f>
      </c>
      <c r="H183" s="7" t="s">
        <f>=DATEDIF(A183,$O$2,"md")</f>
      </c>
      <c r="I183" s="7" t="n">
        <v>999</v>
      </c>
      <c r="J183" s="17" t="n">
        <v>1239.779</v>
      </c>
      <c r="K183" s="6" t="s">
        <f>=Портфель!G15*Портфель!$R$13</f>
      </c>
      <c r="L183" s="6" t="s">
        <f>=E183*K183</f>
      </c>
      <c r="M183" s="6" t="s">
        <f>=(K183-J183)*E183</f>
      </c>
      <c r="N183" s="6" t="s">
        <f>=MAX(0,M183*0.13)</f>
      </c>
    </row>
    <row collapsed="false" customFormat="false" customHeight="false" hidden="false" ht="12.1" outlineLevel="0" r="184">
      <c r="A184" s="44" t="n">
        <v>45625</v>
      </c>
      <c r="B184" s="16" t="s">
        <v>807</v>
      </c>
      <c r="C184" s="16" t="s">
        <v>68</v>
      </c>
      <c r="D184" s="16" t="s">
        <v>69</v>
      </c>
      <c r="E184" s="17" t="n">
        <v>1</v>
      </c>
      <c r="F184" s="7" t="s">
        <f>=DATEDIF(A184,$O$2,"y")</f>
      </c>
      <c r="G184" s="7" t="s">
        <f>=DATEDIF(A184,$O$2,"ym")</f>
      </c>
      <c r="H184" s="7" t="s">
        <f>=DATEDIF(A184,$O$2,"md")</f>
      </c>
      <c r="I184" s="7" t="n">
        <v>646</v>
      </c>
      <c r="J184" s="17" t="n">
        <v>1112.86</v>
      </c>
      <c r="K184" s="6" t="s">
        <f>=Портфель!G15*Портфель!$R$13</f>
      </c>
      <c r="L184" s="6" t="s">
        <f>=E184*K184</f>
      </c>
      <c r="M184" s="6" t="s">
        <f>=(K184-J184)*E184</f>
      </c>
      <c r="N184" s="6" t="s">
        <f>=MAX(0,M184*0.13)</f>
      </c>
    </row>
    <row collapsed="false" customFormat="false" customHeight="false" hidden="false" ht="12.1" outlineLevel="0" r="185">
      <c r="A185" s="44" t="n">
        <v>45650</v>
      </c>
      <c r="B185" s="16" t="s">
        <v>807</v>
      </c>
      <c r="C185" s="16" t="s">
        <v>68</v>
      </c>
      <c r="D185" s="16" t="s">
        <v>69</v>
      </c>
      <c r="E185" s="17" t="n">
        <v>1</v>
      </c>
      <c r="F185" s="7" t="s">
        <f>=DATEDIF(A185,$O$2,"y")</f>
      </c>
      <c r="G185" s="7" t="s">
        <f>=DATEDIF(A185,$O$2,"ym")</f>
      </c>
      <c r="H185" s="7" t="s">
        <f>=DATEDIF(A185,$O$2,"md")</f>
      </c>
      <c r="I185" s="7" t="n">
        <v>620</v>
      </c>
      <c r="J185" s="17" t="n">
        <v>1139.68</v>
      </c>
      <c r="K185" s="6" t="s">
        <f>=Портфель!G15*Портфель!$R$13</f>
      </c>
      <c r="L185" s="6" t="s">
        <f>=E185*K185</f>
      </c>
      <c r="M185" s="6" t="s">
        <f>=(K185-J185)*E185</f>
      </c>
      <c r="N185" s="6" t="s">
        <f>=MAX(0,M185*0.13)</f>
      </c>
    </row>
    <row collapsed="false" customFormat="false" customHeight="false" hidden="false" ht="12.1" outlineLevel="0" r="186">
      <c r="A186" s="44" t="n">
        <v>45826</v>
      </c>
      <c r="B186" s="16" t="s">
        <v>807</v>
      </c>
      <c r="C186" s="16" t="s">
        <v>68</v>
      </c>
      <c r="D186" s="16" t="s">
        <v>69</v>
      </c>
      <c r="E186" s="17" t="n">
        <v>1</v>
      </c>
      <c r="F186" s="7" t="s">
        <f>=DATEDIF(A186,$O$2,"y")</f>
      </c>
      <c r="G186" s="7" t="s">
        <f>=DATEDIF(A186,$O$2,"ym")</f>
      </c>
      <c r="H186" s="7" t="s">
        <f>=DATEDIF(A186,$O$2,"md")</f>
      </c>
      <c r="I186" s="7" t="n">
        <v>445</v>
      </c>
      <c r="J186" s="17" t="n">
        <v>1020.98</v>
      </c>
      <c r="K186" s="6" t="s">
        <f>=Портфель!G15*Портфель!$R$13</f>
      </c>
      <c r="L186" s="6" t="s">
        <f>=E186*K186</f>
      </c>
      <c r="M186" s="6" t="s">
        <f>=(K186-J186)*E186</f>
      </c>
      <c r="N186" s="6" t="s">
        <f>=MAX(0,M186*0.13)</f>
      </c>
    </row>
    <row collapsed="false" customFormat="false" customHeight="false" hidden="false" ht="12.1" outlineLevel="0" r="187">
      <c r="A187" s="44" t="n">
        <v>45898</v>
      </c>
      <c r="B187" s="16" t="s">
        <v>807</v>
      </c>
      <c r="C187" s="16" t="s">
        <v>68</v>
      </c>
      <c r="D187" s="16" t="s">
        <v>69</v>
      </c>
      <c r="E187" s="17" t="n">
        <v>1</v>
      </c>
      <c r="F187" s="7" t="s">
        <f>=DATEDIF(A187,$O$2,"y")</f>
      </c>
      <c r="G187" s="7" t="s">
        <f>=DATEDIF(A187,$O$2,"ym")</f>
      </c>
      <c r="H187" s="7" t="s">
        <f>=DATEDIF(A187,$O$2,"md")</f>
      </c>
      <c r="I187" s="7" t="n">
        <v>373</v>
      </c>
      <c r="J187" s="17" t="n">
        <v>1063.41</v>
      </c>
      <c r="K187" s="6" t="s">
        <f>=Портфель!G15*Портфель!$R$13</f>
      </c>
      <c r="L187" s="6" t="s">
        <f>=E187*K187</f>
      </c>
      <c r="M187" s="6" t="s">
        <f>=(K187-J187)*E187</f>
      </c>
      <c r="N187" s="6" t="s">
        <f>=MAX(0,M187*0.13)</f>
      </c>
    </row>
    <row collapsed="false" customFormat="false" customHeight="false" hidden="false" ht="12.1" outlineLevel="0" r="188">
      <c r="A188" s="44" t="n">
        <v>45922</v>
      </c>
      <c r="B188" s="16" t="s">
        <v>807</v>
      </c>
      <c r="C188" s="16" t="s">
        <v>68</v>
      </c>
      <c r="D188" s="16" t="s">
        <v>69</v>
      </c>
      <c r="E188" s="17" t="n">
        <v>1</v>
      </c>
      <c r="F188" s="7" t="s">
        <f>=DATEDIF(A188,$O$2,"y")</f>
      </c>
      <c r="G188" s="7" t="s">
        <f>=DATEDIF(A188,$O$2,"ym")</f>
      </c>
      <c r="H188" s="7" t="s">
        <f>=DATEDIF(A188,$O$2,"md")</f>
      </c>
      <c r="I188" s="7" t="n">
        <v>349</v>
      </c>
      <c r="J188" s="17" t="n">
        <v>985.55</v>
      </c>
      <c r="K188" s="6" t="s">
        <f>=Портфель!G15*Портфель!$R$13</f>
      </c>
      <c r="L188" s="6" t="s">
        <f>=E188*K188</f>
      </c>
      <c r="M188" s="6" t="s">
        <f>=(K188-J188)*E188</f>
      </c>
      <c r="N188" s="6" t="s">
        <f>=MAX(0,M188*0.13)</f>
      </c>
    </row>
    <row collapsed="false" customFormat="false" customHeight="false" hidden="false" ht="12.1" outlineLevel="0" r="189">
      <c r="A189" s="44" t="n">
        <v>45966</v>
      </c>
      <c r="B189" s="16" t="s">
        <v>807</v>
      </c>
      <c r="C189" s="16" t="s">
        <v>68</v>
      </c>
      <c r="D189" s="16" t="s">
        <v>69</v>
      </c>
      <c r="E189" s="17" t="n">
        <v>5</v>
      </c>
      <c r="F189" s="7" t="s">
        <f>=DATEDIF(A189,$O$2,"y")</f>
      </c>
      <c r="G189" s="7" t="s">
        <f>=DATEDIF(A189,$O$2,"ym")</f>
      </c>
      <c r="H189" s="7" t="s">
        <f>=DATEDIF(A189,$O$2,"md")</f>
      </c>
      <c r="I189" s="7" t="n">
        <v>305</v>
      </c>
      <c r="J189" s="17" t="n">
        <v>855.054</v>
      </c>
      <c r="K189" s="6" t="s">
        <f>=Портфель!G15*Портфель!$R$13</f>
      </c>
      <c r="L189" s="6" t="s">
        <f>=E189*K189</f>
      </c>
      <c r="M189" s="6" t="s">
        <f>=(K189-J189)*E189</f>
      </c>
      <c r="N189" s="6" t="s">
        <f>=MAX(0,M189*0.13)</f>
      </c>
    </row>
    <row collapsed="false" customFormat="false" customHeight="false" hidden="false" ht="12.1" outlineLevel="0" r="190">
      <c r="A190" s="44" t="n">
        <v>46080</v>
      </c>
      <c r="B190" s="16" t="s">
        <v>807</v>
      </c>
      <c r="C190" s="16" t="s">
        <v>68</v>
      </c>
      <c r="D190" s="16" t="s">
        <v>69</v>
      </c>
      <c r="E190" s="17" t="n">
        <v>1</v>
      </c>
      <c r="F190" s="7" t="s">
        <f>=DATEDIF(A190,$O$2,"y")</f>
      </c>
      <c r="G190" s="7" t="s">
        <f>=DATEDIF(A190,$O$2,"ym")</f>
      </c>
      <c r="H190" s="7" t="s">
        <f>=DATEDIF(A190,$O$2,"md")</f>
      </c>
      <c r="I190" s="7" t="n">
        <v>191</v>
      </c>
      <c r="J190" s="17" t="n">
        <v>967.54</v>
      </c>
      <c r="K190" s="6" t="s">
        <f>=Портфель!G15*Портфель!$R$13</f>
      </c>
      <c r="L190" s="6" t="s">
        <f>=E190*K190</f>
      </c>
      <c r="M190" s="6" t="s">
        <f>=(K190-J190)*E190</f>
      </c>
      <c r="N190" s="6" t="s">
        <f>=MAX(0,M190*0.13)</f>
      </c>
    </row>
    <row collapsed="false" customFormat="false" customHeight="false" hidden="false" ht="12.1" outlineLevel="0" r="191">
      <c r="A191" s="44" t="n">
        <v>46142</v>
      </c>
      <c r="B191" s="16" t="s">
        <v>807</v>
      </c>
      <c r="C191" s="16" t="s">
        <v>68</v>
      </c>
      <c r="D191" s="16" t="s">
        <v>69</v>
      </c>
      <c r="E191" s="17" t="n">
        <v>2</v>
      </c>
      <c r="F191" s="7" t="s">
        <f>=DATEDIF(A191,$O$2,"y")</f>
      </c>
      <c r="G191" s="7" t="s">
        <f>=DATEDIF(A191,$O$2,"ym")</f>
      </c>
      <c r="H191" s="7" t="s">
        <f>=DATEDIF(A191,$O$2,"md")</f>
      </c>
      <c r="I191" s="7" t="n">
        <v>129</v>
      </c>
      <c r="J191" s="17" t="n">
        <v>755.98</v>
      </c>
      <c r="K191" s="6" t="s">
        <f>=Портфель!G15*Портфель!$R$13</f>
      </c>
      <c r="L191" s="6" t="s">
        <f>=E191*K191</f>
      </c>
      <c r="M191" s="6" t="s">
        <f>=(K191-J191)*E191</f>
      </c>
      <c r="N191" s="6" t="s">
        <f>=MAX(0,M191*0.13)</f>
      </c>
    </row>
    <row collapsed="false" customFormat="false" customHeight="false" hidden="false" ht="12.1" outlineLevel="0" r="192">
      <c r="A192" s="44" t="n">
        <v>45922</v>
      </c>
      <c r="B192" s="16" t="s">
        <v>807</v>
      </c>
      <c r="C192" s="16" t="s">
        <v>72</v>
      </c>
      <c r="D192" s="16" t="s">
        <v>73</v>
      </c>
      <c r="E192" s="17" t="n">
        <v>20</v>
      </c>
      <c r="F192" s="7" t="s">
        <f>=DATEDIF(A192,$O$2,"y")</f>
      </c>
      <c r="G192" s="7" t="s">
        <f>=DATEDIF(A192,$O$2,"ym")</f>
      </c>
      <c r="H192" s="7" t="s">
        <f>=DATEDIF(A192,$O$2,"md")</f>
      </c>
      <c r="I192" s="7" t="n">
        <v>349</v>
      </c>
      <c r="J192" s="17" t="n">
        <v>119.6315</v>
      </c>
      <c r="K192" s="6" t="s">
        <f>=Портфель!G16*Портфель!$R$13</f>
      </c>
      <c r="L192" s="6" t="s">
        <f>=E192*K192</f>
      </c>
      <c r="M192" s="6" t="s">
        <f>=(K192-J192)*E192</f>
      </c>
      <c r="N192" s="6" t="s">
        <f>=MAX(0,M192*0.13)</f>
      </c>
    </row>
    <row collapsed="false" customFormat="false" customHeight="false" hidden="false" ht="12.1" outlineLevel="0" r="193">
      <c r="A193" s="44" t="n">
        <v>45922</v>
      </c>
      <c r="B193" s="16" t="s">
        <v>807</v>
      </c>
      <c r="C193" s="16" t="s">
        <v>72</v>
      </c>
      <c r="D193" s="16" t="s">
        <v>73</v>
      </c>
      <c r="E193" s="17" t="n">
        <v>10</v>
      </c>
      <c r="F193" s="7" t="s">
        <f>=DATEDIF(A193,$O$2,"y")</f>
      </c>
      <c r="G193" s="7" t="s">
        <f>=DATEDIF(A193,$O$2,"ym")</f>
      </c>
      <c r="H193" s="7" t="s">
        <f>=DATEDIF(A193,$O$2,"md")</f>
      </c>
      <c r="I193" s="7" t="n">
        <v>349</v>
      </c>
      <c r="J193" s="17" t="n">
        <v>119.551</v>
      </c>
      <c r="K193" s="6" t="s">
        <f>=Портфель!G16*Портфель!$R$13</f>
      </c>
      <c r="L193" s="6" t="s">
        <f>=E193*K193</f>
      </c>
      <c r="M193" s="6" t="s">
        <f>=(K193-J193)*E193</f>
      </c>
      <c r="N193" s="6" t="s">
        <f>=MAX(0,M193*0.13)</f>
      </c>
    </row>
    <row collapsed="false" customFormat="false" customHeight="false" hidden="false" ht="12.1" outlineLevel="0" r="194">
      <c r="A194" s="44" t="n">
        <v>45930</v>
      </c>
      <c r="B194" s="16" t="s">
        <v>807</v>
      </c>
      <c r="C194" s="16" t="s">
        <v>72</v>
      </c>
      <c r="D194" s="16" t="s">
        <v>73</v>
      </c>
      <c r="E194" s="17" t="n">
        <v>10</v>
      </c>
      <c r="F194" s="7" t="s">
        <f>=DATEDIF(A194,$O$2,"y")</f>
      </c>
      <c r="G194" s="7" t="s">
        <f>=DATEDIF(A194,$O$2,"ym")</f>
      </c>
      <c r="H194" s="7" t="s">
        <f>=DATEDIF(A194,$O$2,"md")</f>
      </c>
      <c r="I194" s="7" t="n">
        <v>341</v>
      </c>
      <c r="J194" s="17" t="n">
        <v>124.015</v>
      </c>
      <c r="K194" s="6" t="s">
        <f>=Портфель!G16*Портфель!$R$13</f>
      </c>
      <c r="L194" s="6" t="s">
        <f>=E194*K194</f>
      </c>
      <c r="M194" s="6" t="s">
        <f>=(K194-J194)*E194</f>
      </c>
      <c r="N194" s="6" t="s">
        <f>=MAX(0,M194*0.13)</f>
      </c>
    </row>
    <row collapsed="false" customFormat="false" customHeight="false" hidden="false" ht="12.1" outlineLevel="0" r="195">
      <c r="A195" s="44" t="n">
        <v>45961</v>
      </c>
      <c r="B195" s="16" t="s">
        <v>807</v>
      </c>
      <c r="C195" s="16" t="s">
        <v>72</v>
      </c>
      <c r="D195" s="16" t="s">
        <v>73</v>
      </c>
      <c r="E195" s="17" t="n">
        <v>10</v>
      </c>
      <c r="F195" s="7" t="s">
        <f>=DATEDIF(A195,$O$2,"y")</f>
      </c>
      <c r="G195" s="7" t="s">
        <f>=DATEDIF(A195,$O$2,"ym")</f>
      </c>
      <c r="H195" s="7" t="s">
        <f>=DATEDIF(A195,$O$2,"md")</f>
      </c>
      <c r="I195" s="7" t="n">
        <v>310</v>
      </c>
      <c r="J195" s="17" t="n">
        <v>125.296</v>
      </c>
      <c r="K195" s="6" t="s">
        <f>=Портфель!G16*Портфель!$R$13</f>
      </c>
      <c r="L195" s="6" t="s">
        <f>=E195*K195</f>
      </c>
      <c r="M195" s="6" t="s">
        <f>=(K195-J195)*E195</f>
      </c>
      <c r="N195" s="6" t="s">
        <f>=MAX(0,M195*0.13)</f>
      </c>
    </row>
    <row collapsed="false" customFormat="false" customHeight="false" hidden="false" ht="12.1" outlineLevel="0" r="196">
      <c r="A196" s="44" t="n">
        <v>45966</v>
      </c>
      <c r="B196" s="16" t="s">
        <v>807</v>
      </c>
      <c r="C196" s="16" t="s">
        <v>72</v>
      </c>
      <c r="D196" s="16" t="s">
        <v>73</v>
      </c>
      <c r="E196" s="17" t="n">
        <v>50</v>
      </c>
      <c r="F196" s="7" t="s">
        <f>=DATEDIF(A196,$O$2,"y")</f>
      </c>
      <c r="G196" s="7" t="s">
        <f>=DATEDIF(A196,$O$2,"ym")</f>
      </c>
      <c r="H196" s="7" t="s">
        <f>=DATEDIF(A196,$O$2,"md")</f>
      </c>
      <c r="I196" s="7" t="n">
        <v>305</v>
      </c>
      <c r="J196" s="17" t="n">
        <v>125.3958</v>
      </c>
      <c r="K196" s="6" t="s">
        <f>=Портфель!G16*Портфель!$R$13</f>
      </c>
      <c r="L196" s="6" t="s">
        <f>=E196*K196</f>
      </c>
      <c r="M196" s="6" t="s">
        <f>=(K196-J196)*E196</f>
      </c>
      <c r="N196" s="6" t="s">
        <f>=MAX(0,M196*0.13)</f>
      </c>
    </row>
    <row collapsed="false" customFormat="false" customHeight="false" hidden="false" ht="12.1" outlineLevel="0" r="197">
      <c r="A197" s="44" t="n">
        <v>45272</v>
      </c>
      <c r="B197" s="16" t="s">
        <v>807</v>
      </c>
      <c r="C197" s="16" t="s">
        <v>75</v>
      </c>
      <c r="D197" s="16" t="s">
        <v>76</v>
      </c>
      <c r="E197" s="17" t="n">
        <v>10</v>
      </c>
      <c r="F197" s="7" t="s">
        <f>=DATEDIF(A197,$O$2,"y")</f>
      </c>
      <c r="G197" s="7" t="s">
        <f>=DATEDIF(A197,$O$2,"ym")</f>
      </c>
      <c r="H197" s="7" t="s">
        <f>=DATEDIF(A197,$O$2,"md")</f>
      </c>
      <c r="I197" s="7" t="n">
        <v>999</v>
      </c>
      <c r="J197" s="17" t="n">
        <v>991.433</v>
      </c>
      <c r="K197" s="6" t="s">
        <f>=Портфель!G17*Портфель!$R$13</f>
      </c>
      <c r="L197" s="6" t="s">
        <f>=E197*K197</f>
      </c>
      <c r="M197" s="6" t="s">
        <f>=(K197-J197)*E197</f>
      </c>
      <c r="N197" s="6" t="s">
        <f>=MAX(0,M197*0.13)</f>
      </c>
    </row>
    <row collapsed="false" customFormat="false" customHeight="false" hidden="false" ht="12.1" outlineLevel="0" r="198">
      <c r="A198" s="44" t="n">
        <v>45268</v>
      </c>
      <c r="B198" s="16" t="s">
        <v>841</v>
      </c>
      <c r="C198" s="16" t="s">
        <v>79</v>
      </c>
      <c r="D198" s="16" t="s">
        <v>80</v>
      </c>
      <c r="E198" s="17" t="n">
        <v>1</v>
      </c>
      <c r="F198" s="7" t="s">
        <f>=DATEDIF(A198,$O$2,"y")</f>
      </c>
      <c r="G198" s="7" t="s">
        <f>=DATEDIF(A198,$O$2,"ym")</f>
      </c>
      <c r="H198" s="7" t="s">
        <f>=DATEDIF(A198,$O$2,"md")</f>
      </c>
      <c r="I198" s="7" t="n">
        <v>1003</v>
      </c>
      <c r="J198" s="17" t="n">
        <v>942.28</v>
      </c>
      <c r="K198" s="6" t="s">
        <f>=Портфель!G18*Портфель!$R$13</f>
      </c>
      <c r="L198" s="6" t="s">
        <f>=E198*K198</f>
      </c>
      <c r="M198" s="6" t="s">
        <f>=(K198-J198)*E198</f>
      </c>
      <c r="N198" s="6" t="s">
        <f>=MAX(0,M198*0.13)</f>
      </c>
    </row>
    <row collapsed="false" customFormat="false" customHeight="false" hidden="false" ht="12.1" outlineLevel="0" r="199">
      <c r="A199" s="44" t="n">
        <v>45478</v>
      </c>
      <c r="B199" s="16" t="s">
        <v>841</v>
      </c>
      <c r="C199" s="16" t="s">
        <v>79</v>
      </c>
      <c r="D199" s="16" t="s">
        <v>80</v>
      </c>
      <c r="E199" s="17" t="n">
        <v>1</v>
      </c>
      <c r="F199" s="7" t="s">
        <f>=DATEDIF(A199,$O$2,"y")</f>
      </c>
      <c r="G199" s="7" t="s">
        <f>=DATEDIF(A199,$O$2,"ym")</f>
      </c>
      <c r="H199" s="7" t="s">
        <f>=DATEDIF(A199,$O$2,"md")</f>
      </c>
      <c r="I199" s="7" t="n">
        <v>793</v>
      </c>
      <c r="J199" s="17" t="n">
        <v>744</v>
      </c>
      <c r="K199" s="6" t="s">
        <f>=Портфель!G18*Портфель!$R$13</f>
      </c>
      <c r="L199" s="6" t="s">
        <f>=E199*K199</f>
      </c>
      <c r="M199" s="6" t="s">
        <f>=(K199-J199)*E199</f>
      </c>
      <c r="N199" s="6" t="s">
        <f>=MAX(0,M199*0.13)</f>
      </c>
    </row>
    <row collapsed="false" customFormat="false" customHeight="false" hidden="false" ht="12.1" outlineLevel="0" r="200">
      <c r="A200" s="44" t="n">
        <v>45684</v>
      </c>
      <c r="B200" s="16" t="s">
        <v>841</v>
      </c>
      <c r="C200" s="16" t="s">
        <v>79</v>
      </c>
      <c r="D200" s="16" t="s">
        <v>80</v>
      </c>
      <c r="E200" s="17" t="n">
        <v>2</v>
      </c>
      <c r="F200" s="7" t="s">
        <f>=DATEDIF(A200,$O$2,"y")</f>
      </c>
      <c r="G200" s="7" t="s">
        <f>=DATEDIF(A200,$O$2,"ym")</f>
      </c>
      <c r="H200" s="7" t="s">
        <f>=DATEDIF(A200,$O$2,"md")</f>
      </c>
      <c r="I200" s="7" t="n">
        <v>587</v>
      </c>
      <c r="J200" s="17" t="n">
        <v>759</v>
      </c>
      <c r="K200" s="6" t="s">
        <f>=Портфель!G18*Портфель!$R$13</f>
      </c>
      <c r="L200" s="6" t="s">
        <f>=E200*K200</f>
      </c>
      <c r="M200" s="6" t="s">
        <f>=(K200-J200)*E200</f>
      </c>
      <c r="N200" s="6" t="s">
        <f>=MAX(0,M200*0.13)</f>
      </c>
    </row>
    <row collapsed="false" customFormat="false" customHeight="false" hidden="false" ht="12.1" outlineLevel="0" r="201">
      <c r="A201" s="44" t="n">
        <v>46076</v>
      </c>
      <c r="B201" s="16" t="s">
        <v>841</v>
      </c>
      <c r="C201" s="16" t="s">
        <v>79</v>
      </c>
      <c r="D201" s="16" t="s">
        <v>80</v>
      </c>
      <c r="E201" s="17" t="n">
        <v>1</v>
      </c>
      <c r="F201" s="7" t="s">
        <f>=DATEDIF(A201,$O$2,"y")</f>
      </c>
      <c r="G201" s="7" t="s">
        <f>=DATEDIF(A201,$O$2,"ym")</f>
      </c>
      <c r="H201" s="7" t="s">
        <f>=DATEDIF(A201,$O$2,"md")</f>
      </c>
      <c r="I201" s="7" t="n">
        <v>195</v>
      </c>
      <c r="J201" s="17" t="n">
        <v>687.62</v>
      </c>
      <c r="K201" s="6" t="s">
        <f>=Портфель!G18*Портфель!$R$13</f>
      </c>
      <c r="L201" s="6" t="s">
        <f>=E201*K201</f>
      </c>
      <c r="M201" s="6" t="s">
        <f>=(K201-J201)*E201</f>
      </c>
      <c r="N201" s="6" t="s">
        <f>=MAX(0,M201*0.13)</f>
      </c>
    </row>
    <row collapsed="false" customFormat="false" customHeight="false" hidden="false" ht="12.1" outlineLevel="0" r="202">
      <c r="A202" s="44" t="n">
        <v>46076</v>
      </c>
      <c r="B202" s="16" t="s">
        <v>841</v>
      </c>
      <c r="C202" s="16" t="s">
        <v>79</v>
      </c>
      <c r="D202" s="16" t="s">
        <v>80</v>
      </c>
      <c r="E202" s="17" t="n">
        <v>1</v>
      </c>
      <c r="F202" s="7" t="s">
        <f>=DATEDIF(A202,$O$2,"y")</f>
      </c>
      <c r="G202" s="7" t="s">
        <f>=DATEDIF(A202,$O$2,"ym")</f>
      </c>
      <c r="H202" s="7" t="s">
        <f>=DATEDIF(A202,$O$2,"md")</f>
      </c>
      <c r="I202" s="7" t="n">
        <v>195</v>
      </c>
      <c r="J202" s="17" t="n">
        <v>687.62</v>
      </c>
      <c r="K202" s="6" t="s">
        <f>=Портфель!G18*Портфель!$R$13</f>
      </c>
      <c r="L202" s="6" t="s">
        <f>=E202*K202</f>
      </c>
      <c r="M202" s="6" t="s">
        <f>=(K202-J202)*E202</f>
      </c>
      <c r="N202" s="6" t="s">
        <f>=MAX(0,M202*0.13)</f>
      </c>
    </row>
    <row collapsed="false" customFormat="false" customHeight="false" hidden="false" ht="12.1" outlineLevel="0" r="203">
      <c r="A203" s="44" t="n">
        <v>46210</v>
      </c>
      <c r="B203" s="16" t="s">
        <v>841</v>
      </c>
      <c r="C203" s="16" t="s">
        <v>79</v>
      </c>
      <c r="D203" s="16" t="s">
        <v>80</v>
      </c>
      <c r="E203" s="17" t="n">
        <v>4</v>
      </c>
      <c r="F203" s="7" t="s">
        <f>=DATEDIF(A203,$O$2,"y")</f>
      </c>
      <c r="G203" s="7" t="s">
        <f>=DATEDIF(A203,$O$2,"ym")</f>
      </c>
      <c r="H203" s="7" t="s">
        <f>=DATEDIF(A203,$O$2,"md")</f>
      </c>
      <c r="I203" s="7" t="n">
        <v>61</v>
      </c>
      <c r="J203" s="17" t="n">
        <v>526.4725</v>
      </c>
      <c r="K203" s="6" t="s">
        <f>=Портфель!G18*Портфель!$R$13</f>
      </c>
      <c r="L203" s="6" t="s">
        <f>=E203*K203</f>
      </c>
      <c r="M203" s="6" t="s">
        <f>=(K203-J203)*E203</f>
      </c>
      <c r="N203" s="6" t="s">
        <f>=MAX(0,M203*0.13)</f>
      </c>
    </row>
    <row collapsed="false" customFormat="false" customHeight="false" hidden="false" ht="12.1" outlineLevel="0" r="204">
      <c r="A204" s="44" t="n">
        <v>45030</v>
      </c>
      <c r="B204" s="16" t="s">
        <v>841</v>
      </c>
      <c r="C204" s="16" t="s">
        <v>82</v>
      </c>
      <c r="D204" s="16" t="s">
        <v>83</v>
      </c>
      <c r="E204" s="17" t="n">
        <v>100</v>
      </c>
      <c r="F204" s="7" t="s">
        <f>=DATEDIF(A204,$O$2,"y")</f>
      </c>
      <c r="G204" s="7" t="s">
        <f>=DATEDIF(A204,$O$2,"ym")</f>
      </c>
      <c r="H204" s="7" t="s">
        <f>=DATEDIF(A204,$O$2,"md")</f>
      </c>
      <c r="I204" s="7" t="n">
        <v>1241</v>
      </c>
      <c r="J204" s="17" t="n">
        <v>5.8317</v>
      </c>
      <c r="K204" s="6" t="s">
        <f>=Портфель!G19*Портфель!$R$13</f>
      </c>
      <c r="L204" s="6" t="s">
        <f>=E204*K204</f>
      </c>
      <c r="M204" s="6" t="s">
        <f>=(K204-J204)*E204</f>
      </c>
      <c r="N204" s="6" t="s">
        <f>=MAX(0,M204*0.13)</f>
      </c>
    </row>
    <row collapsed="false" customFormat="false" customHeight="false" hidden="false" ht="12.1" outlineLevel="0" r="205">
      <c r="A205" s="44" t="n">
        <v>45789</v>
      </c>
      <c r="B205" s="16" t="s">
        <v>993</v>
      </c>
      <c r="C205" s="16" t="s">
        <v>86</v>
      </c>
      <c r="D205" s="16" t="s">
        <v>88</v>
      </c>
      <c r="E205" s="17" t="n">
        <v>14</v>
      </c>
      <c r="F205" s="7" t="s">
        <f>=DATEDIF(A205,$O$2,"y")</f>
      </c>
      <c r="G205" s="7" t="s">
        <f>=DATEDIF(A205,$O$2,"ym")</f>
      </c>
      <c r="H205" s="7" t="s">
        <f>=DATEDIF(A205,$O$2,"md")</f>
      </c>
      <c r="I205" s="7" t="n">
        <v>482</v>
      </c>
      <c r="J205" s="17" t="n">
        <v>1387.5</v>
      </c>
      <c r="K205" s="6" t="s">
        <f>=Портфель!G21*Портфель!$R$13</f>
      </c>
      <c r="L205" s="6" t="s">
        <f>=E205*K205</f>
      </c>
      <c r="M205" s="6" t="s">
        <f>=(K205-J205)*E205</f>
      </c>
      <c r="N205" s="6" t="s">
        <f>=MAX(0,M205*0.13)</f>
      </c>
    </row>
    <row collapsed="false" customFormat="false" customHeight="false" hidden="false" ht="12.1" outlineLevel="0" r="206">
      <c r="A206" s="44" t="n">
        <v>45841</v>
      </c>
      <c r="B206" s="16" t="s">
        <v>993</v>
      </c>
      <c r="C206" s="16" t="s">
        <v>86</v>
      </c>
      <c r="D206" s="16" t="s">
        <v>88</v>
      </c>
      <c r="E206" s="17" t="n">
        <v>16</v>
      </c>
      <c r="F206" s="7" t="s">
        <f>=DATEDIF(A206,$O$2,"y")</f>
      </c>
      <c r="G206" s="7" t="s">
        <f>=DATEDIF(A206,$O$2,"ym")</f>
      </c>
      <c r="H206" s="7" t="s">
        <f>=DATEDIF(A206,$O$2,"md")</f>
      </c>
      <c r="I206" s="7" t="n">
        <v>430</v>
      </c>
      <c r="J206" s="17" t="n">
        <v>1334</v>
      </c>
      <c r="K206" s="6" t="s">
        <f>=Портфель!G21*Портфель!$R$13</f>
      </c>
      <c r="L206" s="6" t="s">
        <f>=E206*K206</f>
      </c>
      <c r="M206" s="6" t="s">
        <f>=(K206-J206)*E206</f>
      </c>
      <c r="N206" s="6" t="s">
        <f>=MAX(0,M206*0.13)</f>
      </c>
    </row>
    <row collapsed="false" customFormat="false" customHeight="false" hidden="false" ht="12.1" outlineLevel="0" r="207">
      <c r="A207" s="44" t="n">
        <v>46017</v>
      </c>
      <c r="B207" s="16" t="s">
        <v>993</v>
      </c>
      <c r="C207" s="16" t="s">
        <v>86</v>
      </c>
      <c r="D207" s="16" t="s">
        <v>88</v>
      </c>
      <c r="E207" s="17" t="n">
        <v>3</v>
      </c>
      <c r="F207" s="7" t="s">
        <f>=DATEDIF(A207,$O$2,"y")</f>
      </c>
      <c r="G207" s="7" t="s">
        <f>=DATEDIF(A207,$O$2,"ym")</f>
      </c>
      <c r="H207" s="7" t="s">
        <f>=DATEDIF(A207,$O$2,"md")</f>
      </c>
      <c r="I207" s="7" t="n">
        <v>254</v>
      </c>
      <c r="J207" s="17" t="n">
        <v>1357.2733333333</v>
      </c>
      <c r="K207" s="6" t="s">
        <f>=Портфель!G21*Портфель!$R$13</f>
      </c>
      <c r="L207" s="6" t="s">
        <f>=E207*K207</f>
      </c>
      <c r="M207" s="6" t="s">
        <f>=(K207-J207)*E207</f>
      </c>
      <c r="N207" s="6" t="s">
        <f>=MAX(0,M207*0.13)</f>
      </c>
    </row>
    <row collapsed="false" customFormat="false" customHeight="false" hidden="false" ht="12.1" outlineLevel="0" r="208">
      <c r="A208" s="44" t="n">
        <v>46017</v>
      </c>
      <c r="B208" s="16" t="s">
        <v>993</v>
      </c>
      <c r="C208" s="16" t="s">
        <v>86</v>
      </c>
      <c r="D208" s="16" t="s">
        <v>88</v>
      </c>
      <c r="E208" s="17" t="n">
        <v>9</v>
      </c>
      <c r="F208" s="7" t="s">
        <f>=DATEDIF(A208,$O$2,"y")</f>
      </c>
      <c r="G208" s="7" t="s">
        <f>=DATEDIF(A208,$O$2,"ym")</f>
      </c>
      <c r="H208" s="7" t="s">
        <f>=DATEDIF(A208,$O$2,"md")</f>
      </c>
      <c r="I208" s="7" t="n">
        <v>254</v>
      </c>
      <c r="J208" s="17" t="n">
        <v>1357.7722222222</v>
      </c>
      <c r="K208" s="6" t="s">
        <f>=Портфель!G21*Портфель!$R$13</f>
      </c>
      <c r="L208" s="6" t="s">
        <f>=E208*K208</f>
      </c>
      <c r="M208" s="6" t="s">
        <f>=(K208-J208)*E208</f>
      </c>
      <c r="N208" s="6" t="s">
        <f>=MAX(0,M208*0.13)</f>
      </c>
    </row>
    <row collapsed="false" customFormat="false" customHeight="false" hidden="false" ht="12.1" outlineLevel="0" r="209">
      <c r="A209" s="44" t="n">
        <v>45841</v>
      </c>
      <c r="B209" s="16" t="s">
        <v>993</v>
      </c>
      <c r="C209" s="16" t="s">
        <v>90</v>
      </c>
      <c r="D209" s="16" t="s">
        <v>91</v>
      </c>
      <c r="E209" s="17" t="n">
        <v>1</v>
      </c>
      <c r="F209" s="7" t="s">
        <f>=DATEDIF(A209,$O$2,"y")</f>
      </c>
      <c r="G209" s="7" t="s">
        <f>=DATEDIF(A209,$O$2,"ym")</f>
      </c>
      <c r="H209" s="7" t="s">
        <f>=DATEDIF(A209,$O$2,"md")</f>
      </c>
      <c r="I209" s="7" t="n">
        <v>430</v>
      </c>
      <c r="J209" s="17" t="n">
        <v>12152</v>
      </c>
      <c r="K209" s="6" t="s">
        <f>=Портфель!G22*Портфель!$R$13</f>
      </c>
      <c r="L209" s="6" t="s">
        <f>=E209*K209</f>
      </c>
      <c r="M209" s="6" t="s">
        <f>=(K209-J209)*E209</f>
      </c>
      <c r="N209" s="6" t="s">
        <f>=MAX(0,M209*0.13)</f>
      </c>
    </row>
    <row collapsed="false" customFormat="false" customHeight="false" hidden="false" ht="12.1" outlineLevel="0" r="210">
      <c r="A210" s="44" t="n">
        <v>46017</v>
      </c>
      <c r="B210" s="16" t="s">
        <v>993</v>
      </c>
      <c r="C210" s="16" t="s">
        <v>90</v>
      </c>
      <c r="D210" s="16" t="s">
        <v>91</v>
      </c>
      <c r="E210" s="17" t="n">
        <v>1</v>
      </c>
      <c r="F210" s="7" t="s">
        <f>=DATEDIF(A210,$O$2,"y")</f>
      </c>
      <c r="G210" s="7" t="s">
        <f>=DATEDIF(A210,$O$2,"ym")</f>
      </c>
      <c r="H210" s="7" t="s">
        <f>=DATEDIF(A210,$O$2,"md")</f>
      </c>
      <c r="I210" s="7" t="n">
        <v>254</v>
      </c>
      <c r="J210" s="17" t="n">
        <v>12055.64</v>
      </c>
      <c r="K210" s="6" t="s">
        <f>=Портфель!G22*Портфель!$R$13</f>
      </c>
      <c r="L210" s="6" t="s">
        <f>=E210*K210</f>
      </c>
      <c r="M210" s="6" t="s">
        <f>=(K210-J210)*E210</f>
      </c>
      <c r="N210" s="6" t="s">
        <f>=MAX(0,M210*0.13)</f>
      </c>
    </row>
    <row collapsed="false" customFormat="false" customHeight="false" hidden="false" ht="12.1" outlineLevel="0" r="211">
      <c r="A211" s="44" t="n">
        <v>46210</v>
      </c>
      <c r="B211" s="16" t="s">
        <v>993</v>
      </c>
      <c r="C211" s="16" t="s">
        <v>90</v>
      </c>
      <c r="D211" s="16" t="s">
        <v>91</v>
      </c>
      <c r="E211" s="17" t="n">
        <v>2</v>
      </c>
      <c r="F211" s="7" t="s">
        <f>=DATEDIF(A211,$O$2,"y")</f>
      </c>
      <c r="G211" s="7" t="s">
        <f>=DATEDIF(A211,$O$2,"ym")</f>
      </c>
      <c r="H211" s="7" t="s">
        <f>=DATEDIF(A211,$O$2,"md")</f>
      </c>
      <c r="I211" s="7" t="n">
        <v>61</v>
      </c>
      <c r="J211" s="17" t="n">
        <v>9383.5</v>
      </c>
      <c r="K211" s="6" t="s">
        <f>=Портфель!G22*Портфель!$R$13</f>
      </c>
      <c r="L211" s="6" t="s">
        <f>=E211*K211</f>
      </c>
      <c r="M211" s="6" t="s">
        <f>=(K211-J211)*E211</f>
      </c>
      <c r="N211" s="6" t="s">
        <f>=MAX(0,M211*0.13)</f>
      </c>
    </row>
    <row collapsed="false" customFormat="false" customHeight="false" hidden="false" ht="12.1" outlineLevel="0" r="212">
      <c r="A212" s="44" t="n">
        <v>46140</v>
      </c>
      <c r="B212" s="16" t="s">
        <v>999</v>
      </c>
      <c r="C212" s="16" t="s">
        <v>93</v>
      </c>
      <c r="D212" s="16" t="s">
        <v>94</v>
      </c>
      <c r="E212" s="17" t="n">
        <v>10</v>
      </c>
      <c r="F212" s="7" t="s">
        <f>=DATEDIF(A212,$O$2,"y")</f>
      </c>
      <c r="G212" s="7" t="s">
        <f>=DATEDIF(A212,$O$2,"ym")</f>
      </c>
      <c r="H212" s="7" t="s">
        <f>=DATEDIF(A212,$O$2,"md")</f>
      </c>
      <c r="I212" s="7" t="n">
        <v>131</v>
      </c>
      <c r="J212" s="17" t="n">
        <v>1642.113</v>
      </c>
      <c r="K212" s="6" t="s">
        <f>=Портфель!G23*Портфель!$R$13</f>
      </c>
      <c r="L212" s="6" t="s">
        <f>=E212*K212</f>
      </c>
      <c r="M212" s="6" t="s">
        <f>=(K212-J212)*E212</f>
      </c>
      <c r="N212" s="6" t="s">
        <f>=MAX(0,M212*0.13)</f>
      </c>
    </row>
    <row collapsed="false" customFormat="false" customHeight="false" hidden="false" ht="12.1" outlineLevel="0" r="213">
      <c r="A213" s="44" t="n">
        <v>46139</v>
      </c>
      <c r="B213" s="16" t="s">
        <v>999</v>
      </c>
      <c r="C213" s="16" t="s">
        <v>96</v>
      </c>
      <c r="D213" s="16" t="s">
        <v>97</v>
      </c>
      <c r="E213" s="17" t="n">
        <v>10</v>
      </c>
      <c r="F213" s="7" t="s">
        <f>=DATEDIF(A213,$O$2,"y")</f>
      </c>
      <c r="G213" s="7" t="s">
        <f>=DATEDIF(A213,$O$2,"ym")</f>
      </c>
      <c r="H213" s="7" t="s">
        <f>=DATEDIF(A213,$O$2,"md")</f>
      </c>
      <c r="I213" s="7" t="n">
        <v>132</v>
      </c>
      <c r="J213" s="17" t="n">
        <v>2.857</v>
      </c>
      <c r="K213" s="6" t="s">
        <f>=Портфель!G24*Портфель!$R$13</f>
      </c>
      <c r="L213" s="6" t="s">
        <f>=E213*K213</f>
      </c>
      <c r="M213" s="6" t="s">
        <f>=(K213-J213)*E213</f>
      </c>
      <c r="N213" s="6" t="s">
        <f>=MAX(0,M213*0.13)</f>
      </c>
    </row>
    <row collapsed="false" customFormat="false" customHeight="false" hidden="false" ht="12.1" outlineLevel="0" r="214">
      <c r="A214" s="44" t="n">
        <v>46140</v>
      </c>
      <c r="B214" s="16" t="s">
        <v>999</v>
      </c>
      <c r="C214" s="16" t="s">
        <v>96</v>
      </c>
      <c r="D214" s="16" t="s">
        <v>97</v>
      </c>
      <c r="E214" s="17" t="n">
        <v>3790</v>
      </c>
      <c r="F214" s="7" t="s">
        <f>=DATEDIF(A214,$O$2,"y")</f>
      </c>
      <c r="G214" s="7" t="s">
        <f>=DATEDIF(A214,$O$2,"ym")</f>
      </c>
      <c r="H214" s="7" t="s">
        <f>=DATEDIF(A214,$O$2,"md")</f>
      </c>
      <c r="I214" s="7" t="n">
        <v>131</v>
      </c>
      <c r="J214" s="17" t="n">
        <v>2.798234828496</v>
      </c>
      <c r="K214" s="6" t="s">
        <f>=Портфель!G24*Портфель!$R$13</f>
      </c>
      <c r="L214" s="6" t="s">
        <f>=E214*K214</f>
      </c>
      <c r="M214" s="6" t="s">
        <f>=(K214-J214)*E214</f>
      </c>
      <c r="N214" s="6" t="s">
        <f>=MAX(0,M214*0.13)</f>
      </c>
    </row>
    <row collapsed="false" customFormat="false" customHeight="false" hidden="false" ht="12.1" outlineLevel="0" r="215">
      <c r="A215" s="44" t="n">
        <v>46162</v>
      </c>
      <c r="B215" s="16" t="s">
        <v>999</v>
      </c>
      <c r="C215" s="16" t="s">
        <v>96</v>
      </c>
      <c r="D215" s="16" t="s">
        <v>97</v>
      </c>
      <c r="E215" s="17" t="n">
        <v>240</v>
      </c>
      <c r="F215" s="7" t="s">
        <f>=DATEDIF(A215,$O$2,"y")</f>
      </c>
      <c r="G215" s="7" t="s">
        <f>=DATEDIF(A215,$O$2,"ym")</f>
      </c>
      <c r="H215" s="7" t="s">
        <f>=DATEDIF(A215,$O$2,"md")</f>
      </c>
      <c r="I215" s="7" t="n">
        <v>109</v>
      </c>
      <c r="J215" s="17" t="n">
        <v>2.656625</v>
      </c>
      <c r="K215" s="6" t="s">
        <f>=Портфель!G24*Портфель!$R$13</f>
      </c>
      <c r="L215" s="6" t="s">
        <f>=E215*K215</f>
      </c>
      <c r="M215" s="6" t="s">
        <f>=(K215-J215)*E215</f>
      </c>
      <c r="N215" s="6" t="s">
        <f>=MAX(0,M215*0.13)</f>
      </c>
    </row>
    <row collapsed="false" customFormat="false" customHeight="false" hidden="false" ht="12.1" outlineLevel="0" r="216">
      <c r="A216" s="44" t="n">
        <v>46188</v>
      </c>
      <c r="B216" s="16" t="s">
        <v>999</v>
      </c>
      <c r="C216" s="16" t="s">
        <v>96</v>
      </c>
      <c r="D216" s="16" t="s">
        <v>97</v>
      </c>
      <c r="E216" s="17" t="n">
        <v>10</v>
      </c>
      <c r="F216" s="7" t="s">
        <f>=DATEDIF(A216,$O$2,"y")</f>
      </c>
      <c r="G216" s="7" t="s">
        <f>=DATEDIF(A216,$O$2,"ym")</f>
      </c>
      <c r="H216" s="7" t="s">
        <f>=DATEDIF(A216,$O$2,"md")</f>
      </c>
      <c r="I216" s="7" t="n">
        <v>83</v>
      </c>
      <c r="J216" s="17" t="n">
        <v>2.556</v>
      </c>
      <c r="K216" s="6" t="s">
        <f>=Портфель!G24*Портфель!$R$13</f>
      </c>
      <c r="L216" s="6" t="s">
        <f>=E216*K216</f>
      </c>
      <c r="M216" s="6" t="s">
        <f>=(K216-J216)*E216</f>
      </c>
      <c r="N216" s="6" t="s">
        <f>=MAX(0,M216*0.13)</f>
      </c>
    </row>
    <row collapsed="false" customFormat="false" customHeight="false" hidden="false" ht="12.1" outlineLevel="0" r="217">
      <c r="A217" s="44" t="n">
        <v>46188</v>
      </c>
      <c r="B217" s="16" t="s">
        <v>999</v>
      </c>
      <c r="C217" s="16" t="s">
        <v>96</v>
      </c>
      <c r="D217" s="16" t="s">
        <v>97</v>
      </c>
      <c r="E217" s="17" t="n">
        <v>120</v>
      </c>
      <c r="F217" s="7" t="s">
        <f>=DATEDIF(A217,$O$2,"y")</f>
      </c>
      <c r="G217" s="7" t="s">
        <f>=DATEDIF(A217,$O$2,"ym")</f>
      </c>
      <c r="H217" s="7" t="s">
        <f>=DATEDIF(A217,$O$2,"md")</f>
      </c>
      <c r="I217" s="7" t="n">
        <v>83</v>
      </c>
      <c r="J217" s="17" t="n">
        <v>2.5545</v>
      </c>
      <c r="K217" s="6" t="s">
        <f>=Портфель!G24*Портфель!$R$13</f>
      </c>
      <c r="L217" s="6" t="s">
        <f>=E217*K217</f>
      </c>
      <c r="M217" s="6" t="s">
        <f>=(K217-J217)*E217</f>
      </c>
      <c r="N217" s="6" t="s">
        <f>=MAX(0,M217*0.13)</f>
      </c>
    </row>
    <row collapsed="false" customFormat="false" customHeight="false" hidden="false" ht="12.1" outlineLevel="0" r="218">
      <c r="A218" s="44" t="n">
        <v>46197</v>
      </c>
      <c r="B218" s="16" t="s">
        <v>999</v>
      </c>
      <c r="C218" s="16" t="s">
        <v>96</v>
      </c>
      <c r="D218" s="16" t="s">
        <v>97</v>
      </c>
      <c r="E218" s="17" t="n">
        <v>45</v>
      </c>
      <c r="F218" s="7" t="s">
        <f>=DATEDIF(A218,$O$2,"y")</f>
      </c>
      <c r="G218" s="7" t="s">
        <f>=DATEDIF(A218,$O$2,"ym")</f>
      </c>
      <c r="H218" s="7" t="s">
        <f>=DATEDIF(A218,$O$2,"md")</f>
      </c>
      <c r="I218" s="7" t="n">
        <v>74</v>
      </c>
      <c r="J218" s="17" t="n">
        <v>2.4755555555556</v>
      </c>
      <c r="K218" s="6" t="s">
        <f>=Портфель!G24*Портфель!$R$13</f>
      </c>
      <c r="L218" s="6" t="s">
        <f>=E218*K218</f>
      </c>
      <c r="M218" s="6" t="s">
        <f>=(K218-J218)*E218</f>
      </c>
      <c r="N218" s="6" t="s">
        <f>=MAX(0,M218*0.13)</f>
      </c>
    </row>
    <row collapsed="false" customFormat="false" customHeight="false" hidden="false" ht="12.1" outlineLevel="0" r="219">
      <c r="A219" s="44" t="n">
        <v>46204</v>
      </c>
      <c r="B219" s="16" t="s">
        <v>999</v>
      </c>
      <c r="C219" s="16" t="s">
        <v>96</v>
      </c>
      <c r="D219" s="16" t="s">
        <v>97</v>
      </c>
      <c r="E219" s="17" t="n">
        <v>33</v>
      </c>
      <c r="F219" s="7" t="s">
        <f>=DATEDIF(A219,$O$2,"y")</f>
      </c>
      <c r="G219" s="7" t="s">
        <f>=DATEDIF(A219,$O$2,"ym")</f>
      </c>
      <c r="H219" s="7" t="s">
        <f>=DATEDIF(A219,$O$2,"md")</f>
      </c>
      <c r="I219" s="7" t="n">
        <v>67</v>
      </c>
      <c r="J219" s="17" t="n">
        <v>2.5545454545455</v>
      </c>
      <c r="K219" s="6" t="s">
        <f>=Портфель!G24*Портфель!$R$13</f>
      </c>
      <c r="L219" s="6" t="s">
        <f>=E219*K219</f>
      </c>
      <c r="M219" s="6" t="s">
        <f>=(K219-J219)*E219</f>
      </c>
      <c r="N219" s="6" t="s">
        <f>=MAX(0,M219*0.13)</f>
      </c>
    </row>
    <row collapsed="false" customFormat="false" customHeight="false" hidden="false" ht="12.1" outlineLevel="0" r="220">
      <c r="A220" s="44" t="n">
        <v>46212</v>
      </c>
      <c r="B220" s="16" t="s">
        <v>999</v>
      </c>
      <c r="C220" s="16" t="s">
        <v>96</v>
      </c>
      <c r="D220" s="16" t="s">
        <v>97</v>
      </c>
      <c r="E220" s="17" t="n">
        <v>10</v>
      </c>
      <c r="F220" s="7" t="s">
        <f>=DATEDIF(A220,$O$2,"y")</f>
      </c>
      <c r="G220" s="7" t="s">
        <f>=DATEDIF(A220,$O$2,"ym")</f>
      </c>
      <c r="H220" s="7" t="s">
        <f>=DATEDIF(A220,$O$2,"md")</f>
      </c>
      <c r="I220" s="7" t="n">
        <v>59</v>
      </c>
      <c r="J220" s="17" t="n">
        <v>2.545</v>
      </c>
      <c r="K220" s="6" t="s">
        <f>=Портфель!G24*Портфель!$R$13</f>
      </c>
      <c r="L220" s="6" t="s">
        <f>=E220*K220</f>
      </c>
      <c r="M220" s="6" t="s">
        <f>=(K220-J220)*E220</f>
      </c>
      <c r="N220" s="6" t="s">
        <f>=MAX(0,M220*0.13)</f>
      </c>
    </row>
    <row collapsed="false" customFormat="false" customHeight="false" hidden="false" ht="12.1" outlineLevel="0" r="221">
      <c r="A221" s="44" t="n">
        <v>46216</v>
      </c>
      <c r="B221" s="16" t="s">
        <v>999</v>
      </c>
      <c r="C221" s="16" t="s">
        <v>96</v>
      </c>
      <c r="D221" s="16" t="s">
        <v>97</v>
      </c>
      <c r="E221" s="17" t="n">
        <v>46</v>
      </c>
      <c r="F221" s="7" t="s">
        <f>=DATEDIF(A221,$O$2,"y")</f>
      </c>
      <c r="G221" s="7" t="s">
        <f>=DATEDIF(A221,$O$2,"ym")</f>
      </c>
      <c r="H221" s="7" t="s">
        <f>=DATEDIF(A221,$O$2,"md")</f>
      </c>
      <c r="I221" s="7" t="n">
        <v>55</v>
      </c>
      <c r="J221" s="17" t="n">
        <v>2.5726086956522</v>
      </c>
      <c r="K221" s="6" t="s">
        <f>=Портфель!G24*Портфель!$R$13</f>
      </c>
      <c r="L221" s="6" t="s">
        <f>=E221*K221</f>
      </c>
      <c r="M221" s="6" t="s">
        <f>=(K221-J221)*E221</f>
      </c>
      <c r="N221" s="6" t="s">
        <f>=MAX(0,M221*0.13)</f>
      </c>
    </row>
    <row collapsed="false" customFormat="false" customHeight="false" hidden="false" ht="12.1" outlineLevel="0" r="222">
      <c r="A222" s="44" t="n">
        <v>46223</v>
      </c>
      <c r="B222" s="16" t="s">
        <v>999</v>
      </c>
      <c r="C222" s="16" t="s">
        <v>96</v>
      </c>
      <c r="D222" s="16" t="s">
        <v>97</v>
      </c>
      <c r="E222" s="17" t="n">
        <v>32</v>
      </c>
      <c r="F222" s="7" t="s">
        <f>=DATEDIF(A222,$O$2,"y")</f>
      </c>
      <c r="G222" s="7" t="s">
        <f>=DATEDIF(A222,$O$2,"ym")</f>
      </c>
      <c r="H222" s="7" t="s">
        <f>=DATEDIF(A222,$O$2,"md")</f>
      </c>
      <c r="I222" s="7" t="n">
        <v>47</v>
      </c>
      <c r="J222" s="17" t="n">
        <v>2.5646875</v>
      </c>
      <c r="K222" s="6" t="s">
        <f>=Портфель!G24*Портфель!$R$13</f>
      </c>
      <c r="L222" s="6" t="s">
        <f>=E222*K222</f>
      </c>
      <c r="M222" s="6" t="s">
        <f>=(K222-J222)*E222</f>
      </c>
      <c r="N222" s="6" t="s">
        <f>=MAX(0,M222*0.13)</f>
      </c>
    </row>
    <row collapsed="false" customFormat="false" customHeight="false" hidden="false" ht="12.1" outlineLevel="0" r="223">
      <c r="A223" s="44" t="n">
        <v>46230</v>
      </c>
      <c r="B223" s="16" t="s">
        <v>999</v>
      </c>
      <c r="C223" s="16" t="s">
        <v>96</v>
      </c>
      <c r="D223" s="16" t="s">
        <v>97</v>
      </c>
      <c r="E223" s="17" t="n">
        <v>46</v>
      </c>
      <c r="F223" s="7" t="s">
        <f>=DATEDIF(A223,$O$2,"y")</f>
      </c>
      <c r="G223" s="7" t="s">
        <f>=DATEDIF(A223,$O$2,"ym")</f>
      </c>
      <c r="H223" s="7" t="s">
        <f>=DATEDIF(A223,$O$2,"md")</f>
      </c>
      <c r="I223" s="7" t="n">
        <v>41</v>
      </c>
      <c r="J223" s="17" t="n">
        <v>2.6076086956522</v>
      </c>
      <c r="K223" s="6" t="s">
        <f>=Портфель!G24*Портфель!$R$13</f>
      </c>
      <c r="L223" s="6" t="s">
        <f>=E223*K223</f>
      </c>
      <c r="M223" s="6" t="s">
        <f>=(K223-J223)*E223</f>
      </c>
      <c r="N223" s="6" t="s">
        <f>=MAX(0,M223*0.13)</f>
      </c>
    </row>
    <row collapsed="false" customFormat="false" customHeight="false" hidden="false" ht="12.1" outlineLevel="0" r="224">
      <c r="A224" s="44" t="n">
        <v>46230</v>
      </c>
      <c r="B224" s="16" t="s">
        <v>999</v>
      </c>
      <c r="C224" s="16" t="s">
        <v>96</v>
      </c>
      <c r="D224" s="16" t="s">
        <v>97</v>
      </c>
      <c r="E224" s="17" t="n">
        <v>22</v>
      </c>
      <c r="F224" s="7" t="s">
        <f>=DATEDIF(A224,$O$2,"y")</f>
      </c>
      <c r="G224" s="7" t="s">
        <f>=DATEDIF(A224,$O$2,"ym")</f>
      </c>
      <c r="H224" s="7" t="s">
        <f>=DATEDIF(A224,$O$2,"md")</f>
      </c>
      <c r="I224" s="7" t="n">
        <v>41</v>
      </c>
      <c r="J224" s="17" t="n">
        <v>2.6059090909091</v>
      </c>
      <c r="K224" s="6" t="s">
        <f>=Портфель!G24*Портфель!$R$13</f>
      </c>
      <c r="L224" s="6" t="s">
        <f>=E224*K224</f>
      </c>
      <c r="M224" s="6" t="s">
        <f>=(K224-J224)*E224</f>
      </c>
      <c r="N224" s="6" t="s">
        <f>=MAX(0,M224*0.13)</f>
      </c>
    </row>
    <row collapsed="false" customFormat="false" customHeight="false" hidden="false" ht="12.1" outlineLevel="0" r="225">
      <c r="A225" s="44" t="n">
        <v>46233</v>
      </c>
      <c r="B225" s="16" t="s">
        <v>999</v>
      </c>
      <c r="C225" s="16" t="s">
        <v>96</v>
      </c>
      <c r="D225" s="16" t="s">
        <v>97</v>
      </c>
      <c r="E225" s="17" t="n">
        <v>50</v>
      </c>
      <c r="F225" s="7" t="s">
        <f>=DATEDIF(A225,$O$2,"y")</f>
      </c>
      <c r="G225" s="7" t="s">
        <f>=DATEDIF(A225,$O$2,"ym")</f>
      </c>
      <c r="H225" s="7" t="s">
        <f>=DATEDIF(A225,$O$2,"md")</f>
      </c>
      <c r="I225" s="7" t="n">
        <v>37</v>
      </c>
      <c r="J225" s="17" t="n">
        <v>2.6382</v>
      </c>
      <c r="K225" s="6" t="s">
        <f>=Портфель!G24*Портфель!$R$13</f>
      </c>
      <c r="L225" s="6" t="s">
        <f>=E225*K225</f>
      </c>
      <c r="M225" s="6" t="s">
        <f>=(K225-J225)*E225</f>
      </c>
      <c r="N225" s="6" t="s">
        <f>=MAX(0,M225*0.13)</f>
      </c>
    </row>
    <row collapsed="false" customFormat="false" customHeight="false" hidden="false" ht="12.1" outlineLevel="0" r="226">
      <c r="A226" s="44" t="n">
        <v>46244</v>
      </c>
      <c r="B226" s="16" t="s">
        <v>999</v>
      </c>
      <c r="C226" s="16" t="s">
        <v>96</v>
      </c>
      <c r="D226" s="16" t="s">
        <v>97</v>
      </c>
      <c r="E226" s="17" t="n">
        <v>10</v>
      </c>
      <c r="F226" s="7" t="s">
        <f>=DATEDIF(A226,$O$2,"y")</f>
      </c>
      <c r="G226" s="7" t="s">
        <f>=DATEDIF(A226,$O$2,"ym")</f>
      </c>
      <c r="H226" s="7" t="s">
        <f>=DATEDIF(A226,$O$2,"md")</f>
      </c>
      <c r="I226" s="7" t="n">
        <v>27</v>
      </c>
      <c r="J226" s="17" t="n">
        <v>2.926</v>
      </c>
      <c r="K226" s="6" t="s">
        <f>=Портфель!G24*Портфель!$R$13</f>
      </c>
      <c r="L226" s="6" t="s">
        <f>=E226*K226</f>
      </c>
      <c r="M226" s="6" t="s">
        <f>=(K226-J226)*E226</f>
      </c>
      <c r="N226" s="6" t="s">
        <f>=MAX(0,M226*0.13)</f>
      </c>
    </row>
    <row collapsed="false" customFormat="false" customHeight="false" hidden="false" ht="12.1" outlineLevel="0" r="227">
      <c r="A227" s="44" t="n">
        <v>46140</v>
      </c>
      <c r="B227" s="16" t="s">
        <v>999</v>
      </c>
      <c r="C227" s="16" t="s">
        <v>99</v>
      </c>
      <c r="D227" s="16" t="s">
        <v>100</v>
      </c>
      <c r="E227" s="17" t="n">
        <v>12</v>
      </c>
      <c r="F227" s="7" t="s">
        <f>=DATEDIF(A227,$O$2,"y")</f>
      </c>
      <c r="G227" s="7" t="s">
        <f>=DATEDIF(A227,$O$2,"ym")</f>
      </c>
      <c r="H227" s="7" t="s">
        <f>=DATEDIF(A227,$O$2,"md")</f>
      </c>
      <c r="I227" s="7" t="n">
        <v>131</v>
      </c>
      <c r="J227" s="17" t="n">
        <v>9.9266666666667</v>
      </c>
      <c r="K227" s="6" t="s">
        <f>=Портфель!G25*Портфель!$R$13</f>
      </c>
      <c r="L227" s="6" t="s">
        <f>=E227*K227</f>
      </c>
      <c r="M227" s="6" t="s">
        <f>=(K227-J227)*E227</f>
      </c>
      <c r="N227" s="6" t="s">
        <f>=MAX(0,M227*0.13)</f>
      </c>
    </row>
    <row collapsed="false" customFormat="false" customHeight="false" hidden="false" ht="12.1" outlineLevel="0" r="228">
      <c r="A228" s="44" t="n">
        <v>46142</v>
      </c>
      <c r="B228" s="16" t="s">
        <v>999</v>
      </c>
      <c r="C228" s="16" t="s">
        <v>99</v>
      </c>
      <c r="D228" s="16" t="s">
        <v>100</v>
      </c>
      <c r="E228" s="17" t="n">
        <v>18</v>
      </c>
      <c r="F228" s="7" t="s">
        <f>=DATEDIF(A228,$O$2,"y")</f>
      </c>
      <c r="G228" s="7" t="s">
        <f>=DATEDIF(A228,$O$2,"ym")</f>
      </c>
      <c r="H228" s="7" t="s">
        <f>=DATEDIF(A228,$O$2,"md")</f>
      </c>
      <c r="I228" s="7" t="n">
        <v>129</v>
      </c>
      <c r="J228" s="17" t="n">
        <v>9.8916666666667</v>
      </c>
      <c r="K228" s="6" t="s">
        <f>=Портфель!G25*Портфель!$R$13</f>
      </c>
      <c r="L228" s="6" t="s">
        <f>=E228*K228</f>
      </c>
      <c r="M228" s="6" t="s">
        <f>=(K228-J228)*E228</f>
      </c>
      <c r="N228" s="6" t="s">
        <f>=MAX(0,M228*0.13)</f>
      </c>
    </row>
    <row collapsed="false" customFormat="false" customHeight="false" hidden="false" ht="12.1" outlineLevel="0" r="229">
      <c r="A229" s="44" t="n">
        <v>46148</v>
      </c>
      <c r="B229" s="16" t="s">
        <v>999</v>
      </c>
      <c r="C229" s="16" t="s">
        <v>99</v>
      </c>
      <c r="D229" s="16" t="s">
        <v>100</v>
      </c>
      <c r="E229" s="17" t="n">
        <v>8</v>
      </c>
      <c r="F229" s="7" t="s">
        <f>=DATEDIF(A229,$O$2,"y")</f>
      </c>
      <c r="G229" s="7" t="s">
        <f>=DATEDIF(A229,$O$2,"ym")</f>
      </c>
      <c r="H229" s="7" t="s">
        <f>=DATEDIF(A229,$O$2,"md")</f>
      </c>
      <c r="I229" s="7" t="n">
        <v>123</v>
      </c>
      <c r="J229" s="17" t="n">
        <v>9.9325</v>
      </c>
      <c r="K229" s="6" t="s">
        <f>=Портфель!G25*Портфель!$R$13</f>
      </c>
      <c r="L229" s="6" t="s">
        <f>=E229*K229</f>
      </c>
      <c r="M229" s="6" t="s">
        <f>=(K229-J229)*E229</f>
      </c>
      <c r="N229" s="6" t="s">
        <f>=MAX(0,M229*0.13)</f>
      </c>
    </row>
    <row collapsed="false" customFormat="false" customHeight="false" hidden="false" ht="12.1" outlineLevel="0" r="230">
      <c r="A230" s="44" t="n">
        <v>46156</v>
      </c>
      <c r="B230" s="16" t="s">
        <v>999</v>
      </c>
      <c r="C230" s="16" t="s">
        <v>99</v>
      </c>
      <c r="D230" s="16" t="s">
        <v>100</v>
      </c>
      <c r="E230" s="17" t="n">
        <v>8</v>
      </c>
      <c r="F230" s="7" t="s">
        <f>=DATEDIF(A230,$O$2,"y")</f>
      </c>
      <c r="G230" s="7" t="s">
        <f>=DATEDIF(A230,$O$2,"ym")</f>
      </c>
      <c r="H230" s="7" t="s">
        <f>=DATEDIF(A230,$O$2,"md")</f>
      </c>
      <c r="I230" s="7" t="n">
        <v>115</v>
      </c>
      <c r="J230" s="17" t="n">
        <v>9.92375</v>
      </c>
      <c r="K230" s="6" t="s">
        <f>=Портфель!G25*Портфель!$R$13</f>
      </c>
      <c r="L230" s="6" t="s">
        <f>=E230*K230</f>
      </c>
      <c r="M230" s="6" t="s">
        <f>=(K230-J230)*E230</f>
      </c>
      <c r="N230" s="6" t="s">
        <f>=MAX(0,M230*0.13)</f>
      </c>
    </row>
    <row collapsed="false" customFormat="false" customHeight="false" hidden="false" ht="12.1" outlineLevel="0" r="231">
      <c r="A231" s="44" t="n">
        <v>46157</v>
      </c>
      <c r="B231" s="16" t="s">
        <v>999</v>
      </c>
      <c r="C231" s="16" t="s">
        <v>99</v>
      </c>
      <c r="D231" s="16" t="s">
        <v>100</v>
      </c>
      <c r="E231" s="17" t="n">
        <v>10</v>
      </c>
      <c r="F231" s="7" t="s">
        <f>=DATEDIF(A231,$O$2,"y")</f>
      </c>
      <c r="G231" s="7" t="s">
        <f>=DATEDIF(A231,$O$2,"ym")</f>
      </c>
      <c r="H231" s="7" t="s">
        <f>=DATEDIF(A231,$O$2,"md")</f>
      </c>
      <c r="I231" s="7" t="n">
        <v>114</v>
      </c>
      <c r="J231" s="17" t="n">
        <v>9.797</v>
      </c>
      <c r="K231" s="6" t="s">
        <f>=Портфель!G25*Портфель!$R$13</f>
      </c>
      <c r="L231" s="6" t="s">
        <f>=E231*K231</f>
      </c>
      <c r="M231" s="6" t="s">
        <f>=(K231-J231)*E231</f>
      </c>
      <c r="N231" s="6" t="s">
        <f>=MAX(0,M231*0.13)</f>
      </c>
    </row>
    <row collapsed="false" customFormat="false" customHeight="false" hidden="false" ht="12.1" outlineLevel="0" r="232">
      <c r="A232" s="44" t="n">
        <v>46169</v>
      </c>
      <c r="B232" s="16" t="s">
        <v>999</v>
      </c>
      <c r="C232" s="16" t="s">
        <v>99</v>
      </c>
      <c r="D232" s="16" t="s">
        <v>100</v>
      </c>
      <c r="E232" s="17" t="n">
        <v>12</v>
      </c>
      <c r="F232" s="7" t="s">
        <f>=DATEDIF(A232,$O$2,"y")</f>
      </c>
      <c r="G232" s="7" t="s">
        <f>=DATEDIF(A232,$O$2,"ym")</f>
      </c>
      <c r="H232" s="7" t="s">
        <f>=DATEDIF(A232,$O$2,"md")</f>
      </c>
      <c r="I232" s="7" t="n">
        <v>102</v>
      </c>
      <c r="J232" s="17" t="n">
        <v>9.5616666666667</v>
      </c>
      <c r="K232" s="6" t="s">
        <f>=Портфель!G25*Портфель!$R$13</f>
      </c>
      <c r="L232" s="6" t="s">
        <f>=E232*K232</f>
      </c>
      <c r="M232" s="6" t="s">
        <f>=(K232-J232)*E232</f>
      </c>
      <c r="N232" s="6" t="s">
        <f>=MAX(0,M232*0.13)</f>
      </c>
    </row>
    <row collapsed="false" customFormat="false" customHeight="false" hidden="false" ht="12.1" outlineLevel="0" r="233">
      <c r="A233" s="44" t="n">
        <v>46170</v>
      </c>
      <c r="B233" s="16" t="s">
        <v>999</v>
      </c>
      <c r="C233" s="16" t="s">
        <v>99</v>
      </c>
      <c r="D233" s="16" t="s">
        <v>100</v>
      </c>
      <c r="E233" s="17" t="n">
        <v>6</v>
      </c>
      <c r="F233" s="7" t="s">
        <f>=DATEDIF(A233,$O$2,"y")</f>
      </c>
      <c r="G233" s="7" t="s">
        <f>=DATEDIF(A233,$O$2,"ym")</f>
      </c>
      <c r="H233" s="7" t="s">
        <f>=DATEDIF(A233,$O$2,"md")</f>
      </c>
      <c r="I233" s="7" t="n">
        <v>101</v>
      </c>
      <c r="J233" s="17" t="n">
        <v>9.5483333333333</v>
      </c>
      <c r="K233" s="6" t="s">
        <f>=Портфель!G25*Портфель!$R$13</f>
      </c>
      <c r="L233" s="6" t="s">
        <f>=E233*K233</f>
      </c>
      <c r="M233" s="6" t="s">
        <f>=(K233-J233)*E233</f>
      </c>
      <c r="N233" s="6" t="s">
        <f>=MAX(0,M233*0.13)</f>
      </c>
    </row>
    <row collapsed="false" customFormat="false" customHeight="false" hidden="false" ht="12.1" outlineLevel="0" r="234">
      <c r="A234" s="44" t="n">
        <v>46175</v>
      </c>
      <c r="B234" s="16" t="s">
        <v>999</v>
      </c>
      <c r="C234" s="16" t="s">
        <v>99</v>
      </c>
      <c r="D234" s="16" t="s">
        <v>100</v>
      </c>
      <c r="E234" s="17" t="n">
        <v>8</v>
      </c>
      <c r="F234" s="7" t="s">
        <f>=DATEDIF(A234,$O$2,"y")</f>
      </c>
      <c r="G234" s="7" t="s">
        <f>=DATEDIF(A234,$O$2,"ym")</f>
      </c>
      <c r="H234" s="7" t="s">
        <f>=DATEDIF(A234,$O$2,"md")</f>
      </c>
      <c r="I234" s="7" t="n">
        <v>96</v>
      </c>
      <c r="J234" s="17" t="n">
        <v>9.69</v>
      </c>
      <c r="K234" s="6" t="s">
        <f>=Портфель!G25*Портфель!$R$13</f>
      </c>
      <c r="L234" s="6" t="s">
        <f>=E234*K234</f>
      </c>
      <c r="M234" s="6" t="s">
        <f>=(K234-J234)*E234</f>
      </c>
      <c r="N234" s="6" t="s">
        <f>=MAX(0,M234*0.13)</f>
      </c>
    </row>
    <row collapsed="false" customFormat="false" customHeight="false" hidden="false" ht="12.1" outlineLevel="0" r="235">
      <c r="A235" s="44" t="n">
        <v>46188</v>
      </c>
      <c r="B235" s="16" t="s">
        <v>999</v>
      </c>
      <c r="C235" s="16" t="s">
        <v>99</v>
      </c>
      <c r="D235" s="16" t="s">
        <v>100</v>
      </c>
      <c r="E235" s="17" t="n">
        <v>2</v>
      </c>
      <c r="F235" s="7" t="s">
        <f>=DATEDIF(A235,$O$2,"y")</f>
      </c>
      <c r="G235" s="7" t="s">
        <f>=DATEDIF(A235,$O$2,"ym")</f>
      </c>
      <c r="H235" s="7" t="s">
        <f>=DATEDIF(A235,$O$2,"md")</f>
      </c>
      <c r="I235" s="7" t="n">
        <v>83</v>
      </c>
      <c r="J235" s="17" t="n">
        <v>9.525</v>
      </c>
      <c r="K235" s="6" t="s">
        <f>=Портфель!G25*Портфель!$R$13</f>
      </c>
      <c r="L235" s="6" t="s">
        <f>=E235*K235</f>
      </c>
      <c r="M235" s="6" t="s">
        <f>=(K235-J235)*E235</f>
      </c>
      <c r="N235" s="6" t="s">
        <f>=MAX(0,M235*0.13)</f>
      </c>
    </row>
    <row collapsed="false" customFormat="false" customHeight="false" hidden="false" ht="12.1" outlineLevel="0" r="236">
      <c r="A236" s="44" t="n">
        <v>46202</v>
      </c>
      <c r="B236" s="16" t="s">
        <v>999</v>
      </c>
      <c r="C236" s="16" t="s">
        <v>99</v>
      </c>
      <c r="D236" s="16" t="s">
        <v>100</v>
      </c>
      <c r="E236" s="17" t="n">
        <v>19</v>
      </c>
      <c r="F236" s="7" t="s">
        <f>=DATEDIF(A236,$O$2,"y")</f>
      </c>
      <c r="G236" s="7" t="s">
        <f>=DATEDIF(A236,$O$2,"ym")</f>
      </c>
      <c r="H236" s="7" t="s">
        <f>=DATEDIF(A236,$O$2,"md")</f>
      </c>
      <c r="I236" s="7" t="n">
        <v>69</v>
      </c>
      <c r="J236" s="17" t="n">
        <v>9.2057894736842</v>
      </c>
      <c r="K236" s="6" t="s">
        <f>=Портфель!G25*Портфель!$R$13</f>
      </c>
      <c r="L236" s="6" t="s">
        <f>=E236*K236</f>
      </c>
      <c r="M236" s="6" t="s">
        <f>=(K236-J236)*E236</f>
      </c>
      <c r="N236" s="6" t="s">
        <f>=MAX(0,M236*0.13)</f>
      </c>
    </row>
    <row collapsed="false" customFormat="false" customHeight="false" hidden="false" ht="12.1" outlineLevel="0" r="237">
      <c r="A237" s="44" t="n">
        <v>46209</v>
      </c>
      <c r="B237" s="16" t="s">
        <v>999</v>
      </c>
      <c r="C237" s="16" t="s">
        <v>99</v>
      </c>
      <c r="D237" s="16" t="s">
        <v>100</v>
      </c>
      <c r="E237" s="17" t="n">
        <v>200</v>
      </c>
      <c r="F237" s="7" t="s">
        <f>=DATEDIF(A237,$O$2,"y")</f>
      </c>
      <c r="G237" s="7" t="s">
        <f>=DATEDIF(A237,$O$2,"ym")</f>
      </c>
      <c r="H237" s="7" t="s">
        <f>=DATEDIF(A237,$O$2,"md")</f>
      </c>
      <c r="I237" s="7" t="n">
        <v>62</v>
      </c>
      <c r="J237" s="17" t="n">
        <v>9.2038</v>
      </c>
      <c r="K237" s="6" t="s">
        <f>=Портфель!G25*Портфель!$R$13</f>
      </c>
      <c r="L237" s="6" t="s">
        <f>=E237*K237</f>
      </c>
      <c r="M237" s="6" t="s">
        <f>=(K237-J237)*E237</f>
      </c>
      <c r="N237" s="6" t="s">
        <f>=MAX(0,M237*0.13)</f>
      </c>
    </row>
    <row collapsed="false" customFormat="false" customHeight="false" hidden="false" ht="12.1" outlineLevel="0" r="238">
      <c r="A238" s="44" t="n">
        <v>46210</v>
      </c>
      <c r="B238" s="16" t="s">
        <v>999</v>
      </c>
      <c r="C238" s="16" t="s">
        <v>99</v>
      </c>
      <c r="D238" s="16" t="s">
        <v>100</v>
      </c>
      <c r="E238" s="17" t="n">
        <v>1</v>
      </c>
      <c r="F238" s="7" t="s">
        <f>=DATEDIF(A238,$O$2,"y")</f>
      </c>
      <c r="G238" s="7" t="s">
        <f>=DATEDIF(A238,$O$2,"ym")</f>
      </c>
      <c r="H238" s="7" t="s">
        <f>=DATEDIF(A238,$O$2,"md")</f>
      </c>
      <c r="I238" s="7" t="n">
        <v>61</v>
      </c>
      <c r="J238" s="17" t="n">
        <v>9.05</v>
      </c>
      <c r="K238" s="6" t="s">
        <f>=Портфель!G25*Портфель!$R$13</f>
      </c>
      <c r="L238" s="6" t="s">
        <f>=E238*K238</f>
      </c>
      <c r="M238" s="6" t="s">
        <f>=(K238-J238)*E238</f>
      </c>
      <c r="N238" s="6" t="s">
        <f>=MAX(0,M238*0.13)</f>
      </c>
    </row>
    <row collapsed="false" customFormat="false" customHeight="false" hidden="false" ht="12.1" outlineLevel="0" r="239">
      <c r="A239" s="44" t="n">
        <v>46210</v>
      </c>
      <c r="B239" s="16" t="s">
        <v>999</v>
      </c>
      <c r="C239" s="16" t="s">
        <v>99</v>
      </c>
      <c r="D239" s="16" t="s">
        <v>100</v>
      </c>
      <c r="E239" s="17" t="n">
        <v>4</v>
      </c>
      <c r="F239" s="7" t="s">
        <f>=DATEDIF(A239,$O$2,"y")</f>
      </c>
      <c r="G239" s="7" t="s">
        <f>=DATEDIF(A239,$O$2,"ym")</f>
      </c>
      <c r="H239" s="7" t="s">
        <f>=DATEDIF(A239,$O$2,"md")</f>
      </c>
      <c r="I239" s="7" t="n">
        <v>61</v>
      </c>
      <c r="J239" s="17" t="n">
        <v>9.035</v>
      </c>
      <c r="K239" s="6" t="s">
        <f>=Портфель!G25*Портфель!$R$13</f>
      </c>
      <c r="L239" s="6" t="s">
        <f>=E239*K239</f>
      </c>
      <c r="M239" s="6" t="s">
        <f>=(K239-J239)*E239</f>
      </c>
      <c r="N239" s="6" t="s">
        <f>=MAX(0,M239*0.13)</f>
      </c>
    </row>
    <row collapsed="false" customFormat="false" customHeight="false" hidden="false" ht="12.1" outlineLevel="0" r="240">
      <c r="A240" s="44" t="n">
        <v>46212</v>
      </c>
      <c r="B240" s="16" t="s">
        <v>999</v>
      </c>
      <c r="C240" s="16" t="s">
        <v>99</v>
      </c>
      <c r="D240" s="16" t="s">
        <v>100</v>
      </c>
      <c r="E240" s="17" t="n">
        <v>360</v>
      </c>
      <c r="F240" s="7" t="s">
        <f>=DATEDIF(A240,$O$2,"y")</f>
      </c>
      <c r="G240" s="7" t="s">
        <f>=DATEDIF(A240,$O$2,"ym")</f>
      </c>
      <c r="H240" s="7" t="s">
        <f>=DATEDIF(A240,$O$2,"md")</f>
      </c>
      <c r="I240" s="7" t="n">
        <v>59</v>
      </c>
      <c r="J240" s="17" t="n">
        <v>9.1028333333333</v>
      </c>
      <c r="K240" s="6" t="s">
        <f>=Портфель!G25*Портфель!$R$13</f>
      </c>
      <c r="L240" s="6" t="s">
        <f>=E240*K240</f>
      </c>
      <c r="M240" s="6" t="s">
        <f>=(K240-J240)*E240</f>
      </c>
      <c r="N240" s="6" t="s">
        <f>=MAX(0,M240*0.13)</f>
      </c>
    </row>
    <row collapsed="false" customFormat="false" customHeight="false" hidden="false" ht="12.1" outlineLevel="0" r="241">
      <c r="A241" s="44" t="n">
        <v>46217</v>
      </c>
      <c r="B241" s="16" t="s">
        <v>999</v>
      </c>
      <c r="C241" s="16" t="s">
        <v>99</v>
      </c>
      <c r="D241" s="16" t="s">
        <v>100</v>
      </c>
      <c r="E241" s="17" t="n">
        <v>10</v>
      </c>
      <c r="F241" s="7" t="s">
        <f>=DATEDIF(A241,$O$2,"y")</f>
      </c>
      <c r="G241" s="7" t="s">
        <f>=DATEDIF(A241,$O$2,"ym")</f>
      </c>
      <c r="H241" s="7" t="s">
        <f>=DATEDIF(A241,$O$2,"md")</f>
      </c>
      <c r="I241" s="7" t="n">
        <v>54</v>
      </c>
      <c r="J241" s="17" t="n">
        <v>9.099</v>
      </c>
      <c r="K241" s="6" t="s">
        <f>=Портфель!G25*Портфель!$R$13</f>
      </c>
      <c r="L241" s="6" t="s">
        <f>=E241*K241</f>
      </c>
      <c r="M241" s="6" t="s">
        <f>=(K241-J241)*E241</f>
      </c>
      <c r="N241" s="6" t="s">
        <f>=MAX(0,M241*0.13)</f>
      </c>
    </row>
    <row collapsed="false" customFormat="false" customHeight="false" hidden="false" ht="12.1" outlineLevel="0" r="242">
      <c r="A242" s="44" t="n">
        <v>46244</v>
      </c>
      <c r="B242" s="16" t="s">
        <v>999</v>
      </c>
      <c r="C242" s="16" t="s">
        <v>99</v>
      </c>
      <c r="D242" s="16" t="s">
        <v>100</v>
      </c>
      <c r="E242" s="17" t="n">
        <v>506</v>
      </c>
      <c r="F242" s="7" t="s">
        <f>=DATEDIF(A242,$O$2,"y")</f>
      </c>
      <c r="G242" s="7" t="s">
        <f>=DATEDIF(A242,$O$2,"ym")</f>
      </c>
      <c r="H242" s="7" t="s">
        <f>=DATEDIF(A242,$O$2,"md")</f>
      </c>
      <c r="I242" s="7" t="n">
        <v>27</v>
      </c>
      <c r="J242" s="17" t="n">
        <v>9.8229644268775</v>
      </c>
      <c r="K242" s="6" t="s">
        <f>=Портфель!G25*Портфель!$R$13</f>
      </c>
      <c r="L242" s="6" t="s">
        <f>=E242*K242</f>
      </c>
      <c r="M242" s="6" t="s">
        <f>=(K242-J242)*E242</f>
      </c>
      <c r="N242" s="6" t="s">
        <f>=MAX(0,M242*0.13)</f>
      </c>
    </row>
    <row collapsed="false" customFormat="false" customHeight="false" hidden="false" ht="12.1" outlineLevel="0" r="243">
      <c r="A243" s="44" t="n">
        <v>46246</v>
      </c>
      <c r="B243" s="16" t="s">
        <v>999</v>
      </c>
      <c r="C243" s="16" t="s">
        <v>99</v>
      </c>
      <c r="D243" s="16" t="s">
        <v>100</v>
      </c>
      <c r="E243" s="17" t="n">
        <v>12</v>
      </c>
      <c r="F243" s="7" t="s">
        <f>=DATEDIF(A243,$O$2,"y")</f>
      </c>
      <c r="G243" s="7" t="s">
        <f>=DATEDIF(A243,$O$2,"ym")</f>
      </c>
      <c r="H243" s="7" t="s">
        <f>=DATEDIF(A243,$O$2,"md")</f>
      </c>
      <c r="I243" s="7" t="n">
        <v>25</v>
      </c>
      <c r="J243" s="17" t="n">
        <v>9.9016666666667</v>
      </c>
      <c r="K243" s="6" t="s">
        <f>=Портфель!G25*Портфель!$R$13</f>
      </c>
      <c r="L243" s="6" t="s">
        <f>=E243*K243</f>
      </c>
      <c r="M243" s="6" t="s">
        <f>=(K243-J243)*E243</f>
      </c>
      <c r="N243" s="6" t="s">
        <f>=MAX(0,M243*0.13)</f>
      </c>
    </row>
    <row collapsed="false" customFormat="false" customHeight="false" hidden="false" ht="12.1" outlineLevel="0" r="244">
      <c r="A244" s="44" t="n">
        <v>46247</v>
      </c>
      <c r="B244" s="16" t="s">
        <v>999</v>
      </c>
      <c r="C244" s="16" t="s">
        <v>99</v>
      </c>
      <c r="D244" s="16" t="s">
        <v>100</v>
      </c>
      <c r="E244" s="17" t="n">
        <v>10</v>
      </c>
      <c r="F244" s="7" t="s">
        <f>=DATEDIF(A244,$O$2,"y")</f>
      </c>
      <c r="G244" s="7" t="s">
        <f>=DATEDIF(A244,$O$2,"ym")</f>
      </c>
      <c r="H244" s="7" t="s">
        <f>=DATEDIF(A244,$O$2,"md")</f>
      </c>
      <c r="I244" s="7" t="n">
        <v>24</v>
      </c>
      <c r="J244" s="17" t="n">
        <v>9.863</v>
      </c>
      <c r="K244" s="6" t="s">
        <f>=Портфель!G25*Портфель!$R$13</f>
      </c>
      <c r="L244" s="6" t="s">
        <f>=E244*K244</f>
      </c>
      <c r="M244" s="6" t="s">
        <f>=(K244-J244)*E244</f>
      </c>
      <c r="N244" s="6" t="s">
        <f>=MAX(0,M244*0.13)</f>
      </c>
    </row>
    <row collapsed="false" customFormat="false" customHeight="false" hidden="false" ht="12.1" outlineLevel="0" r="245">
      <c r="A245" s="44" t="n">
        <v>46251</v>
      </c>
      <c r="B245" s="16" t="s">
        <v>999</v>
      </c>
      <c r="C245" s="16" t="s">
        <v>99</v>
      </c>
      <c r="D245" s="16" t="s">
        <v>100</v>
      </c>
      <c r="E245" s="17" t="n">
        <v>22</v>
      </c>
      <c r="F245" s="7" t="s">
        <f>=DATEDIF(A245,$O$2,"y")</f>
      </c>
      <c r="G245" s="7" t="s">
        <f>=DATEDIF(A245,$O$2,"ym")</f>
      </c>
      <c r="H245" s="7" t="s">
        <f>=DATEDIF(A245,$O$2,"md")</f>
      </c>
      <c r="I245" s="7" t="n">
        <v>20</v>
      </c>
      <c r="J245" s="17" t="n">
        <v>9.6931818181818</v>
      </c>
      <c r="K245" s="6" t="s">
        <f>=Портфель!G25*Портфель!$R$13</f>
      </c>
      <c r="L245" s="6" t="s">
        <f>=E245*K245</f>
      </c>
      <c r="M245" s="6" t="s">
        <f>=(K245-J245)*E245</f>
      </c>
      <c r="N245" s="6" t="s">
        <f>=MAX(0,M245*0.13)</f>
      </c>
    </row>
    <row collapsed="false" customFormat="false" customHeight="false" hidden="false" ht="12.1" outlineLevel="0" r="246">
      <c r="A246" s="44" t="n">
        <v>46252</v>
      </c>
      <c r="B246" s="16" t="s">
        <v>999</v>
      </c>
      <c r="C246" s="16" t="s">
        <v>99</v>
      </c>
      <c r="D246" s="16" t="s">
        <v>100</v>
      </c>
      <c r="E246" s="17" t="n">
        <v>8</v>
      </c>
      <c r="F246" s="7" t="s">
        <f>=DATEDIF(A246,$O$2,"y")</f>
      </c>
      <c r="G246" s="7" t="s">
        <f>=DATEDIF(A246,$O$2,"ym")</f>
      </c>
      <c r="H246" s="7" t="s">
        <f>=DATEDIF(A246,$O$2,"md")</f>
      </c>
      <c r="I246" s="7" t="n">
        <v>19</v>
      </c>
      <c r="J246" s="17" t="n">
        <v>9.75</v>
      </c>
      <c r="K246" s="6" t="s">
        <f>=Портфель!G25*Портфель!$R$13</f>
      </c>
      <c r="L246" s="6" t="s">
        <f>=E246*K246</f>
      </c>
      <c r="M246" s="6" t="s">
        <f>=(K246-J246)*E246</f>
      </c>
      <c r="N246" s="6" t="s">
        <f>=MAX(0,M246*0.13)</f>
      </c>
    </row>
    <row collapsed="false" customFormat="false" customHeight="false" hidden="false" ht="12.1" outlineLevel="0" r="247">
      <c r="A247" s="44" t="n">
        <v>46253</v>
      </c>
      <c r="B247" s="16" t="s">
        <v>999</v>
      </c>
      <c r="C247" s="16" t="s">
        <v>99</v>
      </c>
      <c r="D247" s="16" t="s">
        <v>100</v>
      </c>
      <c r="E247" s="17" t="n">
        <v>68</v>
      </c>
      <c r="F247" s="7" t="s">
        <f>=DATEDIF(A247,$O$2,"y")</f>
      </c>
      <c r="G247" s="7" t="s">
        <f>=DATEDIF(A247,$O$2,"ym")</f>
      </c>
      <c r="H247" s="7" t="s">
        <f>=DATEDIF(A247,$O$2,"md")</f>
      </c>
      <c r="I247" s="7" t="n">
        <v>18</v>
      </c>
      <c r="J247" s="17" t="n">
        <v>9.7379411764706</v>
      </c>
      <c r="K247" s="6" t="s">
        <f>=Портфель!G25*Портфель!$R$13</f>
      </c>
      <c r="L247" s="6" t="s">
        <f>=E247*K247</f>
      </c>
      <c r="M247" s="6" t="s">
        <f>=(K247-J247)*E247</f>
      </c>
      <c r="N247" s="6" t="s">
        <f>=MAX(0,M247*0.13)</f>
      </c>
    </row>
    <row collapsed="false" customFormat="false" customHeight="false" hidden="false" ht="12.1" outlineLevel="0" r="248">
      <c r="A248" s="44" t="n">
        <v>46259</v>
      </c>
      <c r="B248" s="16" t="s">
        <v>999</v>
      </c>
      <c r="C248" s="16" t="s">
        <v>99</v>
      </c>
      <c r="D248" s="16" t="s">
        <v>100</v>
      </c>
      <c r="E248" s="17" t="n">
        <v>12</v>
      </c>
      <c r="F248" s="7" t="s">
        <f>=DATEDIF(A248,$O$2,"y")</f>
      </c>
      <c r="G248" s="7" t="s">
        <f>=DATEDIF(A248,$O$2,"ym")</f>
      </c>
      <c r="H248" s="7" t="s">
        <f>=DATEDIF(A248,$O$2,"md")</f>
      </c>
      <c r="I248" s="7" t="n">
        <v>12</v>
      </c>
      <c r="J248" s="17" t="n">
        <v>9.8091666666667</v>
      </c>
      <c r="K248" s="6" t="s">
        <f>=Портфель!G25*Портфель!$R$13</f>
      </c>
      <c r="L248" s="6" t="s">
        <f>=E248*K248</f>
      </c>
      <c r="M248" s="6" t="s">
        <f>=(K248-J248)*E248</f>
      </c>
      <c r="N248" s="6" t="s">
        <f>=MAX(0,M248*0.13)</f>
      </c>
    </row>
    <row collapsed="false" customFormat="false" customHeight="false" hidden="false" ht="12.1" outlineLevel="0" r="249">
      <c r="A249" s="44" t="n">
        <v>46260</v>
      </c>
      <c r="B249" s="16" t="s">
        <v>999</v>
      </c>
      <c r="C249" s="16" t="s">
        <v>99</v>
      </c>
      <c r="D249" s="16" t="s">
        <v>100</v>
      </c>
      <c r="E249" s="17" t="n">
        <v>6</v>
      </c>
      <c r="F249" s="7" t="s">
        <f>=DATEDIF(A249,$O$2,"y")</f>
      </c>
      <c r="G249" s="7" t="s">
        <f>=DATEDIF(A249,$O$2,"ym")</f>
      </c>
      <c r="H249" s="7" t="s">
        <f>=DATEDIF(A249,$O$2,"md")</f>
      </c>
      <c r="I249" s="7" t="n">
        <v>11</v>
      </c>
      <c r="J249" s="17" t="n">
        <v>9.8366666666667</v>
      </c>
      <c r="K249" s="6" t="s">
        <f>=Портфель!G25*Портфель!$R$13</f>
      </c>
      <c r="L249" s="6" t="s">
        <f>=E249*K249</f>
      </c>
      <c r="M249" s="6" t="s">
        <f>=(K249-J249)*E249</f>
      </c>
      <c r="N249" s="6" t="s">
        <f>=MAX(0,M249*0.13)</f>
      </c>
    </row>
    <row collapsed="false" customFormat="false" customHeight="false" hidden="false" ht="12.1" outlineLevel="0" r="250">
      <c r="A250" s="44" t="n">
        <v>46265</v>
      </c>
      <c r="B250" s="16" t="s">
        <v>999</v>
      </c>
      <c r="C250" s="16" t="s">
        <v>99</v>
      </c>
      <c r="D250" s="16" t="s">
        <v>100</v>
      </c>
      <c r="E250" s="17" t="n">
        <v>16</v>
      </c>
      <c r="F250" s="7" t="s">
        <f>=DATEDIF(A250,$O$2,"y")</f>
      </c>
      <c r="G250" s="7" t="s">
        <f>=DATEDIF(A250,$O$2,"ym")</f>
      </c>
      <c r="H250" s="7" t="s">
        <f>=DATEDIF(A250,$O$2,"md")</f>
      </c>
      <c r="I250" s="7" t="n">
        <v>6</v>
      </c>
      <c r="J250" s="17" t="n">
        <v>9.83375</v>
      </c>
      <c r="K250" s="6" t="s">
        <f>=Портфель!G25*Портфель!$R$13</f>
      </c>
      <c r="L250" s="6" t="s">
        <f>=E250*K250</f>
      </c>
      <c r="M250" s="6" t="s">
        <f>=(K250-J250)*E250</f>
      </c>
      <c r="N250" s="6" t="s">
        <f>=MAX(0,M250*0.13)</f>
      </c>
    </row>
    <row collapsed="false" customFormat="false" customHeight="false" hidden="false" ht="12.1" outlineLevel="0" r="251">
      <c r="A251" s="44" t="n">
        <v>46267</v>
      </c>
      <c r="B251" s="16" t="s">
        <v>999</v>
      </c>
      <c r="C251" s="16" t="s">
        <v>99</v>
      </c>
      <c r="D251" s="16" t="s">
        <v>100</v>
      </c>
      <c r="E251" s="17" t="n">
        <v>9</v>
      </c>
      <c r="F251" s="7" t="s">
        <f>=DATEDIF(A251,$O$2,"y")</f>
      </c>
      <c r="G251" s="7" t="s">
        <f>=DATEDIF(A251,$O$2,"ym")</f>
      </c>
      <c r="H251" s="7" t="s">
        <f>=DATEDIF(A251,$O$2,"md")</f>
      </c>
      <c r="I251" s="7" t="n">
        <v>4</v>
      </c>
      <c r="J251" s="17" t="n">
        <v>9.8622222222222</v>
      </c>
      <c r="K251" s="6" t="s">
        <f>=Портфель!G25*Портфель!$R$13</f>
      </c>
      <c r="L251" s="6" t="s">
        <f>=E251*K251</f>
      </c>
      <c r="M251" s="6" t="s">
        <f>=(K251-J251)*E251</f>
      </c>
      <c r="N251" s="6" t="s">
        <f>=MAX(0,M251*0.13)</f>
      </c>
    </row>
    <row collapsed="false" customFormat="false" customHeight="false" hidden="false" ht="12.1" outlineLevel="0" r="252">
      <c r="A252" s="44" t="n">
        <v>45684</v>
      </c>
      <c r="B252" s="16" t="s">
        <v>807</v>
      </c>
      <c r="C252" s="16" t="s">
        <v>102</v>
      </c>
      <c r="D252" s="16" t="s">
        <v>103</v>
      </c>
      <c r="E252" s="17" t="n">
        <v>1</v>
      </c>
      <c r="F252" s="7" t="s">
        <f>=DATEDIF(A252,$O$2,"y")</f>
      </c>
      <c r="G252" s="7" t="s">
        <f>=DATEDIF(A252,$O$2,"ym")</f>
      </c>
      <c r="H252" s="7" t="s">
        <f>=DATEDIF(A252,$O$2,"md")</f>
      </c>
      <c r="I252" s="7" t="n">
        <v>586</v>
      </c>
      <c r="J252" s="17" t="n">
        <v>139.16</v>
      </c>
      <c r="K252" s="6" t="s">
        <f>=Портфель!G26*Портфель!$R$13</f>
      </c>
      <c r="L252" s="6" t="s">
        <f>=E252*K252</f>
      </c>
      <c r="M252" s="6" t="s">
        <f>=(K252-J252)*E252</f>
      </c>
      <c r="N252" s="6" t="s">
        <f>=MAX(0,M252*0.13)</f>
      </c>
    </row>
    <row collapsed="false" customFormat="false" customHeight="false" hidden="false" ht="12.1" outlineLevel="0" r="253">
      <c r="A253" s="44" t="n">
        <v>45776</v>
      </c>
      <c r="B253" s="16" t="s">
        <v>807</v>
      </c>
      <c r="C253" s="16" t="s">
        <v>102</v>
      </c>
      <c r="D253" s="16" t="s">
        <v>103</v>
      </c>
      <c r="E253" s="17" t="n">
        <v>4</v>
      </c>
      <c r="F253" s="7" t="s">
        <f>=DATEDIF(A253,$O$2,"y")</f>
      </c>
      <c r="G253" s="7" t="s">
        <f>=DATEDIF(A253,$O$2,"ym")</f>
      </c>
      <c r="H253" s="7" t="s">
        <f>=DATEDIF(A253,$O$2,"md")</f>
      </c>
      <c r="I253" s="7" t="n">
        <v>495</v>
      </c>
      <c r="J253" s="17" t="n">
        <v>141.7575</v>
      </c>
      <c r="K253" s="6" t="s">
        <f>=Портфель!G26*Портфель!$R$13</f>
      </c>
      <c r="L253" s="6" t="s">
        <f>=E253*K253</f>
      </c>
      <c r="M253" s="6" t="s">
        <f>=(K253-J253)*E253</f>
      </c>
      <c r="N253" s="6" t="s">
        <f>=MAX(0,M253*0.13)</f>
      </c>
    </row>
    <row collapsed="false" customFormat="false" customHeight="false" hidden="false" ht="12.1" outlineLevel="0" r="254">
      <c r="A254" s="44" t="n">
        <v>45922</v>
      </c>
      <c r="B254" s="16" t="s">
        <v>807</v>
      </c>
      <c r="C254" s="16" t="s">
        <v>102</v>
      </c>
      <c r="D254" s="16" t="s">
        <v>103</v>
      </c>
      <c r="E254" s="17" t="n">
        <v>1</v>
      </c>
      <c r="F254" s="7" t="s">
        <f>=DATEDIF(A254,$O$2,"y")</f>
      </c>
      <c r="G254" s="7" t="s">
        <f>=DATEDIF(A254,$O$2,"ym")</f>
      </c>
      <c r="H254" s="7" t="s">
        <f>=DATEDIF(A254,$O$2,"md")</f>
      </c>
      <c r="I254" s="7" t="n">
        <v>349</v>
      </c>
      <c r="J254" s="17" t="n">
        <v>139.26</v>
      </c>
      <c r="K254" s="6" t="s">
        <f>=Портфель!G26*Портфель!$R$13</f>
      </c>
      <c r="L254" s="6" t="s">
        <f>=E254*K254</f>
      </c>
      <c r="M254" s="6" t="s">
        <f>=(K254-J254)*E254</f>
      </c>
      <c r="N254" s="6" t="s">
        <f>=MAX(0,M254*0.13)</f>
      </c>
    </row>
    <row collapsed="false" customFormat="false" customHeight="false" hidden="false" ht="12.1" outlineLevel="0" r="255">
      <c r="A255" s="44" t="n">
        <v>45924</v>
      </c>
      <c r="B255" s="16" t="s">
        <v>807</v>
      </c>
      <c r="C255" s="16" t="s">
        <v>102</v>
      </c>
      <c r="D255" s="16" t="s">
        <v>103</v>
      </c>
      <c r="E255" s="17" t="n">
        <v>1</v>
      </c>
      <c r="F255" s="7" t="s">
        <f>=DATEDIF(A255,$O$2,"y")</f>
      </c>
      <c r="G255" s="7" t="s">
        <f>=DATEDIF(A255,$O$2,"ym")</f>
      </c>
      <c r="H255" s="7" t="s">
        <f>=DATEDIF(A255,$O$2,"md")</f>
      </c>
      <c r="I255" s="7" t="n">
        <v>347</v>
      </c>
      <c r="J255" s="17" t="n">
        <v>138.11</v>
      </c>
      <c r="K255" s="6" t="s">
        <f>=Портфель!G26*Портфель!$R$13</f>
      </c>
      <c r="L255" s="6" t="s">
        <f>=E255*K255</f>
      </c>
      <c r="M255" s="6" t="s">
        <f>=(K255-J255)*E255</f>
      </c>
      <c r="N255" s="6" t="s">
        <f>=MAX(0,M255*0.13)</f>
      </c>
    </row>
    <row collapsed="false" customFormat="false" customHeight="false" hidden="false" ht="12.1" outlineLevel="0" r="256">
      <c r="A256" s="44" t="n">
        <v>45945</v>
      </c>
      <c r="B256" s="16" t="s">
        <v>807</v>
      </c>
      <c r="C256" s="16" t="s">
        <v>102</v>
      </c>
      <c r="D256" s="16" t="s">
        <v>103</v>
      </c>
      <c r="E256" s="17" t="n">
        <v>1</v>
      </c>
      <c r="F256" s="7" t="s">
        <f>=DATEDIF(A256,$O$2,"y")</f>
      </c>
      <c r="G256" s="7" t="s">
        <f>=DATEDIF(A256,$O$2,"ym")</f>
      </c>
      <c r="H256" s="7" t="s">
        <f>=DATEDIF(A256,$O$2,"md")</f>
      </c>
      <c r="I256" s="7" t="n">
        <v>326</v>
      </c>
      <c r="J256" s="17" t="n">
        <v>130.7</v>
      </c>
      <c r="K256" s="6" t="s">
        <f>=Портфель!G26*Портфель!$R$13</f>
      </c>
      <c r="L256" s="6" t="s">
        <f>=E256*K256</f>
      </c>
      <c r="M256" s="6" t="s">
        <f>=(K256-J256)*E256</f>
      </c>
      <c r="N256" s="6" t="s">
        <f>=MAX(0,M256*0.13)</f>
      </c>
    </row>
    <row collapsed="false" customFormat="false" customHeight="false" hidden="false" ht="12.1" outlineLevel="0" r="257">
      <c r="A257" s="44" t="n">
        <v>45951</v>
      </c>
      <c r="B257" s="16" t="s">
        <v>807</v>
      </c>
      <c r="C257" s="16" t="s">
        <v>102</v>
      </c>
      <c r="D257" s="16" t="s">
        <v>103</v>
      </c>
      <c r="E257" s="17" t="n">
        <v>1</v>
      </c>
      <c r="F257" s="7" t="s">
        <f>=DATEDIF(A257,$O$2,"y")</f>
      </c>
      <c r="G257" s="7" t="s">
        <f>=DATEDIF(A257,$O$2,"ym")</f>
      </c>
      <c r="H257" s="7" t="s">
        <f>=DATEDIF(A257,$O$2,"md")</f>
      </c>
      <c r="I257" s="7" t="n">
        <v>320</v>
      </c>
      <c r="J257" s="17" t="n">
        <v>138.36</v>
      </c>
      <c r="K257" s="6" t="s">
        <f>=Портфель!G26*Портфель!$R$13</f>
      </c>
      <c r="L257" s="6" t="s">
        <f>=E257*K257</f>
      </c>
      <c r="M257" s="6" t="s">
        <f>=(K257-J257)*E257</f>
      </c>
      <c r="N257" s="6" t="s">
        <f>=MAX(0,M257*0.13)</f>
      </c>
    </row>
    <row collapsed="false" customFormat="false" customHeight="false" hidden="false" ht="12.1" outlineLevel="0" r="258">
      <c r="A258" s="44" t="n">
        <v>45957</v>
      </c>
      <c r="B258" s="16" t="s">
        <v>807</v>
      </c>
      <c r="C258" s="16" t="s">
        <v>102</v>
      </c>
      <c r="D258" s="16" t="s">
        <v>103</v>
      </c>
      <c r="E258" s="17" t="n">
        <v>1</v>
      </c>
      <c r="F258" s="7" t="s">
        <f>=DATEDIF(A258,$O$2,"y")</f>
      </c>
      <c r="G258" s="7" t="s">
        <f>=DATEDIF(A258,$O$2,"ym")</f>
      </c>
      <c r="H258" s="7" t="s">
        <f>=DATEDIF(A258,$O$2,"md")</f>
      </c>
      <c r="I258" s="7" t="n">
        <v>314</v>
      </c>
      <c r="J258" s="17" t="n">
        <v>126.9</v>
      </c>
      <c r="K258" s="6" t="s">
        <f>=Портфель!G26*Портфель!$R$13</f>
      </c>
      <c r="L258" s="6" t="s">
        <f>=E258*K258</f>
      </c>
      <c r="M258" s="6" t="s">
        <f>=(K258-J258)*E258</f>
      </c>
      <c r="N258" s="6" t="s">
        <f>=MAX(0,M258*0.13)</f>
      </c>
    </row>
    <row collapsed="false" customFormat="false" customHeight="false" hidden="false" ht="12.1" outlineLevel="0" r="259">
      <c r="A259" s="44" t="n">
        <v>45961</v>
      </c>
      <c r="B259" s="16" t="s">
        <v>807</v>
      </c>
      <c r="C259" s="16" t="s">
        <v>102</v>
      </c>
      <c r="D259" s="16" t="s">
        <v>103</v>
      </c>
      <c r="E259" s="17" t="n">
        <v>2</v>
      </c>
      <c r="F259" s="7" t="s">
        <f>=DATEDIF(A259,$O$2,"y")</f>
      </c>
      <c r="G259" s="7" t="s">
        <f>=DATEDIF(A259,$O$2,"ym")</f>
      </c>
      <c r="H259" s="7" t="s">
        <f>=DATEDIF(A259,$O$2,"md")</f>
      </c>
      <c r="I259" s="7" t="n">
        <v>310</v>
      </c>
      <c r="J259" s="17" t="n">
        <v>129.7</v>
      </c>
      <c r="K259" s="6" t="s">
        <f>=Портфель!G26*Портфель!$R$13</f>
      </c>
      <c r="L259" s="6" t="s">
        <f>=E259*K259</f>
      </c>
      <c r="M259" s="6" t="s">
        <f>=(K259-J259)*E259</f>
      </c>
      <c r="N259" s="6" t="s">
        <f>=MAX(0,M259*0.13)</f>
      </c>
    </row>
    <row collapsed="false" customFormat="false" customHeight="false" hidden="false" ht="12.1" outlineLevel="0" r="260">
      <c r="A260" s="44" t="n">
        <v>45966</v>
      </c>
      <c r="B260" s="16" t="s">
        <v>807</v>
      </c>
      <c r="C260" s="16" t="s">
        <v>102</v>
      </c>
      <c r="D260" s="16" t="s">
        <v>103</v>
      </c>
      <c r="E260" s="17" t="n">
        <v>3</v>
      </c>
      <c r="F260" s="7" t="s">
        <f>=DATEDIF(A260,$O$2,"y")</f>
      </c>
      <c r="G260" s="7" t="s">
        <f>=DATEDIF(A260,$O$2,"ym")</f>
      </c>
      <c r="H260" s="7" t="s">
        <f>=DATEDIF(A260,$O$2,"md")</f>
      </c>
      <c r="I260" s="7" t="n">
        <v>305</v>
      </c>
      <c r="J260" s="17" t="n">
        <v>130.3</v>
      </c>
      <c r="K260" s="6" t="s">
        <f>=Портфель!G26*Портфель!$R$13</f>
      </c>
      <c r="L260" s="6" t="s">
        <f>=E260*K260</f>
      </c>
      <c r="M260" s="6" t="s">
        <f>=(K260-J260)*E260</f>
      </c>
      <c r="N260" s="6" t="s">
        <f>=MAX(0,M260*0.13)</f>
      </c>
    </row>
    <row collapsed="false" customFormat="false" customHeight="false" hidden="false" ht="12.1" outlineLevel="0" r="261">
      <c r="A261" s="44" t="n">
        <v>46080</v>
      </c>
      <c r="B261" s="16" t="s">
        <v>807</v>
      </c>
      <c r="C261" s="16" t="s">
        <v>102</v>
      </c>
      <c r="D261" s="16" t="s">
        <v>103</v>
      </c>
      <c r="E261" s="17" t="n">
        <v>3</v>
      </c>
      <c r="F261" s="7" t="s">
        <f>=DATEDIF(A261,$O$2,"y")</f>
      </c>
      <c r="G261" s="7" t="s">
        <f>=DATEDIF(A261,$O$2,"ym")</f>
      </c>
      <c r="H261" s="7" t="s">
        <f>=DATEDIF(A261,$O$2,"md")</f>
      </c>
      <c r="I261" s="7" t="n">
        <v>191</v>
      </c>
      <c r="J261" s="17" t="n">
        <v>145.11</v>
      </c>
      <c r="K261" s="6" t="s">
        <f>=Портфель!G26*Портфель!$R$13</f>
      </c>
      <c r="L261" s="6" t="s">
        <f>=E261*K261</f>
      </c>
      <c r="M261" s="6" t="s">
        <f>=(K261-J261)*E261</f>
      </c>
      <c r="N261" s="6" t="s">
        <f>=MAX(0,M261*0.13)</f>
      </c>
    </row>
    <row collapsed="false" customFormat="false" customHeight="false" hidden="false" ht="12.1" outlineLevel="0" r="262">
      <c r="A262" s="44" t="n">
        <v>46112</v>
      </c>
      <c r="B262" s="16" t="s">
        <v>807</v>
      </c>
      <c r="C262" s="16" t="s">
        <v>102</v>
      </c>
      <c r="D262" s="16" t="s">
        <v>103</v>
      </c>
      <c r="E262" s="17" t="n">
        <v>3</v>
      </c>
      <c r="F262" s="7" t="s">
        <f>=DATEDIF(A262,$O$2,"y")</f>
      </c>
      <c r="G262" s="7" t="s">
        <f>=DATEDIF(A262,$O$2,"ym")</f>
      </c>
      <c r="H262" s="7" t="s">
        <f>=DATEDIF(A262,$O$2,"md")</f>
      </c>
      <c r="I262" s="7" t="n">
        <v>159</v>
      </c>
      <c r="J262" s="17" t="n">
        <v>144.46</v>
      </c>
      <c r="K262" s="6" t="s">
        <f>=Портфель!G26*Портфель!$R$13</f>
      </c>
      <c r="L262" s="6" t="s">
        <f>=E262*K262</f>
      </c>
      <c r="M262" s="6" t="s">
        <f>=(K262-J262)*E262</f>
      </c>
      <c r="N262" s="6" t="s">
        <f>=MAX(0,M262*0.13)</f>
      </c>
    </row>
    <row collapsed="false" customFormat="false" customHeight="false" hidden="false" ht="12.1" outlineLevel="0" r="263">
      <c r="A263" s="44" t="n">
        <v>46141</v>
      </c>
      <c r="B263" s="16" t="s">
        <v>807</v>
      </c>
      <c r="C263" s="16" t="s">
        <v>102</v>
      </c>
      <c r="D263" s="16" t="s">
        <v>103</v>
      </c>
      <c r="E263" s="17" t="n">
        <v>5</v>
      </c>
      <c r="F263" s="7" t="s">
        <f>=DATEDIF(A263,$O$2,"y")</f>
      </c>
      <c r="G263" s="7" t="s">
        <f>=DATEDIF(A263,$O$2,"ym")</f>
      </c>
      <c r="H263" s="7" t="s">
        <f>=DATEDIF(A263,$O$2,"md")</f>
      </c>
      <c r="I263" s="7" t="n">
        <v>130</v>
      </c>
      <c r="J263" s="17" t="n">
        <v>137.706</v>
      </c>
      <c r="K263" s="6" t="s">
        <f>=Портфель!G26*Портфель!$R$13</f>
      </c>
      <c r="L263" s="6" t="s">
        <f>=E263*K263</f>
      </c>
      <c r="M263" s="6" t="s">
        <f>=(K263-J263)*E263</f>
      </c>
      <c r="N263" s="6" t="s">
        <f>=MAX(0,M263*0.13)</f>
      </c>
    </row>
    <row collapsed="false" customFormat="false" customHeight="false" hidden="false" ht="12.1" outlineLevel="0" r="264">
      <c r="A264" s="44" t="n">
        <v>46161</v>
      </c>
      <c r="B264" s="16" t="s">
        <v>807</v>
      </c>
      <c r="C264" s="16" t="s">
        <v>102</v>
      </c>
      <c r="D264" s="16" t="s">
        <v>103</v>
      </c>
      <c r="E264" s="17" t="n">
        <v>19</v>
      </c>
      <c r="F264" s="7" t="s">
        <f>=DATEDIF(A264,$O$2,"y")</f>
      </c>
      <c r="G264" s="7" t="s">
        <f>=DATEDIF(A264,$O$2,"ym")</f>
      </c>
      <c r="H264" s="7" t="s">
        <f>=DATEDIF(A264,$O$2,"md")</f>
      </c>
      <c r="I264" s="7" t="n">
        <v>110</v>
      </c>
      <c r="J264" s="17" t="n">
        <v>140.00736842105</v>
      </c>
      <c r="K264" s="6" t="s">
        <f>=Портфель!G26*Портфель!$R$13</f>
      </c>
      <c r="L264" s="6" t="s">
        <f>=E264*K264</f>
      </c>
      <c r="M264" s="6" t="s">
        <f>=(K264-J264)*E264</f>
      </c>
      <c r="N264" s="6" t="s">
        <f>=MAX(0,M264*0.13)</f>
      </c>
    </row>
    <row collapsed="false" customFormat="false" customHeight="false" hidden="false" ht="12.1" outlineLevel="0" r="265">
      <c r="A265" s="44" t="n">
        <v>46161</v>
      </c>
      <c r="B265" s="16" t="s">
        <v>807</v>
      </c>
      <c r="C265" s="16" t="s">
        <v>102</v>
      </c>
      <c r="D265" s="16" t="s">
        <v>103</v>
      </c>
      <c r="E265" s="17" t="n">
        <v>2</v>
      </c>
      <c r="F265" s="7" t="s">
        <f>=DATEDIF(A265,$O$2,"y")</f>
      </c>
      <c r="G265" s="7" t="s">
        <f>=DATEDIF(A265,$O$2,"ym")</f>
      </c>
      <c r="H265" s="7" t="s">
        <f>=DATEDIF(A265,$O$2,"md")</f>
      </c>
      <c r="I265" s="7" t="n">
        <v>110</v>
      </c>
      <c r="J265" s="17" t="n">
        <v>140.005</v>
      </c>
      <c r="K265" s="6" t="s">
        <f>=Портфель!G26*Портфель!$R$13</f>
      </c>
      <c r="L265" s="6" t="s">
        <f>=E265*K265</f>
      </c>
      <c r="M265" s="6" t="s">
        <f>=(K265-J265)*E265</f>
      </c>
      <c r="N265" s="6" t="s">
        <f>=MAX(0,M265*0.13)</f>
      </c>
    </row>
    <row collapsed="false" customFormat="false" customHeight="false" hidden="false" ht="12.1" outlineLevel="0" r="266">
      <c r="A266" s="44" t="n">
        <v>46162</v>
      </c>
      <c r="B266" s="16" t="s">
        <v>807</v>
      </c>
      <c r="C266" s="16" t="s">
        <v>102</v>
      </c>
      <c r="D266" s="16" t="s">
        <v>103</v>
      </c>
      <c r="E266" s="17" t="n">
        <v>3</v>
      </c>
      <c r="F266" s="7" t="s">
        <f>=DATEDIF(A266,$O$2,"y")</f>
      </c>
      <c r="G266" s="7" t="s">
        <f>=DATEDIF(A266,$O$2,"ym")</f>
      </c>
      <c r="H266" s="7" t="s">
        <f>=DATEDIF(A266,$O$2,"md")</f>
      </c>
      <c r="I266" s="7" t="n">
        <v>109</v>
      </c>
      <c r="J266" s="17" t="n">
        <v>138.55666666667</v>
      </c>
      <c r="K266" s="6" t="s">
        <f>=Портфель!G26*Портфель!$R$13</f>
      </c>
      <c r="L266" s="6" t="s">
        <f>=E266*K266</f>
      </c>
      <c r="M266" s="6" t="s">
        <f>=(K266-J266)*E266</f>
      </c>
      <c r="N266" s="6" t="s">
        <f>=MAX(0,M266*0.13)</f>
      </c>
    </row>
    <row collapsed="false" customFormat="false" customHeight="false" hidden="false" ht="12.1" outlineLevel="0" r="267">
      <c r="A267" s="44" t="n">
        <v>46175</v>
      </c>
      <c r="B267" s="16" t="s">
        <v>807</v>
      </c>
      <c r="C267" s="16" t="s">
        <v>102</v>
      </c>
      <c r="D267" s="16" t="s">
        <v>103</v>
      </c>
      <c r="E267" s="17" t="n">
        <v>3</v>
      </c>
      <c r="F267" s="7" t="s">
        <f>=DATEDIF(A267,$O$2,"y")</f>
      </c>
      <c r="G267" s="7" t="s">
        <f>=DATEDIF(A267,$O$2,"ym")</f>
      </c>
      <c r="H267" s="7" t="s">
        <f>=DATEDIF(A267,$O$2,"md")</f>
      </c>
      <c r="I267" s="7" t="n">
        <v>96</v>
      </c>
      <c r="J267" s="17" t="n">
        <v>138.00666666667</v>
      </c>
      <c r="K267" s="6" t="s">
        <f>=Портфель!G26*Портфель!$R$13</f>
      </c>
      <c r="L267" s="6" t="s">
        <f>=E267*K267</f>
      </c>
      <c r="M267" s="6" t="s">
        <f>=(K267-J267)*E267</f>
      </c>
      <c r="N267" s="6" t="s">
        <f>=MAX(0,M267*0.13)</f>
      </c>
    </row>
    <row collapsed="false" customFormat="false" customHeight="false" hidden="false" ht="12.1" outlineLevel="0" r="268">
      <c r="A268" s="44" t="n">
        <v>46197</v>
      </c>
      <c r="B268" s="16" t="s">
        <v>807</v>
      </c>
      <c r="C268" s="16" t="s">
        <v>102</v>
      </c>
      <c r="D268" s="16" t="s">
        <v>103</v>
      </c>
      <c r="E268" s="17" t="n">
        <v>1</v>
      </c>
      <c r="F268" s="7" t="s">
        <f>=DATEDIF(A268,$O$2,"y")</f>
      </c>
      <c r="G268" s="7" t="s">
        <f>=DATEDIF(A268,$O$2,"ym")</f>
      </c>
      <c r="H268" s="7" t="s">
        <f>=DATEDIF(A268,$O$2,"md")</f>
      </c>
      <c r="I268" s="7" t="n">
        <v>74</v>
      </c>
      <c r="J268" s="17" t="n">
        <v>120.34</v>
      </c>
      <c r="K268" s="6" t="s">
        <f>=Портфель!G26*Портфель!$R$13</f>
      </c>
      <c r="L268" s="6" t="s">
        <f>=E268*K268</f>
      </c>
      <c r="M268" s="6" t="s">
        <f>=(K268-J268)*E268</f>
      </c>
      <c r="N268" s="6" t="s">
        <f>=MAX(0,M268*0.13)</f>
      </c>
    </row>
    <row collapsed="false" customFormat="false" customHeight="false" hidden="false" ht="12.1" outlineLevel="0" r="269">
      <c r="A269" s="44" t="n">
        <v>46219</v>
      </c>
      <c r="B269" s="16" t="s">
        <v>807</v>
      </c>
      <c r="C269" s="16" t="s">
        <v>102</v>
      </c>
      <c r="D269" s="16" t="s">
        <v>103</v>
      </c>
      <c r="E269" s="17" t="n">
        <v>3</v>
      </c>
      <c r="F269" s="7" t="s">
        <f>=DATEDIF(A269,$O$2,"y")</f>
      </c>
      <c r="G269" s="7" t="s">
        <f>=DATEDIF(A269,$O$2,"ym")</f>
      </c>
      <c r="H269" s="7" t="s">
        <f>=DATEDIF(A269,$O$2,"md")</f>
      </c>
      <c r="I269" s="7" t="n">
        <v>52</v>
      </c>
      <c r="J269" s="17" t="n">
        <v>110.58333333333</v>
      </c>
      <c r="K269" s="6" t="s">
        <f>=Портфель!G26*Портфель!$R$13</f>
      </c>
      <c r="L269" s="6" t="s">
        <f>=E269*K269</f>
      </c>
      <c r="M269" s="6" t="s">
        <f>=(K269-J269)*E269</f>
      </c>
      <c r="N269" s="6" t="s">
        <f>=MAX(0,M269*0.13)</f>
      </c>
    </row>
    <row collapsed="false" customFormat="false" customHeight="false" hidden="false" ht="12.1" outlineLevel="0" r="270">
      <c r="A270" s="44" t="n">
        <v>46223</v>
      </c>
      <c r="B270" s="16" t="s">
        <v>807</v>
      </c>
      <c r="C270" s="16" t="s">
        <v>102</v>
      </c>
      <c r="D270" s="16" t="s">
        <v>103</v>
      </c>
      <c r="E270" s="17" t="n">
        <v>2</v>
      </c>
      <c r="F270" s="7" t="s">
        <f>=DATEDIF(A270,$O$2,"y")</f>
      </c>
      <c r="G270" s="7" t="s">
        <f>=DATEDIF(A270,$O$2,"ym")</f>
      </c>
      <c r="H270" s="7" t="s">
        <f>=DATEDIF(A270,$O$2,"md")</f>
      </c>
      <c r="I270" s="7" t="n">
        <v>47</v>
      </c>
      <c r="J270" s="17" t="n">
        <v>112.785</v>
      </c>
      <c r="K270" s="6" t="s">
        <f>=Портфель!G26*Портфель!$R$13</f>
      </c>
      <c r="L270" s="6" t="s">
        <f>=E270*K270</f>
      </c>
      <c r="M270" s="6" t="s">
        <f>=(K270-J270)*E270</f>
      </c>
      <c r="N270" s="6" t="s">
        <f>=MAX(0,M270*0.13)</f>
      </c>
    </row>
    <row collapsed="false" customFormat="false" customHeight="false" hidden="false" ht="12.1" outlineLevel="0" r="271">
      <c r="A271" s="44" t="n">
        <v>46230</v>
      </c>
      <c r="B271" s="16" t="s">
        <v>807</v>
      </c>
      <c r="C271" s="16" t="s">
        <v>102</v>
      </c>
      <c r="D271" s="16" t="s">
        <v>103</v>
      </c>
      <c r="E271" s="17" t="n">
        <v>2</v>
      </c>
      <c r="F271" s="7" t="s">
        <f>=DATEDIF(A271,$O$2,"y")</f>
      </c>
      <c r="G271" s="7" t="s">
        <f>=DATEDIF(A271,$O$2,"ym")</f>
      </c>
      <c r="H271" s="7" t="s">
        <f>=DATEDIF(A271,$O$2,"md")</f>
      </c>
      <c r="I271" s="7" t="n">
        <v>41</v>
      </c>
      <c r="J271" s="17" t="n">
        <v>118.79</v>
      </c>
      <c r="K271" s="6" t="s">
        <f>=Портфель!G26*Портфель!$R$13</f>
      </c>
      <c r="L271" s="6" t="s">
        <f>=E271*K271</f>
      </c>
      <c r="M271" s="6" t="s">
        <f>=(K271-J271)*E271</f>
      </c>
      <c r="N271" s="6" t="s">
        <f>=MAX(0,M271*0.13)</f>
      </c>
    </row>
    <row collapsed="false" customFormat="false" customHeight="false" hidden="false" ht="12.1" outlineLevel="0" r="272">
      <c r="A272" s="44" t="n">
        <v>46234</v>
      </c>
      <c r="B272" s="16" t="s">
        <v>807</v>
      </c>
      <c r="C272" s="16" t="s">
        <v>102</v>
      </c>
      <c r="D272" s="16" t="s">
        <v>103</v>
      </c>
      <c r="E272" s="17" t="n">
        <v>3</v>
      </c>
      <c r="F272" s="7" t="s">
        <f>=DATEDIF(A272,$O$2,"y")</f>
      </c>
      <c r="G272" s="7" t="s">
        <f>=DATEDIF(A272,$O$2,"ym")</f>
      </c>
      <c r="H272" s="7" t="s">
        <f>=DATEDIF(A272,$O$2,"md")</f>
      </c>
      <c r="I272" s="7" t="n">
        <v>37</v>
      </c>
      <c r="J272" s="17" t="n">
        <v>121.59333333333</v>
      </c>
      <c r="K272" s="6" t="s">
        <f>=Портфель!G26*Портфель!$R$13</f>
      </c>
      <c r="L272" s="6" t="s">
        <f>=E272*K272</f>
      </c>
      <c r="M272" s="6" t="s">
        <f>=(K272-J272)*E272</f>
      </c>
      <c r="N272" s="6" t="s">
        <f>=MAX(0,M272*0.13)</f>
      </c>
    </row>
    <row collapsed="false" customFormat="false" customHeight="false" hidden="false" ht="12.1" outlineLevel="0" r="273">
      <c r="A273" s="44" t="n">
        <v>46252</v>
      </c>
      <c r="B273" s="16" t="s">
        <v>807</v>
      </c>
      <c r="C273" s="16" t="s">
        <v>102</v>
      </c>
      <c r="D273" s="16" t="s">
        <v>103</v>
      </c>
      <c r="E273" s="17" t="n">
        <v>3</v>
      </c>
      <c r="F273" s="7" t="s">
        <f>=DATEDIF(A273,$O$2,"y")</f>
      </c>
      <c r="G273" s="7" t="s">
        <f>=DATEDIF(A273,$O$2,"ym")</f>
      </c>
      <c r="H273" s="7" t="s">
        <f>=DATEDIF(A273,$O$2,"md")</f>
      </c>
      <c r="I273" s="7" t="n">
        <v>19</v>
      </c>
      <c r="J273" s="17" t="n">
        <v>118.04</v>
      </c>
      <c r="K273" s="6" t="s">
        <f>=Портфель!G26*Портфель!$R$13</f>
      </c>
      <c r="L273" s="6" t="s">
        <f>=E273*K273</f>
      </c>
      <c r="M273" s="6" t="s">
        <f>=(K273-J273)*E273</f>
      </c>
      <c r="N273" s="6" t="s">
        <f>=MAX(0,M273*0.13)</f>
      </c>
    </row>
    <row collapsed="false" customFormat="false" customHeight="false" hidden="false" ht="12.1" outlineLevel="0" r="274">
      <c r="A274" s="44" t="n">
        <v>45841</v>
      </c>
      <c r="B274" s="16" t="s">
        <v>993</v>
      </c>
      <c r="C274" s="16" t="s">
        <v>105</v>
      </c>
      <c r="D274" s="16" t="s">
        <v>106</v>
      </c>
      <c r="E274" s="17" t="n">
        <v>59</v>
      </c>
      <c r="F274" s="7" t="s">
        <f>=DATEDIF(A274,$O$2,"y")</f>
      </c>
      <c r="G274" s="7" t="s">
        <f>=DATEDIF(A274,$O$2,"ym")</f>
      </c>
      <c r="H274" s="7" t="s">
        <f>=DATEDIF(A274,$O$2,"md")</f>
      </c>
      <c r="I274" s="7" t="n">
        <v>430</v>
      </c>
      <c r="J274" s="17" t="n">
        <v>16.104576271186</v>
      </c>
      <c r="K274" s="6" t="s">
        <f>=Портфель!G27*Портфель!$R$13</f>
      </c>
      <c r="L274" s="6" t="s">
        <f>=E274*K274</f>
      </c>
      <c r="M274" s="6" t="s">
        <f>=(K274-J274)*E274</f>
      </c>
      <c r="N274" s="6" t="s">
        <f>=MAX(0,M274*0.13)</f>
      </c>
    </row>
    <row collapsed="false" customFormat="false" customHeight="false" hidden="false" ht="12.1" outlineLevel="0" r="275">
      <c r="A275" s="44" t="n">
        <v>45841</v>
      </c>
      <c r="B275" s="16" t="s">
        <v>993</v>
      </c>
      <c r="C275" s="16" t="s">
        <v>105</v>
      </c>
      <c r="D275" s="16" t="s">
        <v>106</v>
      </c>
      <c r="E275" s="17" t="n">
        <v>19</v>
      </c>
      <c r="F275" s="7" t="s">
        <f>=DATEDIF(A275,$O$2,"y")</f>
      </c>
      <c r="G275" s="7" t="s">
        <f>=DATEDIF(A275,$O$2,"ym")</f>
      </c>
      <c r="H275" s="7" t="s">
        <f>=DATEDIF(A275,$O$2,"md")</f>
      </c>
      <c r="I275" s="7" t="n">
        <v>430</v>
      </c>
      <c r="J275" s="17" t="n">
        <v>16.104210526316</v>
      </c>
      <c r="K275" s="6" t="s">
        <f>=Портфель!G27*Портфель!$R$13</f>
      </c>
      <c r="L275" s="6" t="s">
        <f>=E275*K275</f>
      </c>
      <c r="M275" s="6" t="s">
        <f>=(K275-J275)*E275</f>
      </c>
      <c r="N275" s="6" t="s">
        <f>=MAX(0,M275*0.13)</f>
      </c>
    </row>
    <row collapsed="false" customFormat="false" customHeight="false" hidden="false" ht="12.1" outlineLevel="0" r="276">
      <c r="A276" s="44" t="n">
        <v>46017</v>
      </c>
      <c r="B276" s="16" t="s">
        <v>993</v>
      </c>
      <c r="C276" s="16" t="s">
        <v>105</v>
      </c>
      <c r="D276" s="16" t="s">
        <v>106</v>
      </c>
      <c r="E276" s="17" t="n">
        <v>49</v>
      </c>
      <c r="F276" s="7" t="s">
        <f>=DATEDIF(A276,$O$2,"y")</f>
      </c>
      <c r="G276" s="7" t="s">
        <f>=DATEDIF(A276,$O$2,"ym")</f>
      </c>
      <c r="H276" s="7" t="s">
        <f>=DATEDIF(A276,$O$2,"md")</f>
      </c>
      <c r="I276" s="7" t="n">
        <v>254</v>
      </c>
      <c r="J276" s="17" t="n">
        <v>17.503469387755</v>
      </c>
      <c r="K276" s="6" t="s">
        <f>=Портфель!G27*Портфель!$R$13</f>
      </c>
      <c r="L276" s="6" t="s">
        <f>=E276*K276</f>
      </c>
      <c r="M276" s="6" t="s">
        <f>=(K276-J276)*E276</f>
      </c>
      <c r="N276" s="6" t="s">
        <f>=MAX(0,M276*0.13)</f>
      </c>
    </row>
    <row collapsed="false" customFormat="false" customHeight="false" hidden="false" ht="12.1" outlineLevel="0" r="277">
      <c r="A277" s="44" t="n">
        <v>46210</v>
      </c>
      <c r="B277" s="16" t="s">
        <v>993</v>
      </c>
      <c r="C277" s="16" t="s">
        <v>105</v>
      </c>
      <c r="D277" s="16" t="s">
        <v>106</v>
      </c>
      <c r="E277" s="17" t="n">
        <v>6</v>
      </c>
      <c r="F277" s="7" t="s">
        <f>=DATEDIF(A277,$O$2,"y")</f>
      </c>
      <c r="G277" s="7" t="s">
        <f>=DATEDIF(A277,$O$2,"ym")</f>
      </c>
      <c r="H277" s="7" t="s">
        <f>=DATEDIF(A277,$O$2,"md")</f>
      </c>
      <c r="I277" s="7" t="n">
        <v>61</v>
      </c>
      <c r="J277" s="17" t="n">
        <v>18.891666666667</v>
      </c>
      <c r="K277" s="6" t="s">
        <f>=Портфель!G27*Портфель!$R$13</f>
      </c>
      <c r="L277" s="6" t="s">
        <f>=E277*K277</f>
      </c>
      <c r="M277" s="6" t="s">
        <f>=(K277-J277)*E277</f>
      </c>
      <c r="N277" s="6" t="s">
        <f>=MAX(0,M277*0.13)</f>
      </c>
    </row>
    <row collapsed="false" customFormat="false" customHeight="false" hidden="false" ht="12.1" outlineLevel="0" r="278">
      <c r="A278" s="44" t="n">
        <v>43574</v>
      </c>
      <c r="B278" s="16" t="s">
        <v>807</v>
      </c>
      <c r="C278" s="16" t="s">
        <v>108</v>
      </c>
      <c r="D278" s="16" t="s">
        <v>109</v>
      </c>
      <c r="E278" s="17" t="n">
        <v>0.28447</v>
      </c>
      <c r="F278" s="7" t="s">
        <f>=DATEDIF(A278,$O$2,"y")</f>
      </c>
      <c r="G278" s="7" t="s">
        <f>=DATEDIF(A278,$O$2,"ym")</f>
      </c>
      <c r="H278" s="7" t="s">
        <f>=DATEDIF(A278,$O$2,"md")</f>
      </c>
      <c r="I278" s="7" t="n">
        <v>2697</v>
      </c>
      <c r="J278" s="17" t="n">
        <v>994</v>
      </c>
      <c r="K278" s="6" t="s">
        <f>=Портфель!G28*Портфель!$R$13</f>
      </c>
      <c r="L278" s="6" t="s">
        <f>=E278*K278</f>
      </c>
      <c r="M278" s="6" t="s">
        <f>=(K278-J278)*E278</f>
      </c>
      <c r="N278" s="6" t="s">
        <f>=MAX(0,M278*0.13)</f>
      </c>
    </row>
    <row collapsed="false" customFormat="false" customHeight="false" hidden="false" ht="12.1" outlineLevel="0" r="279">
      <c r="A279" s="44" t="n">
        <v>46139</v>
      </c>
      <c r="B279" s="16" t="s">
        <v>999</v>
      </c>
      <c r="C279" s="16" t="s">
        <v>112</v>
      </c>
      <c r="D279" s="16" t="s">
        <v>114</v>
      </c>
      <c r="E279" s="17" t="n">
        <v>1</v>
      </c>
      <c r="F279" s="7" t="s">
        <f>=DATEDIF(A279,$O$2,"y")</f>
      </c>
      <c r="G279" s="7" t="s">
        <f>=DATEDIF(A279,$O$2,"ym")</f>
      </c>
      <c r="H279" s="7" t="s">
        <f>=DATEDIF(A279,$O$2,"md")</f>
      </c>
      <c r="I279" s="7" t="n">
        <v>132</v>
      </c>
      <c r="J279" s="17" t="n">
        <v>7409.62</v>
      </c>
      <c r="K279" s="6" t="s">
        <f>=Портфель!G30*Портфель!H30/100*Портфель!$R$17+Портфель!I30*Портфель!$R$13</f>
      </c>
      <c r="L279" s="6" t="s">
        <f>=E279*K279</f>
      </c>
      <c r="M279" s="6" t="s">
        <f>=(K279-J279)*E279</f>
      </c>
      <c r="N279" s="6" t="s">
        <f>=MAX(0,M279*0.13)</f>
      </c>
    </row>
    <row collapsed="false" customFormat="false" customHeight="false" hidden="false" ht="12.1" outlineLevel="0" r="280">
      <c r="A280" s="44" t="n">
        <v>46140</v>
      </c>
      <c r="B280" s="16" t="s">
        <v>999</v>
      </c>
      <c r="C280" s="16" t="s">
        <v>112</v>
      </c>
      <c r="D280" s="16" t="s">
        <v>114</v>
      </c>
      <c r="E280" s="17" t="n">
        <v>4</v>
      </c>
      <c r="F280" s="7" t="s">
        <f>=DATEDIF(A280,$O$2,"y")</f>
      </c>
      <c r="G280" s="7" t="s">
        <f>=DATEDIF(A280,$O$2,"ym")</f>
      </c>
      <c r="H280" s="7" t="s">
        <f>=DATEDIF(A280,$O$2,"md")</f>
      </c>
      <c r="I280" s="7" t="n">
        <v>131</v>
      </c>
      <c r="J280" s="17" t="n">
        <v>7417.7525</v>
      </c>
      <c r="K280" s="6" t="s">
        <f>=Портфель!G30*Портфель!H30/100*Портфель!$R$17+Портфель!I30*Портфель!$R$13</f>
      </c>
      <c r="L280" s="6" t="s">
        <f>=E280*K280</f>
      </c>
      <c r="M280" s="6" t="s">
        <f>=(K280-J280)*E280</f>
      </c>
      <c r="N280" s="6" t="s">
        <f>=MAX(0,M280*0.13)</f>
      </c>
    </row>
    <row collapsed="false" customFormat="false" customHeight="false" hidden="false" ht="12.1" outlineLevel="0" r="281">
      <c r="A281" s="44" t="n">
        <v>46020</v>
      </c>
      <c r="B281" s="16" t="s">
        <v>999</v>
      </c>
      <c r="C281" s="16" t="s">
        <v>117</v>
      </c>
      <c r="D281" s="16" t="s">
        <v>118</v>
      </c>
      <c r="E281" s="17" t="n">
        <v>2</v>
      </c>
      <c r="F281" s="7" t="s">
        <f>=DATEDIF(A281,$O$2,"y")</f>
      </c>
      <c r="G281" s="7" t="s">
        <f>=DATEDIF(A281,$O$2,"ym")</f>
      </c>
      <c r="H281" s="7" t="s">
        <f>=DATEDIF(A281,$O$2,"md")</f>
      </c>
      <c r="I281" s="7" t="n">
        <v>251</v>
      </c>
      <c r="J281" s="17" t="n">
        <v>7780.765</v>
      </c>
      <c r="K281" s="6" t="s">
        <f>=Портфель!G31*Портфель!H31/100*Портфель!$R$17+Портфель!I31*Портфель!$R$13</f>
      </c>
      <c r="L281" s="6" t="s">
        <f>=E281*K281</f>
      </c>
      <c r="M281" s="6" t="s">
        <f>=(K281-J281)*E281</f>
      </c>
      <c r="N281" s="6" t="s">
        <f>=MAX(0,M281*0.13)</f>
      </c>
    </row>
    <row collapsed="false" customFormat="false" customHeight="false" hidden="false" ht="12.1" outlineLevel="0" r="282">
      <c r="A282" s="44" t="n">
        <v>46058</v>
      </c>
      <c r="B282" s="16" t="s">
        <v>999</v>
      </c>
      <c r="C282" s="16" t="s">
        <v>117</v>
      </c>
      <c r="D282" s="16" t="s">
        <v>118</v>
      </c>
      <c r="E282" s="17" t="n">
        <v>1</v>
      </c>
      <c r="F282" s="7" t="s">
        <f>=DATEDIF(A282,$O$2,"y")</f>
      </c>
      <c r="G282" s="7" t="s">
        <f>=DATEDIF(A282,$O$2,"ym")</f>
      </c>
      <c r="H282" s="7" t="s">
        <f>=DATEDIF(A282,$O$2,"md")</f>
      </c>
      <c r="I282" s="7" t="n">
        <v>212</v>
      </c>
      <c r="J282" s="17" t="n">
        <v>7665.8</v>
      </c>
      <c r="K282" s="6" t="s">
        <f>=Портфель!G31*Портфель!H31/100*Портфель!$R$17+Портфель!I31*Портфель!$R$13</f>
      </c>
      <c r="L282" s="6" t="s">
        <f>=E282*K282</f>
      </c>
      <c r="M282" s="6" t="s">
        <f>=(K282-J282)*E282</f>
      </c>
      <c r="N282" s="6" t="s">
        <f>=MAX(0,M282*0.13)</f>
      </c>
    </row>
    <row collapsed="false" customFormat="false" customHeight="false" hidden="false" ht="12.1" outlineLevel="0" r="283">
      <c r="A283" s="44" t="n">
        <v>46062</v>
      </c>
      <c r="B283" s="16" t="s">
        <v>999</v>
      </c>
      <c r="C283" s="16" t="s">
        <v>121</v>
      </c>
      <c r="D283" s="16" t="s">
        <v>122</v>
      </c>
      <c r="E283" s="17" t="n">
        <v>1</v>
      </c>
      <c r="F283" s="7" t="s">
        <f>=DATEDIF(A283,$O$2,"y")</f>
      </c>
      <c r="G283" s="7" t="s">
        <f>=DATEDIF(A283,$O$2,"ym")</f>
      </c>
      <c r="H283" s="7" t="s">
        <f>=DATEDIF(A283,$O$2,"md")</f>
      </c>
      <c r="I283" s="7" t="n">
        <v>208</v>
      </c>
      <c r="J283" s="17" t="n">
        <v>7623.64</v>
      </c>
      <c r="K283" s="6" t="s">
        <f>=Портфель!G32*Портфель!H32/100*Портфель!$R$17+Портфель!I32*Портфель!$R$13</f>
      </c>
      <c r="L283" s="6" t="s">
        <f>=E283*K283</f>
      </c>
      <c r="M283" s="6" t="s">
        <f>=(K283-J283)*E283</f>
      </c>
      <c r="N283" s="6" t="s">
        <f>=MAX(0,M283*0.13)</f>
      </c>
    </row>
    <row collapsed="false" customFormat="false" customHeight="false" hidden="false" ht="12.1" outlineLevel="0" r="284">
      <c r="A284" s="44" t="n">
        <v>46069</v>
      </c>
      <c r="B284" s="16" t="s">
        <v>999</v>
      </c>
      <c r="C284" s="16" t="s">
        <v>121</v>
      </c>
      <c r="D284" s="16" t="s">
        <v>122</v>
      </c>
      <c r="E284" s="17" t="n">
        <v>1</v>
      </c>
      <c r="F284" s="7" t="s">
        <f>=DATEDIF(A284,$O$2,"y")</f>
      </c>
      <c r="G284" s="7" t="s">
        <f>=DATEDIF(A284,$O$2,"ym")</f>
      </c>
      <c r="H284" s="7" t="s">
        <f>=DATEDIF(A284,$O$2,"md")</f>
      </c>
      <c r="I284" s="7" t="n">
        <v>202</v>
      </c>
      <c r="J284" s="17" t="n">
        <v>7515.38</v>
      </c>
      <c r="K284" s="6" t="s">
        <f>=Портфель!G32*Портфель!H32/100*Портфель!$R$17+Портфель!I32*Портфель!$R$13</f>
      </c>
      <c r="L284" s="6" t="s">
        <f>=E284*K284</f>
      </c>
      <c r="M284" s="6" t="s">
        <f>=(K284-J284)*E284</f>
      </c>
      <c r="N284" s="6" t="s">
        <f>=MAX(0,M284*0.13)</f>
      </c>
    </row>
    <row collapsed="false" customFormat="false" customHeight="false" hidden="false" ht="12.1" outlineLevel="0" r="285">
      <c r="A285" s="44" t="n">
        <v>46206</v>
      </c>
      <c r="B285" s="16" t="s">
        <v>999</v>
      </c>
      <c r="C285" s="16" t="s">
        <v>121</v>
      </c>
      <c r="D285" s="16" t="s">
        <v>122</v>
      </c>
      <c r="E285" s="17" t="n">
        <v>1</v>
      </c>
      <c r="F285" s="7" t="s">
        <f>=DATEDIF(A285,$O$2,"y")</f>
      </c>
      <c r="G285" s="7" t="s">
        <f>=DATEDIF(A285,$O$2,"ym")</f>
      </c>
      <c r="H285" s="7" t="s">
        <f>=DATEDIF(A285,$O$2,"md")</f>
      </c>
      <c r="I285" s="7" t="n">
        <v>65</v>
      </c>
      <c r="J285" s="17" t="n">
        <v>7583.87</v>
      </c>
      <c r="K285" s="6" t="s">
        <f>=Портфель!G32*Портфель!H32/100*Портфель!$R$17+Портфель!I32*Портфель!$R$13</f>
      </c>
      <c r="L285" s="6" t="s">
        <f>=E285*K285</f>
      </c>
      <c r="M285" s="6" t="s">
        <f>=(K285-J285)*E285</f>
      </c>
      <c r="N285" s="6" t="s">
        <f>=MAX(0,M285*0.13)</f>
      </c>
    </row>
    <row collapsed="false" customFormat="false" customHeight="false" hidden="false" ht="12.1" outlineLevel="0" r="286">
      <c r="A286" s="44" t="n">
        <v>46136</v>
      </c>
      <c r="B286" s="16" t="s">
        <v>999</v>
      </c>
      <c r="C286" s="16" t="s">
        <v>124</v>
      </c>
      <c r="D286" s="16" t="s">
        <v>125</v>
      </c>
      <c r="E286" s="17" t="n">
        <v>1</v>
      </c>
      <c r="F286" s="7" t="s">
        <f>=DATEDIF(A286,$O$2,"y")</f>
      </c>
      <c r="G286" s="7" t="s">
        <f>=DATEDIF(A286,$O$2,"ym")</f>
      </c>
      <c r="H286" s="7" t="s">
        <f>=DATEDIF(A286,$O$2,"md")</f>
      </c>
      <c r="I286" s="7" t="n">
        <v>134</v>
      </c>
      <c r="J286" s="17" t="n">
        <v>7448.9</v>
      </c>
      <c r="K286" s="6" t="s">
        <f>=Портфель!G33*Портфель!H33/100*Портфель!$R$17+Портфель!I33*Портфель!$R$13</f>
      </c>
      <c r="L286" s="6" t="s">
        <f>=E286*K286</f>
      </c>
      <c r="M286" s="6" t="s">
        <f>=(K286-J286)*E286</f>
      </c>
      <c r="N286" s="6" t="s">
        <f>=MAX(0,M286*0.13)</f>
      </c>
    </row>
    <row collapsed="false" customFormat="false" customHeight="false" hidden="false" ht="12.1" outlineLevel="0" r="287">
      <c r="A287" s="44" t="n">
        <v>46140</v>
      </c>
      <c r="B287" s="16" t="s">
        <v>999</v>
      </c>
      <c r="C287" s="16" t="s">
        <v>124</v>
      </c>
      <c r="D287" s="16" t="s">
        <v>125</v>
      </c>
      <c r="E287" s="17" t="n">
        <v>1</v>
      </c>
      <c r="F287" s="7" t="s">
        <f>=DATEDIF(A287,$O$2,"y")</f>
      </c>
      <c r="G287" s="7" t="s">
        <f>=DATEDIF(A287,$O$2,"ym")</f>
      </c>
      <c r="H287" s="7" t="s">
        <f>=DATEDIF(A287,$O$2,"md")</f>
      </c>
      <c r="I287" s="7" t="n">
        <v>131</v>
      </c>
      <c r="J287" s="17" t="n">
        <v>7452.03</v>
      </c>
      <c r="K287" s="6" t="s">
        <f>=Портфель!G33*Портфель!H33/100*Портфель!$R$17+Портфель!I33*Портфель!$R$13</f>
      </c>
      <c r="L287" s="6" t="s">
        <f>=E287*K287</f>
      </c>
      <c r="M287" s="6" t="s">
        <f>=(K287-J287)*E287</f>
      </c>
      <c r="N287" s="6" t="s">
        <f>=MAX(0,M287*0.13)</f>
      </c>
    </row>
    <row collapsed="false" customFormat="false" customHeight="false" hidden="false" ht="12.1" outlineLevel="0" r="288">
      <c r="A288" s="44" t="n">
        <v>46206</v>
      </c>
      <c r="B288" s="16" t="s">
        <v>999</v>
      </c>
      <c r="C288" s="16" t="s">
        <v>124</v>
      </c>
      <c r="D288" s="16" t="s">
        <v>125</v>
      </c>
      <c r="E288" s="17" t="n">
        <v>1</v>
      </c>
      <c r="F288" s="7" t="s">
        <f>=DATEDIF(A288,$O$2,"y")</f>
      </c>
      <c r="G288" s="7" t="s">
        <f>=DATEDIF(A288,$O$2,"ym")</f>
      </c>
      <c r="H288" s="7" t="s">
        <f>=DATEDIF(A288,$O$2,"md")</f>
      </c>
      <c r="I288" s="7" t="n">
        <v>65</v>
      </c>
      <c r="J288" s="17" t="n">
        <v>7574.04</v>
      </c>
      <c r="K288" s="6" t="s">
        <f>=Портфель!G33*Портфель!H33/100*Портфель!$R$17+Портфель!I33*Портфель!$R$13</f>
      </c>
      <c r="L288" s="6" t="s">
        <f>=E288*K288</f>
      </c>
      <c r="M288" s="6" t="s">
        <f>=(K288-J288)*E288</f>
      </c>
      <c r="N288" s="6" t="s">
        <f>=MAX(0,M288*0.13)</f>
      </c>
    </row>
    <row collapsed="false" customFormat="false" customHeight="false" hidden="false" ht="12.1" outlineLevel="0" r="289">
      <c r="A289" s="44" t="n">
        <v>45950</v>
      </c>
      <c r="B289" s="16" t="s">
        <v>999</v>
      </c>
      <c r="C289" s="16" t="s">
        <v>127</v>
      </c>
      <c r="D289" s="16" t="s">
        <v>128</v>
      </c>
      <c r="E289" s="17" t="n">
        <v>6</v>
      </c>
      <c r="F289" s="7" t="s">
        <f>=DATEDIF(A289,$O$2,"y")</f>
      </c>
      <c r="G289" s="7" t="s">
        <f>=DATEDIF(A289,$O$2,"ym")</f>
      </c>
      <c r="H289" s="7" t="s">
        <f>=DATEDIF(A289,$O$2,"md")</f>
      </c>
      <c r="I289" s="7" t="n">
        <v>321</v>
      </c>
      <c r="J289" s="17" t="n">
        <v>780.07</v>
      </c>
      <c r="K289" s="6" t="s">
        <f>=Портфель!G34*Портфель!H34/100*Портфель!$R$13+Портфель!I34*Портфель!$R$13</f>
      </c>
      <c r="L289" s="6" t="s">
        <f>=E289*K289</f>
      </c>
      <c r="M289" s="6" t="s">
        <f>=(K289-J289)*E289</f>
      </c>
      <c r="N289" s="6" t="s">
        <f>=MAX(0,M289*0.13)</f>
      </c>
    </row>
    <row collapsed="false" customFormat="false" customHeight="false" hidden="false" ht="12.1" outlineLevel="0" r="290">
      <c r="A290" s="44" t="n">
        <v>45985</v>
      </c>
      <c r="B290" s="16" t="s">
        <v>999</v>
      </c>
      <c r="C290" s="16" t="s">
        <v>127</v>
      </c>
      <c r="D290" s="16" t="s">
        <v>128</v>
      </c>
      <c r="E290" s="17" t="n">
        <v>3</v>
      </c>
      <c r="F290" s="7" t="s">
        <f>=DATEDIF(A290,$O$2,"y")</f>
      </c>
      <c r="G290" s="7" t="s">
        <f>=DATEDIF(A290,$O$2,"ym")</f>
      </c>
      <c r="H290" s="7" t="s">
        <f>=DATEDIF(A290,$O$2,"md")</f>
      </c>
      <c r="I290" s="7" t="n">
        <v>286</v>
      </c>
      <c r="J290" s="17" t="n">
        <v>793.83</v>
      </c>
      <c r="K290" s="6" t="s">
        <f>=Портфель!G34*Портфель!H34/100*Портфель!$R$13+Портфель!I34*Портфель!$R$13</f>
      </c>
      <c r="L290" s="6" t="s">
        <f>=E290*K290</f>
      </c>
      <c r="M290" s="6" t="s">
        <f>=(K290-J290)*E290</f>
      </c>
      <c r="N290" s="6" t="s">
        <f>=MAX(0,M290*0.13)</f>
      </c>
    </row>
    <row collapsed="false" customFormat="false" customHeight="false" hidden="false" ht="12.1" outlineLevel="0" r="291">
      <c r="A291" s="44" t="n">
        <v>46017</v>
      </c>
      <c r="B291" s="16" t="s">
        <v>999</v>
      </c>
      <c r="C291" s="16" t="s">
        <v>127</v>
      </c>
      <c r="D291" s="16" t="s">
        <v>128</v>
      </c>
      <c r="E291" s="17" t="n">
        <v>1</v>
      </c>
      <c r="F291" s="7" t="s">
        <f>=DATEDIF(A291,$O$2,"y")</f>
      </c>
      <c r="G291" s="7" t="s">
        <f>=DATEDIF(A291,$O$2,"ym")</f>
      </c>
      <c r="H291" s="7" t="s">
        <f>=DATEDIF(A291,$O$2,"md")</f>
      </c>
      <c r="I291" s="7" t="n">
        <v>253</v>
      </c>
      <c r="J291" s="17" t="n">
        <v>806.38</v>
      </c>
      <c r="K291" s="6" t="s">
        <f>=Портфель!G34*Портфель!H34/100*Портфель!$R$13+Портфель!I34*Портфель!$R$13</f>
      </c>
      <c r="L291" s="6" t="s">
        <f>=E291*K291</f>
      </c>
      <c r="M291" s="6" t="s">
        <f>=(K291-J291)*E291</f>
      </c>
      <c r="N291" s="6" t="s">
        <f>=MAX(0,M291*0.13)</f>
      </c>
    </row>
    <row collapsed="false" customFormat="false" customHeight="false" hidden="false" ht="12.1" outlineLevel="0" r="292">
      <c r="A292" s="44" t="n">
        <v>46007</v>
      </c>
      <c r="B292" s="16" t="s">
        <v>999</v>
      </c>
      <c r="C292" s="16" t="s">
        <v>130</v>
      </c>
      <c r="D292" s="16" t="s">
        <v>131</v>
      </c>
      <c r="E292" s="17" t="n">
        <v>5</v>
      </c>
      <c r="F292" s="7" t="s">
        <f>=DATEDIF(A292,$O$2,"y")</f>
      </c>
      <c r="G292" s="7" t="s">
        <f>=DATEDIF(A292,$O$2,"ym")</f>
      </c>
      <c r="H292" s="7" t="s">
        <f>=DATEDIF(A292,$O$2,"md")</f>
      </c>
      <c r="I292" s="7" t="n">
        <v>264</v>
      </c>
      <c r="J292" s="17" t="n">
        <v>1000.5</v>
      </c>
      <c r="K292" s="6" t="s">
        <f>=Портфель!G35*Портфель!H35/100*Портфель!$R$13+Портфель!I35*Портфель!$R$13</f>
      </c>
      <c r="L292" s="6" t="s">
        <f>=E292*K292</f>
      </c>
      <c r="M292" s="6" t="s">
        <f>=(K292-J292)*E292</f>
      </c>
      <c r="N292" s="6" t="s">
        <f>=MAX(0,M292*0.13)</f>
      </c>
    </row>
    <row collapsed="false" customFormat="false" customHeight="false" hidden="false" ht="12.1" outlineLevel="0" r="293">
      <c r="A293" s="44" t="n">
        <v>46028</v>
      </c>
      <c r="B293" s="16" t="s">
        <v>999</v>
      </c>
      <c r="C293" s="16" t="s">
        <v>130</v>
      </c>
      <c r="D293" s="16" t="s">
        <v>131</v>
      </c>
      <c r="E293" s="17" t="n">
        <v>2</v>
      </c>
      <c r="F293" s="7" t="s">
        <f>=DATEDIF(A293,$O$2,"y")</f>
      </c>
      <c r="G293" s="7" t="s">
        <f>=DATEDIF(A293,$O$2,"ym")</f>
      </c>
      <c r="H293" s="7" t="s">
        <f>=DATEDIF(A293,$O$2,"md")</f>
      </c>
      <c r="I293" s="7" t="n">
        <v>243</v>
      </c>
      <c r="J293" s="17" t="n">
        <v>1019.62</v>
      </c>
      <c r="K293" s="6" t="s">
        <f>=Портфель!G35*Портфель!H35/100*Портфель!$R$13+Портфель!I35*Портфель!$R$13</f>
      </c>
      <c r="L293" s="6" t="s">
        <f>=E293*K293</f>
      </c>
      <c r="M293" s="6" t="s">
        <f>=(K293-J293)*E293</f>
      </c>
      <c r="N293" s="6" t="s">
        <f>=MAX(0,M293*0.13)</f>
      </c>
    </row>
    <row collapsed="false" customFormat="false" customHeight="false" hidden="false" ht="12.1" outlineLevel="0" r="294">
      <c r="A294" s="44" t="n">
        <v>46062</v>
      </c>
      <c r="B294" s="16" t="s">
        <v>999</v>
      </c>
      <c r="C294" s="16" t="s">
        <v>130</v>
      </c>
      <c r="D294" s="16" t="s">
        <v>131</v>
      </c>
      <c r="E294" s="17" t="n">
        <v>1</v>
      </c>
      <c r="F294" s="7" t="s">
        <f>=DATEDIF(A294,$O$2,"y")</f>
      </c>
      <c r="G294" s="7" t="s">
        <f>=DATEDIF(A294,$O$2,"ym")</f>
      </c>
      <c r="H294" s="7" t="s">
        <f>=DATEDIF(A294,$O$2,"md")</f>
      </c>
      <c r="I294" s="7" t="n">
        <v>208</v>
      </c>
      <c r="J294" s="17" t="n">
        <v>1021.59</v>
      </c>
      <c r="K294" s="6" t="s">
        <f>=Портфель!G35*Портфель!H35/100*Портфель!$R$13+Портфель!I35*Портфель!$R$13</f>
      </c>
      <c r="L294" s="6" t="s">
        <f>=E294*K294</f>
      </c>
      <c r="M294" s="6" t="s">
        <f>=(K294-J294)*E294</f>
      </c>
      <c r="N294" s="6" t="s">
        <f>=MAX(0,M294*0.13)</f>
      </c>
    </row>
    <row collapsed="false" customFormat="false" customHeight="false" hidden="false" ht="12.1" outlineLevel="0" r="295">
      <c r="A295" s="44" t="n">
        <v>45915</v>
      </c>
      <c r="B295" s="16" t="s">
        <v>999</v>
      </c>
      <c r="C295" s="16" t="s">
        <v>134</v>
      </c>
      <c r="D295" s="16" t="s">
        <v>135</v>
      </c>
      <c r="E295" s="17" t="n">
        <v>3</v>
      </c>
      <c r="F295" s="7" t="s">
        <f>=DATEDIF(A295,$O$2,"y")</f>
      </c>
      <c r="G295" s="7" t="s">
        <f>=DATEDIF(A295,$O$2,"ym")</f>
      </c>
      <c r="H295" s="7" t="s">
        <f>=DATEDIF(A295,$O$2,"md")</f>
      </c>
      <c r="I295" s="7" t="n">
        <v>356</v>
      </c>
      <c r="J295" s="17" t="n">
        <v>1014.1766666667</v>
      </c>
      <c r="K295" s="6" t="s">
        <f>=Портфель!G36*Портфель!H36/100*Портфель!$R$13+Портфель!I36*Портфель!$R$13</f>
      </c>
      <c r="L295" s="6" t="s">
        <f>=E295*K295</f>
      </c>
      <c r="M295" s="6" t="s">
        <f>=(K295-J295)*E295</f>
      </c>
      <c r="N295" s="6" t="s">
        <f>=MAX(0,M295*0.13)</f>
      </c>
    </row>
    <row collapsed="false" customFormat="false" customHeight="false" hidden="false" ht="12.1" outlineLevel="0" r="296">
      <c r="A296" s="44" t="n">
        <v>45922</v>
      </c>
      <c r="B296" s="16" t="s">
        <v>999</v>
      </c>
      <c r="C296" s="16" t="s">
        <v>134</v>
      </c>
      <c r="D296" s="16" t="s">
        <v>135</v>
      </c>
      <c r="E296" s="17" t="n">
        <v>1</v>
      </c>
      <c r="F296" s="7" t="s">
        <f>=DATEDIF(A296,$O$2,"y")</f>
      </c>
      <c r="G296" s="7" t="s">
        <f>=DATEDIF(A296,$O$2,"ym")</f>
      </c>
      <c r="H296" s="7" t="s">
        <f>=DATEDIF(A296,$O$2,"md")</f>
      </c>
      <c r="I296" s="7" t="n">
        <v>349</v>
      </c>
      <c r="J296" s="17" t="n">
        <v>1001.19</v>
      </c>
      <c r="K296" s="6" t="s">
        <f>=Портфель!G36*Портфель!H36/100*Портфель!$R$13+Портфель!I36*Портфель!$R$13</f>
      </c>
      <c r="L296" s="6" t="s">
        <f>=E296*K296</f>
      </c>
      <c r="M296" s="6" t="s">
        <f>=(K296-J296)*E296</f>
      </c>
      <c r="N296" s="6" t="s">
        <f>=MAX(0,M296*0.13)</f>
      </c>
    </row>
    <row collapsed="false" customFormat="false" customHeight="false" hidden="false" ht="12.1" outlineLevel="0" r="297">
      <c r="A297" s="44" t="n">
        <v>46013</v>
      </c>
      <c r="B297" s="16" t="s">
        <v>999</v>
      </c>
      <c r="C297" s="16" t="s">
        <v>134</v>
      </c>
      <c r="D297" s="16" t="s">
        <v>135</v>
      </c>
      <c r="E297" s="17" t="n">
        <v>1</v>
      </c>
      <c r="F297" s="7" t="s">
        <f>=DATEDIF(A297,$O$2,"y")</f>
      </c>
      <c r="G297" s="7" t="s">
        <f>=DATEDIF(A297,$O$2,"ym")</f>
      </c>
      <c r="H297" s="7" t="s">
        <f>=DATEDIF(A297,$O$2,"md")</f>
      </c>
      <c r="I297" s="7" t="n">
        <v>257</v>
      </c>
      <c r="J297" s="17" t="n">
        <v>993.07</v>
      </c>
      <c r="K297" s="6" t="s">
        <f>=Портфель!G36*Портфель!H36/100*Портфель!$R$13+Портфель!I36*Портфель!$R$13</f>
      </c>
      <c r="L297" s="6" t="s">
        <f>=E297*K297</f>
      </c>
      <c r="M297" s="6" t="s">
        <f>=(K297-J297)*E297</f>
      </c>
      <c r="N297" s="6" t="s">
        <f>=MAX(0,M297*0.13)</f>
      </c>
    </row>
    <row collapsed="false" customFormat="false" customHeight="false" hidden="false" ht="12.1" outlineLevel="0" r="298">
      <c r="A298" s="44" t="n">
        <v>46013</v>
      </c>
      <c r="B298" s="16" t="s">
        <v>999</v>
      </c>
      <c r="C298" s="16" t="s">
        <v>134</v>
      </c>
      <c r="D298" s="16" t="s">
        <v>135</v>
      </c>
      <c r="E298" s="17" t="n">
        <v>1</v>
      </c>
      <c r="F298" s="7" t="s">
        <f>=DATEDIF(A298,$O$2,"y")</f>
      </c>
      <c r="G298" s="7" t="s">
        <f>=DATEDIF(A298,$O$2,"ym")</f>
      </c>
      <c r="H298" s="7" t="s">
        <f>=DATEDIF(A298,$O$2,"md")</f>
      </c>
      <c r="I298" s="7" t="n">
        <v>257</v>
      </c>
      <c r="J298" s="17" t="n">
        <v>993.16</v>
      </c>
      <c r="K298" s="6" t="s">
        <f>=Портфель!G36*Портфель!H36/100*Портфель!$R$13+Портфель!I36*Портфель!$R$13</f>
      </c>
      <c r="L298" s="6" t="s">
        <f>=E298*K298</f>
      </c>
      <c r="M298" s="6" t="s">
        <f>=(K298-J298)*E298</f>
      </c>
      <c r="N298" s="6" t="s">
        <f>=MAX(0,M298*0.13)</f>
      </c>
    </row>
    <row collapsed="false" customFormat="false" customHeight="false" hidden="false" ht="12.1" outlineLevel="0" r="299">
      <c r="A299" s="44" t="n">
        <v>46000</v>
      </c>
      <c r="B299" s="16" t="s">
        <v>999</v>
      </c>
      <c r="C299" s="16" t="s">
        <v>138</v>
      </c>
      <c r="D299" s="16" t="s">
        <v>139</v>
      </c>
      <c r="E299" s="17" t="n">
        <v>3</v>
      </c>
      <c r="F299" s="7" t="s">
        <f>=DATEDIF(A299,$O$2,"y")</f>
      </c>
      <c r="G299" s="7" t="s">
        <f>=DATEDIF(A299,$O$2,"ym")</f>
      </c>
      <c r="H299" s="7" t="s">
        <f>=DATEDIF(A299,$O$2,"md")</f>
      </c>
      <c r="I299" s="7" t="n">
        <v>270</v>
      </c>
      <c r="J299" s="17" t="n">
        <v>935.05333333333</v>
      </c>
      <c r="K299" s="6" t="s">
        <f>=Портфель!G37*Портфель!H37/100*Портфель!$R$13+Портфель!I37*Портфель!$R$13</f>
      </c>
      <c r="L299" s="6" t="s">
        <f>=E299*K299</f>
      </c>
      <c r="M299" s="6" t="s">
        <f>=(K299-J299)*E299</f>
      </c>
      <c r="N299" s="6" t="s">
        <f>=MAX(0,M299*0.13)</f>
      </c>
    </row>
    <row collapsed="false" customFormat="false" customHeight="false" hidden="false" ht="12.1" outlineLevel="0" r="300">
      <c r="A300" s="44" t="n">
        <v>46028</v>
      </c>
      <c r="B300" s="16" t="s">
        <v>999</v>
      </c>
      <c r="C300" s="16" t="s">
        <v>138</v>
      </c>
      <c r="D300" s="16" t="s">
        <v>139</v>
      </c>
      <c r="E300" s="17" t="n">
        <v>1</v>
      </c>
      <c r="F300" s="7" t="s">
        <f>=DATEDIF(A300,$O$2,"y")</f>
      </c>
      <c r="G300" s="7" t="s">
        <f>=DATEDIF(A300,$O$2,"ym")</f>
      </c>
      <c r="H300" s="7" t="s">
        <f>=DATEDIF(A300,$O$2,"md")</f>
      </c>
      <c r="I300" s="7" t="n">
        <v>243</v>
      </c>
      <c r="J300" s="17" t="n">
        <v>943.9</v>
      </c>
      <c r="K300" s="6" t="s">
        <f>=Портфель!G37*Портфель!H37/100*Портфель!$R$13+Портфель!I37*Портфель!$R$13</f>
      </c>
      <c r="L300" s="6" t="s">
        <f>=E300*K300</f>
      </c>
      <c r="M300" s="6" t="s">
        <f>=(K300-J300)*E300</f>
      </c>
      <c r="N300" s="6" t="s">
        <f>=MAX(0,M300*0.13)</f>
      </c>
    </row>
    <row collapsed="false" customFormat="false" customHeight="false" hidden="false" ht="12.1" outlineLevel="0" r="301">
      <c r="A301" s="44" t="n">
        <v>46062</v>
      </c>
      <c r="B301" s="16" t="s">
        <v>999</v>
      </c>
      <c r="C301" s="16" t="s">
        <v>138</v>
      </c>
      <c r="D301" s="16" t="s">
        <v>139</v>
      </c>
      <c r="E301" s="17" t="n">
        <v>2</v>
      </c>
      <c r="F301" s="7" t="s">
        <f>=DATEDIF(A301,$O$2,"y")</f>
      </c>
      <c r="G301" s="7" t="s">
        <f>=DATEDIF(A301,$O$2,"ym")</f>
      </c>
      <c r="H301" s="7" t="s">
        <f>=DATEDIF(A301,$O$2,"md")</f>
      </c>
      <c r="I301" s="7" t="n">
        <v>208</v>
      </c>
      <c r="J301" s="17" t="n">
        <v>942.515</v>
      </c>
      <c r="K301" s="6" t="s">
        <f>=Портфель!G37*Портфель!H37/100*Портфель!$R$13+Портфель!I37*Портфель!$R$13</f>
      </c>
      <c r="L301" s="6" t="s">
        <f>=E301*K301</f>
      </c>
      <c r="M301" s="6" t="s">
        <f>=(K301-J301)*E301</f>
      </c>
      <c r="N301" s="6" t="s">
        <f>=MAX(0,M301*0.13)</f>
      </c>
    </row>
    <row collapsed="false" customFormat="false" customHeight="false" hidden="false" ht="12.1" outlineLevel="0" r="302">
      <c r="A302" s="44" t="n">
        <v>46031</v>
      </c>
      <c r="B302" s="16" t="s">
        <v>999</v>
      </c>
      <c r="C302" s="16" t="s">
        <v>141</v>
      </c>
      <c r="D302" s="16" t="s">
        <v>142</v>
      </c>
      <c r="E302" s="17" t="n">
        <v>2</v>
      </c>
      <c r="F302" s="7" t="s">
        <f>=DATEDIF(A302,$O$2,"y")</f>
      </c>
      <c r="G302" s="7" t="s">
        <f>=DATEDIF(A302,$O$2,"ym")</f>
      </c>
      <c r="H302" s="7" t="s">
        <f>=DATEDIF(A302,$O$2,"md")</f>
      </c>
      <c r="I302" s="7" t="n">
        <v>240</v>
      </c>
      <c r="J302" s="17" t="n">
        <v>1008.6</v>
      </c>
      <c r="K302" s="6" t="s">
        <f>=Портфель!G38*Портфель!H38/100*Портфель!$R$13+Портфель!I38*Портфель!$R$13</f>
      </c>
      <c r="L302" s="6" t="s">
        <f>=E302*K302</f>
      </c>
      <c r="M302" s="6" t="s">
        <f>=(K302-J302)*E302</f>
      </c>
      <c r="N302" s="6" t="s">
        <f>=MAX(0,M302*0.13)</f>
      </c>
    </row>
    <row collapsed="false" customFormat="false" customHeight="false" hidden="false" ht="12.1" outlineLevel="0" r="303">
      <c r="A303" s="44" t="n">
        <v>46058</v>
      </c>
      <c r="B303" s="16" t="s">
        <v>999</v>
      </c>
      <c r="C303" s="16" t="s">
        <v>141</v>
      </c>
      <c r="D303" s="16" t="s">
        <v>142</v>
      </c>
      <c r="E303" s="17" t="n">
        <v>1</v>
      </c>
      <c r="F303" s="7" t="s">
        <f>=DATEDIF(A303,$O$2,"y")</f>
      </c>
      <c r="G303" s="7" t="s">
        <f>=DATEDIF(A303,$O$2,"ym")</f>
      </c>
      <c r="H303" s="7" t="s">
        <f>=DATEDIF(A303,$O$2,"md")</f>
      </c>
      <c r="I303" s="7" t="n">
        <v>212</v>
      </c>
      <c r="J303" s="17" t="n">
        <v>996.05</v>
      </c>
      <c r="K303" s="6" t="s">
        <f>=Портфель!G38*Портфель!H38/100*Портфель!$R$13+Портфель!I38*Портфель!$R$13</f>
      </c>
      <c r="L303" s="6" t="s">
        <f>=E303*K303</f>
      </c>
      <c r="M303" s="6" t="s">
        <f>=(K303-J303)*E303</f>
      </c>
      <c r="N303" s="6" t="s">
        <f>=MAX(0,M303*0.13)</f>
      </c>
    </row>
    <row collapsed="false" customFormat="false" customHeight="false" hidden="false" ht="12.1" outlineLevel="0" r="304">
      <c r="A304" s="44" t="n">
        <v>46062</v>
      </c>
      <c r="B304" s="16" t="s">
        <v>999</v>
      </c>
      <c r="C304" s="16" t="s">
        <v>141</v>
      </c>
      <c r="D304" s="16" t="s">
        <v>142</v>
      </c>
      <c r="E304" s="17" t="n">
        <v>2</v>
      </c>
      <c r="F304" s="7" t="s">
        <f>=DATEDIF(A304,$O$2,"y")</f>
      </c>
      <c r="G304" s="7" t="s">
        <f>=DATEDIF(A304,$O$2,"ym")</f>
      </c>
      <c r="H304" s="7" t="s">
        <f>=DATEDIF(A304,$O$2,"md")</f>
      </c>
      <c r="I304" s="7" t="n">
        <v>208</v>
      </c>
      <c r="J304" s="17" t="n">
        <v>995.155</v>
      </c>
      <c r="K304" s="6" t="s">
        <f>=Портфель!G38*Портфель!H38/100*Портфель!$R$13+Портфель!I38*Портфель!$R$13</f>
      </c>
      <c r="L304" s="6" t="s">
        <f>=E304*K304</f>
      </c>
      <c r="M304" s="6" t="s">
        <f>=(K304-J304)*E304</f>
      </c>
      <c r="N304" s="6" t="s">
        <f>=MAX(0,M304*0.13)</f>
      </c>
    </row>
    <row collapsed="false" customFormat="false" customHeight="false" hidden="false" ht="12.1" outlineLevel="0" r="305">
      <c r="A305" s="44" t="n">
        <v>45988</v>
      </c>
      <c r="B305" s="16" t="s">
        <v>999</v>
      </c>
      <c r="C305" s="16" t="s">
        <v>144</v>
      </c>
      <c r="D305" s="16" t="s">
        <v>145</v>
      </c>
      <c r="E305" s="17" t="n">
        <v>4</v>
      </c>
      <c r="F305" s="7" t="s">
        <f>=DATEDIF(A305,$O$2,"y")</f>
      </c>
      <c r="G305" s="7" t="s">
        <f>=DATEDIF(A305,$O$2,"ym")</f>
      </c>
      <c r="H305" s="7" t="s">
        <f>=DATEDIF(A305,$O$2,"md")</f>
      </c>
      <c r="I305" s="7" t="n">
        <v>283</v>
      </c>
      <c r="J305" s="17" t="n">
        <v>959.255</v>
      </c>
      <c r="K305" s="6" t="s">
        <f>=Портфель!G39*Портфель!H39/100*Портфель!$R$13+Портфель!I39*Портфель!$R$13</f>
      </c>
      <c r="L305" s="6" t="s">
        <f>=E305*K305</f>
      </c>
      <c r="M305" s="6" t="s">
        <f>=(K305-J305)*E305</f>
      </c>
      <c r="N305" s="6" t="s">
        <f>=MAX(0,M305*0.13)</f>
      </c>
    </row>
    <row collapsed="false" customFormat="false" customHeight="false" hidden="false" ht="12.1" outlineLevel="0" r="306">
      <c r="A306" s="44" t="n">
        <v>46031</v>
      </c>
      <c r="B306" s="16" t="s">
        <v>999</v>
      </c>
      <c r="C306" s="16" t="s">
        <v>148</v>
      </c>
      <c r="D306" s="16" t="s">
        <v>149</v>
      </c>
      <c r="E306" s="17" t="n">
        <v>1</v>
      </c>
      <c r="F306" s="7" t="s">
        <f>=DATEDIF(A306,$O$2,"y")</f>
      </c>
      <c r="G306" s="7" t="s">
        <f>=DATEDIF(A306,$O$2,"ym")</f>
      </c>
      <c r="H306" s="7" t="s">
        <f>=DATEDIF(A306,$O$2,"md")</f>
      </c>
      <c r="I306" s="7" t="n">
        <v>240</v>
      </c>
      <c r="J306" s="17" t="n">
        <v>1018.3</v>
      </c>
      <c r="K306" s="6" t="s">
        <f>=Портфель!G40*Портфель!H40/100*Портфель!$R$13+Портфель!I40*Портфель!$R$13</f>
      </c>
      <c r="L306" s="6" t="s">
        <f>=E306*K306</f>
      </c>
      <c r="M306" s="6" t="s">
        <f>=(K306-J306)*E306</f>
      </c>
      <c r="N306" s="6" t="s">
        <f>=MAX(0,M306*0.13)</f>
      </c>
    </row>
    <row collapsed="false" customFormat="false" customHeight="false" hidden="false" ht="12.1" outlineLevel="0" r="307">
      <c r="A307" s="44" t="n">
        <v>46031</v>
      </c>
      <c r="B307" s="16" t="s">
        <v>999</v>
      </c>
      <c r="C307" s="16" t="s">
        <v>148</v>
      </c>
      <c r="D307" s="16" t="s">
        <v>149</v>
      </c>
      <c r="E307" s="17" t="n">
        <v>1</v>
      </c>
      <c r="F307" s="7" t="s">
        <f>=DATEDIF(A307,$O$2,"y")</f>
      </c>
      <c r="G307" s="7" t="s">
        <f>=DATEDIF(A307,$O$2,"ym")</f>
      </c>
      <c r="H307" s="7" t="s">
        <f>=DATEDIF(A307,$O$2,"md")</f>
      </c>
      <c r="I307" s="7" t="n">
        <v>240</v>
      </c>
      <c r="J307" s="17" t="n">
        <v>1018.41</v>
      </c>
      <c r="K307" s="6" t="s">
        <f>=Портфель!G40*Портфель!H40/100*Портфель!$R$13+Портфель!I40*Портфель!$R$13</f>
      </c>
      <c r="L307" s="6" t="s">
        <f>=E307*K307</f>
      </c>
      <c r="M307" s="6" t="s">
        <f>=(K307-J307)*E307</f>
      </c>
      <c r="N307" s="6" t="s">
        <f>=MAX(0,M307*0.13)</f>
      </c>
    </row>
    <row collapsed="false" customFormat="false" customHeight="false" hidden="false" ht="12.1" outlineLevel="0" r="308">
      <c r="A308" s="44" t="n">
        <v>46058</v>
      </c>
      <c r="B308" s="16" t="s">
        <v>999</v>
      </c>
      <c r="C308" s="16" t="s">
        <v>148</v>
      </c>
      <c r="D308" s="16" t="s">
        <v>149</v>
      </c>
      <c r="E308" s="17" t="n">
        <v>1</v>
      </c>
      <c r="F308" s="7" t="s">
        <f>=DATEDIF(A308,$O$2,"y")</f>
      </c>
      <c r="G308" s="7" t="s">
        <f>=DATEDIF(A308,$O$2,"ym")</f>
      </c>
      <c r="H308" s="7" t="s">
        <f>=DATEDIF(A308,$O$2,"md")</f>
      </c>
      <c r="I308" s="7" t="n">
        <v>212</v>
      </c>
      <c r="J308" s="17" t="n">
        <v>1017.14</v>
      </c>
      <c r="K308" s="6" t="s">
        <f>=Портфель!G40*Портфель!H40/100*Портфель!$R$13+Портфель!I40*Портфель!$R$13</f>
      </c>
      <c r="L308" s="6" t="s">
        <f>=E308*K308</f>
      </c>
      <c r="M308" s="6" t="s">
        <f>=(K308-J308)*E308</f>
      </c>
      <c r="N308" s="6" t="s">
        <f>=MAX(0,M308*0.13)</f>
      </c>
    </row>
    <row collapsed="false" customFormat="false" customHeight="false" hidden="false" ht="12.1" outlineLevel="0" r="309">
      <c r="A309" s="44" t="n">
        <v>45973</v>
      </c>
      <c r="B309" s="16" t="s">
        <v>999</v>
      </c>
      <c r="C309" s="16" t="s">
        <v>151</v>
      </c>
      <c r="D309" s="16" t="s">
        <v>152</v>
      </c>
      <c r="E309" s="17" t="n">
        <v>1</v>
      </c>
      <c r="F309" s="7" t="s">
        <f>=DATEDIF(A309,$O$2,"y")</f>
      </c>
      <c r="G309" s="7" t="s">
        <f>=DATEDIF(A309,$O$2,"ym")</f>
      </c>
      <c r="H309" s="7" t="s">
        <f>=DATEDIF(A309,$O$2,"md")</f>
      </c>
      <c r="I309" s="7" t="n">
        <v>298</v>
      </c>
      <c r="J309" s="17" t="n">
        <v>876.54</v>
      </c>
      <c r="K309" s="6" t="s">
        <f>=Портфель!G41*Портфель!H41/100*Портфель!$R$13+Портфель!I41*Портфель!$R$13</f>
      </c>
      <c r="L309" s="6" t="s">
        <f>=E309*K309</f>
      </c>
      <c r="M309" s="6" t="s">
        <f>=(K309-J309)*E309</f>
      </c>
      <c r="N309" s="6" t="s">
        <f>=MAX(0,M309*0.13)</f>
      </c>
    </row>
    <row collapsed="false" customFormat="false" customHeight="false" hidden="false" ht="12.1" outlineLevel="0" r="310">
      <c r="A310" s="44" t="n">
        <v>46206</v>
      </c>
      <c r="B310" s="16" t="s">
        <v>999</v>
      </c>
      <c r="C310" s="16" t="s">
        <v>151</v>
      </c>
      <c r="D310" s="16" t="s">
        <v>152</v>
      </c>
      <c r="E310" s="17" t="n">
        <v>1</v>
      </c>
      <c r="F310" s="7" t="s">
        <f>=DATEDIF(A310,$O$2,"y")</f>
      </c>
      <c r="G310" s="7" t="s">
        <f>=DATEDIF(A310,$O$2,"ym")</f>
      </c>
      <c r="H310" s="7" t="s">
        <f>=DATEDIF(A310,$O$2,"md")</f>
      </c>
      <c r="I310" s="7" t="n">
        <v>65</v>
      </c>
      <c r="J310" s="17" t="n">
        <v>842.72</v>
      </c>
      <c r="K310" s="6" t="s">
        <f>=Портфель!G41*Портфель!H41/100*Портфель!$R$13+Портфель!I41*Портфель!$R$13</f>
      </c>
      <c r="L310" s="6" t="s">
        <f>=E310*K310</f>
      </c>
      <c r="M310" s="6" t="s">
        <f>=(K310-J310)*E310</f>
      </c>
      <c r="N310" s="6" t="s">
        <f>=MAX(0,M310*0.13)</f>
      </c>
    </row>
    <row collapsed="false" customFormat="false" customHeight="false" hidden="false" ht="12.1" outlineLevel="0" r="311">
      <c r="A311" s="44" t="n">
        <v>45973</v>
      </c>
      <c r="B311" s="16" t="s">
        <v>999</v>
      </c>
      <c r="C311" s="16" t="s">
        <v>155</v>
      </c>
      <c r="D311" s="16" t="s">
        <v>156</v>
      </c>
      <c r="E311" s="17" t="n">
        <v>1</v>
      </c>
      <c r="F311" s="7" t="s">
        <f>=DATEDIF(A311,$O$2,"y")</f>
      </c>
      <c r="G311" s="7" t="s">
        <f>=DATEDIF(A311,$O$2,"ym")</f>
      </c>
      <c r="H311" s="7" t="s">
        <f>=DATEDIF(A311,$O$2,"md")</f>
      </c>
      <c r="I311" s="7" t="n">
        <v>298</v>
      </c>
      <c r="J311" s="17" t="n">
        <v>876.83</v>
      </c>
      <c r="K311" s="6" t="s">
        <f>=Портфель!G42*Портфель!H42/100*Портфель!$R$13+Портфель!I42*Портфель!$R$13</f>
      </c>
      <c r="L311" s="6" t="s">
        <f>=E311*K311</f>
      </c>
      <c r="M311" s="6" t="s">
        <f>=(K311-J311)*E311</f>
      </c>
      <c r="N311" s="6" t="s">
        <f>=MAX(0,M311*0.13)</f>
      </c>
    </row>
    <row collapsed="false" customFormat="false" customHeight="false" hidden="false" ht="12.1" outlineLevel="0" r="312">
      <c r="A312" s="44" t="n">
        <v>46031</v>
      </c>
      <c r="B312" s="16" t="s">
        <v>999</v>
      </c>
      <c r="C312" s="16" t="s">
        <v>159</v>
      </c>
      <c r="D312" s="16" t="s">
        <v>160</v>
      </c>
      <c r="E312" s="17" t="n">
        <v>1</v>
      </c>
      <c r="F312" s="7" t="s">
        <f>=DATEDIF(A312,$O$2,"y")</f>
      </c>
      <c r="G312" s="7" t="s">
        <f>=DATEDIF(A312,$O$2,"ym")</f>
      </c>
      <c r="H312" s="7" t="s">
        <f>=DATEDIF(A312,$O$2,"md")</f>
      </c>
      <c r="I312" s="7" t="n">
        <v>240</v>
      </c>
      <c r="J312" s="17" t="n">
        <v>880.65</v>
      </c>
      <c r="K312" s="6" t="s">
        <f>=Портфель!G43*Портфель!H43/100*Портфель!$R$13+Портфель!I43*Портфель!$R$13</f>
      </c>
      <c r="L312" s="6" t="s">
        <f>=E312*K312</f>
      </c>
      <c r="M312" s="6" t="s">
        <f>=(K312-J312)*E312</f>
      </c>
      <c r="N312" s="6" t="s">
        <f>=MAX(0,M312*0.13)</f>
      </c>
    </row>
    <row collapsed="false" customFormat="false" customHeight="false" hidden="false" ht="12.1" outlineLevel="0" r="313">
      <c r="A313" s="44"/>
      <c r="B313" s="16"/>
      <c r="C313" s="16"/>
      <c r="D313" s="16"/>
      <c r="E313" s="17"/>
      <c r="F313" s="7"/>
      <c r="G313" s="17"/>
      <c r="H313" s="16"/>
      <c r="I313" s="7"/>
      <c r="J313" s="17"/>
      <c r="K313" s="4" t="s">
        <v>166</v>
      </c>
      <c r="L313" s="8" t="s">
        <f>=SUBTOTAL(109,L2:L312)</f>
      </c>
      <c r="M313" s="8" t="s">
        <f>=SUBTOTAL(109,M2:M312)</f>
      </c>
      <c r="N313" s="8" t="s">
        <f>=MAX(0,M313*0.13)</f>
      </c>
    </row>
  </sheetData>
  <autoFilter ref="A1:O3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2026-09-05T20:13:24.00Z</dcterms:created>
  <dc:creator>izi-invest.ru</dc:creator>
  <cp:revision>0</cp:revision>
</cp:coreProperties>
</file>