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Возраст" sheetId="6" state="visible" r:id="rId7"/>
    <sheet name="FIFO" sheetId="7" state="visible" r:id="rId8"/>
  </sheets>
  <calcPr iterateCount="100" refMode="A1" iterate="false" iterateDelta="0.001"/>
</workbook>
</file>

<file path=xl/sharedStrings.xml><?xml version="1.0" encoding="utf-8"?>
<sst xmlns="http://schemas.openxmlformats.org/spreadsheetml/2006/main" count="128" uniqueCount="87">
  <si>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</si>
  <si>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</si>
  <si>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</si>
  <si>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</si>
  <si>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</si>
  <si>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</si>
  <si>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</si>
  <si>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</si>
  <si>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</si>
  <si>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</si>
  <si>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</si>
  <si>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</si>
  <si>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</si>
  <si>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</si>
  <si>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</si>
  <si>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</si>
  <si>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LQDT</t>
  </si>
  <si>
    <t>etf</t>
  </si>
  <si>
    <t>LQDT ETF</t>
  </si>
  <si>
    <t>RUR</t>
  </si>
  <si>
    <t>AMD</t>
  </si>
  <si>
    <t>Сумма по фондам:</t>
  </si>
  <si>
    <t>BYN</t>
  </si>
  <si>
    <t>Рубль</t>
  </si>
  <si>
    <t>CAD</t>
  </si>
  <si>
    <t>Сумма по валютам:</t>
  </si>
  <si>
    <t>CHF</t>
  </si>
  <si>
    <t>Сумма:</t>
  </si>
  <si>
    <t>CNY</t>
  </si>
  <si>
    <t>EUR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</si>
  <si>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</si>
  <si>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</si>
  <si>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</si>
  <si>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</si>
  <si>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</si>
  <si>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</si>
  <si>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</si>
  <si>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</si>
  <si>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</si>
  <si>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</si>
  <si>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</si>
  <si>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</si>
  <si>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</si>
  <si>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</si>
  <si>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</si>
  <si>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</si>
  <si>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</si>
  <si>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</si>
  <si>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</si>
  <si>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</si>
  <si>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</si>
  <si>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</si>
  <si>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</si>
  <si>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</si>
  <si>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</si>
  <si>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LQDT
LQDT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</si>
  <si>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</si>
  <si>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</si>
  <si>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</si>
  <si>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</si>
  <si>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</si>
  <si>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</si>
  <si>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</si>
  <si>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commission</t>
  </si>
  <si>
    <t>Вознаграждение брокера (Фондовый рынок)</t>
  </si>
  <si>
    <t>БПИФ Ликвидность УК ВИМ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</si>
  <si>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</si>
  <si>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</si>
  <si>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</si>
  <si>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</si>
  <si>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</si>
  <si>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</si>
  <si>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</si>
  <si>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</si>
  <si>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</si>
  <si>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</si>
  <si>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</si>
  <si>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</si>
  <si>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ALOR investor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</si>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</sst>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CE7FF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44400</v>
      </c>
      <c r="F2" s="6" t="n">
        <v>2.0427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0.0812</v>
      </c>
      <c r="L2" s="6" t="n">
        <v>1.89</v>
      </c>
      <c r="M2" s="17" t="n">
        <v>1338.57</v>
      </c>
      <c r="N2" s="16"/>
      <c r="O2" s="16" t="s">
        <v>20</v>
      </c>
      <c r="P2" s="17" t="n">
        <v>0.219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21</v>
      </c>
      <c r="I3" s="4"/>
      <c r="J3" s="5" t="s">
        <f>=SUM(J2:J2)</f>
      </c>
      <c r="K3" s="4"/>
      <c r="L3" s="4"/>
      <c r="M3" s="10" t="s">
        <f>=J3/J6</f>
      </c>
      <c r="N3" s="16"/>
      <c r="O3" s="16" t="s">
        <v>22</v>
      </c>
      <c r="P3" s="17" t="n">
        <v>27.1525</v>
      </c>
      <c r="Q3" s="6" t="s">
        <f>=P3/$P$13</f>
      </c>
    </row>
    <row collapsed="false" customFormat="false" customHeight="false" hidden="false" ht="12.1" outlineLevel="0" r="4">
      <c r="A4" s="16" t="s">
        <v>19</v>
      </c>
      <c r="B4" s="16" t="s">
        <v>3</v>
      </c>
      <c r="C4" s="16" t="s">
        <v>23</v>
      </c>
      <c r="D4" s="16" t="s">
        <v>19</v>
      </c>
      <c r="E4" s="7" t="n">
        <v>-83920.3</v>
      </c>
      <c r="F4" s="6" t="n">
        <v>1</v>
      </c>
      <c r="G4" s="17" t="n">
        <v>0</v>
      </c>
      <c r="H4" s="6" t="n">
        <v>0</v>
      </c>
      <c r="I4" s="16"/>
      <c r="J4" s="6" t="s">
        <f>=E4*F4</f>
      </c>
      <c r="K4" s="17"/>
      <c r="L4" s="6"/>
      <c r="M4" s="17"/>
      <c r="N4" s="16"/>
      <c r="O4" s="16" t="s">
        <v>24</v>
      </c>
      <c r="P4" s="17" t="n">
        <v>55.547131002199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4"/>
      <c r="H5" s="4" t="s">
        <v>25</v>
      </c>
      <c r="I5" s="4"/>
      <c r="J5" s="5" t="s">
        <f>=SUM(J4:J4)</f>
      </c>
      <c r="K5" s="4"/>
      <c r="L5" s="4"/>
      <c r="M5" s="10" t="s">
        <f>=J5/J6</f>
      </c>
      <c r="N5" s="16"/>
      <c r="O5" s="16" t="s">
        <v>26</v>
      </c>
      <c r="P5" s="17" t="n">
        <v>97.0578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27</v>
      </c>
      <c r="I6" s="4"/>
      <c r="J6" s="5" t="s">
        <f>=J3+J5</f>
      </c>
      <c r="K6" s="17"/>
      <c r="L6" s="6"/>
      <c r="M6" s="17"/>
      <c r="N6" s="16"/>
      <c r="O6" s="16" t="s">
        <v>28</v>
      </c>
      <c r="P6" s="17" t="n">
        <v>11.5698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29</v>
      </c>
      <c r="P7" s="17" t="n">
        <v>89.5542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30</v>
      </c>
      <c r="P8" s="17" t="n">
        <v>105.3036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31</v>
      </c>
      <c r="P9" s="17" t="n">
        <v>10215.5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32</v>
      </c>
      <c r="P10" s="17" t="n">
        <v>9.9867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33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34</v>
      </c>
      <c r="P12" s="17" t="n">
        <v>0.1695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35</v>
      </c>
      <c r="P14" s="17" t="n">
        <v>145.85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36</v>
      </c>
      <c r="P15" s="17" t="n">
        <v>1.69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37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38</v>
      </c>
      <c r="P17" s="17" t="n">
        <v>78.3159</v>
      </c>
      <c r="Q17" s="6" t="s">
        <f>=P17/$P$13</f>
      </c>
    </row>
  </sheetData>
  <mergeCells>
    <mergeCell ref="H3:I3"/>
    <mergeCell ref="H5:I5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39</v>
      </c>
      <c r="B1" s="18" t="s">
        <v>9</v>
      </c>
      <c r="C1" s="18" t="s">
        <v>40</v>
      </c>
      <c r="D1" s="18" t="s">
        <v>41</v>
      </c>
      <c r="E1" s="18" t="s">
        <v>42</v>
      </c>
      <c r="F1" s="18" t="s">
        <v>43</v>
      </c>
      <c r="G1" s="18" t="s">
        <v>44</v>
      </c>
      <c r="H1" s="18" t="s">
        <v>45</v>
      </c>
    </row>
    <row collapsed="false" customFormat="false" customHeight="false" hidden="false" ht="12.1" outlineLevel="0" r="2">
      <c r="A2" s="12" t="n">
        <v>46589</v>
      </c>
      <c r="B2" s="5" t="n">
        <v>-6775.58</v>
      </c>
      <c r="C2" s="14" t="s">
        <v>46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/>
      <c r="B3" s="9" t="s">
        <f>=XIRR(B2:B2,A2:A2)</f>
      </c>
      <c r="C3" s="16" t="s">
        <v>47</v>
      </c>
      <c r="D3" s="16"/>
      <c r="E3" s="16"/>
      <c r="F3" s="7"/>
      <c r="G3" s="2" t="s">
        <v>48</v>
      </c>
      <c r="H3" s="6" t="s">
        <f>=SUM(I2:H2)/365</f>
      </c>
    </row>
    <row collapsed="false" customFormat="false" customHeight="false" hidden="false" ht="12.1" outlineLevel="0" r="4">
      <c r="A4" s="13"/>
      <c r="B4" s="5" t="s">
        <f>=-SUM(B2:B2)</f>
      </c>
      <c r="C4" s="16" t="s">
        <v>49</v>
      </c>
      <c r="D4" s="16"/>
      <c r="E4" s="16"/>
      <c r="F4" s="7"/>
      <c r="G4" s="14" t="s">
        <v>50</v>
      </c>
      <c r="H4" s="9" t="s">
        <f>=B4/H3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</row>
    <row collapsed="false" customFormat="false" customHeight="false" hidden="false" ht="12.1" outlineLevel="0" r="2">
      <c r="A2" s="11" t="n">
        <v>46021</v>
      </c>
      <c r="B2" s="6" t="n">
        <v>84075.31</v>
      </c>
      <c r="C2" s="0" t="s">
        <v>51</v>
      </c>
    </row>
    <row collapsed="false" customFormat="false" customHeight="false" hidden="false" ht="12.1" outlineLevel="0" r="3">
      <c r="A3" s="11" t="n">
        <v>46021</v>
      </c>
      <c r="B3" s="6" t="n">
        <v>-188.7</v>
      </c>
      <c r="C3" s="0" t="s">
        <v>52</v>
      </c>
    </row>
    <row collapsed="false" customFormat="false" customHeight="false" hidden="false" ht="12.1" outlineLevel="0" r="4">
      <c r="A4" s="11" t="n">
        <v>46386</v>
      </c>
      <c r="B4" s="8" t="s">
        <f>=-Портфель!J2</f>
      </c>
      <c r="C4" s="0" t="s">
        <v>53</v>
      </c>
    </row>
    <row collapsed="false" customFormat="false" customHeight="false" hidden="false" ht="12.1" outlineLevel="0" r="5">
      <c r="A5" s="0"/>
      <c r="B5" s="10" t="s">
        <f>=XIRR(B2:B4,A2:A4)</f>
      </c>
      <c r="C5" s="0"/>
    </row>
    <row collapsed="false" customFormat="false" customHeight="false" hidden="false" ht="12.1" outlineLevel="0" r="6">
      <c r="A6" s="0"/>
      <c r="B6" s="8" t="s">
        <f>=-SUM(B2:B4)</f>
      </c>
      <c r="C6" s="0" t="s">
        <v>54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55</v>
      </c>
      <c r="C1" s="0"/>
    </row>
    <row collapsed="false" customFormat="false" customHeight="false" hidden="false" ht="12.1" outlineLevel="0" r="2">
      <c r="A2" s="11" t="n">
        <v>46021</v>
      </c>
      <c r="B2" s="6" t="n">
        <v>44400</v>
      </c>
      <c r="C2" s="6" t="n">
        <v>83886.376719101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</row>
    <row collapsed="false" customFormat="false" customHeight="false" hidden="false" ht="12.1" outlineLevel="0" r="4">
      <c r="A4" s="0"/>
      <c r="B4" s="6" t="n">
        <v>2.0427</v>
      </c>
      <c r="C4" s="0" t="s">
        <v>56</v>
      </c>
    </row>
    <row collapsed="false" customFormat="false" customHeight="false" hidden="false" ht="12.1" outlineLevel="0" r="5">
      <c r="A5" s="0"/>
      <c r="B5" s="6" t="n">
        <v>44400</v>
      </c>
      <c r="C5" s="0" t="s">
        <v>57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58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39</v>
      </c>
      <c r="B1" s="18" t="s">
        <v>0</v>
      </c>
      <c r="C1" s="18" t="s">
        <v>2</v>
      </c>
      <c r="D1" s="18" t="s">
        <v>59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60</v>
      </c>
      <c r="L1" s="18" t="s">
        <v>61</v>
      </c>
      <c r="M1" s="18" t="s">
        <v>19</v>
      </c>
      <c r="N1" s="18" t="s">
        <v>62</v>
      </c>
    </row>
    <row collapsed="false" customFormat="false" customHeight="false" hidden="false" ht="12.1" outlineLevel="0" r="2">
      <c r="A2" s="21" t="n">
        <v>46021</v>
      </c>
      <c r="B2" s="22" t="s">
        <v>63</v>
      </c>
      <c r="C2" s="22" t="s">
        <v>64</v>
      </c>
      <c r="D2" s="22" t="s">
        <v>63</v>
      </c>
      <c r="E2" s="22" t="s">
        <v>63</v>
      </c>
      <c r="F2" s="22" t="s">
        <v>19</v>
      </c>
      <c r="G2" s="23" t="n">
        <v>1</v>
      </c>
      <c r="H2" s="24" t="n">
        <v>-33.69</v>
      </c>
      <c r="I2" s="24" t="n">
        <v>-33.69</v>
      </c>
      <c r="J2" s="24" t="n">
        <v>0</v>
      </c>
      <c r="K2" s="24" t="n">
        <v>-0</v>
      </c>
      <c r="L2" s="24" t="n">
        <v>-0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46021.414502315</v>
      </c>
      <c r="B3" s="16" t="s">
        <v>16</v>
      </c>
      <c r="C3" s="16" t="s">
        <v>65</v>
      </c>
      <c r="D3" s="16" t="s">
        <v>51</v>
      </c>
      <c r="E3" s="16" t="s">
        <v>17</v>
      </c>
      <c r="F3" s="16" t="s">
        <v>19</v>
      </c>
      <c r="G3" s="7" t="n">
        <v>44500</v>
      </c>
      <c r="H3" s="6" t="n">
        <v>1.8882</v>
      </c>
      <c r="I3" s="6" t="n">
        <v>-84024.9</v>
      </c>
      <c r="J3" s="6" t="n">
        <v>-0</v>
      </c>
      <c r="K3" s="6" t="n">
        <v>-16.8</v>
      </c>
      <c r="L3" s="6" t="n">
        <v>-33.61</v>
      </c>
      <c r="M3" s="6" t="s">
        <f>=I3+J3+K3+L3</f>
      </c>
      <c r="N3" s="16"/>
    </row>
    <row collapsed="false" customFormat="false" customHeight="false" hidden="false" ht="12.1" outlineLevel="0" r="4">
      <c r="A4" s="25" t="n">
        <v>46021.414814815</v>
      </c>
      <c r="B4" s="26" t="s">
        <v>16</v>
      </c>
      <c r="C4" s="26" t="s">
        <v>65</v>
      </c>
      <c r="D4" s="26" t="s">
        <v>52</v>
      </c>
      <c r="E4" s="26" t="s">
        <v>17</v>
      </c>
      <c r="F4" s="26" t="s">
        <v>19</v>
      </c>
      <c r="G4" s="27" t="n">
        <v>-100</v>
      </c>
      <c r="H4" s="28" t="n">
        <v>1.8881</v>
      </c>
      <c r="I4" s="28" t="n">
        <v>188.81</v>
      </c>
      <c r="J4" s="28" t="n">
        <v>0</v>
      </c>
      <c r="K4" s="28" t="n">
        <v>-0.03</v>
      </c>
      <c r="L4" s="28" t="n">
        <v>-0.08</v>
      </c>
      <c r="M4" s="6" t="s">
        <f>=I4+J4+K4+L4</f>
      </c>
      <c r="N4" s="26"/>
    </row>
    <row collapsed="false" customFormat="false" customHeight="false" hidden="false" ht="12.1" outlineLevel="0" r="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 t="s">
        <v>66</v>
      </c>
      <c r="M5" s="5" t="s">
        <f>=SUM(M2:M4)</f>
      </c>
      <c r="N5" s="4"/>
    </row>
  </sheetData>
  <autoFilter ref="A1:N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39</v>
      </c>
      <c r="B1" s="30" t="s">
        <v>67</v>
      </c>
      <c r="C1" s="30" t="s">
        <v>0</v>
      </c>
      <c r="D1" s="30" t="s">
        <v>2</v>
      </c>
      <c r="E1" s="30" t="s">
        <v>68</v>
      </c>
      <c r="F1" s="30" t="s">
        <v>69</v>
      </c>
      <c r="G1" s="30" t="s">
        <v>70</v>
      </c>
      <c r="H1" s="30" t="s">
        <v>43</v>
      </c>
      <c r="I1" s="30" t="s">
        <v>71</v>
      </c>
      <c r="J1" s="30" t="s">
        <v>72</v>
      </c>
      <c r="K1" s="30" t="s">
        <v>73</v>
      </c>
      <c r="L1" s="30" t="s">
        <v>74</v>
      </c>
      <c r="M1" s="30" t="s">
        <v>75</v>
      </c>
      <c r="N1" s="30" t="s">
        <v>76</v>
      </c>
      <c r="O1" s="30" t="s">
        <v>77</v>
      </c>
    </row>
    <row collapsed="false" customFormat="false" customHeight="false" hidden="false" ht="12.1" outlineLevel="0" r="2">
      <c r="A2" s="29" t="n">
        <v>46021</v>
      </c>
      <c r="B2" s="16" t="s">
        <v>78</v>
      </c>
      <c r="C2" s="16" t="s">
        <v>16</v>
      </c>
      <c r="D2" s="16" t="s">
        <v>18</v>
      </c>
      <c r="E2" s="17" t="n">
        <v>44400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204</v>
      </c>
      <c r="J2" s="17" t="n">
        <v>1.8893328089888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9"/>
      <c r="B3" s="16"/>
      <c r="C3" s="16"/>
      <c r="D3" s="16"/>
      <c r="E3" s="17"/>
      <c r="F3" s="7"/>
      <c r="G3" s="17"/>
      <c r="H3" s="16"/>
      <c r="I3" s="7"/>
      <c r="J3" s="17"/>
      <c r="K3" s="4" t="s">
        <v>27</v>
      </c>
      <c r="L3" s="8" t="s">
        <f>=SUBTOTAL(109,L2:L2)</f>
      </c>
      <c r="M3" s="8" t="s">
        <f>=SUBTOTAL(109,M2:M2)</f>
      </c>
      <c r="N3" s="8" t="s">
        <f>=MAX(0,M3*0.13)</f>
      </c>
    </row>
  </sheetData>
  <autoFilter ref="A1:O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79</v>
      </c>
      <c r="D1" s="30" t="s">
        <v>80</v>
      </c>
      <c r="E1" s="30" t="s">
        <v>81</v>
      </c>
      <c r="F1" s="30" t="s">
        <v>82</v>
      </c>
      <c r="G1" s="30" t="s">
        <v>68</v>
      </c>
      <c r="H1" s="30" t="s">
        <v>83</v>
      </c>
      <c r="I1" s="30" t="s">
        <v>84</v>
      </c>
      <c r="J1" s="30" t="s">
        <v>85</v>
      </c>
      <c r="K1" s="30" t="s">
        <v>86</v>
      </c>
    </row>
    <row collapsed="false" customFormat="false" customHeight="false" hidden="false" ht="12.1" outlineLevel="0" r="2">
      <c r="A2" s="16" t="s">
        <v>16</v>
      </c>
      <c r="B2" s="16" t="s">
        <v>18</v>
      </c>
      <c r="C2" s="31" t="n">
        <v>46021</v>
      </c>
      <c r="D2" s="32" t="n">
        <v>46021</v>
      </c>
      <c r="E2" s="17" t="n">
        <v>1.8893</v>
      </c>
      <c r="F2" s="17" t="n">
        <v>1.887</v>
      </c>
      <c r="G2" s="17" t="n">
        <v>100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2026-07-21T19:26:58.00Z</dcterms:created>
  <dc:creator>izi-invest.ru</dc:creator>
  <cp:revision>0</cp:revision>
</cp:coreProperties>
</file>