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<sst xmlns="http://schemas.openxmlformats.org/spreadsheetml/2006/main" count="1198" uniqueCount="194">
  <si>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</si>
  <si>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</si>
  <si>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</si>
  <si>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</si>
  <si>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</si>
  <si>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</si>
  <si>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</si>
  <si>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</si>
  <si>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</si>
  <si>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</si>
  <si>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</si>
  <si>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</si>
  <si>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</si>
  <si>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</si>
  <si>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</si>
  <si>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</si>
  <si>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</si>
  <si>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</si>
  <si>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</si>
  <si>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</si>
  <si>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</si>
  <si>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NVTK</t>
  </si>
  <si>
    <t>Новатэк ао</t>
  </si>
  <si>
    <t>BYN</t>
  </si>
  <si>
    <t>SBERP</t>
  </si>
  <si>
    <t>Сбербанк-п</t>
  </si>
  <si>
    <t>CAD</t>
  </si>
  <si>
    <t>TATNP</t>
  </si>
  <si>
    <t>Татнфт 3ап</t>
  </si>
  <si>
    <t>CHF</t>
  </si>
  <si>
    <t>X5</t>
  </si>
  <si>
    <t>КЦ ИКС 5</t>
  </si>
  <si>
    <t>CNY</t>
  </si>
  <si>
    <t>NLMK</t>
  </si>
  <si>
    <t>НЛМК ао</t>
  </si>
  <si>
    <t>EUR</t>
  </si>
  <si>
    <t>KMAZ</t>
  </si>
  <si>
    <t>КАМАЗ</t>
  </si>
  <si>
    <t>GBP</t>
  </si>
  <si>
    <t>Сумма по акциям:</t>
  </si>
  <si>
    <t>GLD</t>
  </si>
  <si>
    <t>LQDT</t>
  </si>
  <si>
    <t>etf</t>
  </si>
  <si>
    <t>LQDT ETF</t>
  </si>
  <si>
    <t>HKD</t>
  </si>
  <si>
    <t>BCSR</t>
  </si>
  <si>
    <t>BCSR ETF</t>
  </si>
  <si>
    <t>JPY</t>
  </si>
  <si>
    <t>Сумма по фондам:</t>
  </si>
  <si>
    <t>KZT</t>
  </si>
  <si>
    <t>RU000A10C9Y2</t>
  </si>
  <si>
    <t>bond</t>
  </si>
  <si>
    <t>НОВАТЭК1Р5</t>
  </si>
  <si>
    <t>USD</t>
  </si>
  <si>
    <t>2030-01-11</t>
  </si>
  <si>
    <t>RU000A10C6L5</t>
  </si>
  <si>
    <t>Атомэнпр07</t>
  </si>
  <si>
    <t>2030-07-19</t>
  </si>
  <si>
    <t>SLV</t>
  </si>
  <si>
    <t>SU26253RMFS3</t>
  </si>
  <si>
    <t>ОФЗ 26253</t>
  </si>
  <si>
    <t>2038-10-06</t>
  </si>
  <si>
    <t>TRY</t>
  </si>
  <si>
    <t>Сумма по облигациям:</t>
  </si>
  <si>
    <t>UAH</t>
  </si>
  <si>
    <t>Рубль</t>
  </si>
  <si>
    <t>Доллар</t>
  </si>
  <si>
    <t>Золото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</si>
  <si>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</si>
  <si>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</si>
  <si>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</si>
  <si>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</si>
  <si>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</si>
  <si>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</si>
  <si>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</si>
  <si>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</si>
  <si>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</si>
  <si>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Приход ДС</t>
  </si>
  <si>
    <t>Вывод ДС</t>
  </si>
  <si>
    <t>Купон по RU000A10C9Y2 - НОВАТЭК1Р5 1шт. по 465.8 RUR - налог 61 RUR (данные из БД)</t>
  </si>
  <si>
    <t>Дивиденд по T - Т-Техно ао 30шт. по 35 RUR - налог 137 RUR (данные из БД)</t>
  </si>
  <si>
    <t>Дивиденд по NVTK - Новатэк ао 65шт. по 35.5 RUR - налог 300 RUR (данные из БД)</t>
  </si>
  <si>
    <t>Погашение купона (RU000A10C9Y2) - НОВАТЭК1Р5 (данные из сделок)</t>
  </si>
  <si>
    <t>Дивиденд по TATNP - Татнфт 3ап 100шт. по 14.35 RUR - налог 187 RUR (данные из БД)</t>
  </si>
  <si>
    <t>Дивиденды (данные из сделок)</t>
  </si>
  <si>
    <t>Купон по RU000A10C6L5 - Атомэнпр07 10шт. по 35.78 RUR - налог 47 RUR (данные из БД)</t>
  </si>
  <si>
    <t>Погашение купона (RU000A10C6L5) - Атомэнпр07 (данные из сделок)</t>
  </si>
  <si>
    <t>Купон по RU000A10C9Y2 - НОВАТЭК1Р5 1шт. по 465.61 RUR - налог 61 RUR (данные из БД)</t>
  </si>
  <si>
    <t>Купон по RU000A10C9Y2 - НОВАТЭК1Р5 1шт. по 446.79 RUR - налог 58 RUR (данные из БД)</t>
  </si>
  <si>
    <t>Купон по RU000A10C9Y2 - НОВАТЭК1Р5 1шт. по 449.8 RUR - налог 58 RUR (данные из БД)</t>
  </si>
  <si>
    <t>Дивиденд по X5 - КЦ ИКС 5 10шт. по 368 RUR - налог 478 RUR (данные из БД)</t>
  </si>
  <si>
    <t>Дивиденд по T - Т-Техно ао 30шт. по 36 RUR - налог 140 RUR (данные из БД)</t>
  </si>
  <si>
    <t>Дивиденд по TATNP - Татнфт 3ап 100шт. по 8.13 RUR - налог 106 RUR (данные из БД)</t>
  </si>
  <si>
    <t>Купон по RU000A10C9Y2 - НОВАТЭК1Р5 1шт. по 437.14 RUR - налог 57 RUR (данные из БД)</t>
  </si>
  <si>
    <t>Купон по RU000A10C9Y2 - НОВАТЭК1Р5 1шт. по 444.32 RUR - налог 58 RUR (данные из БД)</t>
  </si>
  <si>
    <t>Купон по RU000A10C9Y2 - НОВАТЭК1Р5 1шт. по 467.19 RUR - налог 61 RUR (данные из БД)</t>
  </si>
  <si>
    <t>Дивиденд по NVTK - Новатэк ао 65шт. по 47.23 RUR - налог 399 RUR (данные из БД)</t>
  </si>
  <si>
    <t>Купон по SU26253RMFS3 - ОФЗ 26253 5шт. по 64.82 RUR - налог 42 RUR (данные из БД)</t>
  </si>
  <si>
    <t>Купон по RU000A10C9Y2 - НОВАТЭК1Р5 1шт. по 430.56 RUR - налог 56 RUR (данные из БД)</t>
  </si>
  <si>
    <t>Дивиденд по T - Т-Техно ао 300шт. по 4.5 RUR - налог 176 RUR (данные из БД)</t>
  </si>
  <si>
    <t>Купон по RU000A10C9Y2 - НОВАТЭК1Р5 1шт. по 410.39 RUR - налог 53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</si>
  <si>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</si>
  <si>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</si>
  <si>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</si>
  <si>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</si>
  <si>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</si>
  <si>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</si>
  <si>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</si>
  <si>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</si>
  <si>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</si>
  <si>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sell</t>
  </si>
  <si>
    <t>BCSD</t>
  </si>
  <si>
    <t>T
Т-Техно ао</t>
  </si>
  <si>
    <t>NVTK
Новатэк ао</t>
  </si>
  <si>
    <t>SBERP
Сбербанк-п</t>
  </si>
  <si>
    <t>TATNP
Татнфт 3ап</t>
  </si>
  <si>
    <t>X5
КЦ ИКС 5</t>
  </si>
  <si>
    <t>NLMK
НЛМК ао</t>
  </si>
  <si>
    <t>KMAZ
КАМАЗ</t>
  </si>
  <si>
    <t>LQDT
LQDT ETF</t>
  </si>
  <si>
    <t>BCSR
BCSR ETF</t>
  </si>
  <si>
    <t>RU000A10C9Y2
НОВАТЭК1Р5</t>
  </si>
  <si>
    <t>RU000A10C6L5
Атомэнпр07</t>
  </si>
  <si>
    <t>SU26253RMFS3
ОФЗ 26253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</si>
  <si>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</si>
  <si>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</si>
  <si>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</si>
  <si>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</si>
  <si>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</si>
  <si>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</si>
  <si>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</si>
  <si>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</si>
  <si>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БКС Денежный рынок</t>
  </si>
  <si>
    <t>output</t>
  </si>
  <si>
    <t>repo</t>
  </si>
  <si>
    <t>Доход от сделок РЕПО</t>
  </si>
  <si>
    <t>dohod</t>
  </si>
  <si>
    <t>commission</t>
  </si>
  <si>
    <t>Вознаграждение компании</t>
  </si>
  <si>
    <t>ПАО "НОВАТЭК" ао</t>
  </si>
  <si>
    <t>Т-Технологии МКПАО ао</t>
  </si>
  <si>
    <t>Сбербанк России ПАО ап</t>
  </si>
  <si>
    <t>ПАО "Татнефть" ап 3 вып.</t>
  </si>
  <si>
    <t>USD000UTSTOM</t>
  </si>
  <si>
    <t>USDRUB_TOM - USD/РУБ</t>
  </si>
  <si>
    <t>selt</t>
  </si>
  <si>
    <t>БПИФ Ликвидность УК ВИМ</t>
  </si>
  <si>
    <t>Убыток от сделок РЕПО</t>
  </si>
  <si>
    <t>НОВАТЭК 001Р-05</t>
  </si>
  <si>
    <t>БПИФ БКС Индекс Росс рынка</t>
  </si>
  <si>
    <t>nalog</t>
  </si>
  <si>
    <t>НДФЛ</t>
  </si>
  <si>
    <t>ПАО "НЛМК" ао</t>
  </si>
  <si>
    <t>Погашение купона (RU000A10C9Y2) - НОВАТЭК1Р5</t>
  </si>
  <si>
    <t>Дивиденды</t>
  </si>
  <si>
    <t>Корпоративный центр ИКС 5</t>
  </si>
  <si>
    <t>Атомэнергопром АО 001Р-07</t>
  </si>
  <si>
    <t>Погашение купона (RU000A10C6L5) - Атомэнпр07</t>
  </si>
  <si>
    <t>GLDRUB_TOM</t>
  </si>
  <si>
    <t>GLD/RUB_TOM - GLD/РУБ</t>
  </si>
  <si>
    <t>Комиссия хранение ДМ</t>
  </si>
  <si>
    <t>КАМАЗ ПАО</t>
  </si>
  <si>
    <t>ОФЗ-ПД 26253 06/10/2038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</si>
  <si>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</si>
  <si>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</si>
  <si>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</si>
  <si>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</si>
  <si>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</si>
  <si>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</si>
  <si>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</si>
  <si>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</si>
  <si>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</si>
  <si>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</si>
  <si>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</si>
  <si>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</si>
  <si>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Дородный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</si>
  <si>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</si>
  <si>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</si>
  <si>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</si>
  <si>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</si>
  <si>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</si>
  <si>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</si>
  <si>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</si>
  <si>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</si>
  <si>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</si>
  <si>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</si>
  <si>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</si>
  <si>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</si>
  <si>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</si>
  <si>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</si>
  <si>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</si>
  <si>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</si>
  <si>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</si>
  <si>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BCSD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</si>
</sst>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300</v>
      </c>
      <c r="F2" s="6" t="n">
        <v>297.16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0.0001</v>
      </c>
      <c r="L2" s="6" t="n">
        <v>307.22</v>
      </c>
      <c r="M2" s="17" t="n">
        <v>18.27</v>
      </c>
      <c r="N2" s="16"/>
      <c r="O2" s="16" t="s">
        <v>20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65</v>
      </c>
      <c r="F3" s="6" t="n">
        <v>1089.4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0.0226</v>
      </c>
      <c r="L3" s="6" t="n">
        <v>1137.03</v>
      </c>
      <c r="M3" s="17" t="n">
        <v>14.52</v>
      </c>
      <c r="N3" s="16"/>
      <c r="O3" s="16" t="s">
        <v>23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323.07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0.0902</v>
      </c>
      <c r="L4" s="6" t="n">
        <v>296.33</v>
      </c>
      <c r="M4" s="17" t="n">
        <v>13.25</v>
      </c>
      <c r="N4" s="16"/>
      <c r="O4" s="16" t="s">
        <v>26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572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-0.0006</v>
      </c>
      <c r="L5" s="6" t="n">
        <v>591.9</v>
      </c>
      <c r="M5" s="17" t="n">
        <v>11.73</v>
      </c>
      <c r="N5" s="16"/>
      <c r="O5" s="16" t="s">
        <v>29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</v>
      </c>
      <c r="F6" s="6" t="n">
        <v>2441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0.1433</v>
      </c>
      <c r="L6" s="6" t="n">
        <v>2445.5</v>
      </c>
      <c r="M6" s="17" t="n">
        <v>5</v>
      </c>
      <c r="N6" s="16"/>
      <c r="O6" s="16" t="s">
        <v>32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300</v>
      </c>
      <c r="F7" s="6" t="n">
        <v>74.66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-0.2842</v>
      </c>
      <c r="L7" s="6" t="n">
        <v>104.3</v>
      </c>
      <c r="M7" s="17" t="n">
        <v>4.59</v>
      </c>
      <c r="N7" s="16"/>
      <c r="O7" s="16" t="s">
        <v>35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</v>
      </c>
      <c r="F8" s="6" t="n">
        <v>59.7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-0.2648</v>
      </c>
      <c r="L8" s="6" t="n">
        <v>81.2</v>
      </c>
      <c r="M8" s="17" t="n">
        <v>0.12</v>
      </c>
      <c r="N8" s="16"/>
      <c r="O8" s="16" t="s">
        <v>38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=J9/J21</f>
      </c>
      <c r="N9" s="16"/>
      <c r="O9" s="16" t="s">
        <v>40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830</v>
      </c>
      <c r="F10" s="6" t="n">
        <v>2.0094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0.1598</v>
      </c>
      <c r="L10" s="6" t="n">
        <v>1.85</v>
      </c>
      <c r="M10" s="17" t="n">
        <v>0.34</v>
      </c>
      <c r="N10" s="16"/>
      <c r="O10" s="16" t="s">
        <v>44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42</v>
      </c>
      <c r="C11" s="16" t="s">
        <v>46</v>
      </c>
      <c r="D11" s="16" t="s">
        <v>19</v>
      </c>
      <c r="E11" s="7" t="n">
        <v>35</v>
      </c>
      <c r="F11" s="6" t="n">
        <v>10.89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-0.0447</v>
      </c>
      <c r="L11" s="6" t="n">
        <v>11.4</v>
      </c>
      <c r="M11" s="17" t="n">
        <v>0.08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=SUM(J10:J11)</f>
      </c>
      <c r="K12" s="4"/>
      <c r="L12" s="4"/>
      <c r="M12" s="10" t="s">
        <f>=J12/J21</f>
      </c>
      <c r="N12" s="16"/>
      <c r="O12" s="16" t="s">
        <v>49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53</v>
      </c>
      <c r="E13" s="7" t="n">
        <v>1</v>
      </c>
      <c r="F13" s="6" t="n">
        <v>101.1899</v>
      </c>
      <c r="G13" s="17" t="n">
        <v>1000</v>
      </c>
      <c r="H13" s="6" t="n">
        <v>112.41</v>
      </c>
      <c r="I13" s="16" t="s">
        <v>54</v>
      </c>
      <c r="J13" s="6" t="s">
        <f>=E13*((F13/100*G13)*Портфель!$Q$17 + H13*Портфель!$Q$13) </f>
      </c>
      <c r="K13" s="9" t="n">
        <v>-0.0774</v>
      </c>
      <c r="L13" s="6" t="n">
        <v>84299.14</v>
      </c>
      <c r="M13" s="17" t="n">
        <v>15.26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55</v>
      </c>
      <c r="B14" s="16" t="s">
        <v>51</v>
      </c>
      <c r="C14" s="16" t="s">
        <v>56</v>
      </c>
      <c r="D14" s="16" t="s">
        <v>19</v>
      </c>
      <c r="E14" s="7" t="n">
        <v>10</v>
      </c>
      <c r="F14" s="6" t="n">
        <v>101.67</v>
      </c>
      <c r="G14" s="17" t="n">
        <v>1000</v>
      </c>
      <c r="H14" s="6" t="n">
        <v>18.08</v>
      </c>
      <c r="I14" s="16" t="s">
        <v>57</v>
      </c>
      <c r="J14" s="6" t="s">
        <f>=E14*((F14/100*G14)*Портфель!$Q$13 + H14*Портфель!$Q$13) </f>
      </c>
      <c r="K14" s="9" t="n">
        <v>0.1303</v>
      </c>
      <c r="L14" s="6" t="n">
        <v>1005.65</v>
      </c>
      <c r="M14" s="17" t="n">
        <v>2.12</v>
      </c>
      <c r="N14" s="16"/>
      <c r="O14" s="16" t="s">
        <v>58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 t="s">
        <v>59</v>
      </c>
      <c r="B15" s="16" t="s">
        <v>51</v>
      </c>
      <c r="C15" s="16" t="s">
        <v>60</v>
      </c>
      <c r="D15" s="16" t="s">
        <v>19</v>
      </c>
      <c r="E15" s="7" t="n">
        <v>5</v>
      </c>
      <c r="F15" s="6" t="n">
        <v>92.84</v>
      </c>
      <c r="G15" s="17" t="n">
        <v>1000</v>
      </c>
      <c r="H15" s="6" t="n">
        <v>17.1</v>
      </c>
      <c r="I15" s="16" t="s">
        <v>61</v>
      </c>
      <c r="J15" s="6" t="s">
        <f>=E15*((F15/100*G15)*Портфель!$Q$13 + H15*Портфель!$Q$13) </f>
      </c>
      <c r="K15" s="9" t="n">
        <v>0.0618</v>
      </c>
      <c r="L15" s="6" t="n">
        <v>945.5</v>
      </c>
      <c r="M15" s="17" t="n">
        <v>0.97</v>
      </c>
      <c r="N15" s="16"/>
      <c r="O15" s="16" t="s">
        <v>62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63</v>
      </c>
      <c r="I16" s="4"/>
      <c r="J16" s="5" t="s">
        <f>=SUM(J13:J15)</f>
      </c>
      <c r="K16" s="4"/>
      <c r="L16" s="4"/>
      <c r="M16" s="10" t="s">
        <f>=J16/J21</f>
      </c>
      <c r="N16" s="16"/>
      <c r="O16" s="16" t="s">
        <v>64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65</v>
      </c>
      <c r="D17" s="16" t="s">
        <v>19</v>
      </c>
      <c r="E17" s="7" t="n">
        <v>20123.03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53</v>
      </c>
      <c r="P17" s="17" t="n">
        <v>73.4689</v>
      </c>
      <c r="Q17" s="6" t="s">
        <f>=P17/$P$13</f>
      </c>
    </row>
    <row collapsed="false" customFormat="false" customHeight="false" hidden="false" ht="12.1" outlineLevel="0" r="18">
      <c r="A18" s="16" t="s">
        <v>53</v>
      </c>
      <c r="B18" s="16" t="s">
        <v>3</v>
      </c>
      <c r="C18" s="16" t="s">
        <v>66</v>
      </c>
      <c r="D18" s="16" t="s">
        <v>19</v>
      </c>
      <c r="E18" s="7" t="n">
        <v>500</v>
      </c>
      <c r="F18" s="6" t="n">
        <v>73.4689</v>
      </c>
      <c r="G18" s="17" t="n">
        <v>0</v>
      </c>
      <c r="H18" s="6" t="n">
        <v>0</v>
      </c>
      <c r="I18" s="16"/>
      <c r="J18" s="6" t="s">
        <f>=E18*F18</f>
      </c>
      <c r="K18" s="17"/>
      <c r="L18" s="6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40</v>
      </c>
      <c r="B19" s="16" t="s">
        <v>3</v>
      </c>
      <c r="C19" s="16" t="s">
        <v>67</v>
      </c>
      <c r="D19" s="16" t="s">
        <v>19</v>
      </c>
      <c r="E19" s="7" t="n">
        <v>1</v>
      </c>
      <c r="F19" s="6" t="n">
        <v>10205.4</v>
      </c>
      <c r="G19" s="17" t="n">
        <v>0</v>
      </c>
      <c r="H19" s="6" t="n">
        <v>0</v>
      </c>
      <c r="I19" s="16"/>
      <c r="J19" s="6" t="s">
        <f>=E19*F19</f>
      </c>
      <c r="K19" s="17"/>
      <c r="L19" s="6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68</v>
      </c>
      <c r="I20" s="4"/>
      <c r="J20" s="5" t="s">
        <f>=SUM(J17:J19)</f>
      </c>
      <c r="K20" s="4"/>
      <c r="L20" s="4"/>
      <c r="M20" s="10" t="s">
        <f>=J20/J21</f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69</v>
      </c>
      <c r="I21" s="4"/>
      <c r="J21" s="5" t="s">
        <f>=J9+J12+J16+J20</f>
      </c>
      <c r="K21" s="17"/>
      <c r="L21" s="6"/>
      <c r="M21" s="17"/>
      <c r="N21" s="16"/>
      <c r="O21" s="16"/>
      <c r="P21" s="17"/>
      <c r="Q21" s="17"/>
    </row>
  </sheetData>
  <mergeCells>
    <mergeCell ref="H9:I9"/>
    <mergeCell ref="H12:I12"/>
    <mergeCell ref="H16:I16"/>
    <mergeCell ref="H20:I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186</v>
      </c>
      <c r="D1" s="38" t="s">
        <v>187</v>
      </c>
      <c r="E1" s="38" t="s">
        <v>169</v>
      </c>
      <c r="F1" s="38" t="s">
        <v>188</v>
      </c>
      <c r="G1" s="38" t="s">
        <v>166</v>
      </c>
      <c r="H1" s="38" t="s">
        <v>189</v>
      </c>
      <c r="I1" s="38" t="s">
        <v>190</v>
      </c>
      <c r="J1" s="38" t="s">
        <v>191</v>
      </c>
      <c r="K1" s="38" t="s">
        <v>192</v>
      </c>
    </row>
    <row collapsed="false" customFormat="false" customHeight="false" hidden="false" ht="12.1" outlineLevel="0" r="2">
      <c r="A2" s="16" t="s">
        <v>111</v>
      </c>
      <c r="B2" s="16" t="s">
        <v>193</v>
      </c>
      <c r="C2" s="41" t="n">
        <v>45853</v>
      </c>
      <c r="D2" s="42" t="n">
        <v>45924</v>
      </c>
      <c r="E2" s="17" t="n">
        <v>12.04</v>
      </c>
      <c r="F2" s="17" t="n">
        <v>12.452</v>
      </c>
      <c r="G2" s="17" t="n">
        <v>4200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111</v>
      </c>
      <c r="B3" s="16" t="s">
        <v>193</v>
      </c>
      <c r="C3" s="41" t="n">
        <v>45853</v>
      </c>
      <c r="D3" s="42" t="n">
        <v>45930</v>
      </c>
      <c r="E3" s="17" t="n">
        <v>12.04</v>
      </c>
      <c r="F3" s="17" t="n">
        <v>12.485</v>
      </c>
      <c r="G3" s="17" t="n">
        <v>8341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41</v>
      </c>
      <c r="B4" s="16" t="s">
        <v>43</v>
      </c>
      <c r="C4" s="41" t="n">
        <v>45923</v>
      </c>
      <c r="D4" s="42" t="n">
        <v>45944</v>
      </c>
      <c r="E4" s="17" t="n">
        <v>1.8035</v>
      </c>
      <c r="F4" s="17" t="n">
        <v>1.821</v>
      </c>
      <c r="G4" s="17" t="n">
        <v>15041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41</v>
      </c>
      <c r="B5" s="16" t="s">
        <v>43</v>
      </c>
      <c r="C5" s="41" t="n">
        <v>45931</v>
      </c>
      <c r="D5" s="42" t="n">
        <v>45944</v>
      </c>
      <c r="E5" s="17" t="n">
        <v>1.8102</v>
      </c>
      <c r="F5" s="17" t="n">
        <v>1.821</v>
      </c>
      <c r="G5" s="17" t="n">
        <v>139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41</v>
      </c>
      <c r="B6" s="16" t="s">
        <v>43</v>
      </c>
      <c r="C6" s="41" t="n">
        <v>45931</v>
      </c>
      <c r="D6" s="42" t="n">
        <v>45944</v>
      </c>
      <c r="E6" s="17" t="n">
        <v>1.8102</v>
      </c>
      <c r="F6" s="17" t="n">
        <v>1.821</v>
      </c>
      <c r="G6" s="17" t="n">
        <v>4820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41</v>
      </c>
      <c r="B7" s="16" t="s">
        <v>43</v>
      </c>
      <c r="C7" s="41" t="n">
        <v>45931</v>
      </c>
      <c r="D7" s="42" t="n">
        <v>45954</v>
      </c>
      <c r="E7" s="17" t="n">
        <v>1.8102</v>
      </c>
      <c r="F7" s="17" t="n">
        <v>1.8293</v>
      </c>
      <c r="G7" s="17" t="n">
        <v>4750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41</v>
      </c>
      <c r="B8" s="16" t="s">
        <v>43</v>
      </c>
      <c r="C8" s="41" t="n">
        <v>45931</v>
      </c>
      <c r="D8" s="42" t="n">
        <v>45954</v>
      </c>
      <c r="E8" s="17" t="n">
        <v>1.8102</v>
      </c>
      <c r="F8" s="17" t="n">
        <v>1.8293</v>
      </c>
      <c r="G8" s="17" t="n">
        <v>400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41</v>
      </c>
      <c r="B9" s="16" t="s">
        <v>43</v>
      </c>
      <c r="C9" s="41" t="n">
        <v>45931</v>
      </c>
      <c r="D9" s="42" t="n">
        <v>45982</v>
      </c>
      <c r="E9" s="17" t="n">
        <v>1.8102</v>
      </c>
      <c r="F9" s="17" t="n">
        <v>1.8517</v>
      </c>
      <c r="G9" s="17" t="n">
        <v>2816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41</v>
      </c>
      <c r="B10" s="16" t="s">
        <v>43</v>
      </c>
      <c r="C10" s="41" t="n">
        <v>45938</v>
      </c>
      <c r="D10" s="42" t="n">
        <v>45982</v>
      </c>
      <c r="E10" s="17" t="n">
        <v>1.816</v>
      </c>
      <c r="F10" s="17" t="n">
        <v>1.8517</v>
      </c>
      <c r="G10" s="17" t="n">
        <v>184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41</v>
      </c>
      <c r="B11" s="16" t="s">
        <v>43</v>
      </c>
      <c r="C11" s="41" t="n">
        <v>45938</v>
      </c>
      <c r="D11" s="42" t="n">
        <v>45985</v>
      </c>
      <c r="E11" s="17" t="n">
        <v>1.816</v>
      </c>
      <c r="F11" s="17" t="n">
        <v>1.8542</v>
      </c>
      <c r="G11" s="17" t="n">
        <v>70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41</v>
      </c>
      <c r="B12" s="16" t="s">
        <v>43</v>
      </c>
      <c r="C12" s="41" t="n">
        <v>45945</v>
      </c>
      <c r="D12" s="42" t="n">
        <v>45985</v>
      </c>
      <c r="E12" s="17" t="n">
        <v>1.822</v>
      </c>
      <c r="F12" s="17" t="n">
        <v>1.8542</v>
      </c>
      <c r="G12" s="17" t="n">
        <v>1470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41</v>
      </c>
      <c r="B13" s="16" t="s">
        <v>43</v>
      </c>
      <c r="C13" s="41" t="n">
        <v>45954</v>
      </c>
      <c r="D13" s="42" t="n">
        <v>45985</v>
      </c>
      <c r="E13" s="17" t="n">
        <v>1.8294</v>
      </c>
      <c r="F13" s="17" t="n">
        <v>1.8542</v>
      </c>
      <c r="G13" s="17" t="n">
        <v>409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41</v>
      </c>
      <c r="B14" s="16" t="s">
        <v>43</v>
      </c>
      <c r="C14" s="41" t="n">
        <v>45961</v>
      </c>
      <c r="D14" s="42" t="n">
        <v>45985</v>
      </c>
      <c r="E14" s="17" t="n">
        <v>1.835</v>
      </c>
      <c r="F14" s="17" t="n">
        <v>1.8542</v>
      </c>
      <c r="G14" s="17" t="n">
        <v>209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41</v>
      </c>
      <c r="B15" s="16" t="s">
        <v>43</v>
      </c>
      <c r="C15" s="41" t="n">
        <v>45968</v>
      </c>
      <c r="D15" s="42" t="n">
        <v>45985</v>
      </c>
      <c r="E15" s="17" t="n">
        <v>1.8404</v>
      </c>
      <c r="F15" s="17" t="n">
        <v>1.8542</v>
      </c>
      <c r="G15" s="17" t="n">
        <v>113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70</v>
      </c>
      <c r="B1" s="18" t="s">
        <v>9</v>
      </c>
      <c r="C1" s="18" t="s">
        <v>71</v>
      </c>
      <c r="D1" s="18" t="s">
        <v>72</v>
      </c>
      <c r="E1" s="18" t="s">
        <v>73</v>
      </c>
      <c r="F1" s="18" t="s">
        <v>74</v>
      </c>
      <c r="G1" s="18" t="s">
        <v>75</v>
      </c>
      <c r="H1" s="18" t="s">
        <v>76</v>
      </c>
    </row>
    <row collapsed="false" customFormat="false" customHeight="false" hidden="false" ht="12.1" outlineLevel="0" r="2">
      <c r="A2" s="13" t="n">
        <v>45851</v>
      </c>
      <c r="B2" s="6" t="n">
        <v>151000</v>
      </c>
      <c r="C2" s="16" t="s">
        <v>77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45919</v>
      </c>
      <c r="B3" s="6" t="n">
        <v>-300000</v>
      </c>
      <c r="C3" s="16" t="s">
        <v>78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45919</v>
      </c>
      <c r="B4" s="6" t="n">
        <v>300000</v>
      </c>
      <c r="C4" s="16" t="s">
        <v>77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45920</v>
      </c>
      <c r="B5" s="6" t="n">
        <v>300000</v>
      </c>
      <c r="C5" s="16" t="s">
        <v>77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45923</v>
      </c>
      <c r="B6" s="6" t="n">
        <v>-52000</v>
      </c>
      <c r="C6" s="16" t="s">
        <v>78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45923</v>
      </c>
      <c r="B7" s="6" t="n">
        <v>85500</v>
      </c>
      <c r="C7" s="16" t="s">
        <v>77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45924</v>
      </c>
      <c r="B8" s="6" t="n">
        <v>2500</v>
      </c>
      <c r="C8" s="16" t="s">
        <v>77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45929</v>
      </c>
      <c r="B9" s="6" t="n">
        <v>103000</v>
      </c>
      <c r="C9" s="16" t="s">
        <v>77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45929</v>
      </c>
      <c r="B10" s="6" t="n">
        <v>-106267.84</v>
      </c>
      <c r="C10" s="16" t="s">
        <v>78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45934</v>
      </c>
      <c r="B11" s="6" t="n">
        <v>-404.8</v>
      </c>
      <c r="C11" s="16" t="s">
        <v>79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45936</v>
      </c>
      <c r="B12" s="6" t="n">
        <v>-913</v>
      </c>
      <c r="C12" s="16" t="s">
        <v>80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45936</v>
      </c>
      <c r="B13" s="6" t="n">
        <v>-2007.5</v>
      </c>
      <c r="C13" s="16" t="s">
        <v>81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45936</v>
      </c>
      <c r="B14" s="6" t="n">
        <v>465.8</v>
      </c>
      <c r="C14" s="16" t="s">
        <v>82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45944</v>
      </c>
      <c r="B15" s="6" t="n">
        <v>-1248</v>
      </c>
      <c r="C15" s="16" t="s">
        <v>83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45944</v>
      </c>
      <c r="B16" s="6" t="n">
        <v>913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45951</v>
      </c>
      <c r="B17" s="6" t="n">
        <v>2007.5</v>
      </c>
      <c r="C17" s="16" t="s">
        <v>84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45954</v>
      </c>
      <c r="B18" s="6" t="n">
        <v>-310.8</v>
      </c>
      <c r="C18" s="16" t="s">
        <v>85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45954</v>
      </c>
      <c r="B19" s="6" t="n">
        <v>357.8</v>
      </c>
      <c r="C19" s="16" t="s">
        <v>86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45959</v>
      </c>
      <c r="B20" s="6" t="n">
        <v>1250</v>
      </c>
      <c r="C20" s="16" t="s">
        <v>84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45964</v>
      </c>
      <c r="B21" s="6" t="n">
        <v>-404.61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45966</v>
      </c>
      <c r="B22" s="6" t="n">
        <v>465.61</v>
      </c>
      <c r="C22" s="16" t="s">
        <v>82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45990</v>
      </c>
      <c r="B23" s="6" t="n">
        <v>20000</v>
      </c>
      <c r="C23" s="16" t="s">
        <v>77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45994</v>
      </c>
      <c r="B24" s="6" t="n">
        <v>-388.79</v>
      </c>
      <c r="C24" s="16" t="s">
        <v>88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46024</v>
      </c>
      <c r="B25" s="6" t="n">
        <v>-391.8</v>
      </c>
      <c r="C25" s="16" t="s">
        <v>89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46028</v>
      </c>
      <c r="B26" s="6" t="n">
        <v>-3202</v>
      </c>
      <c r="C26" s="16" t="s">
        <v>90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46030</v>
      </c>
      <c r="B27" s="6" t="n">
        <v>-940</v>
      </c>
      <c r="C27" s="16" t="s">
        <v>91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46033</v>
      </c>
      <c r="B28" s="6" t="n">
        <v>-707</v>
      </c>
      <c r="C28" s="16" t="s">
        <v>92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46045</v>
      </c>
      <c r="B29" s="6" t="n">
        <v>-310.8</v>
      </c>
      <c r="C29" s="16" t="s">
        <v>85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46054</v>
      </c>
      <c r="B30" s="6" t="n">
        <v>-380.14</v>
      </c>
      <c r="C30" s="16" t="s">
        <v>93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46084</v>
      </c>
      <c r="B31" s="6" t="n">
        <v>-386.32</v>
      </c>
      <c r="C31" s="16" t="s">
        <v>94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46114</v>
      </c>
      <c r="B32" s="6" t="n">
        <v>-406.19</v>
      </c>
      <c r="C32" s="16" t="s">
        <v>95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46125</v>
      </c>
      <c r="B33" s="6" t="n">
        <v>-2670.95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46134</v>
      </c>
      <c r="B34" s="6" t="n">
        <v>-282.1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46136</v>
      </c>
      <c r="B35" s="6" t="n">
        <v>-310.8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46144</v>
      </c>
      <c r="B36" s="6" t="n">
        <v>-374.56</v>
      </c>
      <c r="C36" s="16" t="s">
        <v>98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46167</v>
      </c>
      <c r="B37" s="6" t="n">
        <v>-1174</v>
      </c>
      <c r="C37" s="16" t="s">
        <v>99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46174</v>
      </c>
      <c r="B38" s="6" t="n">
        <v>-357.39</v>
      </c>
      <c r="C38" s="16" t="s">
        <v>100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2" t="n">
        <v>46216</v>
      </c>
      <c r="B39" s="5" t="n">
        <v>-487820.65</v>
      </c>
      <c r="C39" s="14" t="s">
        <v>101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/>
      <c r="B40" s="9" t="s">
        <f>=XIRR(B2:B39,A2:A39)</f>
      </c>
      <c r="C40" s="16" t="s">
        <v>102</v>
      </c>
      <c r="D40" s="16"/>
      <c r="E40" s="16"/>
      <c r="F40" s="7"/>
      <c r="G40" s="2" t="s">
        <v>103</v>
      </c>
      <c r="H40" s="6" t="s">
        <f>=SUM(I2:H39)/365</f>
      </c>
    </row>
    <row collapsed="false" customFormat="false" customHeight="false" hidden="false" ht="12.1" outlineLevel="0" r="41">
      <c r="A41" s="13"/>
      <c r="B41" s="5" t="s">
        <f>=-SUM(B2:B39)</f>
      </c>
      <c r="C41" s="16" t="s">
        <v>104</v>
      </c>
      <c r="D41" s="16"/>
      <c r="E41" s="16"/>
      <c r="F41" s="7"/>
      <c r="G41" s="14" t="s">
        <v>105</v>
      </c>
      <c r="H41" s="9" t="s">
        <f>=B41/H40</f>
      </c>
    </row>
    <row collapsed="false" customFormat="false" customHeight="false" hidden="false" ht="12.1" outlineLevel="0" r="42">
      <c r="A42" s="19"/>
    </row>
    <row collapsed="false" customFormat="false" customHeight="false" hidden="false" ht="12.1" outlineLevel="0" r="43">
      <c r="A43" s="19"/>
    </row>
    <row collapsed="false" customFormat="false" customHeight="false" hidden="false" ht="12.1" outlineLevel="0" r="44">
      <c r="A44" s="15" t="s">
        <v>106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41</v>
      </c>
      <c r="X1" s="0"/>
      <c r="Y1" s="0"/>
      <c r="Z1" s="4" t="s">
        <v>45</v>
      </c>
      <c r="AA1" s="0"/>
      <c r="AB1" s="0"/>
      <c r="AC1" s="4" t="s">
        <v>50</v>
      </c>
      <c r="AD1" s="0"/>
      <c r="AE1" s="0"/>
      <c r="AF1" s="4" t="s">
        <v>55</v>
      </c>
      <c r="AG1" s="0"/>
      <c r="AH1" s="0"/>
      <c r="AI1" s="4" t="s">
        <v>59</v>
      </c>
      <c r="AJ1" s="0"/>
    </row>
    <row collapsed="false" customFormat="false" customHeight="false" hidden="false" ht="12.1" outlineLevel="0" r="2">
      <c r="A2" s="11" t="n">
        <v>45923</v>
      </c>
      <c r="B2" s="6" t="n">
        <v>92166</v>
      </c>
      <c r="C2" s="0" t="s">
        <v>107</v>
      </c>
      <c r="D2" s="11" t="n">
        <v>45923</v>
      </c>
      <c r="E2" s="6" t="n">
        <v>40859</v>
      </c>
      <c r="F2" s="0" t="s">
        <v>107</v>
      </c>
      <c r="G2" s="11" t="n">
        <v>45923</v>
      </c>
      <c r="H2" s="6" t="n">
        <v>59266</v>
      </c>
      <c r="I2" s="0" t="s">
        <v>107</v>
      </c>
      <c r="J2" s="11" t="n">
        <v>45923</v>
      </c>
      <c r="K2" s="6" t="n">
        <v>33738.3</v>
      </c>
      <c r="L2" s="0" t="s">
        <v>107</v>
      </c>
      <c r="M2" s="11" t="n">
        <v>45944</v>
      </c>
      <c r="N2" s="6" t="n">
        <v>24455</v>
      </c>
      <c r="O2" s="0" t="s">
        <v>107</v>
      </c>
      <c r="P2" s="11" t="n">
        <v>45931</v>
      </c>
      <c r="Q2" s="6" t="n">
        <v>31290</v>
      </c>
      <c r="R2" s="0" t="s">
        <v>107</v>
      </c>
      <c r="S2" s="11" t="n">
        <v>45961</v>
      </c>
      <c r="T2" s="6" t="n">
        <v>812</v>
      </c>
      <c r="U2" s="0" t="s">
        <v>107</v>
      </c>
      <c r="V2" s="11" t="n">
        <v>45923</v>
      </c>
      <c r="W2" s="6" t="n">
        <v>27126.44</v>
      </c>
      <c r="X2" s="0" t="s">
        <v>107</v>
      </c>
      <c r="Y2" s="11" t="n">
        <v>45924</v>
      </c>
      <c r="Z2" s="6" t="n">
        <v>45.6</v>
      </c>
      <c r="AA2" s="0" t="s">
        <v>107</v>
      </c>
      <c r="AB2" s="11" t="n">
        <v>45924</v>
      </c>
      <c r="AC2" s="6" t="s">
        <f>=84299.14</f>
      </c>
      <c r="AD2" s="0" t="s">
        <v>107</v>
      </c>
      <c r="AE2" s="11" t="n">
        <v>45944</v>
      </c>
      <c r="AF2" s="6" t="s">
        <f>=10056.5</f>
      </c>
      <c r="AG2" s="0" t="s">
        <v>107</v>
      </c>
      <c r="AH2" s="11" t="n">
        <v>45982</v>
      </c>
      <c r="AI2" s="6" t="s">
        <f>=4727.5</f>
      </c>
      <c r="AJ2" s="0" t="s">
        <v>107</v>
      </c>
    </row>
    <row collapsed="false" customFormat="false" customHeight="false" hidden="false" ht="12.1" outlineLevel="0" r="3">
      <c r="A3" s="11" t="n">
        <v>45936</v>
      </c>
      <c r="B3" s="6" t="n">
        <v>-913</v>
      </c>
      <c r="C3" s="0" t="s">
        <v>80</v>
      </c>
      <c r="D3" s="11" t="n">
        <v>45931</v>
      </c>
      <c r="E3" s="6" t="n">
        <v>1101.6</v>
      </c>
      <c r="F3" s="0" t="s">
        <v>107</v>
      </c>
      <c r="G3" s="11" t="n">
        <v>46288</v>
      </c>
      <c r="H3" s="8" t="s">
        <f>=-Портфель!J4</f>
      </c>
      <c r="I3" s="0" t="s">
        <v>108</v>
      </c>
      <c r="J3" s="11" t="n">
        <v>45923</v>
      </c>
      <c r="K3" s="6" t="n">
        <v>591.9</v>
      </c>
      <c r="L3" s="0" t="s">
        <v>107</v>
      </c>
      <c r="M3" s="11" t="n">
        <v>46028</v>
      </c>
      <c r="N3" s="6" t="n">
        <v>-3202</v>
      </c>
      <c r="O3" s="0" t="s">
        <v>90</v>
      </c>
      <c r="P3" s="11" t="n">
        <v>46296</v>
      </c>
      <c r="Q3" s="8" t="s">
        <f>=-Портфель!J7</f>
      </c>
      <c r="R3" s="0" t="s">
        <v>108</v>
      </c>
      <c r="S3" s="11" t="n">
        <v>46326</v>
      </c>
      <c r="T3" s="8" t="s">
        <f>=-Портфель!J8</f>
      </c>
      <c r="U3" s="0" t="s">
        <v>108</v>
      </c>
      <c r="V3" s="11" t="n">
        <v>45931</v>
      </c>
      <c r="W3" s="6" t="n">
        <v>251.62</v>
      </c>
      <c r="X3" s="0" t="s">
        <v>107</v>
      </c>
      <c r="Y3" s="11" t="n">
        <v>45924</v>
      </c>
      <c r="Z3" s="6" t="n">
        <v>11.4</v>
      </c>
      <c r="AA3" s="0" t="s">
        <v>107</v>
      </c>
      <c r="AB3" s="11" t="n">
        <v>45934</v>
      </c>
      <c r="AC3" s="6" t="s">
        <f>=-404.8</f>
      </c>
      <c r="AD3" s="0" t="s">
        <v>79</v>
      </c>
      <c r="AE3" s="11" t="n">
        <v>45954</v>
      </c>
      <c r="AF3" s="6" t="s">
        <f>=-310.8</f>
      </c>
      <c r="AG3" s="0" t="s">
        <v>85</v>
      </c>
      <c r="AH3" s="11" t="n">
        <v>46134</v>
      </c>
      <c r="AI3" s="6" t="s">
        <f>=-282.1</f>
      </c>
      <c r="AJ3" s="0" t="s">
        <v>97</v>
      </c>
    </row>
    <row collapsed="false" customFormat="false" customHeight="false" hidden="false" ht="12.1" outlineLevel="0" r="4">
      <c r="A4" s="11" t="n">
        <v>46030</v>
      </c>
      <c r="B4" s="6" t="n">
        <v>-940</v>
      </c>
      <c r="C4" s="0" t="s">
        <v>91</v>
      </c>
      <c r="D4" s="11" t="n">
        <v>45931</v>
      </c>
      <c r="E4" s="6" t="n">
        <v>31946.4</v>
      </c>
      <c r="F4" s="0" t="s">
        <v>107</v>
      </c>
      <c r="G4" s="0"/>
      <c r="H4" s="10" t="s">
        <f>=XIRR(H2:H3,G2:G3)</f>
      </c>
      <c r="I4" s="0"/>
      <c r="J4" s="11" t="n">
        <v>45923</v>
      </c>
      <c r="K4" s="6" t="n">
        <v>22492.2</v>
      </c>
      <c r="L4" s="0" t="s">
        <v>107</v>
      </c>
      <c r="M4" s="11" t="n">
        <v>46309</v>
      </c>
      <c r="N4" s="8" t="s">
        <f>=-Портфель!J6</f>
      </c>
      <c r="O4" s="0" t="s">
        <v>108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45931</v>
      </c>
      <c r="W4" s="6" t="n">
        <v>23145.22</v>
      </c>
      <c r="X4" s="0" t="s">
        <v>107</v>
      </c>
      <c r="Y4" s="11" t="n">
        <v>45924</v>
      </c>
      <c r="Z4" s="6" t="n">
        <v>11.4</v>
      </c>
      <c r="AA4" s="0" t="s">
        <v>107</v>
      </c>
      <c r="AB4" s="11" t="n">
        <v>45964</v>
      </c>
      <c r="AC4" s="6" t="s">
        <f>=-404.61</f>
      </c>
      <c r="AD4" s="0" t="s">
        <v>87</v>
      </c>
      <c r="AE4" s="11" t="n">
        <v>46045</v>
      </c>
      <c r="AF4" s="6" t="s">
        <f>=-310.8</f>
      </c>
      <c r="AG4" s="0" t="s">
        <v>85</v>
      </c>
      <c r="AH4" s="11" t="n">
        <v>46347</v>
      </c>
      <c r="AI4" s="8" t="s">
        <f>=-Портфель!J15</f>
      </c>
      <c r="AJ4" s="0" t="s">
        <v>108</v>
      </c>
    </row>
    <row collapsed="false" customFormat="false" customHeight="false" hidden="false" ht="12.1" outlineLevel="0" r="5">
      <c r="A5" s="11" t="n">
        <v>46167</v>
      </c>
      <c r="B5" s="6" t="n">
        <v>-1174</v>
      </c>
      <c r="C5" s="0" t="s">
        <v>99</v>
      </c>
      <c r="D5" s="11" t="n">
        <v>45936</v>
      </c>
      <c r="E5" s="6" t="n">
        <v>-2007.5</v>
      </c>
      <c r="F5" s="0" t="s">
        <v>81</v>
      </c>
      <c r="G5" s="0"/>
      <c r="H5" s="8" t="s">
        <f>=-SUM(H2:H3)</f>
      </c>
      <c r="I5" s="0" t="s">
        <v>109</v>
      </c>
      <c r="J5" s="11" t="n">
        <v>45923</v>
      </c>
      <c r="K5" s="6" t="n">
        <v>2367.6</v>
      </c>
      <c r="L5" s="0" t="s">
        <v>107</v>
      </c>
      <c r="M5" s="0"/>
      <c r="N5" s="10" t="s">
        <f>=XIRR(N2:N4,M2:M4)</f>
      </c>
      <c r="O5" s="0"/>
      <c r="P5" s="0"/>
      <c r="Q5" s="8" t="s">
        <f>=-SUM(Q2:Q3)</f>
      </c>
      <c r="R5" s="0" t="s">
        <v>109</v>
      </c>
      <c r="S5" s="0"/>
      <c r="T5" s="8" t="s">
        <f>=-SUM(T2:T3)</f>
      </c>
      <c r="U5" s="0" t="s">
        <v>109</v>
      </c>
      <c r="V5" s="11" t="n">
        <v>45938</v>
      </c>
      <c r="W5" s="6" t="n">
        <v>461.26</v>
      </c>
      <c r="X5" s="0" t="s">
        <v>107</v>
      </c>
      <c r="Y5" s="11" t="n">
        <v>45924</v>
      </c>
      <c r="Z5" s="6" t="n">
        <v>159.6</v>
      </c>
      <c r="AA5" s="0" t="s">
        <v>107</v>
      </c>
      <c r="AB5" s="11" t="n">
        <v>45994</v>
      </c>
      <c r="AC5" s="6" t="s">
        <f>=-388.79</f>
      </c>
      <c r="AD5" s="0" t="s">
        <v>88</v>
      </c>
      <c r="AE5" s="11" t="n">
        <v>46136</v>
      </c>
      <c r="AF5" s="6" t="s">
        <f>=-310.8</f>
      </c>
      <c r="AG5" s="0" t="s">
        <v>85</v>
      </c>
      <c r="AH5" s="0"/>
      <c r="AI5" s="10" t="s">
        <f>=XIRR(AI2:AI4,AH2:AH4)</f>
      </c>
      <c r="AJ5" s="0"/>
    </row>
    <row collapsed="false" customFormat="false" customHeight="false" hidden="false" ht="12.1" outlineLevel="0" r="6">
      <c r="A6" s="11" t="n">
        <v>46288</v>
      </c>
      <c r="B6" s="8" t="s">
        <f>=-Портфель!J2</f>
      </c>
      <c r="C6" s="0" t="s">
        <v>108</v>
      </c>
      <c r="D6" s="11" t="n">
        <v>46125</v>
      </c>
      <c r="E6" s="6" t="n">
        <v>-2670.95</v>
      </c>
      <c r="F6" s="0" t="s">
        <v>96</v>
      </c>
      <c r="G6" s="0"/>
      <c r="H6" s="0"/>
      <c r="I6" s="0"/>
      <c r="J6" s="11" t="n">
        <v>45944</v>
      </c>
      <c r="K6" s="6" t="n">
        <v>-1248</v>
      </c>
      <c r="L6" s="0" t="s">
        <v>83</v>
      </c>
      <c r="M6" s="0"/>
      <c r="N6" s="8" t="s">
        <f>=-SUM(N2:N4)</f>
      </c>
      <c r="O6" s="0" t="s">
        <v>109</v>
      </c>
      <c r="P6" s="0"/>
      <c r="Q6" s="0"/>
      <c r="R6" s="0"/>
      <c r="S6" s="0"/>
      <c r="T6" s="0"/>
      <c r="U6" s="0"/>
      <c r="V6" s="11" t="n">
        <v>45944</v>
      </c>
      <c r="W6" s="6" t="n">
        <v>-36420</v>
      </c>
      <c r="X6" s="0" t="s">
        <v>110</v>
      </c>
      <c r="Y6" s="11" t="n">
        <v>45924</v>
      </c>
      <c r="Z6" s="6" t="n">
        <v>159.6</v>
      </c>
      <c r="AA6" s="0" t="s">
        <v>107</v>
      </c>
      <c r="AB6" s="11" t="n">
        <v>46024</v>
      </c>
      <c r="AC6" s="6" t="s">
        <f>=-391.8</f>
      </c>
      <c r="AD6" s="0" t="s">
        <v>89</v>
      </c>
      <c r="AE6" s="11" t="n">
        <v>46309</v>
      </c>
      <c r="AF6" s="8" t="s">
        <f>=-Портфель!J14</f>
      </c>
      <c r="AG6" s="0" t="s">
        <v>108</v>
      </c>
      <c r="AH6" s="0"/>
      <c r="AI6" s="8" t="s">
        <f>=-SUM(AI2:AI4)</f>
      </c>
      <c r="AJ6" s="0" t="s">
        <v>109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46288</v>
      </c>
      <c r="E7" s="8" t="s">
        <f>=-Портфель!J3</f>
      </c>
      <c r="F7" s="0" t="s">
        <v>108</v>
      </c>
      <c r="G7" s="0"/>
      <c r="H7" s="0"/>
      <c r="I7" s="0"/>
      <c r="J7" s="11" t="n">
        <v>46033</v>
      </c>
      <c r="K7" s="6" t="n">
        <v>-707</v>
      </c>
      <c r="L7" s="0" t="s">
        <v>92</v>
      </c>
      <c r="M7" s="0"/>
      <c r="N7" s="0"/>
      <c r="O7" s="0"/>
      <c r="P7" s="0"/>
      <c r="Q7" s="0"/>
      <c r="R7" s="0"/>
      <c r="S7" s="0"/>
      <c r="T7" s="0"/>
      <c r="U7" s="0"/>
      <c r="V7" s="11" t="n">
        <v>45945</v>
      </c>
      <c r="W7" s="6" t="n">
        <v>2678.34</v>
      </c>
      <c r="X7" s="0" t="s">
        <v>107</v>
      </c>
      <c r="Y7" s="11" t="n">
        <v>45924</v>
      </c>
      <c r="Z7" s="6" t="n">
        <v>11.4</v>
      </c>
      <c r="AA7" s="0" t="s">
        <v>107</v>
      </c>
      <c r="AB7" s="11" t="n">
        <v>46054</v>
      </c>
      <c r="AC7" s="6" t="s">
        <f>=-380.14</f>
      </c>
      <c r="AD7" s="0" t="s">
        <v>93</v>
      </c>
      <c r="AE7" s="0"/>
      <c r="AF7" s="10" t="s">
        <f>=XIRR(AF2:AF6,AE2:AE6)</f>
      </c>
      <c r="AG7" s="0"/>
    </row>
    <row collapsed="false" customFormat="false" customHeight="false" hidden="false" ht="12.1" outlineLevel="0" r="8">
      <c r="A8" s="0"/>
      <c r="B8" s="8" t="s">
        <f>=-SUM(B2:B6)</f>
      </c>
      <c r="C8" s="0" t="s">
        <v>109</v>
      </c>
      <c r="D8" s="0"/>
      <c r="E8" s="10" t="s">
        <f>=XIRR(E2:E7,D2:D7)</f>
      </c>
      <c r="F8" s="0"/>
      <c r="G8" s="0"/>
      <c r="H8" s="0"/>
      <c r="I8" s="0"/>
      <c r="J8" s="11" t="n">
        <v>46288</v>
      </c>
      <c r="K8" s="8" t="s">
        <f>=-Портфель!J5</f>
      </c>
      <c r="L8" s="0" t="s">
        <v>108</v>
      </c>
      <c r="M8" s="0"/>
      <c r="N8" s="0"/>
      <c r="O8" s="0"/>
      <c r="P8" s="0"/>
      <c r="Q8" s="0"/>
      <c r="R8" s="0"/>
      <c r="S8" s="0"/>
      <c r="T8" s="0"/>
      <c r="U8" s="0"/>
      <c r="V8" s="11" t="n">
        <v>45954</v>
      </c>
      <c r="W8" s="6" t="n">
        <v>-8689.18</v>
      </c>
      <c r="X8" s="0" t="s">
        <v>110</v>
      </c>
      <c r="Y8" s="11" t="n">
        <v>46289</v>
      </c>
      <c r="Z8" s="8" t="s">
        <f>=-Портфель!J11</f>
      </c>
      <c r="AA8" s="0" t="s">
        <v>108</v>
      </c>
      <c r="AB8" s="11" t="n">
        <v>46084</v>
      </c>
      <c r="AC8" s="6" t="s">
        <f>=-386.32</f>
      </c>
      <c r="AD8" s="0" t="s">
        <v>94</v>
      </c>
      <c r="AE8" s="0"/>
      <c r="AF8" s="8" t="s">
        <f>=-SUM(AF2:AF6)</f>
      </c>
      <c r="AG8" s="0" t="s">
        <v>109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109</v>
      </c>
      <c r="G9" s="0"/>
      <c r="H9" s="0"/>
      <c r="I9" s="0"/>
      <c r="J9" s="0"/>
      <c r="K9" s="10" t="s">
        <f>=XIRR(K2:K8,J2:J8)</f>
      </c>
      <c r="L9" s="0"/>
      <c r="M9" s="0"/>
      <c r="N9" s="0"/>
      <c r="O9" s="0"/>
      <c r="P9" s="0"/>
      <c r="Q9" s="0"/>
      <c r="R9" s="0"/>
      <c r="S9" s="0"/>
      <c r="T9" s="0"/>
      <c r="U9" s="0"/>
      <c r="V9" s="11" t="n">
        <v>45954</v>
      </c>
      <c r="W9" s="6" t="n">
        <v>-731.72</v>
      </c>
      <c r="X9" s="0" t="s">
        <v>110</v>
      </c>
      <c r="Y9" s="0"/>
      <c r="Z9" s="10" t="s">
        <f>=XIRR(Z2:Z8,Y2:Y8)</f>
      </c>
      <c r="AA9" s="0"/>
      <c r="AB9" s="11" t="n">
        <v>46114</v>
      </c>
      <c r="AC9" s="6" t="s">
        <f>=-406.19</f>
      </c>
      <c r="AD9" s="0" t="s">
        <v>95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f>=-SUM(K2:K8)</f>
      </c>
      <c r="L10" s="0" t="s">
        <v>109</v>
      </c>
      <c r="M10" s="0"/>
      <c r="N10" s="0"/>
      <c r="O10" s="0"/>
      <c r="P10" s="0"/>
      <c r="Q10" s="0"/>
      <c r="R10" s="0"/>
      <c r="S10" s="0"/>
      <c r="T10" s="0"/>
      <c r="U10" s="0"/>
      <c r="V10" s="11" t="n">
        <v>45954</v>
      </c>
      <c r="W10" s="6" t="n">
        <v>748.22</v>
      </c>
      <c r="X10" s="0" t="s">
        <v>107</v>
      </c>
      <c r="Y10" s="0"/>
      <c r="Z10" s="8" t="s">
        <f>=-SUM(Z2:Z8)</f>
      </c>
      <c r="AA10" s="0" t="s">
        <v>109</v>
      </c>
      <c r="AB10" s="11" t="n">
        <v>46144</v>
      </c>
      <c r="AC10" s="6" t="s">
        <f>=-374.56</f>
      </c>
      <c r="AD10" s="0" t="s">
        <v>98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11" t="n">
        <v>45961</v>
      </c>
      <c r="W11" s="6" t="n">
        <v>383.52</v>
      </c>
      <c r="X11" s="0" t="s">
        <v>107</v>
      </c>
      <c r="Y11" s="0"/>
      <c r="Z11" s="0"/>
      <c r="AA11" s="0"/>
      <c r="AB11" s="11" t="n">
        <v>46174</v>
      </c>
      <c r="AC11" s="6" t="s">
        <f>=-357.39</f>
      </c>
      <c r="AD11" s="0" t="s">
        <v>100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45968</v>
      </c>
      <c r="W12" s="6" t="n">
        <v>772.97</v>
      </c>
      <c r="X12" s="0" t="s">
        <v>107</v>
      </c>
      <c r="Y12" s="0"/>
      <c r="Z12" s="0"/>
      <c r="AA12" s="0"/>
      <c r="AB12" s="11" t="n">
        <v>46289</v>
      </c>
      <c r="AC12" s="8" t="s">
        <f>=-Портфель!J13</f>
      </c>
      <c r="AD12" s="0" t="s">
        <v>108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45982</v>
      </c>
      <c r="W13" s="6" t="n">
        <v>833.31</v>
      </c>
      <c r="X13" s="0" t="s">
        <v>107</v>
      </c>
      <c r="Y13" s="0"/>
      <c r="Z13" s="0"/>
      <c r="AA13" s="0"/>
      <c r="AB13" s="0"/>
      <c r="AC13" s="10" t="s">
        <f>=XIRR(AC2:AC12,AB2:AB12)</f>
      </c>
      <c r="AD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45982</v>
      </c>
      <c r="W14" s="6" t="n">
        <v>-5555.1</v>
      </c>
      <c r="X14" s="0" t="s">
        <v>110</v>
      </c>
      <c r="Y14" s="0"/>
      <c r="Z14" s="0"/>
      <c r="AA14" s="0"/>
      <c r="AB14" s="0"/>
      <c r="AC14" s="8" t="s">
        <f>=-SUM(AC2:AC12)</f>
      </c>
      <c r="AD14" s="0" t="s">
        <v>109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45985</v>
      </c>
      <c r="W15" s="6" t="n">
        <v>-4210.89</v>
      </c>
      <c r="X15" s="0" t="s">
        <v>110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45986</v>
      </c>
      <c r="W16" s="6" t="n">
        <v>135.42</v>
      </c>
      <c r="X16" s="0" t="s">
        <v>107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46288</v>
      </c>
      <c r="W17" s="8" t="s">
        <f>=-Портфель!J10</f>
      </c>
      <c r="X17" s="0" t="s">
        <v>108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10" t="s">
        <f>=XIRR(W2:W17,V2:V17)</f>
      </c>
      <c r="X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8" t="s">
        <f>=-SUM(W2:W17)</f>
      </c>
      <c r="X19" s="0" t="s">
        <v>109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111</v>
      </c>
      <c r="C1" s="0"/>
    </row>
    <row collapsed="false" customFormat="false" customHeight="false" hidden="false" ht="12.1" outlineLevel="0" r="2">
      <c r="A2" s="11" t="n">
        <v>45853</v>
      </c>
      <c r="B2" s="6" t="n">
        <v>150993.64</v>
      </c>
      <c r="C2" s="0" t="s">
        <v>107</v>
      </c>
    </row>
    <row collapsed="false" customFormat="false" customHeight="false" hidden="false" ht="12.1" outlineLevel="0" r="3">
      <c r="A3" s="11" t="n">
        <v>45924</v>
      </c>
      <c r="B3" s="6" t="n">
        <v>-52298.4</v>
      </c>
      <c r="C3" s="0" t="s">
        <v>110</v>
      </c>
    </row>
    <row collapsed="false" customFormat="false" customHeight="false" hidden="false" ht="12.1" outlineLevel="0" r="4">
      <c r="A4" s="11" t="n">
        <v>45930</v>
      </c>
      <c r="B4" s="6" t="n">
        <v>-104137.39</v>
      </c>
      <c r="C4" s="0" t="s">
        <v>110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109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112</v>
      </c>
      <c r="C1" s="0"/>
      <c r="D1" s="0"/>
      <c r="E1" s="3" t="s">
        <v>113</v>
      </c>
      <c r="F1" s="0"/>
      <c r="G1" s="0"/>
      <c r="H1" s="3" t="s">
        <v>114</v>
      </c>
      <c r="I1" s="0"/>
      <c r="J1" s="0"/>
      <c r="K1" s="3" t="s">
        <v>115</v>
      </c>
      <c r="L1" s="0"/>
      <c r="M1" s="0"/>
      <c r="N1" s="3" t="s">
        <v>116</v>
      </c>
      <c r="O1" s="0"/>
      <c r="P1" s="0"/>
      <c r="Q1" s="3" t="s">
        <v>117</v>
      </c>
      <c r="R1" s="0"/>
      <c r="S1" s="0"/>
      <c r="T1" s="3" t="s">
        <v>118</v>
      </c>
      <c r="U1" s="0"/>
      <c r="V1" s="0"/>
      <c r="W1" s="3" t="s">
        <v>119</v>
      </c>
      <c r="X1" s="0"/>
      <c r="Y1" s="0"/>
      <c r="Z1" s="3" t="s">
        <v>120</v>
      </c>
      <c r="AA1" s="0"/>
      <c r="AB1" s="0"/>
      <c r="AC1" s="3" t="s">
        <v>121</v>
      </c>
      <c r="AD1" s="0"/>
      <c r="AE1" s="0"/>
      <c r="AF1" s="3" t="s">
        <v>122</v>
      </c>
      <c r="AG1" s="0"/>
      <c r="AH1" s="0"/>
      <c r="AI1" s="3" t="s">
        <v>123</v>
      </c>
      <c r="AJ1" s="0"/>
    </row>
    <row collapsed="false" customFormat="false" customHeight="false" hidden="false" ht="12.1" outlineLevel="0" r="2">
      <c r="A2" s="11" t="n">
        <v>45923</v>
      </c>
      <c r="B2" s="6" t="n">
        <v>300</v>
      </c>
      <c r="C2" s="6" t="n">
        <v>92166</v>
      </c>
      <c r="D2" s="11" t="n">
        <v>45923</v>
      </c>
      <c r="E2" s="6" t="n">
        <v>35</v>
      </c>
      <c r="F2" s="6" t="n">
        <v>40859</v>
      </c>
      <c r="G2" s="11" t="n">
        <v>45923</v>
      </c>
      <c r="H2" s="6" t="n">
        <v>200</v>
      </c>
      <c r="I2" s="6" t="n">
        <v>59266</v>
      </c>
      <c r="J2" s="11" t="n">
        <v>45923</v>
      </c>
      <c r="K2" s="6" t="n">
        <v>57</v>
      </c>
      <c r="L2" s="6" t="n">
        <v>33738.3</v>
      </c>
      <c r="M2" s="11" t="n">
        <v>45944</v>
      </c>
      <c r="N2" s="6" t="n">
        <v>10</v>
      </c>
      <c r="O2" s="6" t="n">
        <v>24455</v>
      </c>
      <c r="P2" s="11" t="n">
        <v>45931</v>
      </c>
      <c r="Q2" s="6" t="n">
        <v>300</v>
      </c>
      <c r="R2" s="6" t="n">
        <v>31290</v>
      </c>
      <c r="S2" s="11" t="n">
        <v>45961</v>
      </c>
      <c r="T2" s="6" t="n">
        <v>10</v>
      </c>
      <c r="U2" s="6" t="n">
        <v>812</v>
      </c>
      <c r="V2" s="11" t="n">
        <v>45968</v>
      </c>
      <c r="W2" s="6" t="n">
        <v>307</v>
      </c>
      <c r="X2" s="6" t="n">
        <v>565.00426190476</v>
      </c>
      <c r="Y2" s="11" t="n">
        <v>45924</v>
      </c>
      <c r="Z2" s="6" t="n">
        <v>1</v>
      </c>
      <c r="AA2" s="6" t="n">
        <v>11.4</v>
      </c>
      <c r="AB2" s="11" t="n">
        <v>45924</v>
      </c>
      <c r="AC2" s="6" t="n">
        <v>1</v>
      </c>
      <c r="AD2" s="6" t="n">
        <v>84299.14</v>
      </c>
      <c r="AE2" s="11" t="n">
        <v>45944</v>
      </c>
      <c r="AF2" s="6" t="n">
        <v>10</v>
      </c>
      <c r="AG2" s="6" t="n">
        <v>10056.5</v>
      </c>
      <c r="AH2" s="11" t="n">
        <v>45982</v>
      </c>
      <c r="AI2" s="6" t="n">
        <v>5</v>
      </c>
      <c r="AJ2" s="6" t="n">
        <v>4727.5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45931</v>
      </c>
      <c r="E3" s="6" t="n">
        <v>1</v>
      </c>
      <c r="F3" s="6" t="n">
        <v>1101.6</v>
      </c>
      <c r="G3" s="0"/>
      <c r="H3" s="5" t="s">
        <f>=SUM(I2:I2)/SUM(H2:H2)</f>
      </c>
      <c r="I3" s="0" t="s">
        <v>11</v>
      </c>
      <c r="J3" s="11" t="n">
        <v>45923</v>
      </c>
      <c r="K3" s="6" t="n">
        <v>1</v>
      </c>
      <c r="L3" s="6" t="n">
        <v>591.9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45982</v>
      </c>
      <c r="W3" s="6" t="n">
        <v>450</v>
      </c>
      <c r="X3" s="6" t="n">
        <v>833.31</v>
      </c>
      <c r="Y3" s="11" t="n">
        <v>45924</v>
      </c>
      <c r="Z3" s="6" t="n">
        <v>1</v>
      </c>
      <c r="AA3" s="6" t="n">
        <v>11.4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297.16</v>
      </c>
      <c r="C4" s="0" t="s">
        <v>124</v>
      </c>
      <c r="D4" s="11" t="n">
        <v>45931</v>
      </c>
      <c r="E4" s="6" t="n">
        <v>29</v>
      </c>
      <c r="F4" s="6" t="n">
        <v>31946.4</v>
      </c>
      <c r="G4" s="0"/>
      <c r="H4" s="6" t="n">
        <v>323.07</v>
      </c>
      <c r="I4" s="0" t="s">
        <v>124</v>
      </c>
      <c r="J4" s="11" t="n">
        <v>45923</v>
      </c>
      <c r="K4" s="6" t="n">
        <v>4</v>
      </c>
      <c r="L4" s="6" t="n">
        <v>2367.6</v>
      </c>
      <c r="M4" s="0"/>
      <c r="N4" s="6" t="n">
        <v>2441</v>
      </c>
      <c r="O4" s="0" t="s">
        <v>124</v>
      </c>
      <c r="P4" s="0"/>
      <c r="Q4" s="6" t="n">
        <v>74.66</v>
      </c>
      <c r="R4" s="0" t="s">
        <v>124</v>
      </c>
      <c r="S4" s="0"/>
      <c r="T4" s="6" t="n">
        <v>59.7</v>
      </c>
      <c r="U4" s="0" t="s">
        <v>124</v>
      </c>
      <c r="V4" s="11" t="n">
        <v>45986</v>
      </c>
      <c r="W4" s="6" t="n">
        <v>73</v>
      </c>
      <c r="X4" s="6" t="n">
        <v>135.42</v>
      </c>
      <c r="Y4" s="11" t="n">
        <v>45924</v>
      </c>
      <c r="Z4" s="6" t="n">
        <v>14</v>
      </c>
      <c r="AA4" s="6" t="n">
        <v>159.6</v>
      </c>
      <c r="AB4" s="0"/>
      <c r="AC4" s="6" t="n">
        <v>101.1899</v>
      </c>
      <c r="AD4" s="0" t="s">
        <v>124</v>
      </c>
      <c r="AE4" s="0"/>
      <c r="AF4" s="6" t="n">
        <v>101.67</v>
      </c>
      <c r="AG4" s="0" t="s">
        <v>124</v>
      </c>
      <c r="AH4" s="0"/>
      <c r="AI4" s="6" t="n">
        <v>92.84</v>
      </c>
      <c r="AJ4" s="0" t="s">
        <v>124</v>
      </c>
    </row>
    <row collapsed="false" customFormat="false" customHeight="false" hidden="false" ht="12.1" outlineLevel="0" r="5">
      <c r="A5" s="0"/>
      <c r="B5" s="6" t="n">
        <v>300</v>
      </c>
      <c r="C5" s="0" t="s">
        <v>125</v>
      </c>
      <c r="D5" s="0"/>
      <c r="E5" s="5" t="s">
        <f>=SUM(F2:F4)/SUM(E2:E4)</f>
      </c>
      <c r="F5" s="0" t="s">
        <v>11</v>
      </c>
      <c r="G5" s="0"/>
      <c r="H5" s="6" t="n">
        <v>200</v>
      </c>
      <c r="I5" s="0" t="s">
        <v>125</v>
      </c>
      <c r="J5" s="11" t="n">
        <v>45923</v>
      </c>
      <c r="K5" s="6" t="n">
        <v>38</v>
      </c>
      <c r="L5" s="6" t="n">
        <v>22492.2</v>
      </c>
      <c r="M5" s="0"/>
      <c r="N5" s="6" t="n">
        <v>10</v>
      </c>
      <c r="O5" s="0" t="s">
        <v>125</v>
      </c>
      <c r="P5" s="0"/>
      <c r="Q5" s="6" t="n">
        <v>300</v>
      </c>
      <c r="R5" s="0" t="s">
        <v>125</v>
      </c>
      <c r="S5" s="0"/>
      <c r="T5" s="6" t="n">
        <v>10</v>
      </c>
      <c r="U5" s="0" t="s">
        <v>125</v>
      </c>
      <c r="V5" s="0"/>
      <c r="W5" s="5" t="s">
        <f>=SUM(X2:X4)/SUM(W2:W4)</f>
      </c>
      <c r="X5" s="0" t="s">
        <v>11</v>
      </c>
      <c r="Y5" s="11" t="n">
        <v>45924</v>
      </c>
      <c r="Z5" s="6" t="n">
        <v>14</v>
      </c>
      <c r="AA5" s="6" t="n">
        <v>159.6</v>
      </c>
      <c r="AB5" s="0"/>
      <c r="AC5" s="6" t="n">
        <v>1</v>
      </c>
      <c r="AD5" s="0" t="s">
        <v>125</v>
      </c>
      <c r="AE5" s="0"/>
      <c r="AF5" s="6" t="n">
        <v>10</v>
      </c>
      <c r="AG5" s="0" t="s">
        <v>125</v>
      </c>
      <c r="AH5" s="0"/>
      <c r="AI5" s="6" t="n">
        <v>5</v>
      </c>
      <c r="AJ5" s="0" t="s">
        <v>125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126</v>
      </c>
      <c r="D6" s="0"/>
      <c r="E6" s="6" t="n">
        <v>1089.4</v>
      </c>
      <c r="F6" s="0" t="s">
        <v>124</v>
      </c>
      <c r="G6" s="0"/>
      <c r="H6" s="5" t="s">
        <f>=H5*(ABS(H4)-ABS(H3))</f>
      </c>
      <c r="I6" s="0" t="s">
        <v>126</v>
      </c>
      <c r="J6" s="0"/>
      <c r="K6" s="5" t="s">
        <f>=SUM(L2:L5)/SUM(K2:K5)</f>
      </c>
      <c r="L6" s="0" t="s">
        <v>11</v>
      </c>
      <c r="M6" s="0"/>
      <c r="N6" s="5" t="s">
        <f>=N5*(ABS(N4)-ABS(N3))</f>
      </c>
      <c r="O6" s="0" t="s">
        <v>126</v>
      </c>
      <c r="P6" s="0"/>
      <c r="Q6" s="5" t="s">
        <f>=Q5*(ABS(Q4)-ABS(Q3))</f>
      </c>
      <c r="R6" s="0" t="s">
        <v>126</v>
      </c>
      <c r="S6" s="0"/>
      <c r="T6" s="5" t="s">
        <f>=T5*(ABS(T4)-ABS(T3))</f>
      </c>
      <c r="U6" s="0" t="s">
        <v>126</v>
      </c>
      <c r="V6" s="0"/>
      <c r="W6" s="6" t="n">
        <v>2.0094</v>
      </c>
      <c r="X6" s="0" t="s">
        <v>124</v>
      </c>
      <c r="Y6" s="11" t="n">
        <v>45924</v>
      </c>
      <c r="Z6" s="6" t="n">
        <v>1</v>
      </c>
      <c r="AA6" s="6" t="n">
        <v>11.4</v>
      </c>
      <c r="AB6" s="0"/>
      <c r="AC6" s="6" t="s">
        <f>=Портфель!G13*Портфель!$Q$17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65</v>
      </c>
      <c r="F7" s="0" t="s">
        <v>125</v>
      </c>
      <c r="G7" s="0"/>
      <c r="H7" s="0"/>
      <c r="I7" s="0"/>
      <c r="J7" s="0"/>
      <c r="K7" s="6" t="n">
        <v>572</v>
      </c>
      <c r="L7" s="0" t="s">
        <v>124</v>
      </c>
      <c r="M7" s="0"/>
      <c r="N7" s="0"/>
      <c r="O7" s="0"/>
      <c r="P7" s="0"/>
      <c r="Q7" s="0"/>
      <c r="R7" s="0"/>
      <c r="S7" s="0"/>
      <c r="T7" s="0"/>
      <c r="U7" s="0"/>
      <c r="V7" s="0"/>
      <c r="W7" s="6" t="n">
        <v>830</v>
      </c>
      <c r="X7" s="0" t="s">
        <v>125</v>
      </c>
      <c r="Y7" s="11" t="n">
        <v>45924</v>
      </c>
      <c r="Z7" s="6" t="n">
        <v>4</v>
      </c>
      <c r="AA7" s="6" t="n">
        <v>45.6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126</v>
      </c>
      <c r="G8" s="0"/>
      <c r="H8" s="0"/>
      <c r="I8" s="0"/>
      <c r="J8" s="0"/>
      <c r="K8" s="6" t="n">
        <v>100</v>
      </c>
      <c r="L8" s="0" t="s">
        <v>125</v>
      </c>
      <c r="M8" s="0"/>
      <c r="N8" s="0"/>
      <c r="O8" s="0"/>
      <c r="P8" s="0"/>
      <c r="Q8" s="0"/>
      <c r="R8" s="0"/>
      <c r="S8" s="0"/>
      <c r="T8" s="0"/>
      <c r="U8" s="0"/>
      <c r="V8" s="0"/>
      <c r="W8" s="5" t="s">
        <f>=W7*(ABS(W6)-ABS(W5))</f>
      </c>
      <c r="X8" s="0" t="s">
        <v>126</v>
      </c>
      <c r="Y8" s="0"/>
      <c r="Z8" s="5" t="s">
        <f>=SUM(AA2:AA7)/SUM(Z2:Z7)</f>
      </c>
      <c r="AA8" s="0" t="s">
        <v>11</v>
      </c>
      <c r="AB8" s="0"/>
      <c r="AC8" s="5" t="s">
        <f>=AC5*(AC6*AC4/100-AC3+AC7)</f>
      </c>
      <c r="AD8" s="0" t="s">
        <v>126</v>
      </c>
      <c r="AE8" s="0"/>
      <c r="AF8" s="5" t="s">
        <f>=AF5*(AF6*AF4/100-AF3+AF7)</f>
      </c>
      <c r="AG8" s="0" t="s">
        <v>126</v>
      </c>
      <c r="AH8" s="0"/>
      <c r="AI8" s="5" t="s">
        <f>=AI5*(AI6*AI4/100-AI3+AI7)</f>
      </c>
      <c r="AJ8" s="0" t="s">
        <v>126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5" t="s">
        <f>=K8*(ABS(K7)-ABS(K6))</f>
      </c>
      <c r="L9" s="0" t="s">
        <v>126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6" t="n">
        <v>10.89</v>
      </c>
      <c r="AA9" s="0" t="s">
        <v>124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6" t="n">
        <v>35</v>
      </c>
      <c r="AA10" s="0" t="s">
        <v>125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5" t="s">
        <f>=Z10*(ABS(Z9)-ABS(Z8))</f>
      </c>
      <c r="AA11" s="0" t="s">
        <v>126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70</v>
      </c>
      <c r="B1" s="18" t="s">
        <v>0</v>
      </c>
      <c r="C1" s="18" t="s">
        <v>2</v>
      </c>
      <c r="D1" s="18" t="s">
        <v>127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128</v>
      </c>
      <c r="L1" s="18" t="s">
        <v>129</v>
      </c>
      <c r="M1" s="18" t="s">
        <v>53</v>
      </c>
      <c r="N1" s="18" t="s">
        <v>19</v>
      </c>
      <c r="O1" s="18" t="s">
        <v>40</v>
      </c>
      <c r="P1" s="18" t="s">
        <v>130</v>
      </c>
    </row>
    <row collapsed="false" customFormat="false" customHeight="false" hidden="false" ht="12.1" outlineLevel="0" r="2">
      <c r="A2" s="21" t="n">
        <v>45851</v>
      </c>
      <c r="B2" s="22" t="s">
        <v>131</v>
      </c>
      <c r="C2" s="22" t="s">
        <v>77</v>
      </c>
      <c r="D2" s="22" t="s">
        <v>131</v>
      </c>
      <c r="E2" s="22" t="s">
        <v>131</v>
      </c>
      <c r="F2" s="22" t="s">
        <v>19</v>
      </c>
      <c r="G2" s="23" t="n">
        <v>1</v>
      </c>
      <c r="H2" s="24" t="n">
        <v>151000</v>
      </c>
      <c r="I2" s="24" t="n">
        <v>151000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0" t="n">
        <v>45853</v>
      </c>
      <c r="B3" s="16" t="s">
        <v>111</v>
      </c>
      <c r="C3" s="16" t="s">
        <v>132</v>
      </c>
      <c r="D3" s="16" t="s">
        <v>107</v>
      </c>
      <c r="E3" s="16" t="s">
        <v>42</v>
      </c>
      <c r="F3" s="16" t="s">
        <v>19</v>
      </c>
      <c r="G3" s="7" t="n">
        <v>12541</v>
      </c>
      <c r="H3" s="6" t="n">
        <v>12.04</v>
      </c>
      <c r="I3" s="6" t="n">
        <v>-150993.64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6"/>
      <c r="P3" s="16"/>
    </row>
    <row collapsed="false" customFormat="false" customHeight="false" hidden="false" ht="12.1" outlineLevel="0" r="4">
      <c r="A4" s="25" t="n">
        <v>45919</v>
      </c>
      <c r="B4" s="26" t="s">
        <v>133</v>
      </c>
      <c r="C4" s="26" t="s">
        <v>78</v>
      </c>
      <c r="D4" s="26" t="s">
        <v>133</v>
      </c>
      <c r="E4" s="26" t="s">
        <v>133</v>
      </c>
      <c r="F4" s="26" t="s">
        <v>19</v>
      </c>
      <c r="G4" s="27" t="n">
        <v>1</v>
      </c>
      <c r="H4" s="28" t="n">
        <v>-300000</v>
      </c>
      <c r="I4" s="28" t="n">
        <v>-300000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8"/>
      <c r="P4" s="26"/>
    </row>
    <row collapsed="false" customFormat="false" customHeight="false" hidden="false" ht="12.1" outlineLevel="0" r="5">
      <c r="A5" s="21" t="n">
        <v>45919</v>
      </c>
      <c r="B5" s="22" t="s">
        <v>131</v>
      </c>
      <c r="C5" s="22" t="s">
        <v>77</v>
      </c>
      <c r="D5" s="22" t="s">
        <v>131</v>
      </c>
      <c r="E5" s="22" t="s">
        <v>131</v>
      </c>
      <c r="F5" s="22" t="s">
        <v>19</v>
      </c>
      <c r="G5" s="23" t="n">
        <v>1</v>
      </c>
      <c r="H5" s="24" t="n">
        <v>300000</v>
      </c>
      <c r="I5" s="24" t="n">
        <v>300000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4"/>
      <c r="P5" s="22"/>
    </row>
    <row collapsed="false" customFormat="false" customHeight="false" hidden="false" ht="12.1" outlineLevel="0" r="6">
      <c r="A6" s="21" t="n">
        <v>45920</v>
      </c>
      <c r="B6" s="22" t="s">
        <v>131</v>
      </c>
      <c r="C6" s="22" t="s">
        <v>77</v>
      </c>
      <c r="D6" s="22" t="s">
        <v>131</v>
      </c>
      <c r="E6" s="22" t="s">
        <v>131</v>
      </c>
      <c r="F6" s="22" t="s">
        <v>19</v>
      </c>
      <c r="G6" s="23" t="n">
        <v>1</v>
      </c>
      <c r="H6" s="24" t="n">
        <v>300000</v>
      </c>
      <c r="I6" s="24" t="n">
        <v>300000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4"/>
      <c r="P6" s="22"/>
    </row>
    <row collapsed="false" customFormat="false" customHeight="false" hidden="false" ht="12.1" outlineLevel="0" r="7">
      <c r="A7" s="25" t="n">
        <v>45923</v>
      </c>
      <c r="B7" s="26" t="s">
        <v>133</v>
      </c>
      <c r="C7" s="26" t="s">
        <v>78</v>
      </c>
      <c r="D7" s="26" t="s">
        <v>133</v>
      </c>
      <c r="E7" s="26" t="s">
        <v>133</v>
      </c>
      <c r="F7" s="26" t="s">
        <v>19</v>
      </c>
      <c r="G7" s="27" t="n">
        <v>1</v>
      </c>
      <c r="H7" s="28" t="n">
        <v>-52000</v>
      </c>
      <c r="I7" s="28" t="n">
        <v>-52000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8"/>
      <c r="P7" s="26"/>
    </row>
    <row collapsed="false" customFormat="false" customHeight="false" hidden="false" ht="12.1" outlineLevel="0" r="8">
      <c r="A8" s="21" t="n">
        <v>45923</v>
      </c>
      <c r="B8" s="22" t="s">
        <v>134</v>
      </c>
      <c r="C8" s="22" t="s">
        <v>135</v>
      </c>
      <c r="D8" s="22" t="s">
        <v>136</v>
      </c>
      <c r="E8" s="22" t="s">
        <v>136</v>
      </c>
      <c r="F8" s="22" t="s">
        <v>19</v>
      </c>
      <c r="G8" s="23" t="n">
        <v>1</v>
      </c>
      <c r="H8" s="24" t="n">
        <v>52161.43</v>
      </c>
      <c r="I8" s="24" t="n">
        <v>52161.43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4"/>
      <c r="P8" s="22"/>
    </row>
    <row collapsed="false" customFormat="false" customHeight="false" hidden="false" ht="12.1" outlineLevel="0" r="9">
      <c r="A9" s="29" t="n">
        <v>45923</v>
      </c>
      <c r="B9" s="30" t="s">
        <v>137</v>
      </c>
      <c r="C9" s="30" t="s">
        <v>138</v>
      </c>
      <c r="D9" s="30" t="s">
        <v>137</v>
      </c>
      <c r="E9" s="30" t="s">
        <v>137</v>
      </c>
      <c r="F9" s="30" t="s">
        <v>19</v>
      </c>
      <c r="G9" s="31" t="n">
        <v>1</v>
      </c>
      <c r="H9" s="32" t="n">
        <v>-156.9</v>
      </c>
      <c r="I9" s="32" t="n">
        <v>-156.9</v>
      </c>
      <c r="J9" s="32" t="n">
        <v>0</v>
      </c>
      <c r="K9" s="32" t="n">
        <v>0</v>
      </c>
      <c r="L9" s="32" t="n">
        <v>0</v>
      </c>
      <c r="M9" s="32"/>
      <c r="N9" s="6" t="s">
        <f>=I9+J9+K9+L9</f>
      </c>
      <c r="O9" s="32"/>
      <c r="P9" s="30"/>
    </row>
    <row collapsed="false" customFormat="false" customHeight="false" hidden="false" ht="12.1" outlineLevel="0" r="10">
      <c r="A10" s="21" t="n">
        <v>45923</v>
      </c>
      <c r="B10" s="22" t="s">
        <v>131</v>
      </c>
      <c r="C10" s="22" t="s">
        <v>77</v>
      </c>
      <c r="D10" s="22" t="s">
        <v>131</v>
      </c>
      <c r="E10" s="22" t="s">
        <v>131</v>
      </c>
      <c r="F10" s="22" t="s">
        <v>19</v>
      </c>
      <c r="G10" s="23" t="n">
        <v>1</v>
      </c>
      <c r="H10" s="24" t="n">
        <v>85500</v>
      </c>
      <c r="I10" s="24" t="n">
        <v>85500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4"/>
      <c r="P10" s="22"/>
    </row>
    <row collapsed="false" customFormat="false" customHeight="false" hidden="false" ht="12.1" outlineLevel="0" r="11">
      <c r="A11" s="20" t="n">
        <v>45923</v>
      </c>
      <c r="B11" s="16" t="s">
        <v>21</v>
      </c>
      <c r="C11" s="16" t="s">
        <v>139</v>
      </c>
      <c r="D11" s="16" t="s">
        <v>107</v>
      </c>
      <c r="E11" s="16" t="s">
        <v>17</v>
      </c>
      <c r="F11" s="16" t="s">
        <v>19</v>
      </c>
      <c r="G11" s="7" t="n">
        <v>35</v>
      </c>
      <c r="H11" s="6" t="n">
        <v>1167.4</v>
      </c>
      <c r="I11" s="6" t="n">
        <v>-40859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0" t="n">
        <v>45923</v>
      </c>
      <c r="B12" s="16" t="s">
        <v>16</v>
      </c>
      <c r="C12" s="16" t="s">
        <v>140</v>
      </c>
      <c r="D12" s="16" t="s">
        <v>107</v>
      </c>
      <c r="E12" s="16" t="s">
        <v>17</v>
      </c>
      <c r="F12" s="16" t="s">
        <v>19</v>
      </c>
      <c r="G12" s="7" t="n">
        <v>30</v>
      </c>
      <c r="H12" s="6" t="n">
        <v>3072.2</v>
      </c>
      <c r="I12" s="6" t="n">
        <v>-92166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6"/>
      <c r="P12" s="16"/>
    </row>
    <row collapsed="false" customFormat="false" customHeight="false" hidden="false" ht="12.1" outlineLevel="0" r="13">
      <c r="A13" s="20" t="n">
        <v>45923</v>
      </c>
      <c r="B13" s="16" t="s">
        <v>24</v>
      </c>
      <c r="C13" s="16" t="s">
        <v>141</v>
      </c>
      <c r="D13" s="16" t="s">
        <v>107</v>
      </c>
      <c r="E13" s="16" t="s">
        <v>17</v>
      </c>
      <c r="F13" s="16" t="s">
        <v>19</v>
      </c>
      <c r="G13" s="7" t="n">
        <v>200</v>
      </c>
      <c r="H13" s="6" t="n">
        <v>296.33</v>
      </c>
      <c r="I13" s="6" t="n">
        <v>-59266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6"/>
      <c r="P13" s="16"/>
    </row>
    <row collapsed="false" customFormat="false" customHeight="false" hidden="false" ht="12.1" outlineLevel="0" r="14">
      <c r="A14" s="20" t="n">
        <v>45923</v>
      </c>
      <c r="B14" s="16" t="s">
        <v>27</v>
      </c>
      <c r="C14" s="16" t="s">
        <v>142</v>
      </c>
      <c r="D14" s="16" t="s">
        <v>107</v>
      </c>
      <c r="E14" s="16" t="s">
        <v>17</v>
      </c>
      <c r="F14" s="16" t="s">
        <v>19</v>
      </c>
      <c r="G14" s="7" t="n">
        <v>57</v>
      </c>
      <c r="H14" s="6" t="n">
        <v>591.9</v>
      </c>
      <c r="I14" s="6" t="n">
        <v>-33738.3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6"/>
      <c r="P14" s="16"/>
    </row>
    <row collapsed="false" customFormat="false" customHeight="false" hidden="false" ht="12.1" outlineLevel="0" r="15">
      <c r="A15" s="20" t="n">
        <v>45923</v>
      </c>
      <c r="B15" s="16" t="s">
        <v>27</v>
      </c>
      <c r="C15" s="16" t="s">
        <v>142</v>
      </c>
      <c r="D15" s="16" t="s">
        <v>107</v>
      </c>
      <c r="E15" s="16" t="s">
        <v>17</v>
      </c>
      <c r="F15" s="16" t="s">
        <v>19</v>
      </c>
      <c r="G15" s="7" t="n">
        <v>1</v>
      </c>
      <c r="H15" s="6" t="n">
        <v>591.9</v>
      </c>
      <c r="I15" s="6" t="n">
        <v>-591.9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6"/>
      <c r="P15" s="16"/>
    </row>
    <row collapsed="false" customFormat="false" customHeight="false" hidden="false" ht="12.1" outlineLevel="0" r="16">
      <c r="A16" s="20" t="n">
        <v>45923</v>
      </c>
      <c r="B16" s="16" t="s">
        <v>27</v>
      </c>
      <c r="C16" s="16" t="s">
        <v>142</v>
      </c>
      <c r="D16" s="16" t="s">
        <v>107</v>
      </c>
      <c r="E16" s="16" t="s">
        <v>17</v>
      </c>
      <c r="F16" s="16" t="s">
        <v>19</v>
      </c>
      <c r="G16" s="7" t="n">
        <v>4</v>
      </c>
      <c r="H16" s="6" t="n">
        <v>591.9</v>
      </c>
      <c r="I16" s="6" t="n">
        <v>-2367.6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0" t="n">
        <v>45923</v>
      </c>
      <c r="B17" s="16" t="s">
        <v>27</v>
      </c>
      <c r="C17" s="16" t="s">
        <v>142</v>
      </c>
      <c r="D17" s="16" t="s">
        <v>107</v>
      </c>
      <c r="E17" s="16" t="s">
        <v>17</v>
      </c>
      <c r="F17" s="16" t="s">
        <v>19</v>
      </c>
      <c r="G17" s="7" t="n">
        <v>38</v>
      </c>
      <c r="H17" s="6" t="n">
        <v>591.9</v>
      </c>
      <c r="I17" s="6" t="n">
        <v>-22492.2</v>
      </c>
      <c r="J17" s="6" t="n">
        <v>0</v>
      </c>
      <c r="K17" s="6" t="n">
        <v>0</v>
      </c>
      <c r="L17" s="6" t="n">
        <v>0</v>
      </c>
      <c r="M17" s="6"/>
      <c r="N17" s="6" t="s">
        <f>=I17+J17+K17+L17</f>
      </c>
      <c r="O17" s="6"/>
      <c r="P17" s="16"/>
    </row>
    <row collapsed="false" customFormat="false" customHeight="false" hidden="false" ht="12.1" outlineLevel="0" r="18">
      <c r="A18" s="20" t="n">
        <v>45923</v>
      </c>
      <c r="B18" s="16" t="s">
        <v>143</v>
      </c>
      <c r="C18" s="16" t="s">
        <v>144</v>
      </c>
      <c r="D18" s="16" t="s">
        <v>107</v>
      </c>
      <c r="E18" s="16" t="s">
        <v>145</v>
      </c>
      <c r="F18" s="16" t="s">
        <v>19</v>
      </c>
      <c r="G18" s="7" t="n">
        <v>250</v>
      </c>
      <c r="H18" s="6" t="n">
        <v>83.97</v>
      </c>
      <c r="I18" s="6" t="n">
        <v>-20992.5</v>
      </c>
      <c r="J18" s="6" t="n">
        <v>0</v>
      </c>
      <c r="K18" s="6" t="n">
        <v>0</v>
      </c>
      <c r="L18" s="6" t="n">
        <v>0</v>
      </c>
      <c r="M18" s="6"/>
      <c r="N18" s="6" t="s">
        <f>=I18+J18+K18+L18</f>
      </c>
      <c r="O18" s="6"/>
      <c r="P18" s="16"/>
    </row>
    <row collapsed="false" customFormat="false" customHeight="false" hidden="false" ht="12.1" outlineLevel="0" r="19">
      <c r="A19" s="20" t="n">
        <v>45923</v>
      </c>
      <c r="B19" s="16" t="s">
        <v>41</v>
      </c>
      <c r="C19" s="16" t="s">
        <v>146</v>
      </c>
      <c r="D19" s="16" t="s">
        <v>107</v>
      </c>
      <c r="E19" s="16" t="s">
        <v>42</v>
      </c>
      <c r="F19" s="16" t="s">
        <v>19</v>
      </c>
      <c r="G19" s="7" t="n">
        <v>15041</v>
      </c>
      <c r="H19" s="6" t="n">
        <v>1.8035</v>
      </c>
      <c r="I19" s="6" t="n">
        <v>-27126.44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6"/>
      <c r="P19" s="16"/>
    </row>
    <row collapsed="false" customFormat="false" customHeight="false" hidden="false" ht="12.1" outlineLevel="0" r="20">
      <c r="A20" s="21" t="n">
        <v>45924</v>
      </c>
      <c r="B20" s="22" t="s">
        <v>134</v>
      </c>
      <c r="C20" s="22" t="s">
        <v>147</v>
      </c>
      <c r="D20" s="22" t="s">
        <v>136</v>
      </c>
      <c r="E20" s="22" t="s">
        <v>136</v>
      </c>
      <c r="F20" s="22" t="s">
        <v>19</v>
      </c>
      <c r="G20" s="23" t="n">
        <v>1</v>
      </c>
      <c r="H20" s="24" t="n">
        <v>-52161.43</v>
      </c>
      <c r="I20" s="24" t="n">
        <v>-52161.43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4"/>
      <c r="P20" s="22"/>
    </row>
    <row collapsed="false" customFormat="false" customHeight="false" hidden="false" ht="12.1" outlineLevel="0" r="21">
      <c r="A21" s="21" t="n">
        <v>45924</v>
      </c>
      <c r="B21" s="22" t="s">
        <v>131</v>
      </c>
      <c r="C21" s="22" t="s">
        <v>77</v>
      </c>
      <c r="D21" s="22" t="s">
        <v>131</v>
      </c>
      <c r="E21" s="22" t="s">
        <v>131</v>
      </c>
      <c r="F21" s="22" t="s">
        <v>19</v>
      </c>
      <c r="G21" s="23" t="n">
        <v>1</v>
      </c>
      <c r="H21" s="24" t="n">
        <v>2500</v>
      </c>
      <c r="I21" s="24" t="n">
        <v>2500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4"/>
      <c r="P21" s="22"/>
    </row>
    <row collapsed="false" customFormat="false" customHeight="false" hidden="false" ht="12.1" outlineLevel="0" r="22">
      <c r="A22" s="33" t="n">
        <v>45924</v>
      </c>
      <c r="B22" s="34" t="s">
        <v>111</v>
      </c>
      <c r="C22" s="34" t="s">
        <v>132</v>
      </c>
      <c r="D22" s="34" t="s">
        <v>110</v>
      </c>
      <c r="E22" s="34" t="s">
        <v>42</v>
      </c>
      <c r="F22" s="34" t="s">
        <v>19</v>
      </c>
      <c r="G22" s="35" t="n">
        <v>-4200</v>
      </c>
      <c r="H22" s="36" t="n">
        <v>12.452</v>
      </c>
      <c r="I22" s="36" t="n">
        <v>52298.4</v>
      </c>
      <c r="J22" s="36" t="n">
        <v>0</v>
      </c>
      <c r="K22" s="36" t="n">
        <v>0</v>
      </c>
      <c r="L22" s="36" t="n">
        <v>0</v>
      </c>
      <c r="M22" s="36"/>
      <c r="N22" s="6" t="s">
        <f>=I22+J22+K22+L22</f>
      </c>
      <c r="O22" s="36"/>
      <c r="P22" s="34"/>
    </row>
    <row collapsed="false" customFormat="false" customHeight="false" hidden="false" ht="12.1" outlineLevel="0" r="23">
      <c r="A23" s="20" t="n">
        <v>45924</v>
      </c>
      <c r="B23" s="16" t="s">
        <v>50</v>
      </c>
      <c r="C23" s="16" t="s">
        <v>148</v>
      </c>
      <c r="D23" s="16" t="s">
        <v>107</v>
      </c>
      <c r="E23" s="16" t="s">
        <v>51</v>
      </c>
      <c r="F23" s="16" t="s">
        <v>19</v>
      </c>
      <c r="G23" s="7" t="n">
        <v>1</v>
      </c>
      <c r="H23" s="6" t="n">
        <v>99.9499</v>
      </c>
      <c r="I23" s="6" t="n">
        <v>-83976.51</v>
      </c>
      <c r="J23" s="6" t="n">
        <v>-322.63</v>
      </c>
      <c r="K23" s="6" t="n">
        <v>0</v>
      </c>
      <c r="L23" s="6" t="n">
        <v>0</v>
      </c>
      <c r="M23" s="6"/>
      <c r="N23" s="6" t="s">
        <f>=I23+J23+K23+L23</f>
      </c>
      <c r="O23" s="6"/>
      <c r="P23" s="16"/>
    </row>
    <row collapsed="false" customFormat="false" customHeight="false" hidden="false" ht="12.1" outlineLevel="0" r="24">
      <c r="A24" s="20" t="n">
        <v>45924</v>
      </c>
      <c r="B24" s="16" t="s">
        <v>45</v>
      </c>
      <c r="C24" s="16" t="s">
        <v>149</v>
      </c>
      <c r="D24" s="16" t="s">
        <v>107</v>
      </c>
      <c r="E24" s="16" t="s">
        <v>42</v>
      </c>
      <c r="F24" s="16" t="s">
        <v>19</v>
      </c>
      <c r="G24" s="7" t="n">
        <v>1</v>
      </c>
      <c r="H24" s="6" t="n">
        <v>11.4</v>
      </c>
      <c r="I24" s="6" t="n">
        <v>-11.4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0" t="n">
        <v>45924</v>
      </c>
      <c r="B25" s="16" t="s">
        <v>45</v>
      </c>
      <c r="C25" s="16" t="s">
        <v>149</v>
      </c>
      <c r="D25" s="16" t="s">
        <v>107</v>
      </c>
      <c r="E25" s="16" t="s">
        <v>42</v>
      </c>
      <c r="F25" s="16" t="s">
        <v>19</v>
      </c>
      <c r="G25" s="7" t="n">
        <v>1</v>
      </c>
      <c r="H25" s="6" t="n">
        <v>11.4</v>
      </c>
      <c r="I25" s="6" t="n">
        <v>-11.4</v>
      </c>
      <c r="J25" s="6" t="n">
        <v>0</v>
      </c>
      <c r="K25" s="6" t="n">
        <v>0</v>
      </c>
      <c r="L25" s="6" t="n">
        <v>0</v>
      </c>
      <c r="M25" s="6"/>
      <c r="N25" s="6" t="s">
        <f>=I25+J25+K25+L25</f>
      </c>
      <c r="O25" s="6"/>
      <c r="P25" s="16"/>
    </row>
    <row collapsed="false" customFormat="false" customHeight="false" hidden="false" ht="12.1" outlineLevel="0" r="26">
      <c r="A26" s="20" t="n">
        <v>45924</v>
      </c>
      <c r="B26" s="16" t="s">
        <v>45</v>
      </c>
      <c r="C26" s="16" t="s">
        <v>149</v>
      </c>
      <c r="D26" s="16" t="s">
        <v>107</v>
      </c>
      <c r="E26" s="16" t="s">
        <v>42</v>
      </c>
      <c r="F26" s="16" t="s">
        <v>19</v>
      </c>
      <c r="G26" s="7" t="n">
        <v>14</v>
      </c>
      <c r="H26" s="6" t="n">
        <v>11.4</v>
      </c>
      <c r="I26" s="6" t="n">
        <v>-159.6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6"/>
      <c r="P26" s="16"/>
    </row>
    <row collapsed="false" customFormat="false" customHeight="false" hidden="false" ht="12.1" outlineLevel="0" r="27">
      <c r="A27" s="20" t="n">
        <v>45924</v>
      </c>
      <c r="B27" s="16" t="s">
        <v>45</v>
      </c>
      <c r="C27" s="16" t="s">
        <v>149</v>
      </c>
      <c r="D27" s="16" t="s">
        <v>107</v>
      </c>
      <c r="E27" s="16" t="s">
        <v>42</v>
      </c>
      <c r="F27" s="16" t="s">
        <v>19</v>
      </c>
      <c r="G27" s="7" t="n">
        <v>14</v>
      </c>
      <c r="H27" s="6" t="n">
        <v>11.4</v>
      </c>
      <c r="I27" s="6" t="n">
        <v>-159.6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6"/>
      <c r="P27" s="16"/>
    </row>
    <row collapsed="false" customFormat="false" customHeight="false" hidden="false" ht="12.1" outlineLevel="0" r="28">
      <c r="A28" s="20" t="n">
        <v>45924</v>
      </c>
      <c r="B28" s="16" t="s">
        <v>45</v>
      </c>
      <c r="C28" s="16" t="s">
        <v>149</v>
      </c>
      <c r="D28" s="16" t="s">
        <v>107</v>
      </c>
      <c r="E28" s="16" t="s">
        <v>42</v>
      </c>
      <c r="F28" s="16" t="s">
        <v>19</v>
      </c>
      <c r="G28" s="7" t="n">
        <v>1</v>
      </c>
      <c r="H28" s="6" t="n">
        <v>11.4</v>
      </c>
      <c r="I28" s="6" t="n">
        <v>-11.4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6"/>
      <c r="P28" s="16"/>
    </row>
    <row collapsed="false" customFormat="false" customHeight="false" hidden="false" ht="12.1" outlineLevel="0" r="29">
      <c r="A29" s="20" t="n">
        <v>45924</v>
      </c>
      <c r="B29" s="16" t="s">
        <v>45</v>
      </c>
      <c r="C29" s="16" t="s">
        <v>149</v>
      </c>
      <c r="D29" s="16" t="s">
        <v>107</v>
      </c>
      <c r="E29" s="16" t="s">
        <v>42</v>
      </c>
      <c r="F29" s="16" t="s">
        <v>19</v>
      </c>
      <c r="G29" s="7" t="n">
        <v>4</v>
      </c>
      <c r="H29" s="6" t="n">
        <v>11.4</v>
      </c>
      <c r="I29" s="6" t="n">
        <v>-45.6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6"/>
      <c r="P29" s="16"/>
    </row>
    <row collapsed="false" customFormat="false" customHeight="false" hidden="false" ht="12.1" outlineLevel="0" r="30">
      <c r="A30" s="25" t="n">
        <v>45929</v>
      </c>
      <c r="B30" s="26" t="s">
        <v>133</v>
      </c>
      <c r="C30" s="26" t="s">
        <v>78</v>
      </c>
      <c r="D30" s="26" t="s">
        <v>133</v>
      </c>
      <c r="E30" s="26" t="s">
        <v>133</v>
      </c>
      <c r="F30" s="26" t="s">
        <v>19</v>
      </c>
      <c r="G30" s="27" t="n">
        <v>1</v>
      </c>
      <c r="H30" s="28" t="n">
        <v>-106267.84</v>
      </c>
      <c r="I30" s="28" t="n">
        <v>-106267.84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8"/>
      <c r="P30" s="26"/>
    </row>
    <row collapsed="false" customFormat="false" customHeight="false" hidden="false" ht="12.1" outlineLevel="0" r="31">
      <c r="A31" s="29" t="n">
        <v>45929</v>
      </c>
      <c r="B31" s="30" t="s">
        <v>150</v>
      </c>
      <c r="C31" s="30" t="s">
        <v>151</v>
      </c>
      <c r="D31" s="30" t="s">
        <v>150</v>
      </c>
      <c r="E31" s="30" t="s">
        <v>150</v>
      </c>
      <c r="F31" s="30" t="s">
        <v>19</v>
      </c>
      <c r="G31" s="31" t="n">
        <v>1</v>
      </c>
      <c r="H31" s="32" t="n">
        <v>-205</v>
      </c>
      <c r="I31" s="32" t="n">
        <v>-205</v>
      </c>
      <c r="J31" s="32" t="n">
        <v>0</v>
      </c>
      <c r="K31" s="32" t="n">
        <v>0</v>
      </c>
      <c r="L31" s="32" t="n">
        <v>0</v>
      </c>
      <c r="M31" s="32"/>
      <c r="N31" s="6" t="s">
        <f>=I31+J31+K31+L31</f>
      </c>
      <c r="O31" s="32"/>
      <c r="P31" s="30"/>
    </row>
    <row collapsed="false" customFormat="false" customHeight="false" hidden="false" ht="12.1" outlineLevel="0" r="32">
      <c r="A32" s="21" t="n">
        <v>45929</v>
      </c>
      <c r="B32" s="22" t="s">
        <v>134</v>
      </c>
      <c r="C32" s="22" t="s">
        <v>135</v>
      </c>
      <c r="D32" s="22" t="s">
        <v>136</v>
      </c>
      <c r="E32" s="22" t="s">
        <v>136</v>
      </c>
      <c r="F32" s="22" t="s">
        <v>19</v>
      </c>
      <c r="G32" s="23" t="n">
        <v>1</v>
      </c>
      <c r="H32" s="24" t="n">
        <v>104137.39</v>
      </c>
      <c r="I32" s="24" t="n">
        <v>104137.39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4"/>
      <c r="P32" s="22"/>
    </row>
    <row collapsed="false" customFormat="false" customHeight="false" hidden="false" ht="12.1" outlineLevel="0" r="33">
      <c r="A33" s="29" t="n">
        <v>45929</v>
      </c>
      <c r="B33" s="30" t="s">
        <v>137</v>
      </c>
      <c r="C33" s="30" t="s">
        <v>138</v>
      </c>
      <c r="D33" s="30" t="s">
        <v>137</v>
      </c>
      <c r="E33" s="30" t="s">
        <v>137</v>
      </c>
      <c r="F33" s="30" t="s">
        <v>19</v>
      </c>
      <c r="G33" s="31" t="n">
        <v>1</v>
      </c>
      <c r="H33" s="32" t="n">
        <v>-312.41</v>
      </c>
      <c r="I33" s="32" t="n">
        <v>-312.41</v>
      </c>
      <c r="J33" s="32" t="n">
        <v>0</v>
      </c>
      <c r="K33" s="32" t="n">
        <v>0</v>
      </c>
      <c r="L33" s="32" t="n">
        <v>0</v>
      </c>
      <c r="M33" s="32"/>
      <c r="N33" s="6" t="s">
        <f>=I33+J33+K33+L33</f>
      </c>
      <c r="O33" s="32"/>
      <c r="P33" s="30"/>
    </row>
    <row collapsed="false" customFormat="false" customHeight="false" hidden="false" ht="12.1" outlineLevel="0" r="34">
      <c r="A34" s="21" t="n">
        <v>45929</v>
      </c>
      <c r="B34" s="22" t="s">
        <v>131</v>
      </c>
      <c r="C34" s="22" t="s">
        <v>77</v>
      </c>
      <c r="D34" s="22" t="s">
        <v>131</v>
      </c>
      <c r="E34" s="22" t="s">
        <v>131</v>
      </c>
      <c r="F34" s="22" t="s">
        <v>19</v>
      </c>
      <c r="G34" s="23" t="n">
        <v>1</v>
      </c>
      <c r="H34" s="24" t="n">
        <v>103000</v>
      </c>
      <c r="I34" s="24" t="n">
        <v>103000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4"/>
      <c r="P34" s="22"/>
    </row>
    <row collapsed="false" customFormat="false" customHeight="false" hidden="false" ht="12.1" outlineLevel="0" r="35">
      <c r="A35" s="21" t="n">
        <v>45930</v>
      </c>
      <c r="B35" s="22" t="s">
        <v>134</v>
      </c>
      <c r="C35" s="22" t="s">
        <v>147</v>
      </c>
      <c r="D35" s="22" t="s">
        <v>136</v>
      </c>
      <c r="E35" s="22" t="s">
        <v>136</v>
      </c>
      <c r="F35" s="22" t="s">
        <v>19</v>
      </c>
      <c r="G35" s="23" t="n">
        <v>1</v>
      </c>
      <c r="H35" s="24" t="n">
        <v>-104137.39</v>
      </c>
      <c r="I35" s="24" t="n">
        <v>-104137.39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4"/>
      <c r="P35" s="22"/>
    </row>
    <row collapsed="false" customFormat="false" customHeight="false" hidden="false" ht="12.1" outlineLevel="0" r="36">
      <c r="A36" s="33" t="n">
        <v>45930</v>
      </c>
      <c r="B36" s="34" t="s">
        <v>111</v>
      </c>
      <c r="C36" s="34" t="s">
        <v>132</v>
      </c>
      <c r="D36" s="34" t="s">
        <v>110</v>
      </c>
      <c r="E36" s="34" t="s">
        <v>42</v>
      </c>
      <c r="F36" s="34" t="s">
        <v>19</v>
      </c>
      <c r="G36" s="35" t="n">
        <v>-8341</v>
      </c>
      <c r="H36" s="36" t="n">
        <v>12.485</v>
      </c>
      <c r="I36" s="36" t="n">
        <v>104137.39</v>
      </c>
      <c r="J36" s="36" t="n">
        <v>0</v>
      </c>
      <c r="K36" s="36" t="n">
        <v>0</v>
      </c>
      <c r="L36" s="36" t="n">
        <v>0</v>
      </c>
      <c r="M36" s="36"/>
      <c r="N36" s="6" t="s">
        <f>=I36+J36+K36+L36</f>
      </c>
      <c r="O36" s="36"/>
      <c r="P36" s="34"/>
    </row>
    <row collapsed="false" customFormat="false" customHeight="false" hidden="false" ht="12.1" outlineLevel="0" r="37">
      <c r="A37" s="20" t="n">
        <v>45931</v>
      </c>
      <c r="B37" s="16" t="s">
        <v>33</v>
      </c>
      <c r="C37" s="16" t="s">
        <v>152</v>
      </c>
      <c r="D37" s="16" t="s">
        <v>107</v>
      </c>
      <c r="E37" s="16" t="s">
        <v>17</v>
      </c>
      <c r="F37" s="16" t="s">
        <v>19</v>
      </c>
      <c r="G37" s="7" t="n">
        <v>300</v>
      </c>
      <c r="H37" s="6" t="n">
        <v>104.3</v>
      </c>
      <c r="I37" s="6" t="n">
        <v>-31290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6"/>
      <c r="P37" s="16"/>
    </row>
    <row collapsed="false" customFormat="false" customHeight="false" hidden="false" ht="12.1" outlineLevel="0" r="38">
      <c r="A38" s="20" t="n">
        <v>45931</v>
      </c>
      <c r="B38" s="16" t="s">
        <v>21</v>
      </c>
      <c r="C38" s="16" t="s">
        <v>139</v>
      </c>
      <c r="D38" s="16" t="s">
        <v>107</v>
      </c>
      <c r="E38" s="16" t="s">
        <v>17</v>
      </c>
      <c r="F38" s="16" t="s">
        <v>19</v>
      </c>
      <c r="G38" s="7" t="n">
        <v>1</v>
      </c>
      <c r="H38" s="6" t="n">
        <v>1101.6</v>
      </c>
      <c r="I38" s="6" t="n">
        <v>-1101.6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6"/>
      <c r="P38" s="16"/>
    </row>
    <row collapsed="false" customFormat="false" customHeight="false" hidden="false" ht="12.1" outlineLevel="0" r="39">
      <c r="A39" s="20" t="n">
        <v>45931</v>
      </c>
      <c r="B39" s="16" t="s">
        <v>21</v>
      </c>
      <c r="C39" s="16" t="s">
        <v>139</v>
      </c>
      <c r="D39" s="16" t="s">
        <v>107</v>
      </c>
      <c r="E39" s="16" t="s">
        <v>17</v>
      </c>
      <c r="F39" s="16" t="s">
        <v>19</v>
      </c>
      <c r="G39" s="7" t="n">
        <v>29</v>
      </c>
      <c r="H39" s="6" t="n">
        <v>1101.6</v>
      </c>
      <c r="I39" s="6" t="n">
        <v>-31946.4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6"/>
      <c r="P39" s="16"/>
    </row>
    <row collapsed="false" customFormat="false" customHeight="false" hidden="false" ht="12.1" outlineLevel="0" r="40">
      <c r="A40" s="20" t="n">
        <v>45931</v>
      </c>
      <c r="B40" s="16" t="s">
        <v>143</v>
      </c>
      <c r="C40" s="16" t="s">
        <v>144</v>
      </c>
      <c r="D40" s="16" t="s">
        <v>107</v>
      </c>
      <c r="E40" s="16" t="s">
        <v>145</v>
      </c>
      <c r="F40" s="16" t="s">
        <v>19</v>
      </c>
      <c r="G40" s="7" t="n">
        <v>200</v>
      </c>
      <c r="H40" s="6" t="n">
        <v>82.32</v>
      </c>
      <c r="I40" s="6" t="n">
        <v>-16464</v>
      </c>
      <c r="J40" s="6" t="n">
        <v>0</v>
      </c>
      <c r="K40" s="6" t="n">
        <v>0</v>
      </c>
      <c r="L40" s="6" t="n">
        <v>0</v>
      </c>
      <c r="M40" s="6"/>
      <c r="N40" s="6" t="s">
        <f>=I40+J40+K40+L40</f>
      </c>
      <c r="O40" s="6"/>
      <c r="P40" s="16"/>
    </row>
    <row collapsed="false" customFormat="false" customHeight="false" hidden="false" ht="12.1" outlineLevel="0" r="41">
      <c r="A41" s="20" t="n">
        <v>45931</v>
      </c>
      <c r="B41" s="16" t="s">
        <v>41</v>
      </c>
      <c r="C41" s="16" t="s">
        <v>146</v>
      </c>
      <c r="D41" s="16" t="s">
        <v>107</v>
      </c>
      <c r="E41" s="16" t="s">
        <v>42</v>
      </c>
      <c r="F41" s="16" t="s">
        <v>19</v>
      </c>
      <c r="G41" s="7" t="n">
        <v>12786</v>
      </c>
      <c r="H41" s="6" t="n">
        <v>1.8102</v>
      </c>
      <c r="I41" s="6" t="n">
        <v>-23145.22</v>
      </c>
      <c r="J41" s="6" t="n">
        <v>0</v>
      </c>
      <c r="K41" s="6" t="n">
        <v>0</v>
      </c>
      <c r="L41" s="6" t="n">
        <v>0</v>
      </c>
      <c r="M41" s="6"/>
      <c r="N41" s="6" t="s">
        <f>=I41+J41+K41+L41</f>
      </c>
      <c r="O41" s="6"/>
      <c r="P41" s="16"/>
    </row>
    <row collapsed="false" customFormat="false" customHeight="false" hidden="false" ht="12.1" outlineLevel="0" r="42">
      <c r="A42" s="20" t="n">
        <v>45931</v>
      </c>
      <c r="B42" s="16" t="s">
        <v>41</v>
      </c>
      <c r="C42" s="16" t="s">
        <v>146</v>
      </c>
      <c r="D42" s="16" t="s">
        <v>107</v>
      </c>
      <c r="E42" s="16" t="s">
        <v>42</v>
      </c>
      <c r="F42" s="16" t="s">
        <v>19</v>
      </c>
      <c r="G42" s="7" t="n">
        <v>139</v>
      </c>
      <c r="H42" s="6" t="n">
        <v>1.8102</v>
      </c>
      <c r="I42" s="6" t="n">
        <v>-251.62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6"/>
      <c r="P42" s="16"/>
    </row>
    <row collapsed="false" customFormat="false" customHeight="false" hidden="false" ht="12.1" outlineLevel="0" r="43">
      <c r="A43" s="21" t="n">
        <v>45936</v>
      </c>
      <c r="B43" s="22" t="s">
        <v>136</v>
      </c>
      <c r="C43" s="22" t="s">
        <v>153</v>
      </c>
      <c r="D43" s="22" t="s">
        <v>136</v>
      </c>
      <c r="E43" s="22" t="s">
        <v>136</v>
      </c>
      <c r="F43" s="22" t="s">
        <v>19</v>
      </c>
      <c r="G43" s="23" t="n">
        <v>1</v>
      </c>
      <c r="H43" s="24" t="n">
        <v>465.8</v>
      </c>
      <c r="I43" s="24" t="n">
        <v>465.8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4"/>
      <c r="P43" s="22"/>
    </row>
    <row collapsed="false" customFormat="false" customHeight="false" hidden="false" ht="12.1" outlineLevel="0" r="44">
      <c r="A44" s="20" t="n">
        <v>45938</v>
      </c>
      <c r="B44" s="16" t="s">
        <v>41</v>
      </c>
      <c r="C44" s="16" t="s">
        <v>146</v>
      </c>
      <c r="D44" s="16" t="s">
        <v>107</v>
      </c>
      <c r="E44" s="16" t="s">
        <v>42</v>
      </c>
      <c r="F44" s="16" t="s">
        <v>19</v>
      </c>
      <c r="G44" s="7" t="n">
        <v>254</v>
      </c>
      <c r="H44" s="6" t="n">
        <v>1.816</v>
      </c>
      <c r="I44" s="6" t="n">
        <v>-461.26</v>
      </c>
      <c r="J44" s="6" t="n">
        <v>0</v>
      </c>
      <c r="K44" s="6" t="n">
        <v>0</v>
      </c>
      <c r="L44" s="6" t="n">
        <v>0</v>
      </c>
      <c r="M44" s="6"/>
      <c r="N44" s="6" t="s">
        <f>=I44+J44+K44+L44</f>
      </c>
      <c r="O44" s="6"/>
      <c r="P44" s="16"/>
    </row>
    <row collapsed="false" customFormat="false" customHeight="false" hidden="false" ht="12.1" outlineLevel="0" r="45">
      <c r="A45" s="29" t="n">
        <v>45943</v>
      </c>
      <c r="B45" s="30" t="s">
        <v>137</v>
      </c>
      <c r="C45" s="30" t="s">
        <v>138</v>
      </c>
      <c r="D45" s="30" t="s">
        <v>137</v>
      </c>
      <c r="E45" s="30" t="s">
        <v>137</v>
      </c>
      <c r="F45" s="30" t="s">
        <v>19</v>
      </c>
      <c r="G45" s="31" t="n">
        <v>1</v>
      </c>
      <c r="H45" s="32" t="n">
        <v>-7.62</v>
      </c>
      <c r="I45" s="32" t="n">
        <v>-7.62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2"/>
      <c r="P45" s="30"/>
    </row>
    <row collapsed="false" customFormat="false" customHeight="false" hidden="false" ht="12.1" outlineLevel="0" r="46">
      <c r="A46" s="29" t="n">
        <v>45944</v>
      </c>
      <c r="B46" s="30" t="s">
        <v>137</v>
      </c>
      <c r="C46" s="30" t="s">
        <v>138</v>
      </c>
      <c r="D46" s="30" t="s">
        <v>137</v>
      </c>
      <c r="E46" s="30" t="s">
        <v>137</v>
      </c>
      <c r="F46" s="30" t="s">
        <v>19</v>
      </c>
      <c r="G46" s="31" t="n">
        <v>1</v>
      </c>
      <c r="H46" s="32" t="n">
        <v>-101.64</v>
      </c>
      <c r="I46" s="32" t="n">
        <v>-101.64</v>
      </c>
      <c r="J46" s="32" t="n">
        <v>0</v>
      </c>
      <c r="K46" s="32" t="n">
        <v>0</v>
      </c>
      <c r="L46" s="32" t="n">
        <v>0</v>
      </c>
      <c r="M46" s="32"/>
      <c r="N46" s="6" t="s">
        <f>=I46+J46+K46+L46</f>
      </c>
      <c r="O46" s="32"/>
      <c r="P46" s="30"/>
    </row>
    <row collapsed="false" customFormat="false" customHeight="false" hidden="false" ht="12.1" outlineLevel="0" r="47">
      <c r="A47" s="21" t="n">
        <v>45944</v>
      </c>
      <c r="B47" s="22" t="s">
        <v>136</v>
      </c>
      <c r="C47" s="22" t="s">
        <v>154</v>
      </c>
      <c r="D47" s="22" t="s">
        <v>136</v>
      </c>
      <c r="E47" s="22" t="s">
        <v>136</v>
      </c>
      <c r="F47" s="22" t="s">
        <v>19</v>
      </c>
      <c r="G47" s="23" t="n">
        <v>1</v>
      </c>
      <c r="H47" s="24" t="n">
        <v>913</v>
      </c>
      <c r="I47" s="24" t="n">
        <v>913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4"/>
      <c r="P47" s="22"/>
    </row>
    <row collapsed="false" customFormat="false" customHeight="false" hidden="false" ht="12.1" outlineLevel="0" r="48">
      <c r="A48" s="20" t="n">
        <v>45944</v>
      </c>
      <c r="B48" s="16" t="s">
        <v>30</v>
      </c>
      <c r="C48" s="16" t="s">
        <v>155</v>
      </c>
      <c r="D48" s="16" t="s">
        <v>107</v>
      </c>
      <c r="E48" s="16" t="s">
        <v>17</v>
      </c>
      <c r="F48" s="16" t="s">
        <v>19</v>
      </c>
      <c r="G48" s="7" t="n">
        <v>10</v>
      </c>
      <c r="H48" s="6" t="n">
        <v>2445.5</v>
      </c>
      <c r="I48" s="6" t="n">
        <v>-24455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6"/>
      <c r="P48" s="16"/>
    </row>
    <row collapsed="false" customFormat="false" customHeight="false" hidden="false" ht="12.1" outlineLevel="0" r="49">
      <c r="A49" s="20" t="n">
        <v>45944</v>
      </c>
      <c r="B49" s="16" t="s">
        <v>55</v>
      </c>
      <c r="C49" s="16" t="s">
        <v>156</v>
      </c>
      <c r="D49" s="16" t="s">
        <v>107</v>
      </c>
      <c r="E49" s="16" t="s">
        <v>51</v>
      </c>
      <c r="F49" s="16" t="s">
        <v>19</v>
      </c>
      <c r="G49" s="7" t="n">
        <v>10</v>
      </c>
      <c r="H49" s="6" t="n">
        <v>97.38</v>
      </c>
      <c r="I49" s="6" t="n">
        <v>-9738</v>
      </c>
      <c r="J49" s="6" t="n">
        <v>-318.5</v>
      </c>
      <c r="K49" s="6" t="n">
        <v>0</v>
      </c>
      <c r="L49" s="6" t="n">
        <v>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33" t="n">
        <v>45944</v>
      </c>
      <c r="B50" s="34" t="s">
        <v>41</v>
      </c>
      <c r="C50" s="34" t="s">
        <v>146</v>
      </c>
      <c r="D50" s="34" t="s">
        <v>110</v>
      </c>
      <c r="E50" s="34" t="s">
        <v>42</v>
      </c>
      <c r="F50" s="34" t="s">
        <v>19</v>
      </c>
      <c r="G50" s="35" t="n">
        <v>-20000</v>
      </c>
      <c r="H50" s="36" t="n">
        <v>1.821</v>
      </c>
      <c r="I50" s="36" t="n">
        <v>36420</v>
      </c>
      <c r="J50" s="36" t="n">
        <v>0</v>
      </c>
      <c r="K50" s="36" t="n">
        <v>0</v>
      </c>
      <c r="L50" s="36" t="n">
        <v>0</v>
      </c>
      <c r="M50" s="36"/>
      <c r="N50" s="6" t="s">
        <f>=I50+J50+K50+L50</f>
      </c>
      <c r="O50" s="36"/>
      <c r="P50" s="34"/>
    </row>
    <row collapsed="false" customFormat="false" customHeight="false" hidden="false" ht="12.1" outlineLevel="0" r="51">
      <c r="A51" s="20" t="n">
        <v>45945</v>
      </c>
      <c r="B51" s="16" t="s">
        <v>41</v>
      </c>
      <c r="C51" s="16" t="s">
        <v>146</v>
      </c>
      <c r="D51" s="16" t="s">
        <v>107</v>
      </c>
      <c r="E51" s="16" t="s">
        <v>42</v>
      </c>
      <c r="F51" s="16" t="s">
        <v>19</v>
      </c>
      <c r="G51" s="7" t="n">
        <v>1470</v>
      </c>
      <c r="H51" s="6" t="n">
        <v>1.822</v>
      </c>
      <c r="I51" s="6" t="n">
        <v>-2678.34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6"/>
      <c r="P51" s="16"/>
    </row>
    <row collapsed="false" customFormat="false" customHeight="false" hidden="false" ht="12.1" outlineLevel="0" r="52">
      <c r="A52" s="21" t="n">
        <v>45951</v>
      </c>
      <c r="B52" s="22" t="s">
        <v>136</v>
      </c>
      <c r="C52" s="22" t="s">
        <v>154</v>
      </c>
      <c r="D52" s="22" t="s">
        <v>136</v>
      </c>
      <c r="E52" s="22" t="s">
        <v>136</v>
      </c>
      <c r="F52" s="22" t="s">
        <v>19</v>
      </c>
      <c r="G52" s="23" t="n">
        <v>1</v>
      </c>
      <c r="H52" s="24" t="n">
        <v>2007.5</v>
      </c>
      <c r="I52" s="24" t="n">
        <v>2007.5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4"/>
      <c r="P52" s="22"/>
    </row>
    <row collapsed="false" customFormat="false" customHeight="false" hidden="false" ht="12.1" outlineLevel="0" r="53">
      <c r="A53" s="29" t="n">
        <v>45953</v>
      </c>
      <c r="B53" s="30" t="s">
        <v>137</v>
      </c>
      <c r="C53" s="30" t="s">
        <v>138</v>
      </c>
      <c r="D53" s="30" t="s">
        <v>137</v>
      </c>
      <c r="E53" s="30" t="s">
        <v>137</v>
      </c>
      <c r="F53" s="30" t="s">
        <v>19</v>
      </c>
      <c r="G53" s="31" t="n">
        <v>1</v>
      </c>
      <c r="H53" s="32" t="n">
        <v>-28.26</v>
      </c>
      <c r="I53" s="32" t="n">
        <v>-28.26</v>
      </c>
      <c r="J53" s="32" t="n">
        <v>0</v>
      </c>
      <c r="K53" s="32" t="n">
        <v>0</v>
      </c>
      <c r="L53" s="32" t="n">
        <v>0</v>
      </c>
      <c r="M53" s="32"/>
      <c r="N53" s="6" t="s">
        <f>=I53+J53+K53+L53</f>
      </c>
      <c r="O53" s="32"/>
      <c r="P53" s="30"/>
    </row>
    <row collapsed="false" customFormat="false" customHeight="false" hidden="false" ht="12.1" outlineLevel="0" r="54">
      <c r="A54" s="21" t="n">
        <v>45954</v>
      </c>
      <c r="B54" s="22" t="s">
        <v>136</v>
      </c>
      <c r="C54" s="22" t="s">
        <v>157</v>
      </c>
      <c r="D54" s="22" t="s">
        <v>136</v>
      </c>
      <c r="E54" s="22" t="s">
        <v>136</v>
      </c>
      <c r="F54" s="22" t="s">
        <v>19</v>
      </c>
      <c r="G54" s="23" t="n">
        <v>1</v>
      </c>
      <c r="H54" s="24" t="n">
        <v>357.8</v>
      </c>
      <c r="I54" s="24" t="n">
        <v>357.8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4"/>
      <c r="P54" s="22"/>
    </row>
    <row collapsed="false" customFormat="false" customHeight="false" hidden="false" ht="12.1" outlineLevel="0" r="55">
      <c r="A55" s="33" t="n">
        <v>45954</v>
      </c>
      <c r="B55" s="34" t="s">
        <v>41</v>
      </c>
      <c r="C55" s="34" t="s">
        <v>146</v>
      </c>
      <c r="D55" s="34" t="s">
        <v>110</v>
      </c>
      <c r="E55" s="34" t="s">
        <v>42</v>
      </c>
      <c r="F55" s="34" t="s">
        <v>19</v>
      </c>
      <c r="G55" s="35" t="n">
        <v>-4750</v>
      </c>
      <c r="H55" s="36" t="n">
        <v>1.8293</v>
      </c>
      <c r="I55" s="36" t="n">
        <v>8689.18</v>
      </c>
      <c r="J55" s="36" t="n">
        <v>0</v>
      </c>
      <c r="K55" s="36" t="n">
        <v>0</v>
      </c>
      <c r="L55" s="36" t="n">
        <v>0</v>
      </c>
      <c r="M55" s="36"/>
      <c r="N55" s="6" t="s">
        <f>=I55+J55+K55+L55</f>
      </c>
      <c r="O55" s="36"/>
      <c r="P55" s="34"/>
    </row>
    <row collapsed="false" customFormat="false" customHeight="false" hidden="false" ht="12.1" outlineLevel="0" r="56">
      <c r="A56" s="33" t="n">
        <v>45954</v>
      </c>
      <c r="B56" s="34" t="s">
        <v>41</v>
      </c>
      <c r="C56" s="34" t="s">
        <v>146</v>
      </c>
      <c r="D56" s="34" t="s">
        <v>110</v>
      </c>
      <c r="E56" s="34" t="s">
        <v>42</v>
      </c>
      <c r="F56" s="34" t="s">
        <v>19</v>
      </c>
      <c r="G56" s="35" t="n">
        <v>-400</v>
      </c>
      <c r="H56" s="36" t="n">
        <v>1.8293</v>
      </c>
      <c r="I56" s="36" t="n">
        <v>731.72</v>
      </c>
      <c r="J56" s="36" t="n">
        <v>0</v>
      </c>
      <c r="K56" s="36" t="n">
        <v>0</v>
      </c>
      <c r="L56" s="36" t="n">
        <v>0</v>
      </c>
      <c r="M56" s="36"/>
      <c r="N56" s="6" t="s">
        <f>=I56+J56+K56+L56</f>
      </c>
      <c r="O56" s="36"/>
      <c r="P56" s="34"/>
    </row>
    <row collapsed="false" customFormat="false" customHeight="false" hidden="false" ht="12.1" outlineLevel="0" r="57">
      <c r="A57" s="20" t="n">
        <v>45954</v>
      </c>
      <c r="B57" s="16" t="s">
        <v>41</v>
      </c>
      <c r="C57" s="16" t="s">
        <v>146</v>
      </c>
      <c r="D57" s="16" t="s">
        <v>107</v>
      </c>
      <c r="E57" s="16" t="s">
        <v>42</v>
      </c>
      <c r="F57" s="16" t="s">
        <v>19</v>
      </c>
      <c r="G57" s="7" t="n">
        <v>409</v>
      </c>
      <c r="H57" s="6" t="n">
        <v>1.8294</v>
      </c>
      <c r="I57" s="6" t="n">
        <v>-748.22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6"/>
      <c r="P57" s="16"/>
    </row>
    <row collapsed="false" customFormat="false" customHeight="false" hidden="false" ht="12.1" outlineLevel="0" r="58">
      <c r="A58" s="20" t="n">
        <v>45954</v>
      </c>
      <c r="B58" s="16" t="s">
        <v>158</v>
      </c>
      <c r="C58" s="16" t="s">
        <v>159</v>
      </c>
      <c r="D58" s="16" t="s">
        <v>107</v>
      </c>
      <c r="E58" s="16" t="s">
        <v>145</v>
      </c>
      <c r="F58" s="16" t="s">
        <v>19</v>
      </c>
      <c r="G58" s="7" t="n">
        <v>1</v>
      </c>
      <c r="H58" s="6" t="n">
        <v>10711.7</v>
      </c>
      <c r="I58" s="6" t="n">
        <v>-10711.7</v>
      </c>
      <c r="J58" s="6" t="n">
        <v>0</v>
      </c>
      <c r="K58" s="6" t="n">
        <v>0</v>
      </c>
      <c r="L58" s="6" t="n">
        <v>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45959</v>
      </c>
      <c r="B59" s="22" t="s">
        <v>136</v>
      </c>
      <c r="C59" s="22" t="s">
        <v>154</v>
      </c>
      <c r="D59" s="22" t="s">
        <v>136</v>
      </c>
      <c r="E59" s="22" t="s">
        <v>136</v>
      </c>
      <c r="F59" s="22" t="s">
        <v>19</v>
      </c>
      <c r="G59" s="23" t="n">
        <v>1</v>
      </c>
      <c r="H59" s="24" t="n">
        <v>1250</v>
      </c>
      <c r="I59" s="24" t="n">
        <v>1250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9" t="n">
        <v>45961</v>
      </c>
      <c r="B60" s="30" t="s">
        <v>137</v>
      </c>
      <c r="C60" s="30" t="s">
        <v>160</v>
      </c>
      <c r="D60" s="30" t="s">
        <v>137</v>
      </c>
      <c r="E60" s="30" t="s">
        <v>137</v>
      </c>
      <c r="F60" s="30" t="s">
        <v>19</v>
      </c>
      <c r="G60" s="31" t="n">
        <v>1</v>
      </c>
      <c r="H60" s="32" t="n">
        <v>-1.34</v>
      </c>
      <c r="I60" s="32" t="n">
        <v>-1.34</v>
      </c>
      <c r="J60" s="32" t="n">
        <v>0</v>
      </c>
      <c r="K60" s="32" t="n">
        <v>0</v>
      </c>
      <c r="L60" s="32" t="n">
        <v>0</v>
      </c>
      <c r="M60" s="32"/>
      <c r="N60" s="6" t="s">
        <f>=I60+J60+K60+L60</f>
      </c>
      <c r="O60" s="32"/>
      <c r="P60" s="30"/>
    </row>
    <row collapsed="false" customFormat="false" customHeight="false" hidden="false" ht="12.1" outlineLevel="0" r="61">
      <c r="A61" s="20" t="n">
        <v>45961</v>
      </c>
      <c r="B61" s="16" t="s">
        <v>36</v>
      </c>
      <c r="C61" s="16" t="s">
        <v>161</v>
      </c>
      <c r="D61" s="16" t="s">
        <v>107</v>
      </c>
      <c r="E61" s="16" t="s">
        <v>17</v>
      </c>
      <c r="F61" s="16" t="s">
        <v>19</v>
      </c>
      <c r="G61" s="7" t="n">
        <v>10</v>
      </c>
      <c r="H61" s="6" t="n">
        <v>81.2</v>
      </c>
      <c r="I61" s="6" t="n">
        <v>-812</v>
      </c>
      <c r="J61" s="6" t="n">
        <v>0</v>
      </c>
      <c r="K61" s="6" t="n">
        <v>0</v>
      </c>
      <c r="L61" s="6" t="n">
        <v>0</v>
      </c>
      <c r="M61" s="6"/>
      <c r="N61" s="6" t="s">
        <f>=I61+J61+K61+L61</f>
      </c>
      <c r="O61" s="6"/>
      <c r="P61" s="16"/>
    </row>
    <row collapsed="false" customFormat="false" customHeight="false" hidden="false" ht="12.1" outlineLevel="0" r="62">
      <c r="A62" s="20" t="n">
        <v>45961</v>
      </c>
      <c r="B62" s="16" t="s">
        <v>41</v>
      </c>
      <c r="C62" s="16" t="s">
        <v>146</v>
      </c>
      <c r="D62" s="16" t="s">
        <v>107</v>
      </c>
      <c r="E62" s="16" t="s">
        <v>42</v>
      </c>
      <c r="F62" s="16" t="s">
        <v>19</v>
      </c>
      <c r="G62" s="7" t="n">
        <v>209</v>
      </c>
      <c r="H62" s="6" t="n">
        <v>1.835</v>
      </c>
      <c r="I62" s="6" t="n">
        <v>-383.52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45966</v>
      </c>
      <c r="B63" s="22" t="s">
        <v>136</v>
      </c>
      <c r="C63" s="22" t="s">
        <v>153</v>
      </c>
      <c r="D63" s="22" t="s">
        <v>136</v>
      </c>
      <c r="E63" s="22" t="s">
        <v>136</v>
      </c>
      <c r="F63" s="22" t="s">
        <v>19</v>
      </c>
      <c r="G63" s="23" t="n">
        <v>1</v>
      </c>
      <c r="H63" s="24" t="n">
        <v>465.61</v>
      </c>
      <c r="I63" s="24" t="n">
        <v>465.61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0" t="n">
        <v>45968</v>
      </c>
      <c r="B64" s="16" t="s">
        <v>41</v>
      </c>
      <c r="C64" s="16" t="s">
        <v>146</v>
      </c>
      <c r="D64" s="16" t="s">
        <v>107</v>
      </c>
      <c r="E64" s="16" t="s">
        <v>42</v>
      </c>
      <c r="F64" s="16" t="s">
        <v>19</v>
      </c>
      <c r="G64" s="7" t="n">
        <v>420</v>
      </c>
      <c r="H64" s="6" t="n">
        <v>1.8404</v>
      </c>
      <c r="I64" s="6" t="n">
        <v>-772.97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6"/>
      <c r="P64" s="16"/>
    </row>
    <row collapsed="false" customFormat="false" customHeight="false" hidden="false" ht="12.1" outlineLevel="0" r="65">
      <c r="A65" s="29" t="n">
        <v>45981</v>
      </c>
      <c r="B65" s="30" t="s">
        <v>137</v>
      </c>
      <c r="C65" s="30" t="s">
        <v>138</v>
      </c>
      <c r="D65" s="30" t="s">
        <v>137</v>
      </c>
      <c r="E65" s="30" t="s">
        <v>137</v>
      </c>
      <c r="F65" s="30" t="s">
        <v>19</v>
      </c>
      <c r="G65" s="31" t="n">
        <v>1</v>
      </c>
      <c r="H65" s="32" t="n">
        <v>-16.67</v>
      </c>
      <c r="I65" s="32" t="n">
        <v>-16.67</v>
      </c>
      <c r="J65" s="32" t="n">
        <v>0</v>
      </c>
      <c r="K65" s="32" t="n">
        <v>0</v>
      </c>
      <c r="L65" s="32" t="n">
        <v>0</v>
      </c>
      <c r="M65" s="32"/>
      <c r="N65" s="6" t="s">
        <f>=I65+J65+K65+L65</f>
      </c>
      <c r="O65" s="32"/>
      <c r="P65" s="30"/>
    </row>
    <row collapsed="false" customFormat="false" customHeight="false" hidden="false" ht="12.1" outlineLevel="0" r="66">
      <c r="A66" s="29" t="n">
        <v>45982</v>
      </c>
      <c r="B66" s="30" t="s">
        <v>137</v>
      </c>
      <c r="C66" s="30" t="s">
        <v>138</v>
      </c>
      <c r="D66" s="30" t="s">
        <v>137</v>
      </c>
      <c r="E66" s="30" t="s">
        <v>137</v>
      </c>
      <c r="F66" s="30" t="s">
        <v>19</v>
      </c>
      <c r="G66" s="31" t="n">
        <v>1</v>
      </c>
      <c r="H66" s="32" t="n">
        <v>-12.63</v>
      </c>
      <c r="I66" s="32" t="n">
        <v>-12.63</v>
      </c>
      <c r="J66" s="32" t="n">
        <v>0</v>
      </c>
      <c r="K66" s="32" t="n">
        <v>0</v>
      </c>
      <c r="L66" s="32" t="n">
        <v>0</v>
      </c>
      <c r="M66" s="32"/>
      <c r="N66" s="6" t="s">
        <f>=I66+J66+K66+L66</f>
      </c>
      <c r="O66" s="32"/>
      <c r="P66" s="30"/>
    </row>
    <row collapsed="false" customFormat="false" customHeight="false" hidden="false" ht="12.1" outlineLevel="0" r="67">
      <c r="A67" s="20" t="n">
        <v>45982</v>
      </c>
      <c r="B67" s="16" t="s">
        <v>59</v>
      </c>
      <c r="C67" s="16" t="s">
        <v>162</v>
      </c>
      <c r="D67" s="16" t="s">
        <v>107</v>
      </c>
      <c r="E67" s="16" t="s">
        <v>51</v>
      </c>
      <c r="F67" s="16" t="s">
        <v>19</v>
      </c>
      <c r="G67" s="7" t="n">
        <v>5</v>
      </c>
      <c r="H67" s="6" t="n">
        <v>93.482</v>
      </c>
      <c r="I67" s="6" t="n">
        <v>-4674.1</v>
      </c>
      <c r="J67" s="6" t="n">
        <v>-53.4</v>
      </c>
      <c r="K67" s="6" t="n">
        <v>0</v>
      </c>
      <c r="L67" s="6" t="n">
        <v>0</v>
      </c>
      <c r="M67" s="6"/>
      <c r="N67" s="6" t="s">
        <f>=I67+J67+K67+L67</f>
      </c>
      <c r="O67" s="6"/>
      <c r="P67" s="16"/>
    </row>
    <row collapsed="false" customFormat="false" customHeight="false" hidden="false" ht="12.1" outlineLevel="0" r="68">
      <c r="A68" s="33" t="n">
        <v>45982</v>
      </c>
      <c r="B68" s="34" t="s">
        <v>41</v>
      </c>
      <c r="C68" s="34" t="s">
        <v>146</v>
      </c>
      <c r="D68" s="34" t="s">
        <v>110</v>
      </c>
      <c r="E68" s="34" t="s">
        <v>42</v>
      </c>
      <c r="F68" s="34" t="s">
        <v>19</v>
      </c>
      <c r="G68" s="35" t="n">
        <v>-3000</v>
      </c>
      <c r="H68" s="36" t="n">
        <v>1.8517</v>
      </c>
      <c r="I68" s="36" t="n">
        <v>5555.1</v>
      </c>
      <c r="J68" s="36" t="n">
        <v>0</v>
      </c>
      <c r="K68" s="36" t="n">
        <v>0</v>
      </c>
      <c r="L68" s="36" t="n">
        <v>0</v>
      </c>
      <c r="M68" s="36"/>
      <c r="N68" s="6" t="s">
        <f>=I68+J68+K68+L68</f>
      </c>
      <c r="O68" s="36"/>
      <c r="P68" s="34"/>
    </row>
    <row collapsed="false" customFormat="false" customHeight="false" hidden="false" ht="12.1" outlineLevel="0" r="69">
      <c r="A69" s="20" t="n">
        <v>45982</v>
      </c>
      <c r="B69" s="16" t="s">
        <v>41</v>
      </c>
      <c r="C69" s="16" t="s">
        <v>146</v>
      </c>
      <c r="D69" s="16" t="s">
        <v>107</v>
      </c>
      <c r="E69" s="16" t="s">
        <v>42</v>
      </c>
      <c r="F69" s="16" t="s">
        <v>19</v>
      </c>
      <c r="G69" s="7" t="n">
        <v>450</v>
      </c>
      <c r="H69" s="6" t="n">
        <v>1.8518</v>
      </c>
      <c r="I69" s="6" t="n">
        <v>-833.31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6"/>
      <c r="P69" s="16"/>
    </row>
    <row collapsed="false" customFormat="false" customHeight="false" hidden="false" ht="12.1" outlineLevel="0" r="70">
      <c r="A70" s="20" t="n">
        <v>45985</v>
      </c>
      <c r="B70" s="16" t="s">
        <v>143</v>
      </c>
      <c r="C70" s="16" t="s">
        <v>144</v>
      </c>
      <c r="D70" s="16" t="s">
        <v>107</v>
      </c>
      <c r="E70" s="16" t="s">
        <v>145</v>
      </c>
      <c r="F70" s="16" t="s">
        <v>19</v>
      </c>
      <c r="G70" s="7" t="n">
        <v>50</v>
      </c>
      <c r="H70" s="6" t="n">
        <v>80.055</v>
      </c>
      <c r="I70" s="6" t="n">
        <v>-4002.75</v>
      </c>
      <c r="J70" s="6" t="n">
        <v>0</v>
      </c>
      <c r="K70" s="6" t="n">
        <v>0</v>
      </c>
      <c r="L70" s="6" t="n">
        <v>0</v>
      </c>
      <c r="M70" s="6"/>
      <c r="N70" s="6" t="s">
        <f>=I70+J70+K70+L70</f>
      </c>
      <c r="O70" s="6"/>
      <c r="P70" s="16"/>
    </row>
    <row collapsed="false" customFormat="false" customHeight="false" hidden="false" ht="12.1" outlineLevel="0" r="71">
      <c r="A71" s="33" t="n">
        <v>45985</v>
      </c>
      <c r="B71" s="34" t="s">
        <v>41</v>
      </c>
      <c r="C71" s="34" t="s">
        <v>146</v>
      </c>
      <c r="D71" s="34" t="s">
        <v>110</v>
      </c>
      <c r="E71" s="34" t="s">
        <v>42</v>
      </c>
      <c r="F71" s="34" t="s">
        <v>19</v>
      </c>
      <c r="G71" s="35" t="n">
        <v>-2271</v>
      </c>
      <c r="H71" s="36" t="n">
        <v>1.8542</v>
      </c>
      <c r="I71" s="36" t="n">
        <v>4210.89</v>
      </c>
      <c r="J71" s="36" t="n">
        <v>0</v>
      </c>
      <c r="K71" s="36" t="n">
        <v>0</v>
      </c>
      <c r="L71" s="36" t="n">
        <v>0</v>
      </c>
      <c r="M71" s="36"/>
      <c r="N71" s="6" t="s">
        <f>=I71+J71+K71+L71</f>
      </c>
      <c r="O71" s="36"/>
      <c r="P71" s="34"/>
    </row>
    <row collapsed="false" customFormat="false" customHeight="false" hidden="false" ht="12.1" outlineLevel="0" r="72">
      <c r="A72" s="20" t="n">
        <v>45986</v>
      </c>
      <c r="B72" s="16" t="s">
        <v>41</v>
      </c>
      <c r="C72" s="16" t="s">
        <v>146</v>
      </c>
      <c r="D72" s="16" t="s">
        <v>107</v>
      </c>
      <c r="E72" s="16" t="s">
        <v>42</v>
      </c>
      <c r="F72" s="16" t="s">
        <v>19</v>
      </c>
      <c r="G72" s="7" t="n">
        <v>73</v>
      </c>
      <c r="H72" s="6" t="n">
        <v>1.8551</v>
      </c>
      <c r="I72" s="6" t="n">
        <v>-135.42</v>
      </c>
      <c r="J72" s="6" t="n">
        <v>0</v>
      </c>
      <c r="K72" s="6" t="n">
        <v>0</v>
      </c>
      <c r="L72" s="6" t="n">
        <v>0</v>
      </c>
      <c r="M72" s="6"/>
      <c r="N72" s="6" t="s">
        <f>=I72+J72+K72+L72</f>
      </c>
      <c r="O72" s="6"/>
      <c r="P72" s="16"/>
    </row>
    <row collapsed="false" customFormat="false" customHeight="false" hidden="false" ht="12.1" outlineLevel="0" r="73">
      <c r="A73" s="21" t="n">
        <v>45990</v>
      </c>
      <c r="B73" s="22" t="s">
        <v>131</v>
      </c>
      <c r="C73" s="22" t="s">
        <v>77</v>
      </c>
      <c r="D73" s="22" t="s">
        <v>131</v>
      </c>
      <c r="E73" s="22" t="s">
        <v>131</v>
      </c>
      <c r="F73" s="22" t="s">
        <v>19</v>
      </c>
      <c r="G73" s="23" t="n">
        <v>1</v>
      </c>
      <c r="H73" s="24" t="n">
        <v>20000</v>
      </c>
      <c r="I73" s="24" t="n">
        <v>20000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4"/>
      <c r="P73" s="22"/>
    </row>
    <row collapsed="false" customFormat="false" customHeight="false" hidden="false" ht="12.1" outlineLevel="0" r="74">
      <c r="A74" s="33" t="n">
        <v>46179.69306713</v>
      </c>
      <c r="B74" s="34" t="s">
        <v>143</v>
      </c>
      <c r="C74" s="34" t="s">
        <v>163</v>
      </c>
      <c r="D74" s="34" t="s">
        <v>125</v>
      </c>
      <c r="E74" s="34" t="s">
        <v>145</v>
      </c>
      <c r="F74" s="34" t="s">
        <v>53</v>
      </c>
      <c r="G74" s="35" t="n">
        <v>500</v>
      </c>
      <c r="H74" s="36" t="n">
        <v>1</v>
      </c>
      <c r="I74" s="2"/>
      <c r="J74" s="2"/>
      <c r="K74" s="2"/>
      <c r="L74" s="2"/>
      <c r="M74" s="6" t="n">
        <v>500</v>
      </c>
      <c r="N74" s="2"/>
      <c r="O74" s="2"/>
      <c r="P74" s="2"/>
    </row>
    <row collapsed="false" customFormat="false" customHeight="false" hidden="false" ht="12.1" outlineLevel="0" r="75">
      <c r="A75" s="33" t="n">
        <v>46179.69306713</v>
      </c>
      <c r="B75" s="34" t="s">
        <v>158</v>
      </c>
      <c r="C75" s="34" t="s">
        <v>158</v>
      </c>
      <c r="D75" s="34" t="s">
        <v>125</v>
      </c>
      <c r="E75" s="34" t="s">
        <v>145</v>
      </c>
      <c r="F75" s="34" t="s">
        <v>40</v>
      </c>
      <c r="G75" s="35" t="n">
        <v>1</v>
      </c>
      <c r="H75" s="36" t="n">
        <v>1</v>
      </c>
      <c r="I75" s="2"/>
      <c r="J75" s="2"/>
      <c r="K75" s="2"/>
      <c r="L75" s="2"/>
      <c r="M75" s="2"/>
      <c r="N75" s="2"/>
      <c r="O75" s="6" t="n">
        <v>1</v>
      </c>
      <c r="P75" s="2"/>
    </row>
    <row collapsed="false" customFormat="false" customHeight="false" hidden="false" ht="12.1" outlineLevel="0"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 t="s">
        <v>164</v>
      </c>
      <c r="M76" s="5" t="s">
        <f>=SUM(M2:M75)</f>
      </c>
      <c r="N76" s="5" t="s">
        <f>=SUM(N2:N75)</f>
      </c>
      <c r="O76" s="5" t="s">
        <f>=SUM(O2:O75)</f>
      </c>
      <c r="P76" s="4"/>
    </row>
  </sheetData>
  <autoFilter ref="A1:P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70</v>
      </c>
      <c r="B1" s="38" t="s">
        <v>165</v>
      </c>
      <c r="C1" s="38" t="s">
        <v>0</v>
      </c>
      <c r="D1" s="38" t="s">
        <v>2</v>
      </c>
      <c r="E1" s="38" t="s">
        <v>166</v>
      </c>
      <c r="F1" s="38" t="s">
        <v>3</v>
      </c>
      <c r="G1" s="38" t="s">
        <v>167</v>
      </c>
      <c r="H1" s="38" t="s">
        <v>168</v>
      </c>
      <c r="I1" s="38" t="s">
        <v>169</v>
      </c>
      <c r="J1" s="38" t="s">
        <v>170</v>
      </c>
      <c r="K1" s="38" t="s">
        <v>171</v>
      </c>
      <c r="L1" s="38" t="s">
        <v>172</v>
      </c>
      <c r="M1" s="38" t="s">
        <v>173</v>
      </c>
      <c r="N1" s="38" t="s">
        <v>174</v>
      </c>
    </row>
    <row collapsed="false" customFormat="false" customHeight="false" hidden="false" ht="12.1" outlineLevel="0" r="2">
      <c r="A2" s="37" t="n">
        <v>45936</v>
      </c>
      <c r="B2" s="16" t="s">
        <v>175</v>
      </c>
      <c r="C2" s="16" t="s">
        <v>16</v>
      </c>
      <c r="D2" s="16" t="s">
        <v>18</v>
      </c>
      <c r="E2" s="7" t="n">
        <v>30</v>
      </c>
      <c r="F2" s="16" t="s">
        <v>19</v>
      </c>
      <c r="G2" s="6" t="n">
        <v>35</v>
      </c>
      <c r="H2" s="6" t="n">
        <v>3021.2</v>
      </c>
      <c r="I2" s="6" t="n">
        <v>3072.2</v>
      </c>
      <c r="J2" s="6" t="n">
        <v>137</v>
      </c>
      <c r="K2" s="6" t="n">
        <v>1050</v>
      </c>
      <c r="L2" s="6" t="n">
        <v>913</v>
      </c>
      <c r="M2" s="6" t="n">
        <v>0.99</v>
      </c>
      <c r="N2" s="6" t="n">
        <v>1.01</v>
      </c>
    </row>
    <row collapsed="false" customFormat="false" customHeight="false" hidden="false" ht="12.1" outlineLevel="0" r="3">
      <c r="A3" s="37" t="n">
        <v>45936</v>
      </c>
      <c r="B3" s="16" t="s">
        <v>175</v>
      </c>
      <c r="C3" s="16" t="s">
        <v>21</v>
      </c>
      <c r="D3" s="16" t="s">
        <v>22</v>
      </c>
      <c r="E3" s="7" t="n">
        <v>65</v>
      </c>
      <c r="F3" s="16" t="s">
        <v>19</v>
      </c>
      <c r="G3" s="6" t="n">
        <v>35.5</v>
      </c>
      <c r="H3" s="6" t="n">
        <v>1083.2</v>
      </c>
      <c r="I3" s="6" t="n">
        <v>1137.03</v>
      </c>
      <c r="J3" s="6" t="n">
        <v>300</v>
      </c>
      <c r="K3" s="6" t="n">
        <v>2307.5</v>
      </c>
      <c r="L3" s="6" t="n">
        <v>2007.5</v>
      </c>
      <c r="M3" s="6" t="n">
        <v>2.72</v>
      </c>
      <c r="N3" s="6" t="n">
        <v>2.85</v>
      </c>
    </row>
    <row collapsed="false" customFormat="false" customHeight="false" hidden="false" ht="12.1" outlineLevel="0" r="4">
      <c r="A4" s="37" t="n">
        <v>45944</v>
      </c>
      <c r="B4" s="16" t="s">
        <v>175</v>
      </c>
      <c r="C4" s="16" t="s">
        <v>27</v>
      </c>
      <c r="D4" s="16" t="s">
        <v>28</v>
      </c>
      <c r="E4" s="7" t="n">
        <v>100</v>
      </c>
      <c r="F4" s="16" t="s">
        <v>19</v>
      </c>
      <c r="G4" s="6" t="n">
        <v>14.35</v>
      </c>
      <c r="H4" s="6" t="n">
        <v>525.2</v>
      </c>
      <c r="I4" s="6" t="n">
        <v>591.9</v>
      </c>
      <c r="J4" s="6" t="n">
        <v>187</v>
      </c>
      <c r="K4" s="6" t="n">
        <v>1435</v>
      </c>
      <c r="L4" s="6" t="n">
        <v>1248</v>
      </c>
      <c r="M4" s="6" t="n">
        <v>2.11</v>
      </c>
      <c r="N4" s="6" t="n">
        <v>2.38</v>
      </c>
    </row>
    <row collapsed="false" customFormat="false" customHeight="false" hidden="false" ht="12.1" outlineLevel="0" r="5">
      <c r="A5" s="37" t="n">
        <v>46028</v>
      </c>
      <c r="B5" s="16" t="s">
        <v>175</v>
      </c>
      <c r="C5" s="16" t="s">
        <v>30</v>
      </c>
      <c r="D5" s="16" t="s">
        <v>31</v>
      </c>
      <c r="E5" s="7" t="n">
        <v>10</v>
      </c>
      <c r="F5" s="16" t="s">
        <v>19</v>
      </c>
      <c r="G5" s="6" t="n">
        <v>368</v>
      </c>
      <c r="H5" s="6" t="n">
        <v>2725.5</v>
      </c>
      <c r="I5" s="6" t="n">
        <v>2445.5</v>
      </c>
      <c r="J5" s="6" t="n">
        <v>478</v>
      </c>
      <c r="K5" s="6" t="n">
        <v>3680</v>
      </c>
      <c r="L5" s="6" t="n">
        <v>3202</v>
      </c>
      <c r="M5" s="6" t="n">
        <v>13.09</v>
      </c>
      <c r="N5" s="6" t="n">
        <v>11.75</v>
      </c>
    </row>
    <row collapsed="false" customFormat="false" customHeight="false" hidden="false" ht="12.1" outlineLevel="0" r="6">
      <c r="A6" s="37" t="n">
        <v>46030</v>
      </c>
      <c r="B6" s="16" t="s">
        <v>175</v>
      </c>
      <c r="C6" s="16" t="s">
        <v>16</v>
      </c>
      <c r="D6" s="16" t="s">
        <v>18</v>
      </c>
      <c r="E6" s="7" t="n">
        <v>30</v>
      </c>
      <c r="F6" s="16" t="s">
        <v>19</v>
      </c>
      <c r="G6" s="6" t="n">
        <v>36</v>
      </c>
      <c r="H6" s="6" t="n">
        <v>3236.2</v>
      </c>
      <c r="I6" s="6" t="n">
        <v>3072.2</v>
      </c>
      <c r="J6" s="6" t="n">
        <v>140</v>
      </c>
      <c r="K6" s="6" t="n">
        <v>1080</v>
      </c>
      <c r="L6" s="6" t="n">
        <v>940</v>
      </c>
      <c r="M6" s="6" t="n">
        <v>1.02</v>
      </c>
      <c r="N6" s="6" t="n">
        <v>0.97</v>
      </c>
    </row>
    <row collapsed="false" customFormat="false" customHeight="false" hidden="false" ht="12.1" outlineLevel="0" r="7">
      <c r="A7" s="37" t="n">
        <v>46033</v>
      </c>
      <c r="B7" s="16" t="s">
        <v>175</v>
      </c>
      <c r="C7" s="16" t="s">
        <v>27</v>
      </c>
      <c r="D7" s="16" t="s">
        <v>28</v>
      </c>
      <c r="E7" s="7" t="n">
        <v>100</v>
      </c>
      <c r="F7" s="16" t="s">
        <v>19</v>
      </c>
      <c r="G7" s="6" t="n">
        <v>8.13</v>
      </c>
      <c r="H7" s="6" t="n">
        <v>527</v>
      </c>
      <c r="I7" s="6" t="n">
        <v>591.9</v>
      </c>
      <c r="J7" s="6" t="n">
        <v>106</v>
      </c>
      <c r="K7" s="6" t="n">
        <v>813</v>
      </c>
      <c r="L7" s="6" t="n">
        <v>707</v>
      </c>
      <c r="M7" s="6" t="n">
        <v>1.19</v>
      </c>
      <c r="N7" s="6" t="n">
        <v>1.34</v>
      </c>
    </row>
    <row collapsed="false" customFormat="false" customHeight="false" hidden="false" ht="12.1" outlineLevel="0" r="8">
      <c r="A8" s="37" t="n">
        <v>46125</v>
      </c>
      <c r="B8" s="16" t="s">
        <v>175</v>
      </c>
      <c r="C8" s="16" t="s">
        <v>21</v>
      </c>
      <c r="D8" s="16" t="s">
        <v>22</v>
      </c>
      <c r="E8" s="7" t="n">
        <v>65</v>
      </c>
      <c r="F8" s="16" t="s">
        <v>19</v>
      </c>
      <c r="G8" s="6" t="n">
        <v>47.23</v>
      </c>
      <c r="H8" s="6" t="n">
        <v>1207.5</v>
      </c>
      <c r="I8" s="6" t="n">
        <v>1137.03</v>
      </c>
      <c r="J8" s="6" t="n">
        <v>399</v>
      </c>
      <c r="K8" s="6" t="n">
        <v>3069.95</v>
      </c>
      <c r="L8" s="6" t="n">
        <v>2670.95</v>
      </c>
      <c r="M8" s="6" t="n">
        <v>3.61</v>
      </c>
      <c r="N8" s="6" t="n">
        <v>3.4</v>
      </c>
    </row>
    <row collapsed="false" customFormat="false" customHeight="false" hidden="false" ht="12.1" outlineLevel="0" r="9">
      <c r="A9" s="37" t="n">
        <v>46167</v>
      </c>
      <c r="B9" s="16" t="s">
        <v>175</v>
      </c>
      <c r="C9" s="16" t="s">
        <v>16</v>
      </c>
      <c r="D9" s="16" t="s">
        <v>18</v>
      </c>
      <c r="E9" s="7" t="n">
        <v>300</v>
      </c>
      <c r="F9" s="16" t="s">
        <v>19</v>
      </c>
      <c r="G9" s="6" t="n">
        <v>4.5</v>
      </c>
      <c r="H9" s="6" t="n">
        <v>303.22</v>
      </c>
      <c r="I9" s="6" t="n">
        <v>307.22</v>
      </c>
      <c r="J9" s="6" t="n">
        <v>176</v>
      </c>
      <c r="K9" s="6" t="n">
        <v>1350</v>
      </c>
      <c r="L9" s="6" t="n">
        <v>1174</v>
      </c>
      <c r="M9" s="6" t="n">
        <v>1.27</v>
      </c>
      <c r="N9" s="6" t="n">
        <v>1.29</v>
      </c>
    </row>
    <row collapsed="false" customFormat="false" customHeight="false" hidden="false" ht="12.1" outlineLevel="0" r="10">
      <c r="A10" s="37"/>
      <c r="B10" s="16"/>
      <c r="C10" s="16"/>
      <c r="D10" s="16"/>
      <c r="E10" s="7"/>
      <c r="F10" s="16"/>
      <c r="G10" s="6"/>
      <c r="H10" s="6"/>
      <c r="I10" s="6"/>
      <c r="J10" s="6"/>
      <c r="K10" s="6"/>
      <c r="L10" s="6"/>
      <c r="M10" s="6"/>
      <c r="N10" s="6"/>
    </row>
    <row collapsed="false" customFormat="false" customHeight="false" hidden="false" ht="12.1" outlineLevel="0" r="11">
      <c r="A11" s="37" t="n">
        <v>46210</v>
      </c>
      <c r="B11" s="16" t="s">
        <v>175</v>
      </c>
      <c r="C11" s="16" t="s">
        <v>30</v>
      </c>
      <c r="D11" s="16" t="s">
        <v>31</v>
      </c>
      <c r="E11" s="7" t="n">
        <v>10</v>
      </c>
      <c r="F11" s="16" t="s">
        <v>19</v>
      </c>
      <c r="G11" s="6" t="n">
        <v>245</v>
      </c>
      <c r="H11" s="6" t="n">
        <v>2437.5</v>
      </c>
      <c r="I11" s="6" t="n">
        <v>2445.5</v>
      </c>
      <c r="J11" s="6" t="n">
        <v>319</v>
      </c>
      <c r="K11" s="6" t="n">
        <v>2450</v>
      </c>
      <c r="L11" s="6" t="n">
        <v>2131</v>
      </c>
      <c r="M11" s="6" t="n">
        <v>8.71</v>
      </c>
      <c r="N11" s="6" t="n">
        <v>8.74</v>
      </c>
    </row>
    <row collapsed="false" customFormat="false" customHeight="false" hidden="false" ht="12.1" outlineLevel="0" r="12">
      <c r="A12" s="37" t="n">
        <v>46218</v>
      </c>
      <c r="B12" s="16" t="s">
        <v>175</v>
      </c>
      <c r="C12" s="16" t="s">
        <v>27</v>
      </c>
      <c r="D12" s="16" t="s">
        <v>28</v>
      </c>
      <c r="E12" s="7" t="n">
        <v>100</v>
      </c>
      <c r="F12" s="16" t="s">
        <v>19</v>
      </c>
      <c r="G12" s="6" t="n">
        <v>11.61</v>
      </c>
      <c r="H12" s="6" t="n">
        <v>572.1</v>
      </c>
      <c r="I12" s="6" t="n">
        <v>591.9</v>
      </c>
      <c r="J12" s="6" t="n">
        <v>151</v>
      </c>
      <c r="K12" s="6" t="n">
        <v>1161</v>
      </c>
      <c r="L12" s="6" t="n">
        <v>1010</v>
      </c>
      <c r="M12" s="6" t="n">
        <v>1.71</v>
      </c>
      <c r="N12" s="6" t="n">
        <v>1.77</v>
      </c>
    </row>
    <row collapsed="false" customFormat="false" customHeight="false" hidden="false" ht="12.1" outlineLevel="0" r="13">
      <c r="A13" s="37" t="n">
        <v>46223</v>
      </c>
      <c r="B13" s="16" t="s">
        <v>175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37.64</v>
      </c>
      <c r="H13" s="6" t="n">
        <v>323.48</v>
      </c>
      <c r="I13" s="6" t="n">
        <v>296.33</v>
      </c>
      <c r="J13" s="6" t="n">
        <v>979</v>
      </c>
      <c r="K13" s="6" t="n">
        <v>7528</v>
      </c>
      <c r="L13" s="6" t="n">
        <v>6549</v>
      </c>
      <c r="M13" s="6" t="n">
        <v>11.05</v>
      </c>
      <c r="N13" s="6" t="n">
        <v>10.12</v>
      </c>
    </row>
    <row collapsed="false" customFormat="false" customHeight="false" hidden="false" ht="12.1" outlineLevel="0" r="14">
      <c r="A14" s="37" t="n">
        <v>46244</v>
      </c>
      <c r="B14" s="16" t="s">
        <v>175</v>
      </c>
      <c r="C14" s="16" t="s">
        <v>16</v>
      </c>
      <c r="D14" s="16" t="s">
        <v>18</v>
      </c>
      <c r="E14" s="7" t="n">
        <v>300</v>
      </c>
      <c r="F14" s="16" t="s">
        <v>19</v>
      </c>
      <c r="G14" s="6" t="n">
        <v>4.6</v>
      </c>
      <c r="H14" s="6" t="n">
        <v>297</v>
      </c>
      <c r="I14" s="6" t="n">
        <v>307.22</v>
      </c>
      <c r="J14" s="6" t="n">
        <v>179</v>
      </c>
      <c r="K14" s="6" t="n">
        <v>1380</v>
      </c>
      <c r="L14" s="6" t="n">
        <v>1201</v>
      </c>
      <c r="M14" s="6" t="n">
        <v>1.3</v>
      </c>
      <c r="N14" s="6" t="n">
        <v>1.35</v>
      </c>
    </row>
  </sheetData>
  <autoFilter ref="A1:N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70</v>
      </c>
      <c r="B1" s="38" t="s">
        <v>165</v>
      </c>
      <c r="C1" s="38" t="s">
        <v>0</v>
      </c>
      <c r="D1" s="38" t="s">
        <v>2</v>
      </c>
      <c r="E1" s="38" t="s">
        <v>6</v>
      </c>
      <c r="F1" s="38" t="s">
        <v>166</v>
      </c>
      <c r="G1" s="38" t="s">
        <v>176</v>
      </c>
      <c r="H1" s="38" t="s">
        <v>170</v>
      </c>
      <c r="I1" s="38" t="s">
        <v>171</v>
      </c>
      <c r="J1" s="38" t="s">
        <v>172</v>
      </c>
    </row>
    <row collapsed="false" customFormat="false" customHeight="false" hidden="false" ht="12.1" outlineLevel="0" r="2">
      <c r="A2" s="39" t="n">
        <v>45933</v>
      </c>
      <c r="B2" s="16" t="s">
        <v>175</v>
      </c>
      <c r="C2" s="16" t="s">
        <v>50</v>
      </c>
      <c r="D2" s="16" t="s">
        <v>52</v>
      </c>
      <c r="E2" s="6" t="n">
        <v>1000</v>
      </c>
      <c r="F2" s="7" t="n">
        <v>1</v>
      </c>
      <c r="G2" s="6" t="n">
        <v>465.8</v>
      </c>
      <c r="H2" s="6" t="n">
        <v>61</v>
      </c>
      <c r="I2" s="6" t="n">
        <v>465.8</v>
      </c>
      <c r="J2" s="6" t="n">
        <v>404.8</v>
      </c>
    </row>
    <row collapsed="false" customFormat="false" customHeight="false" hidden="false" ht="12.1" outlineLevel="0" r="3">
      <c r="A3" s="39" t="n">
        <v>45953</v>
      </c>
      <c r="B3" s="16" t="s">
        <v>175</v>
      </c>
      <c r="C3" s="16" t="s">
        <v>55</v>
      </c>
      <c r="D3" s="16" t="s">
        <v>56</v>
      </c>
      <c r="E3" s="6" t="n">
        <v>1000</v>
      </c>
      <c r="F3" s="7" t="n">
        <v>10</v>
      </c>
      <c r="G3" s="6" t="n">
        <v>35.78</v>
      </c>
      <c r="H3" s="6" t="n">
        <v>47</v>
      </c>
      <c r="I3" s="6" t="n">
        <v>357.8</v>
      </c>
      <c r="J3" s="6" t="n">
        <v>310.8</v>
      </c>
    </row>
    <row collapsed="false" customFormat="false" customHeight="false" hidden="false" ht="12.1" outlineLevel="0" r="4">
      <c r="A4" s="39" t="n">
        <v>45963</v>
      </c>
      <c r="B4" s="16" t="s">
        <v>175</v>
      </c>
      <c r="C4" s="16" t="s">
        <v>50</v>
      </c>
      <c r="D4" s="16" t="s">
        <v>52</v>
      </c>
      <c r="E4" s="6" t="n">
        <v>1000</v>
      </c>
      <c r="F4" s="7" t="n">
        <v>1</v>
      </c>
      <c r="G4" s="6" t="n">
        <v>465.61</v>
      </c>
      <c r="H4" s="6" t="n">
        <v>61</v>
      </c>
      <c r="I4" s="6" t="n">
        <v>465.61</v>
      </c>
      <c r="J4" s="6" t="n">
        <v>404.61</v>
      </c>
    </row>
    <row collapsed="false" customFormat="false" customHeight="false" hidden="false" ht="12.1" outlineLevel="0" r="5">
      <c r="A5" s="39" t="n">
        <v>45993</v>
      </c>
      <c r="B5" s="16" t="s">
        <v>175</v>
      </c>
      <c r="C5" s="16" t="s">
        <v>50</v>
      </c>
      <c r="D5" s="16" t="s">
        <v>52</v>
      </c>
      <c r="E5" s="6" t="n">
        <v>1000</v>
      </c>
      <c r="F5" s="7" t="n">
        <v>1</v>
      </c>
      <c r="G5" s="6" t="n">
        <v>446.79</v>
      </c>
      <c r="H5" s="6" t="n">
        <v>58</v>
      </c>
      <c r="I5" s="6" t="n">
        <v>446.79</v>
      </c>
      <c r="J5" s="6" t="n">
        <v>388.79</v>
      </c>
    </row>
    <row collapsed="false" customFormat="false" customHeight="false" hidden="false" ht="12.1" outlineLevel="0" r="6">
      <c r="A6" s="39" t="n">
        <v>46023</v>
      </c>
      <c r="B6" s="16" t="s">
        <v>175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449.8</v>
      </c>
      <c r="H6" s="6" t="n">
        <v>58</v>
      </c>
      <c r="I6" s="6" t="n">
        <v>449.8</v>
      </c>
      <c r="J6" s="6" t="n">
        <v>391.8</v>
      </c>
    </row>
    <row collapsed="false" customFormat="false" customHeight="false" hidden="false" ht="12.1" outlineLevel="0" r="7">
      <c r="A7" s="39" t="n">
        <v>46044</v>
      </c>
      <c r="B7" s="16" t="s">
        <v>175</v>
      </c>
      <c r="C7" s="16" t="s">
        <v>55</v>
      </c>
      <c r="D7" s="16" t="s">
        <v>56</v>
      </c>
      <c r="E7" s="6" t="n">
        <v>1000</v>
      </c>
      <c r="F7" s="7" t="n">
        <v>10</v>
      </c>
      <c r="G7" s="6" t="n">
        <v>35.78</v>
      </c>
      <c r="H7" s="6" t="n">
        <v>47</v>
      </c>
      <c r="I7" s="6" t="n">
        <v>357.8</v>
      </c>
      <c r="J7" s="6" t="n">
        <v>310.8</v>
      </c>
    </row>
    <row collapsed="false" customFormat="false" customHeight="false" hidden="false" ht="12.1" outlineLevel="0" r="8">
      <c r="A8" s="39" t="n">
        <v>46053</v>
      </c>
      <c r="B8" s="16" t="s">
        <v>175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437.14</v>
      </c>
      <c r="H8" s="6" t="n">
        <v>57</v>
      </c>
      <c r="I8" s="6" t="n">
        <v>437.14</v>
      </c>
      <c r="J8" s="6" t="n">
        <v>380.14</v>
      </c>
    </row>
    <row collapsed="false" customFormat="false" customHeight="false" hidden="false" ht="12.1" outlineLevel="0" r="9">
      <c r="A9" s="39" t="n">
        <v>46083</v>
      </c>
      <c r="B9" s="16" t="s">
        <v>175</v>
      </c>
      <c r="C9" s="16" t="s">
        <v>50</v>
      </c>
      <c r="D9" s="16" t="s">
        <v>52</v>
      </c>
      <c r="E9" s="6" t="n">
        <v>1000</v>
      </c>
      <c r="F9" s="7" t="n">
        <v>1</v>
      </c>
      <c r="G9" s="6" t="n">
        <v>444.32</v>
      </c>
      <c r="H9" s="6" t="n">
        <v>58</v>
      </c>
      <c r="I9" s="6" t="n">
        <v>444.32</v>
      </c>
      <c r="J9" s="6" t="n">
        <v>386.32</v>
      </c>
    </row>
    <row collapsed="false" customFormat="false" customHeight="false" hidden="false" ht="12.1" outlineLevel="0" r="10">
      <c r="A10" s="39" t="n">
        <v>46113</v>
      </c>
      <c r="B10" s="16" t="s">
        <v>175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467.19</v>
      </c>
      <c r="H10" s="6" t="n">
        <v>61</v>
      </c>
      <c r="I10" s="6" t="n">
        <v>467.19</v>
      </c>
      <c r="J10" s="6" t="n">
        <v>406.19</v>
      </c>
    </row>
    <row collapsed="false" customFormat="false" customHeight="false" hidden="false" ht="12.1" outlineLevel="0" r="11">
      <c r="A11" s="39" t="n">
        <v>46133</v>
      </c>
      <c r="B11" s="16" t="s">
        <v>175</v>
      </c>
      <c r="C11" s="16" t="s">
        <v>59</v>
      </c>
      <c r="D11" s="16" t="s">
        <v>60</v>
      </c>
      <c r="E11" s="6" t="n">
        <v>1000</v>
      </c>
      <c r="F11" s="7" t="n">
        <v>5</v>
      </c>
      <c r="G11" s="6" t="n">
        <v>64.82</v>
      </c>
      <c r="H11" s="6" t="n">
        <v>42</v>
      </c>
      <c r="I11" s="6" t="n">
        <v>324.1</v>
      </c>
      <c r="J11" s="6" t="n">
        <v>282.1</v>
      </c>
    </row>
    <row collapsed="false" customFormat="false" customHeight="false" hidden="false" ht="12.1" outlineLevel="0" r="12">
      <c r="A12" s="39" t="n">
        <v>46135</v>
      </c>
      <c r="B12" s="16" t="s">
        <v>175</v>
      </c>
      <c r="C12" s="16" t="s">
        <v>55</v>
      </c>
      <c r="D12" s="16" t="s">
        <v>56</v>
      </c>
      <c r="E12" s="6" t="n">
        <v>1000</v>
      </c>
      <c r="F12" s="7" t="n">
        <v>10</v>
      </c>
      <c r="G12" s="6" t="n">
        <v>35.78</v>
      </c>
      <c r="H12" s="6" t="n">
        <v>47</v>
      </c>
      <c r="I12" s="6" t="n">
        <v>357.8</v>
      </c>
      <c r="J12" s="6" t="n">
        <v>310.8</v>
      </c>
    </row>
    <row collapsed="false" customFormat="false" customHeight="false" hidden="false" ht="12.1" outlineLevel="0" r="13">
      <c r="A13" s="39" t="n">
        <v>46143</v>
      </c>
      <c r="B13" s="16" t="s">
        <v>175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430.56</v>
      </c>
      <c r="H13" s="6" t="n">
        <v>56</v>
      </c>
      <c r="I13" s="6" t="n">
        <v>430.56</v>
      </c>
      <c r="J13" s="6" t="n">
        <v>374.56</v>
      </c>
    </row>
    <row collapsed="false" customFormat="false" customHeight="false" hidden="false" ht="12.1" outlineLevel="0" r="14">
      <c r="A14" s="39" t="n">
        <v>46173</v>
      </c>
      <c r="B14" s="16" t="s">
        <v>175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410.39</v>
      </c>
      <c r="H14" s="6" t="n">
        <v>53</v>
      </c>
      <c r="I14" s="6" t="n">
        <v>410.39</v>
      </c>
      <c r="J14" s="6" t="n">
        <v>357.39</v>
      </c>
    </row>
    <row collapsed="false" customFormat="false" customHeight="false" hidden="false" ht="12.1" outlineLevel="0" r="15">
      <c r="A15" s="39"/>
      <c r="B15" s="16"/>
      <c r="C15" s="16"/>
      <c r="D15" s="16"/>
      <c r="E15" s="6"/>
      <c r="F15" s="7"/>
      <c r="G15" s="6"/>
      <c r="H15" s="6"/>
      <c r="I15" s="6"/>
      <c r="J15" s="6"/>
    </row>
    <row collapsed="false" customFormat="false" customHeight="false" hidden="false" ht="12.1" outlineLevel="0" r="16">
      <c r="A16" s="39" t="n">
        <v>46203</v>
      </c>
      <c r="B16" s="16" t="s">
        <v>175</v>
      </c>
      <c r="C16" s="16" t="s">
        <v>50</v>
      </c>
      <c r="D16" s="16" t="s">
        <v>52</v>
      </c>
      <c r="E16" s="6" t="n">
        <v>1000</v>
      </c>
      <c r="F16" s="7" t="n">
        <v>1</v>
      </c>
      <c r="G16" s="6" t="n">
        <v>422.45</v>
      </c>
      <c r="H16" s="6" t="n">
        <v>55</v>
      </c>
      <c r="I16" s="6" t="n">
        <v>422.45</v>
      </c>
      <c r="J16" s="6" t="n">
        <v>367.45</v>
      </c>
    </row>
    <row collapsed="false" customFormat="false" customHeight="false" hidden="false" ht="12.1" outlineLevel="0" r="17">
      <c r="A17" s="39" t="n">
        <v>46226</v>
      </c>
      <c r="B17" s="16" t="s">
        <v>175</v>
      </c>
      <c r="C17" s="16" t="s">
        <v>55</v>
      </c>
      <c r="D17" s="16" t="s">
        <v>56</v>
      </c>
      <c r="E17" s="6" t="n">
        <v>1000</v>
      </c>
      <c r="F17" s="7" t="n">
        <v>10</v>
      </c>
      <c r="G17" s="6" t="n">
        <v>35.78</v>
      </c>
      <c r="H17" s="6" t="n">
        <v>47</v>
      </c>
      <c r="I17" s="6" t="n">
        <v>357.8</v>
      </c>
      <c r="J17" s="6" t="n">
        <v>310.8</v>
      </c>
    </row>
    <row collapsed="false" customFormat="false" customHeight="false" hidden="false" ht="12.1" outlineLevel="0" r="18">
      <c r="A18" s="39" t="n">
        <v>46233</v>
      </c>
      <c r="B18" s="16" t="s">
        <v>175</v>
      </c>
      <c r="C18" s="16" t="s">
        <v>50</v>
      </c>
      <c r="D18" s="16" t="s">
        <v>52</v>
      </c>
      <c r="E18" s="6" t="n">
        <v>1000</v>
      </c>
      <c r="F18" s="7" t="n">
        <v>1</v>
      </c>
      <c r="G18" s="6" t="n">
        <v>422.45</v>
      </c>
      <c r="H18" s="6" t="n">
        <v>55</v>
      </c>
      <c r="I18" s="6" t="n">
        <v>422.45</v>
      </c>
      <c r="J18" s="6" t="n">
        <v>367.45</v>
      </c>
    </row>
    <row collapsed="false" customFormat="false" customHeight="false" hidden="false" ht="12.1" outlineLevel="0" r="19">
      <c r="A19" s="39" t="n">
        <v>46263</v>
      </c>
      <c r="B19" s="16" t="s">
        <v>175</v>
      </c>
      <c r="C19" s="16" t="s">
        <v>50</v>
      </c>
      <c r="D19" s="16" t="s">
        <v>52</v>
      </c>
      <c r="E19" s="6" t="n">
        <v>1000</v>
      </c>
      <c r="F19" s="7" t="n">
        <v>1</v>
      </c>
      <c r="G19" s="6" t="n">
        <v>422.45</v>
      </c>
      <c r="H19" s="6" t="n">
        <v>55</v>
      </c>
      <c r="I19" s="6" t="n">
        <v>422.45</v>
      </c>
      <c r="J19" s="6" t="n">
        <v>367.45</v>
      </c>
    </row>
    <row collapsed="false" customFormat="false" customHeight="false" hidden="false" ht="12.1" outlineLevel="0" r="20">
      <c r="A20" s="39" t="n">
        <v>46293</v>
      </c>
      <c r="B20" s="16" t="s">
        <v>175</v>
      </c>
      <c r="C20" s="16" t="s">
        <v>50</v>
      </c>
      <c r="D20" s="16" t="s">
        <v>52</v>
      </c>
      <c r="E20" s="6" t="n">
        <v>1000</v>
      </c>
      <c r="F20" s="7" t="n">
        <v>1</v>
      </c>
      <c r="G20" s="6" t="n">
        <v>422.45</v>
      </c>
      <c r="H20" s="6" t="n">
        <v>55</v>
      </c>
      <c r="I20" s="6" t="n">
        <v>422.45</v>
      </c>
      <c r="J20" s="6" t="n">
        <v>367.45</v>
      </c>
    </row>
    <row collapsed="false" customFormat="false" customHeight="false" hidden="false" ht="12.1" outlineLevel="0" r="21">
      <c r="A21" s="39" t="n">
        <v>46315</v>
      </c>
      <c r="B21" s="16" t="s">
        <v>175</v>
      </c>
      <c r="C21" s="16" t="s">
        <v>59</v>
      </c>
      <c r="D21" s="16" t="s">
        <v>60</v>
      </c>
      <c r="E21" s="6" t="n">
        <v>1000</v>
      </c>
      <c r="F21" s="7" t="n">
        <v>5</v>
      </c>
      <c r="G21" s="6" t="n">
        <v>64.82</v>
      </c>
      <c r="H21" s="6" t="n">
        <v>42</v>
      </c>
      <c r="I21" s="6" t="n">
        <v>324.1</v>
      </c>
      <c r="J21" s="6" t="n">
        <v>282.1</v>
      </c>
    </row>
    <row collapsed="false" customFormat="false" customHeight="false" hidden="false" ht="12.1" outlineLevel="0" r="22">
      <c r="A22" s="39" t="n">
        <v>46317</v>
      </c>
      <c r="B22" s="16" t="s">
        <v>175</v>
      </c>
      <c r="C22" s="16" t="s">
        <v>55</v>
      </c>
      <c r="D22" s="16" t="s">
        <v>56</v>
      </c>
      <c r="E22" s="6" t="n">
        <v>1000</v>
      </c>
      <c r="F22" s="7" t="n">
        <v>10</v>
      </c>
      <c r="G22" s="6" t="n">
        <v>35.78</v>
      </c>
      <c r="H22" s="6" t="n">
        <v>47</v>
      </c>
      <c r="I22" s="6" t="n">
        <v>357.8</v>
      </c>
      <c r="J22" s="6" t="n">
        <v>310.8</v>
      </c>
    </row>
    <row collapsed="false" customFormat="false" customHeight="false" hidden="false" ht="12.1" outlineLevel="0" r="23">
      <c r="A23" s="39" t="n">
        <v>46323</v>
      </c>
      <c r="B23" s="16" t="s">
        <v>175</v>
      </c>
      <c r="C23" s="16" t="s">
        <v>50</v>
      </c>
      <c r="D23" s="16" t="s">
        <v>52</v>
      </c>
      <c r="E23" s="6" t="n">
        <v>1000</v>
      </c>
      <c r="F23" s="7" t="n">
        <v>1</v>
      </c>
      <c r="G23" s="6" t="n">
        <v>422.45</v>
      </c>
      <c r="H23" s="6" t="n">
        <v>55</v>
      </c>
      <c r="I23" s="6" t="n">
        <v>422.45</v>
      </c>
      <c r="J23" s="6" t="n">
        <v>367.45</v>
      </c>
    </row>
    <row collapsed="false" customFormat="false" customHeight="false" hidden="false" ht="12.1" outlineLevel="0" r="24">
      <c r="A24" s="39" t="n">
        <v>46353</v>
      </c>
      <c r="B24" s="16" t="s">
        <v>175</v>
      </c>
      <c r="C24" s="16" t="s">
        <v>50</v>
      </c>
      <c r="D24" s="16" t="s">
        <v>52</v>
      </c>
      <c r="E24" s="6" t="n">
        <v>1000</v>
      </c>
      <c r="F24" s="7" t="n">
        <v>1</v>
      </c>
      <c r="G24" s="6" t="n">
        <v>422.45</v>
      </c>
      <c r="H24" s="6" t="n">
        <v>55</v>
      </c>
      <c r="I24" s="6" t="n">
        <v>422.45</v>
      </c>
      <c r="J24" s="6" t="n">
        <v>367.45</v>
      </c>
    </row>
    <row collapsed="false" customFormat="false" customHeight="false" hidden="false" ht="12.1" outlineLevel="0" r="25">
      <c r="A25" s="39" t="n">
        <v>46383</v>
      </c>
      <c r="B25" s="16" t="s">
        <v>175</v>
      </c>
      <c r="C25" s="16" t="s">
        <v>50</v>
      </c>
      <c r="D25" s="16" t="s">
        <v>52</v>
      </c>
      <c r="E25" s="6" t="n">
        <v>1000</v>
      </c>
      <c r="F25" s="7" t="n">
        <v>1</v>
      </c>
      <c r="G25" s="6" t="n">
        <v>422.45</v>
      </c>
      <c r="H25" s="6" t="n">
        <v>55</v>
      </c>
      <c r="I25" s="6" t="n">
        <v>422.45</v>
      </c>
      <c r="J25" s="6" t="n">
        <v>367.45</v>
      </c>
    </row>
    <row collapsed="false" customFormat="false" customHeight="false" hidden="false" ht="12.1" outlineLevel="0" r="26">
      <c r="A26" s="39" t="n">
        <v>46408</v>
      </c>
      <c r="B26" s="16" t="s">
        <v>175</v>
      </c>
      <c r="C26" s="16" t="s">
        <v>55</v>
      </c>
      <c r="D26" s="16" t="s">
        <v>56</v>
      </c>
      <c r="E26" s="6" t="n">
        <v>1000</v>
      </c>
      <c r="F26" s="7" t="n">
        <v>10</v>
      </c>
      <c r="G26" s="6" t="n">
        <v>35.78</v>
      </c>
      <c r="H26" s="6" t="n">
        <v>47</v>
      </c>
      <c r="I26" s="6" t="n">
        <v>357.8</v>
      </c>
      <c r="J26" s="6" t="n">
        <v>310.8</v>
      </c>
    </row>
    <row collapsed="false" customFormat="false" customHeight="false" hidden="false" ht="12.1" outlineLevel="0" r="27">
      <c r="A27" s="39" t="n">
        <v>46413</v>
      </c>
      <c r="B27" s="16" t="s">
        <v>175</v>
      </c>
      <c r="C27" s="16" t="s">
        <v>50</v>
      </c>
      <c r="D27" s="16" t="s">
        <v>52</v>
      </c>
      <c r="E27" s="6" t="n">
        <v>1000</v>
      </c>
      <c r="F27" s="7" t="n">
        <v>1</v>
      </c>
      <c r="G27" s="6" t="n">
        <v>422.45</v>
      </c>
      <c r="H27" s="6" t="n">
        <v>55</v>
      </c>
      <c r="I27" s="6" t="n">
        <v>422.45</v>
      </c>
      <c r="J27" s="6" t="n">
        <v>367.45</v>
      </c>
    </row>
    <row collapsed="false" customFormat="false" customHeight="false" hidden="false" ht="12.1" outlineLevel="0" r="28">
      <c r="A28" s="39" t="n">
        <v>46443</v>
      </c>
      <c r="B28" s="16" t="s">
        <v>175</v>
      </c>
      <c r="C28" s="16" t="s">
        <v>50</v>
      </c>
      <c r="D28" s="16" t="s">
        <v>52</v>
      </c>
      <c r="E28" s="6" t="n">
        <v>1000</v>
      </c>
      <c r="F28" s="7" t="n">
        <v>1</v>
      </c>
      <c r="G28" s="6" t="n">
        <v>422.45</v>
      </c>
      <c r="H28" s="6" t="n">
        <v>55</v>
      </c>
      <c r="I28" s="6" t="n">
        <v>422.45</v>
      </c>
      <c r="J28" s="6" t="n">
        <v>367.45</v>
      </c>
    </row>
    <row collapsed="false" customFormat="false" customHeight="false" hidden="false" ht="12.1" outlineLevel="0" r="29">
      <c r="A29" s="39" t="n">
        <v>46473</v>
      </c>
      <c r="B29" s="16" t="s">
        <v>175</v>
      </c>
      <c r="C29" s="16" t="s">
        <v>50</v>
      </c>
      <c r="D29" s="16" t="s">
        <v>52</v>
      </c>
      <c r="E29" s="6" t="n">
        <v>1000</v>
      </c>
      <c r="F29" s="7" t="n">
        <v>1</v>
      </c>
      <c r="G29" s="6" t="n">
        <v>422.45</v>
      </c>
      <c r="H29" s="6" t="n">
        <v>55</v>
      </c>
      <c r="I29" s="6" t="n">
        <v>422.45</v>
      </c>
      <c r="J29" s="6" t="n">
        <v>367.45</v>
      </c>
    </row>
    <row collapsed="false" customFormat="false" customHeight="false" hidden="false" ht="12.1" outlineLevel="0" r="30">
      <c r="A30" s="39" t="n">
        <v>46497</v>
      </c>
      <c r="B30" s="16" t="s">
        <v>175</v>
      </c>
      <c r="C30" s="16" t="s">
        <v>59</v>
      </c>
      <c r="D30" s="16" t="s">
        <v>60</v>
      </c>
      <c r="E30" s="6" t="n">
        <v>1000</v>
      </c>
      <c r="F30" s="7" t="n">
        <v>5</v>
      </c>
      <c r="G30" s="6" t="n">
        <v>64.82</v>
      </c>
      <c r="H30" s="6" t="n">
        <v>42</v>
      </c>
      <c r="I30" s="6" t="n">
        <v>324.1</v>
      </c>
      <c r="J30" s="6" t="n">
        <v>282.1</v>
      </c>
    </row>
    <row collapsed="false" customFormat="false" customHeight="false" hidden="false" ht="12.1" outlineLevel="0" r="31">
      <c r="A31" s="39" t="n">
        <v>46499</v>
      </c>
      <c r="B31" s="16" t="s">
        <v>175</v>
      </c>
      <c r="C31" s="16" t="s">
        <v>55</v>
      </c>
      <c r="D31" s="16" t="s">
        <v>56</v>
      </c>
      <c r="E31" s="6" t="n">
        <v>1000</v>
      </c>
      <c r="F31" s="7" t="n">
        <v>10</v>
      </c>
      <c r="G31" s="6" t="n">
        <v>35.78</v>
      </c>
      <c r="H31" s="6" t="n">
        <v>47</v>
      </c>
      <c r="I31" s="6" t="n">
        <v>357.8</v>
      </c>
      <c r="J31" s="6" t="n">
        <v>310.8</v>
      </c>
    </row>
    <row collapsed="false" customFormat="false" customHeight="false" hidden="false" ht="12.1" outlineLevel="0" r="32">
      <c r="A32" s="39" t="n">
        <v>46503</v>
      </c>
      <c r="B32" s="16" t="s">
        <v>175</v>
      </c>
      <c r="C32" s="16" t="s">
        <v>50</v>
      </c>
      <c r="D32" s="16" t="s">
        <v>52</v>
      </c>
      <c r="E32" s="6" t="n">
        <v>1000</v>
      </c>
      <c r="F32" s="7" t="n">
        <v>1</v>
      </c>
      <c r="G32" s="6" t="n">
        <v>422.45</v>
      </c>
      <c r="H32" s="6" t="n">
        <v>55</v>
      </c>
      <c r="I32" s="6" t="n">
        <v>422.45</v>
      </c>
      <c r="J32" s="6" t="n">
        <v>367.45</v>
      </c>
    </row>
    <row collapsed="false" customFormat="false" customHeight="false" hidden="false" ht="12.1" outlineLevel="0" r="33">
      <c r="A33" s="39" t="n">
        <v>46533</v>
      </c>
      <c r="B33" s="16" t="s">
        <v>175</v>
      </c>
      <c r="C33" s="16" t="s">
        <v>50</v>
      </c>
      <c r="D33" s="16" t="s">
        <v>52</v>
      </c>
      <c r="E33" s="6" t="n">
        <v>1000</v>
      </c>
      <c r="F33" s="7" t="n">
        <v>1</v>
      </c>
      <c r="G33" s="6" t="n">
        <v>422.45</v>
      </c>
      <c r="H33" s="6" t="n">
        <v>55</v>
      </c>
      <c r="I33" s="6" t="n">
        <v>422.45</v>
      </c>
      <c r="J33" s="6" t="n">
        <v>367.45</v>
      </c>
    </row>
    <row collapsed="false" customFormat="false" customHeight="false" hidden="false" ht="12.1" outlineLevel="0" r="34">
      <c r="A34" s="39" t="n">
        <v>46563</v>
      </c>
      <c r="B34" s="16" t="s">
        <v>175</v>
      </c>
      <c r="C34" s="16" t="s">
        <v>50</v>
      </c>
      <c r="D34" s="16" t="s">
        <v>52</v>
      </c>
      <c r="E34" s="6" t="n">
        <v>1000</v>
      </c>
      <c r="F34" s="7" t="n">
        <v>1</v>
      </c>
      <c r="G34" s="6" t="n">
        <v>422.45</v>
      </c>
      <c r="H34" s="6" t="n">
        <v>55</v>
      </c>
      <c r="I34" s="6" t="n">
        <v>422.45</v>
      </c>
      <c r="J34" s="6" t="n">
        <v>367.45</v>
      </c>
    </row>
    <row collapsed="false" customFormat="false" customHeight="false" hidden="false" ht="12.1" outlineLevel="0" r="35">
      <c r="A35" s="39" t="n">
        <v>46590</v>
      </c>
      <c r="B35" s="16" t="s">
        <v>175</v>
      </c>
      <c r="C35" s="16" t="s">
        <v>55</v>
      </c>
      <c r="D35" s="16" t="s">
        <v>56</v>
      </c>
      <c r="E35" s="6" t="n">
        <v>1000</v>
      </c>
      <c r="F35" s="7" t="n">
        <v>10</v>
      </c>
      <c r="G35" s="6" t="n">
        <v>35.78</v>
      </c>
      <c r="H35" s="6" t="n">
        <v>47</v>
      </c>
      <c r="I35" s="6" t="n">
        <v>357.8</v>
      </c>
      <c r="J35" s="6" t="n">
        <v>310.8</v>
      </c>
    </row>
    <row collapsed="false" customFormat="false" customHeight="false" hidden="false" ht="12.1" outlineLevel="0" r="36">
      <c r="A36" s="39" t="n">
        <v>46593</v>
      </c>
      <c r="B36" s="16" t="s">
        <v>175</v>
      </c>
      <c r="C36" s="16" t="s">
        <v>50</v>
      </c>
      <c r="D36" s="16" t="s">
        <v>52</v>
      </c>
      <c r="E36" s="6" t="n">
        <v>1000</v>
      </c>
      <c r="F36" s="7" t="n">
        <v>1</v>
      </c>
      <c r="G36" s="6" t="n">
        <v>422.45</v>
      </c>
      <c r="H36" s="6" t="n">
        <v>55</v>
      </c>
      <c r="I36" s="6" t="n">
        <v>422.45</v>
      </c>
      <c r="J36" s="6" t="n">
        <v>367.45</v>
      </c>
    </row>
    <row collapsed="false" customFormat="false" customHeight="false" hidden="false" ht="12.1" outlineLevel="0" r="37">
      <c r="A37" s="39" t="n">
        <v>46623</v>
      </c>
      <c r="B37" s="16" t="s">
        <v>175</v>
      </c>
      <c r="C37" s="16" t="s">
        <v>50</v>
      </c>
      <c r="D37" s="16" t="s">
        <v>52</v>
      </c>
      <c r="E37" s="6" t="n">
        <v>1000</v>
      </c>
      <c r="F37" s="7" t="n">
        <v>1</v>
      </c>
      <c r="G37" s="6" t="n">
        <v>422.45</v>
      </c>
      <c r="H37" s="6" t="n">
        <v>55</v>
      </c>
      <c r="I37" s="6" t="n">
        <v>422.45</v>
      </c>
      <c r="J37" s="6" t="n">
        <v>367.45</v>
      </c>
    </row>
    <row collapsed="false" customFormat="false" customHeight="false" hidden="false" ht="12.1" outlineLevel="0" r="38">
      <c r="A38" s="39" t="n">
        <v>46653</v>
      </c>
      <c r="B38" s="16" t="s">
        <v>175</v>
      </c>
      <c r="C38" s="16" t="s">
        <v>50</v>
      </c>
      <c r="D38" s="16" t="s">
        <v>52</v>
      </c>
      <c r="E38" s="6" t="n">
        <v>1000</v>
      </c>
      <c r="F38" s="7" t="n">
        <v>1</v>
      </c>
      <c r="G38" s="6" t="n">
        <v>422.45</v>
      </c>
      <c r="H38" s="6" t="n">
        <v>55</v>
      </c>
      <c r="I38" s="6" t="n">
        <v>422.45</v>
      </c>
      <c r="J38" s="6" t="n">
        <v>367.45</v>
      </c>
    </row>
    <row collapsed="false" customFormat="false" customHeight="false" hidden="false" ht="12.1" outlineLevel="0" r="39">
      <c r="A39" s="39" t="n">
        <v>46679</v>
      </c>
      <c r="B39" s="16" t="s">
        <v>175</v>
      </c>
      <c r="C39" s="16" t="s">
        <v>59</v>
      </c>
      <c r="D39" s="16" t="s">
        <v>60</v>
      </c>
      <c r="E39" s="6" t="n">
        <v>1000</v>
      </c>
      <c r="F39" s="7" t="n">
        <v>5</v>
      </c>
      <c r="G39" s="6" t="n">
        <v>64.82</v>
      </c>
      <c r="H39" s="6" t="n">
        <v>42</v>
      </c>
      <c r="I39" s="6" t="n">
        <v>324.1</v>
      </c>
      <c r="J39" s="6" t="n">
        <v>282.1</v>
      </c>
    </row>
    <row collapsed="false" customFormat="false" customHeight="false" hidden="false" ht="12.1" outlineLevel="0" r="40">
      <c r="A40" s="39" t="n">
        <v>46681</v>
      </c>
      <c r="B40" s="16" t="s">
        <v>175</v>
      </c>
      <c r="C40" s="16" t="s">
        <v>55</v>
      </c>
      <c r="D40" s="16" t="s">
        <v>56</v>
      </c>
      <c r="E40" s="6" t="n">
        <v>1000</v>
      </c>
      <c r="F40" s="7" t="n">
        <v>10</v>
      </c>
      <c r="G40" s="6" t="n">
        <v>35.78</v>
      </c>
      <c r="H40" s="6" t="n">
        <v>47</v>
      </c>
      <c r="I40" s="6" t="n">
        <v>357.8</v>
      </c>
      <c r="J40" s="6" t="n">
        <v>310.8</v>
      </c>
    </row>
    <row collapsed="false" customFormat="false" customHeight="false" hidden="false" ht="12.1" outlineLevel="0" r="41">
      <c r="A41" s="39" t="n">
        <v>46683</v>
      </c>
      <c r="B41" s="16" t="s">
        <v>175</v>
      </c>
      <c r="C41" s="16" t="s">
        <v>50</v>
      </c>
      <c r="D41" s="16" t="s">
        <v>52</v>
      </c>
      <c r="E41" s="6" t="n">
        <v>1000</v>
      </c>
      <c r="F41" s="7" t="n">
        <v>1</v>
      </c>
      <c r="G41" s="6" t="n">
        <v>422.45</v>
      </c>
      <c r="H41" s="6" t="n">
        <v>55</v>
      </c>
      <c r="I41" s="6" t="n">
        <v>422.45</v>
      </c>
      <c r="J41" s="6" t="n">
        <v>367.45</v>
      </c>
    </row>
    <row collapsed="false" customFormat="false" customHeight="false" hidden="false" ht="12.1" outlineLevel="0" r="42">
      <c r="A42" s="39" t="n">
        <v>46713</v>
      </c>
      <c r="B42" s="16" t="s">
        <v>175</v>
      </c>
      <c r="C42" s="16" t="s">
        <v>50</v>
      </c>
      <c r="D42" s="16" t="s">
        <v>52</v>
      </c>
      <c r="E42" s="6" t="n">
        <v>1000</v>
      </c>
      <c r="F42" s="7" t="n">
        <v>1</v>
      </c>
      <c r="G42" s="6" t="n">
        <v>422.45</v>
      </c>
      <c r="H42" s="6" t="n">
        <v>55</v>
      </c>
      <c r="I42" s="6" t="n">
        <v>422.45</v>
      </c>
      <c r="J42" s="6" t="n">
        <v>367.45</v>
      </c>
    </row>
    <row collapsed="false" customFormat="false" customHeight="false" hidden="false" ht="12.1" outlineLevel="0" r="43">
      <c r="A43" s="39" t="n">
        <v>46743</v>
      </c>
      <c r="B43" s="16" t="s">
        <v>175</v>
      </c>
      <c r="C43" s="16" t="s">
        <v>50</v>
      </c>
      <c r="D43" s="16" t="s">
        <v>52</v>
      </c>
      <c r="E43" s="6" t="n">
        <v>1000</v>
      </c>
      <c r="F43" s="7" t="n">
        <v>1</v>
      </c>
      <c r="G43" s="6" t="n">
        <v>422.45</v>
      </c>
      <c r="H43" s="6" t="n">
        <v>55</v>
      </c>
      <c r="I43" s="6" t="n">
        <v>422.45</v>
      </c>
      <c r="J43" s="6" t="n">
        <v>367.45</v>
      </c>
    </row>
    <row collapsed="false" customFormat="false" customHeight="false" hidden="false" ht="12.1" outlineLevel="0" r="44">
      <c r="A44" s="39" t="n">
        <v>46772</v>
      </c>
      <c r="B44" s="16" t="s">
        <v>175</v>
      </c>
      <c r="C44" s="16" t="s">
        <v>55</v>
      </c>
      <c r="D44" s="16" t="s">
        <v>56</v>
      </c>
      <c r="E44" s="6" t="n">
        <v>1000</v>
      </c>
      <c r="F44" s="7" t="n">
        <v>10</v>
      </c>
      <c r="G44" s="6" t="n">
        <v>35.78</v>
      </c>
      <c r="H44" s="6" t="n">
        <v>47</v>
      </c>
      <c r="I44" s="6" t="n">
        <v>357.8</v>
      </c>
      <c r="J44" s="6" t="n">
        <v>310.8</v>
      </c>
    </row>
    <row collapsed="false" customFormat="false" customHeight="false" hidden="false" ht="12.1" outlineLevel="0" r="45">
      <c r="A45" s="39" t="n">
        <v>46773</v>
      </c>
      <c r="B45" s="16" t="s">
        <v>175</v>
      </c>
      <c r="C45" s="16" t="s">
        <v>50</v>
      </c>
      <c r="D45" s="16" t="s">
        <v>52</v>
      </c>
      <c r="E45" s="6" t="n">
        <v>1000</v>
      </c>
      <c r="F45" s="7" t="n">
        <v>1</v>
      </c>
      <c r="G45" s="6" t="n">
        <v>422.45</v>
      </c>
      <c r="H45" s="6" t="n">
        <v>55</v>
      </c>
      <c r="I45" s="6" t="n">
        <v>422.45</v>
      </c>
      <c r="J45" s="6" t="n">
        <v>367.45</v>
      </c>
    </row>
    <row collapsed="false" customFormat="false" customHeight="false" hidden="false" ht="12.1" outlineLevel="0" r="46">
      <c r="A46" s="39" t="n">
        <v>46803</v>
      </c>
      <c r="B46" s="16" t="s">
        <v>175</v>
      </c>
      <c r="C46" s="16" t="s">
        <v>50</v>
      </c>
      <c r="D46" s="16" t="s">
        <v>52</v>
      </c>
      <c r="E46" s="6" t="n">
        <v>1000</v>
      </c>
      <c r="F46" s="7" t="n">
        <v>1</v>
      </c>
      <c r="G46" s="6" t="n">
        <v>422.45</v>
      </c>
      <c r="H46" s="6" t="n">
        <v>55</v>
      </c>
      <c r="I46" s="6" t="n">
        <v>422.45</v>
      </c>
      <c r="J46" s="6" t="n">
        <v>367.45</v>
      </c>
    </row>
    <row collapsed="false" customFormat="false" customHeight="false" hidden="false" ht="12.1" outlineLevel="0" r="47">
      <c r="A47" s="39" t="n">
        <v>46833</v>
      </c>
      <c r="B47" s="16" t="s">
        <v>175</v>
      </c>
      <c r="C47" s="16" t="s">
        <v>50</v>
      </c>
      <c r="D47" s="16" t="s">
        <v>52</v>
      </c>
      <c r="E47" s="6" t="n">
        <v>1000</v>
      </c>
      <c r="F47" s="7" t="n">
        <v>1</v>
      </c>
      <c r="G47" s="6" t="n">
        <v>422.45</v>
      </c>
      <c r="H47" s="6" t="n">
        <v>55</v>
      </c>
      <c r="I47" s="6" t="n">
        <v>422.45</v>
      </c>
      <c r="J47" s="6" t="n">
        <v>367.45</v>
      </c>
    </row>
    <row collapsed="false" customFormat="false" customHeight="false" hidden="false" ht="12.1" outlineLevel="0" r="48">
      <c r="A48" s="39" t="n">
        <v>46861</v>
      </c>
      <c r="B48" s="16" t="s">
        <v>175</v>
      </c>
      <c r="C48" s="16" t="s">
        <v>59</v>
      </c>
      <c r="D48" s="16" t="s">
        <v>60</v>
      </c>
      <c r="E48" s="6" t="n">
        <v>1000</v>
      </c>
      <c r="F48" s="7" t="n">
        <v>5</v>
      </c>
      <c r="G48" s="6" t="n">
        <v>64.82</v>
      </c>
      <c r="H48" s="6" t="n">
        <v>42</v>
      </c>
      <c r="I48" s="6" t="n">
        <v>324.1</v>
      </c>
      <c r="J48" s="6" t="n">
        <v>282.1</v>
      </c>
    </row>
    <row collapsed="false" customFormat="false" customHeight="false" hidden="false" ht="12.1" outlineLevel="0" r="49">
      <c r="A49" s="39" t="n">
        <v>46863</v>
      </c>
      <c r="B49" s="16" t="s">
        <v>175</v>
      </c>
      <c r="C49" s="16" t="s">
        <v>50</v>
      </c>
      <c r="D49" s="16" t="s">
        <v>52</v>
      </c>
      <c r="E49" s="6" t="n">
        <v>1000</v>
      </c>
      <c r="F49" s="7" t="n">
        <v>1</v>
      </c>
      <c r="G49" s="6" t="n">
        <v>422.45</v>
      </c>
      <c r="H49" s="6" t="n">
        <v>55</v>
      </c>
      <c r="I49" s="6" t="n">
        <v>422.45</v>
      </c>
      <c r="J49" s="6" t="n">
        <v>367.45</v>
      </c>
    </row>
    <row collapsed="false" customFormat="false" customHeight="false" hidden="false" ht="12.1" outlineLevel="0" r="50">
      <c r="A50" s="39" t="n">
        <v>46863</v>
      </c>
      <c r="B50" s="16" t="s">
        <v>175</v>
      </c>
      <c r="C50" s="16" t="s">
        <v>55</v>
      </c>
      <c r="D50" s="16" t="s">
        <v>56</v>
      </c>
      <c r="E50" s="6" t="n">
        <v>1000</v>
      </c>
      <c r="F50" s="7" t="n">
        <v>10</v>
      </c>
      <c r="G50" s="6" t="n">
        <v>35.78</v>
      </c>
      <c r="H50" s="6" t="n">
        <v>47</v>
      </c>
      <c r="I50" s="6" t="n">
        <v>357.8</v>
      </c>
      <c r="J50" s="6" t="n">
        <v>310.8</v>
      </c>
    </row>
    <row collapsed="false" customFormat="false" customHeight="false" hidden="false" ht="12.1" outlineLevel="0" r="51">
      <c r="A51" s="39" t="n">
        <v>46893</v>
      </c>
      <c r="B51" s="16" t="s">
        <v>175</v>
      </c>
      <c r="C51" s="16" t="s">
        <v>50</v>
      </c>
      <c r="D51" s="16" t="s">
        <v>52</v>
      </c>
      <c r="E51" s="6" t="n">
        <v>1000</v>
      </c>
      <c r="F51" s="7" t="n">
        <v>1</v>
      </c>
      <c r="G51" s="6" t="n">
        <v>422.45</v>
      </c>
      <c r="H51" s="6" t="n">
        <v>55</v>
      </c>
      <c r="I51" s="6" t="n">
        <v>422.45</v>
      </c>
      <c r="J51" s="6" t="n">
        <v>367.45</v>
      </c>
    </row>
    <row collapsed="false" customFormat="false" customHeight="false" hidden="false" ht="12.1" outlineLevel="0" r="52">
      <c r="A52" s="39" t="n">
        <v>46923</v>
      </c>
      <c r="B52" s="16" t="s">
        <v>175</v>
      </c>
      <c r="C52" s="16" t="s">
        <v>50</v>
      </c>
      <c r="D52" s="16" t="s">
        <v>52</v>
      </c>
      <c r="E52" s="6" t="n">
        <v>1000</v>
      </c>
      <c r="F52" s="7" t="n">
        <v>1</v>
      </c>
      <c r="G52" s="6" t="n">
        <v>422.45</v>
      </c>
      <c r="H52" s="6" t="n">
        <v>55</v>
      </c>
      <c r="I52" s="6" t="n">
        <v>422.45</v>
      </c>
      <c r="J52" s="6" t="n">
        <v>367.45</v>
      </c>
    </row>
    <row collapsed="false" customFormat="false" customHeight="false" hidden="false" ht="12.1" outlineLevel="0" r="53">
      <c r="A53" s="39" t="n">
        <v>46953</v>
      </c>
      <c r="B53" s="16" t="s">
        <v>175</v>
      </c>
      <c r="C53" s="16" t="s">
        <v>50</v>
      </c>
      <c r="D53" s="16" t="s">
        <v>52</v>
      </c>
      <c r="E53" s="6" t="n">
        <v>1000</v>
      </c>
      <c r="F53" s="7" t="n">
        <v>1</v>
      </c>
      <c r="G53" s="6" t="n">
        <v>422.45</v>
      </c>
      <c r="H53" s="6" t="n">
        <v>55</v>
      </c>
      <c r="I53" s="6" t="n">
        <v>422.45</v>
      </c>
      <c r="J53" s="6" t="n">
        <v>367.45</v>
      </c>
    </row>
    <row collapsed="false" customFormat="false" customHeight="false" hidden="false" ht="12.1" outlineLevel="0" r="54">
      <c r="A54" s="39" t="n">
        <v>46954</v>
      </c>
      <c r="B54" s="16" t="s">
        <v>175</v>
      </c>
      <c r="C54" s="16" t="s">
        <v>55</v>
      </c>
      <c r="D54" s="16" t="s">
        <v>56</v>
      </c>
      <c r="E54" s="6" t="n">
        <v>1000</v>
      </c>
      <c r="F54" s="7" t="n">
        <v>10</v>
      </c>
      <c r="G54" s="6" t="n">
        <v>35.78</v>
      </c>
      <c r="H54" s="6" t="n">
        <v>47</v>
      </c>
      <c r="I54" s="6" t="n">
        <v>357.8</v>
      </c>
      <c r="J54" s="6" t="n">
        <v>310.8</v>
      </c>
    </row>
    <row collapsed="false" customFormat="false" customHeight="false" hidden="false" ht="12.1" outlineLevel="0" r="55">
      <c r="A55" s="39" t="n">
        <v>46983</v>
      </c>
      <c r="B55" s="16" t="s">
        <v>175</v>
      </c>
      <c r="C55" s="16" t="s">
        <v>50</v>
      </c>
      <c r="D55" s="16" t="s">
        <v>52</v>
      </c>
      <c r="E55" s="6" t="n">
        <v>1000</v>
      </c>
      <c r="F55" s="7" t="n">
        <v>1</v>
      </c>
      <c r="G55" s="6" t="n">
        <v>422.45</v>
      </c>
      <c r="H55" s="6" t="n">
        <v>55</v>
      </c>
      <c r="I55" s="6" t="n">
        <v>422.45</v>
      </c>
      <c r="J55" s="6" t="n">
        <v>367.45</v>
      </c>
    </row>
    <row collapsed="false" customFormat="false" customHeight="false" hidden="false" ht="12.1" outlineLevel="0" r="56">
      <c r="A56" s="39" t="n">
        <v>47013</v>
      </c>
      <c r="B56" s="16" t="s">
        <v>175</v>
      </c>
      <c r="C56" s="16" t="s">
        <v>50</v>
      </c>
      <c r="D56" s="16" t="s">
        <v>52</v>
      </c>
      <c r="E56" s="6" t="n">
        <v>1000</v>
      </c>
      <c r="F56" s="7" t="n">
        <v>1</v>
      </c>
      <c r="G56" s="6" t="n">
        <v>422.45</v>
      </c>
      <c r="H56" s="6" t="n">
        <v>55</v>
      </c>
      <c r="I56" s="6" t="n">
        <v>422.45</v>
      </c>
      <c r="J56" s="6" t="n">
        <v>367.45</v>
      </c>
    </row>
    <row collapsed="false" customFormat="false" customHeight="false" hidden="false" ht="12.1" outlineLevel="0" r="57">
      <c r="A57" s="39" t="n">
        <v>47043</v>
      </c>
      <c r="B57" s="16" t="s">
        <v>175</v>
      </c>
      <c r="C57" s="16" t="s">
        <v>50</v>
      </c>
      <c r="D57" s="16" t="s">
        <v>52</v>
      </c>
      <c r="E57" s="6" t="n">
        <v>1000</v>
      </c>
      <c r="F57" s="7" t="n">
        <v>1</v>
      </c>
      <c r="G57" s="6" t="n">
        <v>422.45</v>
      </c>
      <c r="H57" s="6" t="n">
        <v>55</v>
      </c>
      <c r="I57" s="6" t="n">
        <v>422.45</v>
      </c>
      <c r="J57" s="6" t="n">
        <v>367.45</v>
      </c>
    </row>
    <row collapsed="false" customFormat="false" customHeight="false" hidden="false" ht="12.1" outlineLevel="0" r="58">
      <c r="A58" s="39" t="n">
        <v>47043</v>
      </c>
      <c r="B58" s="16" t="s">
        <v>175</v>
      </c>
      <c r="C58" s="16" t="s">
        <v>59</v>
      </c>
      <c r="D58" s="16" t="s">
        <v>60</v>
      </c>
      <c r="E58" s="6" t="n">
        <v>1000</v>
      </c>
      <c r="F58" s="7" t="n">
        <v>5</v>
      </c>
      <c r="G58" s="6" t="n">
        <v>64.82</v>
      </c>
      <c r="H58" s="6" t="n">
        <v>42</v>
      </c>
      <c r="I58" s="6" t="n">
        <v>324.1</v>
      </c>
      <c r="J58" s="6" t="n">
        <v>282.1</v>
      </c>
    </row>
    <row collapsed="false" customFormat="false" customHeight="false" hidden="false" ht="12.1" outlineLevel="0" r="59">
      <c r="A59" s="39" t="n">
        <v>47045</v>
      </c>
      <c r="B59" s="16" t="s">
        <v>175</v>
      </c>
      <c r="C59" s="16" t="s">
        <v>55</v>
      </c>
      <c r="D59" s="16" t="s">
        <v>56</v>
      </c>
      <c r="E59" s="6" t="n">
        <v>1000</v>
      </c>
      <c r="F59" s="7" t="n">
        <v>10</v>
      </c>
      <c r="G59" s="6" t="n">
        <v>35.78</v>
      </c>
      <c r="H59" s="6" t="n">
        <v>47</v>
      </c>
      <c r="I59" s="6" t="n">
        <v>357.8</v>
      </c>
      <c r="J59" s="6" t="n">
        <v>310.8</v>
      </c>
    </row>
    <row collapsed="false" customFormat="false" customHeight="false" hidden="false" ht="12.1" outlineLevel="0" r="60">
      <c r="A60" s="39" t="n">
        <v>47073</v>
      </c>
      <c r="B60" s="16" t="s">
        <v>175</v>
      </c>
      <c r="C60" s="16" t="s">
        <v>50</v>
      </c>
      <c r="D60" s="16" t="s">
        <v>52</v>
      </c>
      <c r="E60" s="6" t="n">
        <v>1000</v>
      </c>
      <c r="F60" s="7" t="n">
        <v>1</v>
      </c>
      <c r="G60" s="6" t="n">
        <v>422.45</v>
      </c>
      <c r="H60" s="6" t="n">
        <v>55</v>
      </c>
      <c r="I60" s="6" t="n">
        <v>422.45</v>
      </c>
      <c r="J60" s="6" t="n">
        <v>367.45</v>
      </c>
    </row>
    <row collapsed="false" customFormat="false" customHeight="false" hidden="false" ht="12.1" outlineLevel="0" r="61">
      <c r="A61" s="39" t="n">
        <v>47103</v>
      </c>
      <c r="B61" s="16" t="s">
        <v>175</v>
      </c>
      <c r="C61" s="16" t="s">
        <v>50</v>
      </c>
      <c r="D61" s="16" t="s">
        <v>52</v>
      </c>
      <c r="E61" s="6" t="n">
        <v>1000</v>
      </c>
      <c r="F61" s="7" t="n">
        <v>1</v>
      </c>
      <c r="G61" s="6" t="n">
        <v>422.45</v>
      </c>
      <c r="H61" s="6" t="n">
        <v>55</v>
      </c>
      <c r="I61" s="6" t="n">
        <v>422.45</v>
      </c>
      <c r="J61" s="6" t="n">
        <v>367.45</v>
      </c>
    </row>
    <row collapsed="false" customFormat="false" customHeight="false" hidden="false" ht="12.1" outlineLevel="0" r="62">
      <c r="A62" s="39" t="n">
        <v>47133</v>
      </c>
      <c r="B62" s="16" t="s">
        <v>175</v>
      </c>
      <c r="C62" s="16" t="s">
        <v>50</v>
      </c>
      <c r="D62" s="16" t="s">
        <v>52</v>
      </c>
      <c r="E62" s="6" t="n">
        <v>1000</v>
      </c>
      <c r="F62" s="7" t="n">
        <v>1</v>
      </c>
      <c r="G62" s="6" t="n">
        <v>422.45</v>
      </c>
      <c r="H62" s="6" t="n">
        <v>55</v>
      </c>
      <c r="I62" s="6" t="n">
        <v>422.45</v>
      </c>
      <c r="J62" s="6" t="n">
        <v>367.45</v>
      </c>
    </row>
    <row collapsed="false" customFormat="false" customHeight="false" hidden="false" ht="12.1" outlineLevel="0" r="63">
      <c r="A63" s="39" t="n">
        <v>47136</v>
      </c>
      <c r="B63" s="16" t="s">
        <v>175</v>
      </c>
      <c r="C63" s="16" t="s">
        <v>55</v>
      </c>
      <c r="D63" s="16" t="s">
        <v>56</v>
      </c>
      <c r="E63" s="6" t="n">
        <v>1000</v>
      </c>
      <c r="F63" s="7" t="n">
        <v>10</v>
      </c>
      <c r="G63" s="6" t="n">
        <v>35.78</v>
      </c>
      <c r="H63" s="6" t="n">
        <v>47</v>
      </c>
      <c r="I63" s="6" t="n">
        <v>357.8</v>
      </c>
      <c r="J63" s="6" t="n">
        <v>310.8</v>
      </c>
    </row>
    <row collapsed="false" customFormat="false" customHeight="false" hidden="false" ht="12.1" outlineLevel="0" r="64">
      <c r="A64" s="39" t="n">
        <v>47163</v>
      </c>
      <c r="B64" s="16" t="s">
        <v>175</v>
      </c>
      <c r="C64" s="16" t="s">
        <v>50</v>
      </c>
      <c r="D64" s="16" t="s">
        <v>52</v>
      </c>
      <c r="E64" s="6" t="n">
        <v>1000</v>
      </c>
      <c r="F64" s="7" t="n">
        <v>1</v>
      </c>
      <c r="G64" s="6" t="n">
        <v>422.45</v>
      </c>
      <c r="H64" s="6" t="n">
        <v>55</v>
      </c>
      <c r="I64" s="6" t="n">
        <v>422.45</v>
      </c>
      <c r="J64" s="6" t="n">
        <v>367.45</v>
      </c>
    </row>
    <row collapsed="false" customFormat="false" customHeight="false" hidden="false" ht="12.1" outlineLevel="0" r="65">
      <c r="A65" s="39" t="n">
        <v>47193</v>
      </c>
      <c r="B65" s="16" t="s">
        <v>175</v>
      </c>
      <c r="C65" s="16" t="s">
        <v>50</v>
      </c>
      <c r="D65" s="16" t="s">
        <v>52</v>
      </c>
      <c r="E65" s="6" t="n">
        <v>1000</v>
      </c>
      <c r="F65" s="7" t="n">
        <v>1</v>
      </c>
      <c r="G65" s="6" t="n">
        <v>422.45</v>
      </c>
      <c r="H65" s="6" t="n">
        <v>55</v>
      </c>
      <c r="I65" s="6" t="n">
        <v>422.45</v>
      </c>
      <c r="J65" s="6" t="n">
        <v>367.45</v>
      </c>
    </row>
    <row collapsed="false" customFormat="false" customHeight="false" hidden="false" ht="12.1" outlineLevel="0" r="66">
      <c r="A66" s="39" t="n">
        <v>47223</v>
      </c>
      <c r="B66" s="16" t="s">
        <v>175</v>
      </c>
      <c r="C66" s="16" t="s">
        <v>50</v>
      </c>
      <c r="D66" s="16" t="s">
        <v>52</v>
      </c>
      <c r="E66" s="6" t="n">
        <v>1000</v>
      </c>
      <c r="F66" s="7" t="n">
        <v>1</v>
      </c>
      <c r="G66" s="6" t="n">
        <v>422.45</v>
      </c>
      <c r="H66" s="6" t="n">
        <v>55</v>
      </c>
      <c r="I66" s="6" t="n">
        <v>422.45</v>
      </c>
      <c r="J66" s="6" t="n">
        <v>367.45</v>
      </c>
    </row>
    <row collapsed="false" customFormat="false" customHeight="false" hidden="false" ht="12.1" outlineLevel="0" r="67">
      <c r="A67" s="39" t="n">
        <v>47225</v>
      </c>
      <c r="B67" s="16" t="s">
        <v>175</v>
      </c>
      <c r="C67" s="16" t="s">
        <v>59</v>
      </c>
      <c r="D67" s="16" t="s">
        <v>60</v>
      </c>
      <c r="E67" s="6" t="n">
        <v>1000</v>
      </c>
      <c r="F67" s="7" t="n">
        <v>5</v>
      </c>
      <c r="G67" s="6" t="n">
        <v>64.82</v>
      </c>
      <c r="H67" s="6" t="n">
        <v>42</v>
      </c>
      <c r="I67" s="6" t="n">
        <v>324.1</v>
      </c>
      <c r="J67" s="6" t="n">
        <v>282.1</v>
      </c>
    </row>
    <row collapsed="false" customFormat="false" customHeight="false" hidden="false" ht="12.1" outlineLevel="0" r="68">
      <c r="A68" s="39" t="n">
        <v>47227</v>
      </c>
      <c r="B68" s="16" t="s">
        <v>175</v>
      </c>
      <c r="C68" s="16" t="s">
        <v>55</v>
      </c>
      <c r="D68" s="16" t="s">
        <v>56</v>
      </c>
      <c r="E68" s="6" t="n">
        <v>1000</v>
      </c>
      <c r="F68" s="7" t="n">
        <v>10</v>
      </c>
      <c r="G68" s="6" t="n">
        <v>35.78</v>
      </c>
      <c r="H68" s="6" t="n">
        <v>47</v>
      </c>
      <c r="I68" s="6" t="n">
        <v>357.8</v>
      </c>
      <c r="J68" s="6" t="n">
        <v>310.8</v>
      </c>
    </row>
    <row collapsed="false" customFormat="false" customHeight="false" hidden="false" ht="12.1" outlineLevel="0" r="69">
      <c r="A69" s="39" t="n">
        <v>47253</v>
      </c>
      <c r="B69" s="16" t="s">
        <v>175</v>
      </c>
      <c r="C69" s="16" t="s">
        <v>50</v>
      </c>
      <c r="D69" s="16" t="s">
        <v>52</v>
      </c>
      <c r="E69" s="6" t="n">
        <v>1000</v>
      </c>
      <c r="F69" s="7" t="n">
        <v>1</v>
      </c>
      <c r="G69" s="6" t="n">
        <v>422.45</v>
      </c>
      <c r="H69" s="6" t="n">
        <v>55</v>
      </c>
      <c r="I69" s="6" t="n">
        <v>422.45</v>
      </c>
      <c r="J69" s="6" t="n">
        <v>367.45</v>
      </c>
    </row>
    <row collapsed="false" customFormat="false" customHeight="false" hidden="false" ht="12.1" outlineLevel="0" r="70">
      <c r="A70" s="39" t="n">
        <v>47283</v>
      </c>
      <c r="B70" s="16" t="s">
        <v>175</v>
      </c>
      <c r="C70" s="16" t="s">
        <v>50</v>
      </c>
      <c r="D70" s="16" t="s">
        <v>52</v>
      </c>
      <c r="E70" s="6" t="n">
        <v>1000</v>
      </c>
      <c r="F70" s="7" t="n">
        <v>1</v>
      </c>
      <c r="G70" s="6" t="n">
        <v>422.45</v>
      </c>
      <c r="H70" s="6" t="n">
        <v>55</v>
      </c>
      <c r="I70" s="6" t="n">
        <v>422.45</v>
      </c>
      <c r="J70" s="6" t="n">
        <v>367.45</v>
      </c>
    </row>
    <row collapsed="false" customFormat="false" customHeight="false" hidden="false" ht="12.1" outlineLevel="0" r="71">
      <c r="A71" s="39" t="n">
        <v>47313</v>
      </c>
      <c r="B71" s="16" t="s">
        <v>175</v>
      </c>
      <c r="C71" s="16" t="s">
        <v>50</v>
      </c>
      <c r="D71" s="16" t="s">
        <v>52</v>
      </c>
      <c r="E71" s="6" t="n">
        <v>1000</v>
      </c>
      <c r="F71" s="7" t="n">
        <v>1</v>
      </c>
      <c r="G71" s="6" t="n">
        <v>422.45</v>
      </c>
      <c r="H71" s="6" t="n">
        <v>55</v>
      </c>
      <c r="I71" s="6" t="n">
        <v>422.45</v>
      </c>
      <c r="J71" s="6" t="n">
        <v>367.45</v>
      </c>
    </row>
    <row collapsed="false" customFormat="false" customHeight="false" hidden="false" ht="12.1" outlineLevel="0" r="72">
      <c r="A72" s="39" t="n">
        <v>47318</v>
      </c>
      <c r="B72" s="16" t="s">
        <v>175</v>
      </c>
      <c r="C72" s="16" t="s">
        <v>55</v>
      </c>
      <c r="D72" s="16" t="s">
        <v>56</v>
      </c>
      <c r="E72" s="6" t="n">
        <v>1000</v>
      </c>
      <c r="F72" s="7" t="n">
        <v>10</v>
      </c>
      <c r="G72" s="6" t="n">
        <v>35.78</v>
      </c>
      <c r="H72" s="6" t="n">
        <v>47</v>
      </c>
      <c r="I72" s="6" t="n">
        <v>357.8</v>
      </c>
      <c r="J72" s="6" t="n">
        <v>310.8</v>
      </c>
    </row>
    <row collapsed="false" customFormat="false" customHeight="false" hidden="false" ht="12.1" outlineLevel="0" r="73">
      <c r="A73" s="39" t="n">
        <v>47343</v>
      </c>
      <c r="B73" s="16" t="s">
        <v>175</v>
      </c>
      <c r="C73" s="16" t="s">
        <v>50</v>
      </c>
      <c r="D73" s="16" t="s">
        <v>52</v>
      </c>
      <c r="E73" s="6" t="n">
        <v>1000</v>
      </c>
      <c r="F73" s="7" t="n">
        <v>1</v>
      </c>
      <c r="G73" s="6" t="n">
        <v>422.45</v>
      </c>
      <c r="H73" s="6" t="n">
        <v>55</v>
      </c>
      <c r="I73" s="6" t="n">
        <v>422.45</v>
      </c>
      <c r="J73" s="6" t="n">
        <v>367.45</v>
      </c>
    </row>
    <row collapsed="false" customFormat="false" customHeight="false" hidden="false" ht="12.1" outlineLevel="0" r="74">
      <c r="A74" s="39" t="n">
        <v>47373</v>
      </c>
      <c r="B74" s="16" t="s">
        <v>175</v>
      </c>
      <c r="C74" s="16" t="s">
        <v>50</v>
      </c>
      <c r="D74" s="16" t="s">
        <v>52</v>
      </c>
      <c r="E74" s="6" t="n">
        <v>1000</v>
      </c>
      <c r="F74" s="7" t="n">
        <v>1</v>
      </c>
      <c r="G74" s="6" t="n">
        <v>422.45</v>
      </c>
      <c r="H74" s="6" t="n">
        <v>55</v>
      </c>
      <c r="I74" s="6" t="n">
        <v>422.45</v>
      </c>
      <c r="J74" s="6" t="n">
        <v>367.45</v>
      </c>
    </row>
    <row collapsed="false" customFormat="false" customHeight="false" hidden="false" ht="12.1" outlineLevel="0" r="75">
      <c r="A75" s="39" t="n">
        <v>47403</v>
      </c>
      <c r="B75" s="16" t="s">
        <v>175</v>
      </c>
      <c r="C75" s="16" t="s">
        <v>50</v>
      </c>
      <c r="D75" s="16" t="s">
        <v>52</v>
      </c>
      <c r="E75" s="6" t="n">
        <v>1000</v>
      </c>
      <c r="F75" s="7" t="n">
        <v>1</v>
      </c>
      <c r="G75" s="6" t="n">
        <v>422.45</v>
      </c>
      <c r="H75" s="6" t="n">
        <v>55</v>
      </c>
      <c r="I75" s="6" t="n">
        <v>422.45</v>
      </c>
      <c r="J75" s="6" t="n">
        <v>367.45</v>
      </c>
    </row>
    <row collapsed="false" customFormat="false" customHeight="false" hidden="false" ht="12.1" outlineLevel="0" r="76">
      <c r="A76" s="39" t="n">
        <v>47407</v>
      </c>
      <c r="B76" s="16" t="s">
        <v>175</v>
      </c>
      <c r="C76" s="16" t="s">
        <v>59</v>
      </c>
      <c r="D76" s="16" t="s">
        <v>60</v>
      </c>
      <c r="E76" s="6" t="n">
        <v>1000</v>
      </c>
      <c r="F76" s="7" t="n">
        <v>5</v>
      </c>
      <c r="G76" s="6" t="n">
        <v>64.82</v>
      </c>
      <c r="H76" s="6" t="n">
        <v>42</v>
      </c>
      <c r="I76" s="6" t="n">
        <v>324.1</v>
      </c>
      <c r="J76" s="6" t="n">
        <v>282.1</v>
      </c>
    </row>
    <row collapsed="false" customFormat="false" customHeight="false" hidden="false" ht="12.1" outlineLevel="0" r="77">
      <c r="A77" s="39" t="n">
        <v>47409</v>
      </c>
      <c r="B77" s="16" t="s">
        <v>175</v>
      </c>
      <c r="C77" s="16" t="s">
        <v>55</v>
      </c>
      <c r="D77" s="16" t="s">
        <v>56</v>
      </c>
      <c r="E77" s="6" t="n">
        <v>1000</v>
      </c>
      <c r="F77" s="7" t="n">
        <v>10</v>
      </c>
      <c r="G77" s="6" t="n">
        <v>35.78</v>
      </c>
      <c r="H77" s="6" t="n">
        <v>47</v>
      </c>
      <c r="I77" s="6" t="n">
        <v>357.8</v>
      </c>
      <c r="J77" s="6" t="n">
        <v>310.8</v>
      </c>
    </row>
    <row collapsed="false" customFormat="false" customHeight="false" hidden="false" ht="12.1" outlineLevel="0" r="78">
      <c r="A78" s="39" t="n">
        <v>47433</v>
      </c>
      <c r="B78" s="16" t="s">
        <v>175</v>
      </c>
      <c r="C78" s="16" t="s">
        <v>50</v>
      </c>
      <c r="D78" s="16" t="s">
        <v>52</v>
      </c>
      <c r="E78" s="6" t="n">
        <v>1000</v>
      </c>
      <c r="F78" s="7" t="n">
        <v>1</v>
      </c>
      <c r="G78" s="6" t="n">
        <v>422.45</v>
      </c>
      <c r="H78" s="6" t="n">
        <v>55</v>
      </c>
      <c r="I78" s="6" t="n">
        <v>422.45</v>
      </c>
      <c r="J78" s="6" t="n">
        <v>367.45</v>
      </c>
    </row>
    <row collapsed="false" customFormat="false" customHeight="false" hidden="false" ht="12.1" outlineLevel="0" r="79">
      <c r="A79" s="39" t="n">
        <v>47463</v>
      </c>
      <c r="B79" s="16" t="s">
        <v>175</v>
      </c>
      <c r="C79" s="16" t="s">
        <v>50</v>
      </c>
      <c r="D79" s="16" t="s">
        <v>52</v>
      </c>
      <c r="E79" s="6" t="n">
        <v>1000</v>
      </c>
      <c r="F79" s="7" t="n">
        <v>1</v>
      </c>
      <c r="G79" s="6" t="n">
        <v>422.45</v>
      </c>
      <c r="H79" s="6" t="n">
        <v>55</v>
      </c>
      <c r="I79" s="6" t="n">
        <v>422.45</v>
      </c>
      <c r="J79" s="6" t="n">
        <v>367.45</v>
      </c>
    </row>
    <row collapsed="false" customFormat="false" customHeight="false" hidden="false" ht="12.1" outlineLevel="0" r="80">
      <c r="A80" s="39" t="n">
        <v>47493</v>
      </c>
      <c r="B80" s="16" t="s">
        <v>175</v>
      </c>
      <c r="C80" s="16" t="s">
        <v>50</v>
      </c>
      <c r="D80" s="16" t="s">
        <v>52</v>
      </c>
      <c r="E80" s="6" t="n">
        <v>1000</v>
      </c>
      <c r="F80" s="7" t="n">
        <v>1</v>
      </c>
      <c r="G80" s="6" t="n">
        <v>422.45</v>
      </c>
      <c r="H80" s="6" t="n">
        <v>55</v>
      </c>
      <c r="I80" s="6" t="n">
        <v>422.45</v>
      </c>
      <c r="J80" s="6" t="n">
        <v>367.45</v>
      </c>
    </row>
    <row collapsed="false" customFormat="false" customHeight="false" hidden="false" ht="12.1" outlineLevel="0" r="81">
      <c r="A81" s="39" t="n">
        <v>47500</v>
      </c>
      <c r="B81" s="16" t="s">
        <v>175</v>
      </c>
      <c r="C81" s="16" t="s">
        <v>55</v>
      </c>
      <c r="D81" s="16" t="s">
        <v>56</v>
      </c>
      <c r="E81" s="6" t="n">
        <v>1000</v>
      </c>
      <c r="F81" s="7" t="n">
        <v>10</v>
      </c>
      <c r="G81" s="6" t="n">
        <v>35.78</v>
      </c>
      <c r="H81" s="6" t="n">
        <v>47</v>
      </c>
      <c r="I81" s="6" t="n">
        <v>357.8</v>
      </c>
      <c r="J81" s="6" t="n">
        <v>310.8</v>
      </c>
    </row>
    <row collapsed="false" customFormat="false" customHeight="false" hidden="false" ht="12.1" outlineLevel="0" r="82">
      <c r="A82" s="39" t="n">
        <v>47589</v>
      </c>
      <c r="B82" s="16" t="s">
        <v>175</v>
      </c>
      <c r="C82" s="16" t="s">
        <v>59</v>
      </c>
      <c r="D82" s="16" t="s">
        <v>60</v>
      </c>
      <c r="E82" s="6" t="n">
        <v>1000</v>
      </c>
      <c r="F82" s="7" t="n">
        <v>5</v>
      </c>
      <c r="G82" s="6" t="n">
        <v>64.82</v>
      </c>
      <c r="H82" s="6" t="n">
        <v>42</v>
      </c>
      <c r="I82" s="6" t="n">
        <v>324.1</v>
      </c>
      <c r="J82" s="6" t="n">
        <v>282.1</v>
      </c>
    </row>
    <row collapsed="false" customFormat="false" customHeight="false" hidden="false" ht="12.1" outlineLevel="0" r="83">
      <c r="A83" s="39" t="n">
        <v>47591</v>
      </c>
      <c r="B83" s="16" t="s">
        <v>175</v>
      </c>
      <c r="C83" s="16" t="s">
        <v>55</v>
      </c>
      <c r="D83" s="16" t="s">
        <v>56</v>
      </c>
      <c r="E83" s="6" t="n">
        <v>1000</v>
      </c>
      <c r="F83" s="7" t="n">
        <v>10</v>
      </c>
      <c r="G83" s="6" t="n">
        <v>35.78</v>
      </c>
      <c r="H83" s="6" t="n">
        <v>47</v>
      </c>
      <c r="I83" s="6" t="n">
        <v>357.8</v>
      </c>
      <c r="J83" s="6" t="n">
        <v>310.8</v>
      </c>
    </row>
    <row collapsed="false" customFormat="false" customHeight="false" hidden="false" ht="12.1" outlineLevel="0" r="84">
      <c r="A84" s="39" t="n">
        <v>47682</v>
      </c>
      <c r="B84" s="16" t="s">
        <v>175</v>
      </c>
      <c r="C84" s="16" t="s">
        <v>55</v>
      </c>
      <c r="D84" s="16" t="s">
        <v>56</v>
      </c>
      <c r="E84" s="6" t="n">
        <v>1000</v>
      </c>
      <c r="F84" s="7" t="n">
        <v>10</v>
      </c>
      <c r="G84" s="6" t="n">
        <v>35.78</v>
      </c>
      <c r="H84" s="6" t="n">
        <v>47</v>
      </c>
      <c r="I84" s="6" t="n">
        <v>357.8</v>
      </c>
      <c r="J84" s="6" t="n">
        <v>310.8</v>
      </c>
    </row>
    <row collapsed="false" customFormat="false" customHeight="false" hidden="false" ht="12.1" outlineLevel="0" r="85">
      <c r="A85" s="39" t="n">
        <v>47771</v>
      </c>
      <c r="B85" s="16" t="s">
        <v>175</v>
      </c>
      <c r="C85" s="16" t="s">
        <v>59</v>
      </c>
      <c r="D85" s="16" t="s">
        <v>60</v>
      </c>
      <c r="E85" s="6" t="n">
        <v>1000</v>
      </c>
      <c r="F85" s="7" t="n">
        <v>5</v>
      </c>
      <c r="G85" s="6" t="n">
        <v>64.82</v>
      </c>
      <c r="H85" s="6" t="n">
        <v>42</v>
      </c>
      <c r="I85" s="6" t="n">
        <v>324.1</v>
      </c>
      <c r="J85" s="6" t="n">
        <v>282.1</v>
      </c>
    </row>
    <row collapsed="false" customFormat="false" customHeight="false" hidden="false" ht="12.1" outlineLevel="0" r="86">
      <c r="A86" s="39" t="n">
        <v>47953</v>
      </c>
      <c r="B86" s="16" t="s">
        <v>175</v>
      </c>
      <c r="C86" s="16" t="s">
        <v>59</v>
      </c>
      <c r="D86" s="16" t="s">
        <v>60</v>
      </c>
      <c r="E86" s="6" t="n">
        <v>1000</v>
      </c>
      <c r="F86" s="7" t="n">
        <v>5</v>
      </c>
      <c r="G86" s="6" t="n">
        <v>64.82</v>
      </c>
      <c r="H86" s="6" t="n">
        <v>42</v>
      </c>
      <c r="I86" s="6" t="n">
        <v>324.1</v>
      </c>
      <c r="J86" s="6" t="n">
        <v>282.1</v>
      </c>
    </row>
    <row collapsed="false" customFormat="false" customHeight="false" hidden="false" ht="12.1" outlineLevel="0" r="87">
      <c r="A87" s="39" t="n">
        <v>48135</v>
      </c>
      <c r="B87" s="16" t="s">
        <v>175</v>
      </c>
      <c r="C87" s="16" t="s">
        <v>59</v>
      </c>
      <c r="D87" s="16" t="s">
        <v>60</v>
      </c>
      <c r="E87" s="6" t="n">
        <v>1000</v>
      </c>
      <c r="F87" s="7" t="n">
        <v>5</v>
      </c>
      <c r="G87" s="6" t="n">
        <v>64.82</v>
      </c>
      <c r="H87" s="6" t="n">
        <v>42</v>
      </c>
      <c r="I87" s="6" t="n">
        <v>324.1</v>
      </c>
      <c r="J87" s="6" t="n">
        <v>282.1</v>
      </c>
    </row>
    <row collapsed="false" customFormat="false" customHeight="false" hidden="false" ht="12.1" outlineLevel="0" r="88">
      <c r="A88" s="39" t="n">
        <v>48317</v>
      </c>
      <c r="B88" s="16" t="s">
        <v>175</v>
      </c>
      <c r="C88" s="16" t="s">
        <v>59</v>
      </c>
      <c r="D88" s="16" t="s">
        <v>60</v>
      </c>
      <c r="E88" s="6" t="n">
        <v>1000</v>
      </c>
      <c r="F88" s="7" t="n">
        <v>5</v>
      </c>
      <c r="G88" s="6" t="n">
        <v>64.82</v>
      </c>
      <c r="H88" s="6" t="n">
        <v>42</v>
      </c>
      <c r="I88" s="6" t="n">
        <v>324.1</v>
      </c>
      <c r="J88" s="6" t="n">
        <v>282.1</v>
      </c>
    </row>
    <row collapsed="false" customFormat="false" customHeight="false" hidden="false" ht="12.1" outlineLevel="0" r="89">
      <c r="A89" s="39" t="n">
        <v>48499</v>
      </c>
      <c r="B89" s="16" t="s">
        <v>175</v>
      </c>
      <c r="C89" s="16" t="s">
        <v>59</v>
      </c>
      <c r="D89" s="16" t="s">
        <v>60</v>
      </c>
      <c r="E89" s="6" t="n">
        <v>1000</v>
      </c>
      <c r="F89" s="7" t="n">
        <v>5</v>
      </c>
      <c r="G89" s="6" t="n">
        <v>64.82</v>
      </c>
      <c r="H89" s="6" t="n">
        <v>42</v>
      </c>
      <c r="I89" s="6" t="n">
        <v>324.1</v>
      </c>
      <c r="J89" s="6" t="n">
        <v>282.1</v>
      </c>
    </row>
    <row collapsed="false" customFormat="false" customHeight="false" hidden="false" ht="12.1" outlineLevel="0" r="90">
      <c r="A90" s="39" t="n">
        <v>48681</v>
      </c>
      <c r="B90" s="16" t="s">
        <v>175</v>
      </c>
      <c r="C90" s="16" t="s">
        <v>59</v>
      </c>
      <c r="D90" s="16" t="s">
        <v>60</v>
      </c>
      <c r="E90" s="6" t="n">
        <v>1000</v>
      </c>
      <c r="F90" s="7" t="n">
        <v>5</v>
      </c>
      <c r="G90" s="6" t="n">
        <v>64.82</v>
      </c>
      <c r="H90" s="6" t="n">
        <v>42</v>
      </c>
      <c r="I90" s="6" t="n">
        <v>324.1</v>
      </c>
      <c r="J90" s="6" t="n">
        <v>282.1</v>
      </c>
    </row>
    <row collapsed="false" customFormat="false" customHeight="false" hidden="false" ht="12.1" outlineLevel="0" r="91">
      <c r="A91" s="39" t="n">
        <v>48863</v>
      </c>
      <c r="B91" s="16" t="s">
        <v>175</v>
      </c>
      <c r="C91" s="16" t="s">
        <v>59</v>
      </c>
      <c r="D91" s="16" t="s">
        <v>60</v>
      </c>
      <c r="E91" s="6" t="n">
        <v>1000</v>
      </c>
      <c r="F91" s="7" t="n">
        <v>5</v>
      </c>
      <c r="G91" s="6" t="n">
        <v>64.82</v>
      </c>
      <c r="H91" s="6" t="n">
        <v>42</v>
      </c>
      <c r="I91" s="6" t="n">
        <v>324.1</v>
      </c>
      <c r="J91" s="6" t="n">
        <v>282.1</v>
      </c>
    </row>
    <row collapsed="false" customFormat="false" customHeight="false" hidden="false" ht="12.1" outlineLevel="0" r="92">
      <c r="A92" s="39" t="n">
        <v>49045</v>
      </c>
      <c r="B92" s="16" t="s">
        <v>175</v>
      </c>
      <c r="C92" s="16" t="s">
        <v>59</v>
      </c>
      <c r="D92" s="16" t="s">
        <v>60</v>
      </c>
      <c r="E92" s="6" t="n">
        <v>1000</v>
      </c>
      <c r="F92" s="7" t="n">
        <v>5</v>
      </c>
      <c r="G92" s="6" t="n">
        <v>64.82</v>
      </c>
      <c r="H92" s="6" t="n">
        <v>42</v>
      </c>
      <c r="I92" s="6" t="n">
        <v>324.1</v>
      </c>
      <c r="J92" s="6" t="n">
        <v>282.1</v>
      </c>
    </row>
    <row collapsed="false" customFormat="false" customHeight="false" hidden="false" ht="12.1" outlineLevel="0" r="93">
      <c r="A93" s="39" t="n">
        <v>49227</v>
      </c>
      <c r="B93" s="16" t="s">
        <v>175</v>
      </c>
      <c r="C93" s="16" t="s">
        <v>59</v>
      </c>
      <c r="D93" s="16" t="s">
        <v>60</v>
      </c>
      <c r="E93" s="6" t="n">
        <v>1000</v>
      </c>
      <c r="F93" s="7" t="n">
        <v>5</v>
      </c>
      <c r="G93" s="6" t="n">
        <v>64.82</v>
      </c>
      <c r="H93" s="6" t="n">
        <v>42</v>
      </c>
      <c r="I93" s="6" t="n">
        <v>324.1</v>
      </c>
      <c r="J93" s="6" t="n">
        <v>282.1</v>
      </c>
    </row>
    <row collapsed="false" customFormat="false" customHeight="false" hidden="false" ht="12.1" outlineLevel="0" r="94">
      <c r="A94" s="39" t="n">
        <v>49409</v>
      </c>
      <c r="B94" s="16" t="s">
        <v>175</v>
      </c>
      <c r="C94" s="16" t="s">
        <v>59</v>
      </c>
      <c r="D94" s="16" t="s">
        <v>60</v>
      </c>
      <c r="E94" s="6" t="n">
        <v>1000</v>
      </c>
      <c r="F94" s="7" t="n">
        <v>5</v>
      </c>
      <c r="G94" s="6" t="n">
        <v>64.82</v>
      </c>
      <c r="H94" s="6" t="n">
        <v>42</v>
      </c>
      <c r="I94" s="6" t="n">
        <v>324.1</v>
      </c>
      <c r="J94" s="6" t="n">
        <v>282.1</v>
      </c>
    </row>
    <row collapsed="false" customFormat="false" customHeight="false" hidden="false" ht="12.1" outlineLevel="0" r="95">
      <c r="A95" s="39" t="n">
        <v>49591</v>
      </c>
      <c r="B95" s="16" t="s">
        <v>175</v>
      </c>
      <c r="C95" s="16" t="s">
        <v>59</v>
      </c>
      <c r="D95" s="16" t="s">
        <v>60</v>
      </c>
      <c r="E95" s="6" t="n">
        <v>1000</v>
      </c>
      <c r="F95" s="7" t="n">
        <v>5</v>
      </c>
      <c r="G95" s="6" t="n">
        <v>64.82</v>
      </c>
      <c r="H95" s="6" t="n">
        <v>42</v>
      </c>
      <c r="I95" s="6" t="n">
        <v>324.1</v>
      </c>
      <c r="J95" s="6" t="n">
        <v>282.1</v>
      </c>
    </row>
    <row collapsed="false" customFormat="false" customHeight="false" hidden="false" ht="12.1" outlineLevel="0" r="96">
      <c r="A96" s="39" t="n">
        <v>49773</v>
      </c>
      <c r="B96" s="16" t="s">
        <v>175</v>
      </c>
      <c r="C96" s="16" t="s">
        <v>59</v>
      </c>
      <c r="D96" s="16" t="s">
        <v>60</v>
      </c>
      <c r="E96" s="6" t="n">
        <v>1000</v>
      </c>
      <c r="F96" s="7" t="n">
        <v>5</v>
      </c>
      <c r="G96" s="6" t="n">
        <v>64.82</v>
      </c>
      <c r="H96" s="6" t="n">
        <v>42</v>
      </c>
      <c r="I96" s="6" t="n">
        <v>324.1</v>
      </c>
      <c r="J96" s="6" t="n">
        <v>282.1</v>
      </c>
    </row>
    <row collapsed="false" customFormat="false" customHeight="false" hidden="false" ht="12.1" outlineLevel="0" r="97">
      <c r="A97" s="39" t="n">
        <v>49955</v>
      </c>
      <c r="B97" s="16" t="s">
        <v>175</v>
      </c>
      <c r="C97" s="16" t="s">
        <v>59</v>
      </c>
      <c r="D97" s="16" t="s">
        <v>60</v>
      </c>
      <c r="E97" s="6" t="n">
        <v>1000</v>
      </c>
      <c r="F97" s="7" t="n">
        <v>5</v>
      </c>
      <c r="G97" s="6" t="n">
        <v>64.82</v>
      </c>
      <c r="H97" s="6" t="n">
        <v>42</v>
      </c>
      <c r="I97" s="6" t="n">
        <v>324.1</v>
      </c>
      <c r="J97" s="6" t="n">
        <v>282.1</v>
      </c>
    </row>
    <row collapsed="false" customFormat="false" customHeight="false" hidden="false" ht="12.1" outlineLevel="0" r="98">
      <c r="A98" s="39" t="n">
        <v>50137</v>
      </c>
      <c r="B98" s="16" t="s">
        <v>175</v>
      </c>
      <c r="C98" s="16" t="s">
        <v>59</v>
      </c>
      <c r="D98" s="16" t="s">
        <v>60</v>
      </c>
      <c r="E98" s="6" t="n">
        <v>1000</v>
      </c>
      <c r="F98" s="7" t="n">
        <v>5</v>
      </c>
      <c r="G98" s="6" t="n">
        <v>64.82</v>
      </c>
      <c r="H98" s="6" t="n">
        <v>42</v>
      </c>
      <c r="I98" s="6" t="n">
        <v>324.1</v>
      </c>
      <c r="J98" s="6" t="n">
        <v>282.1</v>
      </c>
    </row>
    <row collapsed="false" customFormat="false" customHeight="false" hidden="false" ht="12.1" outlineLevel="0" r="99">
      <c r="A99" s="39" t="n">
        <v>50319</v>
      </c>
      <c r="B99" s="16" t="s">
        <v>175</v>
      </c>
      <c r="C99" s="16" t="s">
        <v>59</v>
      </c>
      <c r="D99" s="16" t="s">
        <v>60</v>
      </c>
      <c r="E99" s="6" t="n">
        <v>1000</v>
      </c>
      <c r="F99" s="7" t="n">
        <v>5</v>
      </c>
      <c r="G99" s="6" t="n">
        <v>64.82</v>
      </c>
      <c r="H99" s="6" t="n">
        <v>42</v>
      </c>
      <c r="I99" s="6" t="n">
        <v>324.1</v>
      </c>
      <c r="J99" s="6" t="n">
        <v>282.1</v>
      </c>
    </row>
    <row collapsed="false" customFormat="false" customHeight="false" hidden="false" ht="12.1" outlineLevel="0" r="100">
      <c r="A100" s="39" t="n">
        <v>50501</v>
      </c>
      <c r="B100" s="16" t="s">
        <v>175</v>
      </c>
      <c r="C100" s="16" t="s">
        <v>59</v>
      </c>
      <c r="D100" s="16" t="s">
        <v>60</v>
      </c>
      <c r="E100" s="6" t="n">
        <v>1000</v>
      </c>
      <c r="F100" s="7" t="n">
        <v>5</v>
      </c>
      <c r="G100" s="6" t="n">
        <v>64.82</v>
      </c>
      <c r="H100" s="6" t="n">
        <v>42</v>
      </c>
      <c r="I100" s="6" t="n">
        <v>324.1</v>
      </c>
      <c r="J100" s="6" t="n">
        <v>282.1</v>
      </c>
    </row>
    <row collapsed="false" customFormat="false" customHeight="false" hidden="false" ht="12.1" outlineLevel="0" r="101">
      <c r="A101" s="39" t="n">
        <v>50683</v>
      </c>
      <c r="B101" s="16" t="s">
        <v>175</v>
      </c>
      <c r="C101" s="16" t="s">
        <v>59</v>
      </c>
      <c r="D101" s="16" t="s">
        <v>60</v>
      </c>
      <c r="E101" s="6" t="n">
        <v>1000</v>
      </c>
      <c r="F101" s="7" t="n">
        <v>5</v>
      </c>
      <c r="G101" s="6" t="n">
        <v>64.82</v>
      </c>
      <c r="H101" s="6" t="n">
        <v>42</v>
      </c>
      <c r="I101" s="6" t="n">
        <v>324.1</v>
      </c>
      <c r="J101" s="6" t="n">
        <v>282.1</v>
      </c>
    </row>
  </sheetData>
  <autoFilter ref="A1:J1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70</v>
      </c>
      <c r="B1" s="38" t="s">
        <v>165</v>
      </c>
      <c r="C1" s="38" t="s">
        <v>0</v>
      </c>
      <c r="D1" s="38" t="s">
        <v>2</v>
      </c>
      <c r="E1" s="38" t="s">
        <v>166</v>
      </c>
      <c r="F1" s="38" t="s">
        <v>177</v>
      </c>
      <c r="G1" s="38" t="s">
        <v>178</v>
      </c>
      <c r="H1" s="38" t="s">
        <v>74</v>
      </c>
      <c r="I1" s="38" t="s">
        <v>179</v>
      </c>
      <c r="J1" s="38" t="s">
        <v>180</v>
      </c>
      <c r="K1" s="38" t="s">
        <v>181</v>
      </c>
      <c r="L1" s="38" t="s">
        <v>182</v>
      </c>
      <c r="M1" s="38" t="s">
        <v>183</v>
      </c>
      <c r="N1" s="38" t="s">
        <v>184</v>
      </c>
      <c r="O1" s="38" t="s">
        <v>185</v>
      </c>
    </row>
    <row collapsed="false" customFormat="false" customHeight="false" hidden="false" ht="12.1" outlineLevel="0" r="2">
      <c r="A2" s="40" t="n">
        <v>45923</v>
      </c>
      <c r="B2" s="16" t="s">
        <v>175</v>
      </c>
      <c r="C2" s="16" t="s">
        <v>16</v>
      </c>
      <c r="D2" s="16" t="s">
        <v>18</v>
      </c>
      <c r="E2" s="17" t="n">
        <v>300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257</v>
      </c>
      <c r="J2" s="17" t="n">
        <v>307.22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45923</v>
      </c>
      <c r="B3" s="16" t="s">
        <v>175</v>
      </c>
      <c r="C3" s="16" t="s">
        <v>21</v>
      </c>
      <c r="D3" s="16" t="s">
        <v>22</v>
      </c>
      <c r="E3" s="17" t="n">
        <v>35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257</v>
      </c>
      <c r="J3" s="17" t="n">
        <v>1167.4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45931</v>
      </c>
      <c r="B4" s="16" t="s">
        <v>175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249</v>
      </c>
      <c r="J4" s="17" t="n">
        <v>1101.6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45931</v>
      </c>
      <c r="B5" s="16" t="s">
        <v>175</v>
      </c>
      <c r="C5" s="16" t="s">
        <v>21</v>
      </c>
      <c r="D5" s="16" t="s">
        <v>22</v>
      </c>
      <c r="E5" s="17" t="n">
        <v>29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249</v>
      </c>
      <c r="J5" s="17" t="n">
        <v>1101.6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45923</v>
      </c>
      <c r="B6" s="16" t="s">
        <v>175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257</v>
      </c>
      <c r="J6" s="17" t="n">
        <v>296.33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45923</v>
      </c>
      <c r="B7" s="16" t="s">
        <v>175</v>
      </c>
      <c r="C7" s="16" t="s">
        <v>27</v>
      </c>
      <c r="D7" s="16" t="s">
        <v>28</v>
      </c>
      <c r="E7" s="17" t="n">
        <v>57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257</v>
      </c>
      <c r="J7" s="17" t="n">
        <v>591.9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45923</v>
      </c>
      <c r="B8" s="16" t="s">
        <v>175</v>
      </c>
      <c r="C8" s="16" t="s">
        <v>27</v>
      </c>
      <c r="D8" s="16" t="s">
        <v>28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257</v>
      </c>
      <c r="J8" s="17" t="n">
        <v>591.9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45923</v>
      </c>
      <c r="B9" s="16" t="s">
        <v>175</v>
      </c>
      <c r="C9" s="16" t="s">
        <v>27</v>
      </c>
      <c r="D9" s="16" t="s">
        <v>28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257</v>
      </c>
      <c r="J9" s="17" t="n">
        <v>591.9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45923</v>
      </c>
      <c r="B10" s="16" t="s">
        <v>175</v>
      </c>
      <c r="C10" s="16" t="s">
        <v>27</v>
      </c>
      <c r="D10" s="16" t="s">
        <v>28</v>
      </c>
      <c r="E10" s="17" t="n">
        <v>38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257</v>
      </c>
      <c r="J10" s="17" t="n">
        <v>591.9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45944</v>
      </c>
      <c r="B11" s="16" t="s">
        <v>175</v>
      </c>
      <c r="C11" s="16" t="s">
        <v>30</v>
      </c>
      <c r="D11" s="16" t="s">
        <v>31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236</v>
      </c>
      <c r="J11" s="17" t="n">
        <v>2445.5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45931</v>
      </c>
      <c r="B12" s="16" t="s">
        <v>175</v>
      </c>
      <c r="C12" s="16" t="s">
        <v>33</v>
      </c>
      <c r="D12" s="16" t="s">
        <v>34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249</v>
      </c>
      <c r="J12" s="17" t="n">
        <v>104.3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45961</v>
      </c>
      <c r="B13" s="16" t="s">
        <v>175</v>
      </c>
      <c r="C13" s="16" t="s">
        <v>36</v>
      </c>
      <c r="D13" s="16" t="s">
        <v>37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219</v>
      </c>
      <c r="J13" s="17" t="n">
        <v>81.2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45968</v>
      </c>
      <c r="B14" s="16" t="s">
        <v>175</v>
      </c>
      <c r="C14" s="16" t="s">
        <v>41</v>
      </c>
      <c r="D14" s="16" t="s">
        <v>43</v>
      </c>
      <c r="E14" s="17" t="n">
        <v>307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212</v>
      </c>
      <c r="J14" s="17" t="n">
        <v>1.8404047619048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45982</v>
      </c>
      <c r="B15" s="16" t="s">
        <v>175</v>
      </c>
      <c r="C15" s="16" t="s">
        <v>41</v>
      </c>
      <c r="D15" s="16" t="s">
        <v>43</v>
      </c>
      <c r="E15" s="17" t="n">
        <v>450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198</v>
      </c>
      <c r="J15" s="17" t="n">
        <v>1.8518</v>
      </c>
      <c r="K15" s="6" t="s">
        <f>=Портфель!F10*Портфель!$Q$13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45986</v>
      </c>
      <c r="B16" s="16" t="s">
        <v>175</v>
      </c>
      <c r="C16" s="16" t="s">
        <v>41</v>
      </c>
      <c r="D16" s="16" t="s">
        <v>43</v>
      </c>
      <c r="E16" s="17" t="n">
        <v>73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194</v>
      </c>
      <c r="J16" s="17" t="n">
        <v>1.8550684931507</v>
      </c>
      <c r="K16" s="6" t="s">
        <f>=Портфель!F10*Портфель!$Q$13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45924</v>
      </c>
      <c r="B17" s="16" t="s">
        <v>175</v>
      </c>
      <c r="C17" s="16" t="s">
        <v>45</v>
      </c>
      <c r="D17" s="16" t="s">
        <v>46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256</v>
      </c>
      <c r="J17" s="17" t="n">
        <v>11.4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45924</v>
      </c>
      <c r="B18" s="16" t="s">
        <v>175</v>
      </c>
      <c r="C18" s="16" t="s">
        <v>45</v>
      </c>
      <c r="D18" s="16" t="s">
        <v>46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256</v>
      </c>
      <c r="J18" s="17" t="n">
        <v>11.4</v>
      </c>
      <c r="K18" s="6" t="s">
        <f>=Портфель!F11*Портфель!$Q$13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45924</v>
      </c>
      <c r="B19" s="16" t="s">
        <v>175</v>
      </c>
      <c r="C19" s="16" t="s">
        <v>45</v>
      </c>
      <c r="D19" s="16" t="s">
        <v>46</v>
      </c>
      <c r="E19" s="17" t="n">
        <v>14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256</v>
      </c>
      <c r="J19" s="17" t="n">
        <v>11.4</v>
      </c>
      <c r="K19" s="6" t="s">
        <f>=Портфель!F11*Портфель!$Q$13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45924</v>
      </c>
      <c r="B20" s="16" t="s">
        <v>175</v>
      </c>
      <c r="C20" s="16" t="s">
        <v>45</v>
      </c>
      <c r="D20" s="16" t="s">
        <v>46</v>
      </c>
      <c r="E20" s="17" t="n">
        <v>14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256</v>
      </c>
      <c r="J20" s="17" t="n">
        <v>11.4</v>
      </c>
      <c r="K20" s="6" t="s">
        <f>=Портфель!F11*Портфель!$Q$13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45924</v>
      </c>
      <c r="B21" s="16" t="s">
        <v>175</v>
      </c>
      <c r="C21" s="16" t="s">
        <v>45</v>
      </c>
      <c r="D21" s="16" t="s">
        <v>46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256</v>
      </c>
      <c r="J21" s="17" t="n">
        <v>11.4</v>
      </c>
      <c r="K21" s="6" t="s">
        <f>=Портфель!F11*Портфель!$Q$13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45924</v>
      </c>
      <c r="B22" s="16" t="s">
        <v>175</v>
      </c>
      <c r="C22" s="16" t="s">
        <v>45</v>
      </c>
      <c r="D22" s="16" t="s">
        <v>46</v>
      </c>
      <c r="E22" s="17" t="n">
        <v>4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256</v>
      </c>
      <c r="J22" s="17" t="n">
        <v>11.4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45924</v>
      </c>
      <c r="B23" s="16" t="s">
        <v>175</v>
      </c>
      <c r="C23" s="16" t="s">
        <v>50</v>
      </c>
      <c r="D23" s="16" t="s">
        <v>52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256</v>
      </c>
      <c r="J23" s="17" t="n">
        <v>84299.14</v>
      </c>
      <c r="K23" s="6" t="s">
        <f>=Портфель!F13*Портфель!G13/100*Портфель!$Q$17+Портфель!H13*Портфель!$Q$13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45944</v>
      </c>
      <c r="B24" s="16" t="s">
        <v>175</v>
      </c>
      <c r="C24" s="16" t="s">
        <v>55</v>
      </c>
      <c r="D24" s="16" t="s">
        <v>56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236</v>
      </c>
      <c r="J24" s="17" t="n">
        <v>1005.65</v>
      </c>
      <c r="K24" s="6" t="s">
        <f>=Портфель!F14*Портфель!G14/100*Портфель!$Q$13+Портфель!H14*Портфель!$Q$13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45982</v>
      </c>
      <c r="B25" s="16" t="s">
        <v>175</v>
      </c>
      <c r="C25" s="16" t="s">
        <v>59</v>
      </c>
      <c r="D25" s="16" t="s">
        <v>60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198</v>
      </c>
      <c r="J25" s="17" t="n">
        <v>945.5</v>
      </c>
      <c r="K25" s="6" t="s">
        <f>=Портфель!F15*Портфель!G15/100*Портфель!$Q$13+Портфель!H15*Портфель!$Q$13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/>
      <c r="B26" s="16"/>
      <c r="C26" s="16"/>
      <c r="D26" s="16"/>
      <c r="E26" s="17"/>
      <c r="F26" s="7"/>
      <c r="G26" s="17"/>
      <c r="H26" s="16"/>
      <c r="I26" s="7"/>
      <c r="J26" s="17"/>
      <c r="K26" s="4" t="s">
        <v>69</v>
      </c>
      <c r="L26" s="8" t="s">
        <f>=SUBTOTAL(109,L2:L25)</f>
      </c>
      <c r="M26" s="8" t="s">
        <f>=SUBTOTAL(109,M2:M25)</f>
      </c>
      <c r="N26" s="8" t="s">
        <f>=MAX(0,M26*0.13)</f>
      </c>
    </row>
  </sheetData>
  <autoFilter ref="A1:O2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2026-06-06T16:38:03.00Z</dcterms:created>
  <dc:creator>izi-invest.ru</dc:creator>
  <cp:revision>0</cp:revision>
</cp:coreProperties>
</file>