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Купон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<sst xmlns="http://schemas.openxmlformats.org/spreadsheetml/2006/main" count="901" uniqueCount="178">
  <si>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</si>
  <si>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</si>
  <si>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</si>
  <si>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</si>
  <si>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</si>
  <si>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</si>
  <si>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</si>
  <si>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</si>
  <si>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</si>
  <si>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</si>
  <si>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</si>
  <si>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</si>
  <si>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</si>
  <si>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</si>
  <si>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</si>
  <si>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</si>
  <si>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RU000A109TG2</t>
  </si>
  <si>
    <t>bond</t>
  </si>
  <si>
    <t>КарРус 1P4</t>
  </si>
  <si>
    <t>RUR</t>
  </si>
  <si>
    <t>2026-10-08</t>
  </si>
  <si>
    <t>AMD</t>
  </si>
  <si>
    <t>RU000A109908</t>
  </si>
  <si>
    <t>МВ ФИН 1Р5</t>
  </si>
  <si>
    <t>2026-08-06</t>
  </si>
  <si>
    <t>BYN</t>
  </si>
  <si>
    <t>RU000A106TM6</t>
  </si>
  <si>
    <t>ВТБ Б1-343</t>
  </si>
  <si>
    <t>2026-09-01</t>
  </si>
  <si>
    <t>CAD</t>
  </si>
  <si>
    <t>RU000A106HB4</t>
  </si>
  <si>
    <t>iВУШ 1P2</t>
  </si>
  <si>
    <t>2026-07-02</t>
  </si>
  <si>
    <t>CHF</t>
  </si>
  <si>
    <t>Сумма по облигациям:</t>
  </si>
  <si>
    <t>CNY</t>
  </si>
  <si>
    <t>Рубль</t>
  </si>
  <si>
    <t>EUR</t>
  </si>
  <si>
    <t>Сумма по валютам:</t>
  </si>
  <si>
    <t>GBP</t>
  </si>
  <si>
    <t>Сумма: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</si>
  <si>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</si>
  <si>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</si>
  <si>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</si>
  <si>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</si>
  <si>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</si>
  <si>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</si>
  <si>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</si>
  <si>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</si>
  <si>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</si>
  <si>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</si>
  <si>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</si>
  <si>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</si>
  <si>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</si>
  <si>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</si>
  <si>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</si>
  <si>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Купон по RU000A105YF2 - Страна 02 100шт. по 11.92 RUR - налог 155 RUR (данные из БД)</t>
  </si>
  <si>
    <t>Купон по RU000A108132 - ГЛОРАКС1Р2 100шт. по 14.18 RUR - налог 184 RUR (данные из БД)</t>
  </si>
  <si>
    <t>Купон по RU000A109SH2 - АЛРОСА1Р2 100шт. по 18.2 RUR - налог 237 RUR (данные из БД)</t>
  </si>
  <si>
    <t>Купон по RU000A109908 - МВ ФИН 1Р5 100шт. по 20.75 RUR - налог 270 RUR (данные из БД)</t>
  </si>
  <si>
    <t>Купон по RU000A109TG2 - КарРус 1P4 100шт. по 19.73 RUR - налог 256 RUR (данные из БД)</t>
  </si>
  <si>
    <t>Купон по RU000A105TS5 - ЕвроТранс2 100шт. по 11.01 RUR - налог 143 RUR (данные из БД)</t>
  </si>
  <si>
    <t>Купон по RU000A106TM6 - ВТБ Б1-343 100шт. по 17.84 RUR - налог 232 RUR (данные из БД)</t>
  </si>
  <si>
    <t>Купон по RU000A106A86 - iКарРус1P2 100шт. по 31.66 RUR - налог 412 RUR (данные из БД)</t>
  </si>
  <si>
    <t>Купон по RU000A106TM6 - ВТБ Б1-343 100шт. по 16.11 RUR - налог 209 RUR (данные из БД)</t>
  </si>
  <si>
    <t>Купон по RU000A106HB4 - iВУШ 1P2 100шт. по 29.42 RUR - налог 382 RUR (данные из БД)</t>
  </si>
  <si>
    <t>Купон по RU000A106TM6 - ВТБ Б1-343 100шт. по 17.26 RUR - налог 224 RUR (данные из БД)</t>
  </si>
  <si>
    <t>Купон по RU000A109SH2 - АЛРОСА1Р2 100шт. по 17.43 RUR - налог 227 RUR (данные из БД)</t>
  </si>
  <si>
    <t>Купон по RU000A109908 - МВ ФИН 1Р5 100шт. по 20.01 RUR - налог 260 RUR (данные из БД)</t>
  </si>
  <si>
    <t>Купон по RU000A109TG2 - КарРус 1P4 100шт. по 18.9 RUR - налог 246 RUR (данные из БД)</t>
  </si>
  <si>
    <t>Купон по RU000A106TM6 - ВТБ Б1-343 100шт. по 16.99 RUR - налог 221 RUR (данные из БД)</t>
  </si>
  <si>
    <t>Купон по RU000A109SH2 - АЛРОСА1Р2 100шт. по 16.88 RUR - налог 219 RUR (данные из БД)</t>
  </si>
  <si>
    <t>Купон по RU000A109908 - МВ ФИН 1Р5 100шт. по 19.49 RUR - налог 253 RUR (данные из БД)</t>
  </si>
  <si>
    <t>Купон по RU000A109TG2 - КарРус 1P4 100шт. по 18.3 RUR - налог 238 RUR (данные из БД)</t>
  </si>
  <si>
    <t>Купон по RU000A106TM6 - ВТБ Б1-343 100шт. по 15.29 RUR - налог 199 RUR (данные из БД)</t>
  </si>
  <si>
    <t>Купон по RU000A109SH2 - АЛРОСА1Р2 100шт. по 15.73 RUR - налог 204 RUR (данные из БД)</t>
  </si>
  <si>
    <t>Купон по RU000A109908 - МВ ФИН 1Р5 100шт. по 18.29 RUR - налог 238 RUR (данные из БД)</t>
  </si>
  <si>
    <t>Купон по RU000A109TG2 - КарРус 1P4 100шт. по 17.26 RUR - налог 224 RUR (данные из БД)</t>
  </si>
  <si>
    <t>Купон по RU000A106TM6 - ВТБ Б1-343 100шт. по 14.79 RUR - налог 192 RUR (данные из БД)</t>
  </si>
  <si>
    <t>Купон по RU000A109SH2 - АЛРОСА1Р2 100шт. по 15.18 RUR - налог 197 RUR (данные из БД)</t>
  </si>
  <si>
    <t>Купон по RU000A109908 - МВ ФИН 1Р5 100шт. по 17.77 RUR - налог 231 RUR (данные из БД)</t>
  </si>
  <si>
    <t>Купон по RU000A109TG2 - КарРус 1P4 100шт. по 16.66 RUR - налог 217 RUR (данные из БД)</t>
  </si>
  <si>
    <t>Купон по RU000A106TM6 - ВТБ Б1-343 100шт. по 14.44 RUR - налог 188 RUR (данные из БД)</t>
  </si>
  <si>
    <t>Купон по RU000A109SH2 - АЛРОСА1Р2 100шт. по 14.8 RUR - налог 192 RUR (данные из БД)</t>
  </si>
  <si>
    <t>Купон по RU000A109908 - МВ ФИН 1Р5 100шт. по 17.37 RUR - налог 226 RUR (данные из БД)</t>
  </si>
  <si>
    <t>Купон по RU000A109TG2 - КарРус 1P4 100шт. по 16.3 RUR - налог 212 RUR (данные из БД)</t>
  </si>
  <si>
    <t>Купон по RU000A106TM6 - ВТБ Б1-343 100шт. по 13.56 RUR - налог 176 RUR (данные из БД)</t>
  </si>
  <si>
    <t>Купон по RU000A109SH2 - АЛРОСА1Р2 100шт. по 14.5 RUR - налог 189 RUR (данные из БД)</t>
  </si>
  <si>
    <t>Купон по RU000A109908 - МВ ФИН 1Р5 100шт. по 17.05 RUR - налог 222 RUR (данные из БД)</t>
  </si>
  <si>
    <t>Купон по RU000A109TG2 - КарРус 1P4 100шт. по 16.03 RUR - налог 208 RUR (данные из БД)</t>
  </si>
  <si>
    <t>Купон по RU000A106TM6 - ВТБ Б1-343 100шт. по 14.01 RUR - налог 182 RUR (данные из БД)</t>
  </si>
  <si>
    <t>Купон по RU000A109SH2 - АЛРОСА1Р2 100шт. по 14.33 RUR - налог 186 RUR (данные из БД)</t>
  </si>
  <si>
    <t>Купон по RU000A109908 - МВ ФИН 1Р5 100шт. по 16.9 RUR - налог 220 RUR (данные из БД)</t>
  </si>
  <si>
    <t>Купон по RU000A109TG2 - КарРус 1P4 100шт. по 15.84 RUR - налог 206 RUR (данные из БД)</t>
  </si>
  <si>
    <t>Амортизация ЕвроТранс2: 100 шт. по 1000 RUR.  (данные из БД)</t>
  </si>
  <si>
    <t>Купон по RU000A106TM6 - ВТБ Б1-343 100шт. по 13.59 RUR - налог 177 RUR (данные из БД)</t>
  </si>
  <si>
    <t>Купон по RU000A109SH2 - АЛРОСА1Р2 100шт. по 14.09 RUR - налог 183 RUR (данные из БД)</t>
  </si>
  <si>
    <t>Купон по RU000A109908 - МВ ФИН 1Р5 100шт. по 16.64 RUR - налог 216 RUR (данные из БД)</t>
  </si>
  <si>
    <t>Купон по RU000A109TG2 - КарРус 1P4 100шт. по 15.62 RUR - налог 203 RUR (данные из БД)</t>
  </si>
  <si>
    <t>Амортизация Страна 02: 100 шт. по 1000 RUR.  (данные из БД)</t>
  </si>
  <si>
    <t>Купон по RU000A106TM6 - ВТБ Б1-343 100шт. по 12.27 RUR - налог 160 RUR (данные из БД)</t>
  </si>
  <si>
    <t>Амортизация ГЛОРАКС1Р2: 100 шт. по 1000 RUR.  (данные из БД)</t>
  </si>
  <si>
    <t>Купон по RU000A109SH2 - АЛРОСА1Р2 100шт. по 13.87 RUR - налог 180 RUR (данные из БД)</t>
  </si>
  <si>
    <t>Купон по RU000A109908 - МВ ФИН 1Р5 100шт. по 16.44 RUR - налог 214 RUR (данные из БД)</t>
  </si>
  <si>
    <t>Купон по RU000A109TG2 - КарРус 1P4 100шт. по 15.37 RUR - налог 200 RUR (данные из БД)</t>
  </si>
  <si>
    <t>Купон по RU000A106TM6 - ВТБ Б1-343 100шт. по 13.16 RUR - налог 171 RUR (данные из БД)</t>
  </si>
  <si>
    <t>Амортизация АЛРОСА1Р2: 100 шт. по 1000 RUR.  (данные из БД)</t>
  </si>
  <si>
    <t>Купон по RU000A109SH2 - АЛРОСА1Р2 100шт. по 13.53 RUR - налог 176 RUR (данные из БД)</t>
  </si>
  <si>
    <t>Купон по RU000A109908 - МВ ФИН 1Р5 100шт. по 16.1 RUR - налог 209 RUR (данные из БД)</t>
  </si>
  <si>
    <t>Купон по RU000A109TG2 - КарРус 1P4 100шт. по 15.03 RUR - налог 195 RUR (данные из БД)</t>
  </si>
  <si>
    <t>Купон по RU000A106TM6 - ВТБ Б1-343 100шт. по 12.33 RUR - налог 160 RUR (данные из БД)</t>
  </si>
  <si>
    <t>Купон по RU000A109908 - МВ ФИН 1Р5 100шт. по 15.75 RUR - налог 205 RUR (данные из БД)</t>
  </si>
  <si>
    <t>Купон по RU000A109TG2 - КарРус 1P4 100шт. по 14.68 RUR - налог 191 RUR (данные из БД)</t>
  </si>
  <si>
    <t>Амортизация iКарРус1P2: 100 шт. по 1000 RUR.  (данные из БД)</t>
  </si>
  <si>
    <t>Купон по RU000A106TM6 - ВТБ Б1-343 100шт. по 12.32 RUR - налог 160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</si>
  <si>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</si>
  <si>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</si>
  <si>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</si>
  <si>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</si>
  <si>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</si>
  <si>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</si>
  <si>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</si>
  <si>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</si>
  <si>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RU000A108132</t>
  </si>
  <si>
    <t>RU000A109SH2</t>
  </si>
  <si>
    <t>RU000A105YF2</t>
  </si>
  <si>
    <t>RU000A105TS5</t>
  </si>
  <si>
    <t>RU000A106A86</t>
  </si>
  <si>
    <t>RU000A109TG2
КарРус 1P4</t>
  </si>
  <si>
    <t>RU000A109908
МВ ФИН 1Р5</t>
  </si>
  <si>
    <t>RU000A106TM6
ВТБ Б1-343</t>
  </si>
  <si>
    <t>RU000A106HB4
iВУШ 1P2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</si>
  <si>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</si>
  <si>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</si>
  <si>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</si>
  <si>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</si>
  <si>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</si>
  <si>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</si>
  <si>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</si>
  <si>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МВ ФИНАНС 001Р-05</t>
  </si>
  <si>
    <t>Каршеринг Руссия 001P-04</t>
  </si>
  <si>
    <t>ГЛОРАКС 001Р-02</t>
  </si>
  <si>
    <t>Банк ВТБ (ПАО) Б-1-343</t>
  </si>
  <si>
    <t>АЛРОСА 001Р-02</t>
  </si>
  <si>
    <t>Страна Девелопмент 02</t>
  </si>
  <si>
    <t>ЕвроТранс БО-001Р-02</t>
  </si>
  <si>
    <t>Каршеринг Руссия 001P-02</t>
  </si>
  <si>
    <t>ВУШ БО 001P-02</t>
  </si>
  <si>
    <t>Остаток:</t>
  </si>
  <si>
    <t>Портфель</t>
  </si>
  <si>
    <t>Кол.</t>
  </si>
  <si>
    <t>Купон</t>
  </si>
  <si>
    <t>Налог</t>
  </si>
  <si>
    <t>Сумма 
до налога</t>
  </si>
  <si>
    <t>Сумма 
после налога</t>
  </si>
  <si>
    <t>Облигации</t>
  </si>
  <si>
    <t>Страна 02</t>
  </si>
  <si>
    <t>ГЛОРАКС1Р2</t>
  </si>
  <si>
    <t>АЛРОСА1Р2</t>
  </si>
  <si>
    <t>ЕвроТранс2</t>
  </si>
  <si>
    <t>iКарРус1P2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</si>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</sst>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26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100</v>
      </c>
      <c r="F2" s="6" t="n">
        <v>97</v>
      </c>
      <c r="G2" s="17" t="n">
        <v>1000</v>
      </c>
      <c r="H2" s="6" t="n">
        <v>13.9</v>
      </c>
      <c r="I2" s="16" t="s">
        <v>20</v>
      </c>
      <c r="J2" s="6" t="s">
        <f>=E2*((F2/100*G2)*Портфель!$Q$13 + H2*Портфель!$Q$13) </f>
      </c>
      <c r="K2" s="9" t="n">
        <v>0.3905</v>
      </c>
      <c r="L2" s="6" t="n">
        <v>826.28</v>
      </c>
      <c r="M2" s="17" t="n">
        <v>-21.37</v>
      </c>
      <c r="N2" s="16"/>
      <c r="O2" s="16" t="s">
        <v>21</v>
      </c>
      <c r="P2" s="17" t="n">
        <v>0.2027</v>
      </c>
      <c r="Q2" s="6" t="s">
        <f>=P2/$P$13</f>
      </c>
    </row>
    <row collapsed="false" customFormat="false" customHeight="false" hidden="false" ht="12.1" outlineLevel="0" r="3">
      <c r="A3" s="16" t="s">
        <v>22</v>
      </c>
      <c r="B3" s="16" t="s">
        <v>17</v>
      </c>
      <c r="C3" s="16" t="s">
        <v>23</v>
      </c>
      <c r="D3" s="16" t="s">
        <v>19</v>
      </c>
      <c r="E3" s="7" t="n">
        <v>100</v>
      </c>
      <c r="F3" s="6" t="n">
        <v>98.35</v>
      </c>
      <c r="G3" s="17" t="n">
        <v>1000</v>
      </c>
      <c r="H3" s="6" t="n">
        <v>1.03</v>
      </c>
      <c r="I3" s="16" t="s">
        <v>24</v>
      </c>
      <c r="J3" s="6" t="s">
        <f>=E3*((F3/100*G3)*Портфель!$Q$13 + H3*Портфель!$Q$13) </f>
      </c>
      <c r="K3" s="9" t="n">
        <v>0.3072</v>
      </c>
      <c r="L3" s="6" t="n">
        <v>904.81</v>
      </c>
      <c r="M3" s="17" t="n">
        <v>-21.39</v>
      </c>
      <c r="N3" s="16"/>
      <c r="O3" s="16" t="s">
        <v>25</v>
      </c>
      <c r="P3" s="17" t="n">
        <v>26.11</v>
      </c>
      <c r="Q3" s="6" t="s">
        <f>=P3/$P$13</f>
      </c>
    </row>
    <row collapsed="false" customFormat="false" customHeight="false" hidden="false" ht="12.1" outlineLevel="0" r="4">
      <c r="A4" s="16" t="s">
        <v>26</v>
      </c>
      <c r="B4" s="16" t="s">
        <v>17</v>
      </c>
      <c r="C4" s="16" t="s">
        <v>27</v>
      </c>
      <c r="D4" s="16" t="s">
        <v>19</v>
      </c>
      <c r="E4" s="7" t="n">
        <v>100</v>
      </c>
      <c r="F4" s="6" t="n">
        <v>99.71</v>
      </c>
      <c r="G4" s="17" t="n">
        <v>1000</v>
      </c>
      <c r="H4" s="6" t="n">
        <v>3.18</v>
      </c>
      <c r="I4" s="16" t="s">
        <v>28</v>
      </c>
      <c r="J4" s="6" t="s">
        <f>=E4*((F4/100*G4)*Портфель!$Q$13 + H4*Портфель!$Q$13) </f>
      </c>
      <c r="K4" s="9" t="n">
        <v>0.1758</v>
      </c>
      <c r="L4" s="6" t="n">
        <v>994.41</v>
      </c>
      <c r="M4" s="17" t="n">
        <v>-21.73</v>
      </c>
      <c r="N4" s="16"/>
      <c r="O4" s="16" t="s">
        <v>29</v>
      </c>
      <c r="P4" s="17" t="n">
        <v>52.730137084619</v>
      </c>
      <c r="Q4" s="6" t="s">
        <f>=P4/$P$13</f>
      </c>
    </row>
    <row collapsed="false" customFormat="false" customHeight="false" hidden="false" ht="12.1" outlineLevel="0" r="5">
      <c r="A5" s="16" t="s">
        <v>30</v>
      </c>
      <c r="B5" s="16" t="s">
        <v>17</v>
      </c>
      <c r="C5" s="16" t="s">
        <v>31</v>
      </c>
      <c r="D5" s="16" t="s">
        <v>19</v>
      </c>
      <c r="E5" s="7" t="n">
        <v>100</v>
      </c>
      <c r="F5" s="6" t="n">
        <v>99.09</v>
      </c>
      <c r="G5" s="17" t="n">
        <v>1000</v>
      </c>
      <c r="H5" s="6" t="n">
        <v>21.98</v>
      </c>
      <c r="I5" s="16" t="s">
        <v>32</v>
      </c>
      <c r="J5" s="6" t="s">
        <f>=E5*((F5/100*G5)*Портфель!$Q$13 + H5*Портфель!$Q$13) </f>
      </c>
      <c r="K5" s="9" t="n">
        <v>0.1512</v>
      </c>
      <c r="L5" s="6" t="n">
        <v>944.08</v>
      </c>
      <c r="M5" s="17" t="n">
        <v>-22</v>
      </c>
      <c r="N5" s="16"/>
      <c r="O5" s="16" t="s">
        <v>33</v>
      </c>
      <c r="P5" s="17" t="n">
        <v>93.2228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34</v>
      </c>
      <c r="I6" s="4"/>
      <c r="J6" s="5" t="s">
        <f>=SUM(J2:J5)</f>
      </c>
      <c r="K6" s="4"/>
      <c r="L6" s="4"/>
      <c r="M6" s="10" t="s">
        <f>=J6/J9</f>
      </c>
      <c r="N6" s="16"/>
      <c r="O6" s="16" t="s">
        <v>35</v>
      </c>
      <c r="P6" s="17" t="n">
        <v>10.853</v>
      </c>
      <c r="Q6" s="6" t="s">
        <f>=P6/$P$13</f>
      </c>
    </row>
    <row collapsed="false" customFormat="false" customHeight="false" hidden="false" ht="12.1" outlineLevel="0" r="7">
      <c r="A7" s="16" t="s">
        <v>19</v>
      </c>
      <c r="B7" s="16" t="s">
        <v>3</v>
      </c>
      <c r="C7" s="16" t="s">
        <v>36</v>
      </c>
      <c r="D7" s="16" t="s">
        <v>19</v>
      </c>
      <c r="E7" s="7" t="n">
        <v>-858483.37</v>
      </c>
      <c r="F7" s="6" t="n">
        <v>1</v>
      </c>
      <c r="G7" s="17" t="n">
        <v>0</v>
      </c>
      <c r="H7" s="6" t="n">
        <v>0</v>
      </c>
      <c r="I7" s="16"/>
      <c r="J7" s="6" t="s">
        <f>=E7*F7</f>
      </c>
      <c r="K7" s="17"/>
      <c r="L7" s="6"/>
      <c r="M7" s="17"/>
      <c r="N7" s="16"/>
      <c r="O7" s="16" t="s">
        <v>37</v>
      </c>
      <c r="P7" s="17" t="n">
        <v>85.5582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4"/>
      <c r="H8" s="4" t="s">
        <v>38</v>
      </c>
      <c r="I8" s="4"/>
      <c r="J8" s="5" t="s">
        <f>=SUM(J7:J7)</f>
      </c>
      <c r="K8" s="4"/>
      <c r="L8" s="4"/>
      <c r="M8" s="10" t="s">
        <f>=J8/J9</f>
      </c>
      <c r="N8" s="16"/>
      <c r="O8" s="16" t="s">
        <v>39</v>
      </c>
      <c r="P8" s="17" t="n">
        <v>98.7789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40</v>
      </c>
      <c r="I9" s="4"/>
      <c r="J9" s="5" t="s">
        <f>=J6+J8</f>
      </c>
      <c r="K9" s="17"/>
      <c r="L9" s="6"/>
      <c r="M9" s="17"/>
      <c r="N9" s="16"/>
      <c r="O9" s="16" t="s">
        <v>41</v>
      </c>
      <c r="P9" s="17" t="n">
        <v>10205.4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42</v>
      </c>
      <c r="P10" s="17" t="n">
        <v>9.377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43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44</v>
      </c>
      <c r="P12" s="17" t="n">
        <v>0.154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45</v>
      </c>
      <c r="P14" s="17" t="n">
        <v>164.48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46</v>
      </c>
      <c r="P15" s="17" t="n">
        <v>1.603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47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48</v>
      </c>
      <c r="P17" s="17" t="n">
        <v>73.4689</v>
      </c>
      <c r="Q17" s="6" t="s">
        <f>=P17/$P$13</f>
      </c>
    </row>
  </sheetData>
  <mergeCells>
    <mergeCell ref="H6:I6"/>
    <mergeCell ref="H8:I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49</v>
      </c>
      <c r="B1" s="18" t="s">
        <v>9</v>
      </c>
      <c r="C1" s="18" t="s">
        <v>50</v>
      </c>
      <c r="D1" s="18" t="s">
        <v>51</v>
      </c>
      <c r="E1" s="18" t="s">
        <v>52</v>
      </c>
      <c r="F1" s="18" t="s">
        <v>53</v>
      </c>
      <c r="G1" s="18" t="s">
        <v>54</v>
      </c>
      <c r="H1" s="18" t="s">
        <v>55</v>
      </c>
    </row>
    <row collapsed="false" customFormat="false" customHeight="false" hidden="false" ht="12.1" outlineLevel="0" r="2">
      <c r="A2" s="13" t="n">
        <v>45661</v>
      </c>
      <c r="B2" s="6" t="n">
        <v>-1037</v>
      </c>
      <c r="C2" s="16" t="s">
        <v>56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45666</v>
      </c>
      <c r="B3" s="6" t="n">
        <v>-1234</v>
      </c>
      <c r="C3" s="16" t="s">
        <v>57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45669</v>
      </c>
      <c r="B4" s="6" t="n">
        <v>-1583</v>
      </c>
      <c r="C4" s="16" t="s">
        <v>58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45670</v>
      </c>
      <c r="B5" s="6" t="n">
        <v>-1805</v>
      </c>
      <c r="C5" s="16" t="s">
        <v>59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45673</v>
      </c>
      <c r="B6" s="6" t="n">
        <v>-1717</v>
      </c>
      <c r="C6" s="16" t="s">
        <v>60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45686</v>
      </c>
      <c r="B7" s="6" t="n">
        <v>-958</v>
      </c>
      <c r="C7" s="16" t="s">
        <v>61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45689</v>
      </c>
      <c r="B8" s="6" t="n">
        <v>-1552</v>
      </c>
      <c r="C8" s="16" t="s">
        <v>62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45691</v>
      </c>
      <c r="B9" s="6" t="n">
        <v>-1037</v>
      </c>
      <c r="C9" s="16" t="s">
        <v>56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45696</v>
      </c>
      <c r="B10" s="6" t="n">
        <v>-1234</v>
      </c>
      <c r="C10" s="16" t="s">
        <v>57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45699</v>
      </c>
      <c r="B11" s="6" t="n">
        <v>-1583</v>
      </c>
      <c r="C11" s="16" t="s">
        <v>58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45700</v>
      </c>
      <c r="B12" s="6" t="n">
        <v>-1805</v>
      </c>
      <c r="C12" s="16" t="s">
        <v>59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45703</v>
      </c>
      <c r="B13" s="6" t="n">
        <v>-1717</v>
      </c>
      <c r="C13" s="16" t="s">
        <v>60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45709</v>
      </c>
      <c r="B14" s="6" t="n">
        <v>-2754</v>
      </c>
      <c r="C14" s="16" t="s">
        <v>63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45716</v>
      </c>
      <c r="B15" s="6" t="n">
        <v>-958</v>
      </c>
      <c r="C15" s="16" t="s">
        <v>61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45717</v>
      </c>
      <c r="B16" s="6" t="n">
        <v>-1402</v>
      </c>
      <c r="C16" s="16" t="s">
        <v>64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45721</v>
      </c>
      <c r="B17" s="6" t="n">
        <v>-1037</v>
      </c>
      <c r="C17" s="16" t="s">
        <v>56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45726</v>
      </c>
      <c r="B18" s="6" t="n">
        <v>-1234</v>
      </c>
      <c r="C18" s="16" t="s">
        <v>57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45729</v>
      </c>
      <c r="B19" s="6" t="n">
        <v>-1583</v>
      </c>
      <c r="C19" s="16" t="s">
        <v>58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45730</v>
      </c>
      <c r="B20" s="6" t="n">
        <v>-1805</v>
      </c>
      <c r="C20" s="16" t="s">
        <v>59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45733</v>
      </c>
      <c r="B21" s="6" t="n">
        <v>-1717</v>
      </c>
      <c r="C21" s="16" t="s">
        <v>60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45746</v>
      </c>
      <c r="B22" s="6" t="n">
        <v>-958</v>
      </c>
      <c r="C22" s="16" t="s">
        <v>61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45748</v>
      </c>
      <c r="B23" s="6" t="n">
        <v>-1552</v>
      </c>
      <c r="C23" s="16" t="s">
        <v>62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45750</v>
      </c>
      <c r="B24" s="6" t="n">
        <v>-2560</v>
      </c>
      <c r="C24" s="16" t="s">
        <v>65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45751</v>
      </c>
      <c r="B25" s="6" t="n">
        <v>-1037</v>
      </c>
      <c r="C25" s="16" t="s">
        <v>56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45756</v>
      </c>
      <c r="B26" s="6" t="n">
        <v>-1234</v>
      </c>
      <c r="C26" s="16" t="s">
        <v>57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45759</v>
      </c>
      <c r="B27" s="6" t="n">
        <v>-1583</v>
      </c>
      <c r="C27" s="16" t="s">
        <v>58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45760</v>
      </c>
      <c r="B28" s="6" t="n">
        <v>-1805</v>
      </c>
      <c r="C28" s="16" t="s">
        <v>59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45763</v>
      </c>
      <c r="B29" s="6" t="n">
        <v>-1717</v>
      </c>
      <c r="C29" s="16" t="s">
        <v>60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45776</v>
      </c>
      <c r="B30" s="6" t="n">
        <v>-958</v>
      </c>
      <c r="C30" s="16" t="s">
        <v>61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45778</v>
      </c>
      <c r="B31" s="6" t="n">
        <v>-1502</v>
      </c>
      <c r="C31" s="16" t="s">
        <v>66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45781</v>
      </c>
      <c r="B32" s="6" t="n">
        <v>-1037</v>
      </c>
      <c r="C32" s="16" t="s">
        <v>56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45786</v>
      </c>
      <c r="B33" s="6" t="n">
        <v>-1234</v>
      </c>
      <c r="C33" s="16" t="s">
        <v>57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45789</v>
      </c>
      <c r="B34" s="6" t="n">
        <v>-1583</v>
      </c>
      <c r="C34" s="16" t="s">
        <v>58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45790</v>
      </c>
      <c r="B35" s="6" t="n">
        <v>-1805</v>
      </c>
      <c r="C35" s="16" t="s">
        <v>59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45793</v>
      </c>
      <c r="B36" s="6" t="n">
        <v>-1717</v>
      </c>
      <c r="C36" s="16" t="s">
        <v>60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45800</v>
      </c>
      <c r="B37" s="6" t="n">
        <v>-2754</v>
      </c>
      <c r="C37" s="16" t="s">
        <v>63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45806</v>
      </c>
      <c r="B38" s="6" t="n">
        <v>-958</v>
      </c>
      <c r="C38" s="16" t="s">
        <v>61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45809</v>
      </c>
      <c r="B39" s="6" t="n">
        <v>-1552</v>
      </c>
      <c r="C39" s="16" t="s">
        <v>62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45811</v>
      </c>
      <c r="B40" s="6" t="n">
        <v>-1037</v>
      </c>
      <c r="C40" s="16" t="s">
        <v>56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45816</v>
      </c>
      <c r="B41" s="6" t="n">
        <v>-1234</v>
      </c>
      <c r="C41" s="16" t="s">
        <v>57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45819</v>
      </c>
      <c r="B42" s="6" t="n">
        <v>-1583</v>
      </c>
      <c r="C42" s="16" t="s">
        <v>58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45820</v>
      </c>
      <c r="B43" s="6" t="n">
        <v>-1805</v>
      </c>
      <c r="C43" s="16" t="s">
        <v>59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45823</v>
      </c>
      <c r="B44" s="6" t="n">
        <v>-1717</v>
      </c>
      <c r="C44" s="16" t="s">
        <v>60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45836</v>
      </c>
      <c r="B45" s="6" t="n">
        <v>-958</v>
      </c>
      <c r="C45" s="16" t="s">
        <v>61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45839</v>
      </c>
      <c r="B46" s="6" t="n">
        <v>-1502</v>
      </c>
      <c r="C46" s="16" t="s">
        <v>66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45841</v>
      </c>
      <c r="B47" s="6" t="n">
        <v>-2560</v>
      </c>
      <c r="C47" s="16" t="s">
        <v>65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45841</v>
      </c>
      <c r="B48" s="6" t="n">
        <v>-1037</v>
      </c>
      <c r="C48" s="16" t="s">
        <v>56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45846</v>
      </c>
      <c r="B49" s="6" t="n">
        <v>-1234</v>
      </c>
      <c r="C49" s="16" t="s">
        <v>57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45849</v>
      </c>
      <c r="B50" s="6" t="n">
        <v>-1516</v>
      </c>
      <c r="C50" s="16" t="s">
        <v>67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45850</v>
      </c>
      <c r="B51" s="6" t="n">
        <v>-1741</v>
      </c>
      <c r="C51" s="16" t="s">
        <v>68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45853</v>
      </c>
      <c r="B52" s="6" t="n">
        <v>-1644</v>
      </c>
      <c r="C52" s="16" t="s">
        <v>69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45866</v>
      </c>
      <c r="B53" s="6" t="n">
        <v>-958</v>
      </c>
      <c r="C53" s="16" t="s">
        <v>61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45870</v>
      </c>
      <c r="B54" s="6" t="n">
        <v>-1478</v>
      </c>
      <c r="C54" s="16" t="s">
        <v>70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45871</v>
      </c>
      <c r="B55" s="6" t="n">
        <v>-1037</v>
      </c>
      <c r="C55" s="16" t="s">
        <v>56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45876</v>
      </c>
      <c r="B56" s="6" t="n">
        <v>-1234</v>
      </c>
      <c r="C56" s="16" t="s">
        <v>57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45879</v>
      </c>
      <c r="B57" s="6" t="n">
        <v>-1469</v>
      </c>
      <c r="C57" s="16" t="s">
        <v>71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45880</v>
      </c>
      <c r="B58" s="6" t="n">
        <v>-1696</v>
      </c>
      <c r="C58" s="16" t="s">
        <v>72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45883</v>
      </c>
      <c r="B59" s="6" t="n">
        <v>-1592</v>
      </c>
      <c r="C59" s="16" t="s">
        <v>73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45891</v>
      </c>
      <c r="B60" s="6" t="n">
        <v>-2754</v>
      </c>
      <c r="C60" s="16" t="s">
        <v>63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45896</v>
      </c>
      <c r="B61" s="6" t="n">
        <v>-958</v>
      </c>
      <c r="C61" s="16" t="s">
        <v>61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45901</v>
      </c>
      <c r="B62" s="6" t="n">
        <v>-1330</v>
      </c>
      <c r="C62" s="16" t="s">
        <v>74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45901</v>
      </c>
      <c r="B63" s="6" t="n">
        <v>-1037</v>
      </c>
      <c r="C63" s="16" t="s">
        <v>56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45906</v>
      </c>
      <c r="B64" s="6" t="n">
        <v>-1234</v>
      </c>
      <c r="C64" s="16" t="s">
        <v>57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45909</v>
      </c>
      <c r="B65" s="6" t="n">
        <v>-1369</v>
      </c>
      <c r="C65" s="16" t="s">
        <v>75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45910</v>
      </c>
      <c r="B66" s="6" t="n">
        <v>-1591</v>
      </c>
      <c r="C66" s="16" t="s">
        <v>76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45913</v>
      </c>
      <c r="B67" s="6" t="n">
        <v>-1502</v>
      </c>
      <c r="C67" s="16" t="s">
        <v>77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45926</v>
      </c>
      <c r="B68" s="6" t="n">
        <v>-958</v>
      </c>
      <c r="C68" s="16" t="s">
        <v>61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45931</v>
      </c>
      <c r="B69" s="6" t="n">
        <v>-1287</v>
      </c>
      <c r="C69" s="16" t="s">
        <v>78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45931</v>
      </c>
      <c r="B70" s="6" t="n">
        <v>-1037</v>
      </c>
      <c r="C70" s="16" t="s">
        <v>56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45932</v>
      </c>
      <c r="B71" s="6" t="n">
        <v>-2560</v>
      </c>
      <c r="C71" s="16" t="s">
        <v>65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45936</v>
      </c>
      <c r="B72" s="6" t="n">
        <v>-1234</v>
      </c>
      <c r="C72" s="16" t="s">
        <v>57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45939</v>
      </c>
      <c r="B73" s="6" t="n">
        <v>-1321</v>
      </c>
      <c r="C73" s="16" t="s">
        <v>79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45940</v>
      </c>
      <c r="B74" s="6" t="n">
        <v>-1546</v>
      </c>
      <c r="C74" s="16" t="s">
        <v>80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45943</v>
      </c>
      <c r="B75" s="6" t="n">
        <v>-1449</v>
      </c>
      <c r="C75" s="16" t="s">
        <v>81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45956</v>
      </c>
      <c r="B76" s="6" t="n">
        <v>-958</v>
      </c>
      <c r="C76" s="16" t="s">
        <v>61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45961</v>
      </c>
      <c r="B77" s="6" t="n">
        <v>-1037</v>
      </c>
      <c r="C77" s="16" t="s">
        <v>56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45962</v>
      </c>
      <c r="B78" s="6" t="n">
        <v>-1256</v>
      </c>
      <c r="C78" s="16" t="s">
        <v>82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45966</v>
      </c>
      <c r="B79" s="6" t="n">
        <v>-1234</v>
      </c>
      <c r="C79" s="16" t="s">
        <v>57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45969</v>
      </c>
      <c r="B80" s="6" t="n">
        <v>-1288</v>
      </c>
      <c r="C80" s="16" t="s">
        <v>83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45970</v>
      </c>
      <c r="B81" s="6" t="n">
        <v>-1511</v>
      </c>
      <c r="C81" s="16" t="s">
        <v>84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45973</v>
      </c>
      <c r="B82" s="6" t="n">
        <v>-1418</v>
      </c>
      <c r="C82" s="16" t="s">
        <v>85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45982</v>
      </c>
      <c r="B83" s="6" t="n">
        <v>-2754</v>
      </c>
      <c r="C83" s="16" t="s">
        <v>63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45986</v>
      </c>
      <c r="B84" s="6" t="n">
        <v>-958</v>
      </c>
      <c r="C84" s="16" t="s">
        <v>61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45991</v>
      </c>
      <c r="B85" s="6" t="n">
        <v>-1037</v>
      </c>
      <c r="C85" s="16" t="s">
        <v>56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45992</v>
      </c>
      <c r="B86" s="6" t="n">
        <v>-1180</v>
      </c>
      <c r="C86" s="16" t="s">
        <v>86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45996</v>
      </c>
      <c r="B87" s="6" t="n">
        <v>-1234</v>
      </c>
      <c r="C87" s="16" t="s">
        <v>57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45999</v>
      </c>
      <c r="B88" s="6" t="n">
        <v>-1261</v>
      </c>
      <c r="C88" s="16" t="s">
        <v>87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46000</v>
      </c>
      <c r="B89" s="6" t="n">
        <v>-1483</v>
      </c>
      <c r="C89" s="16" t="s">
        <v>88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46003</v>
      </c>
      <c r="B90" s="6" t="n">
        <v>-1395</v>
      </c>
      <c r="C90" s="16" t="s">
        <v>89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46016</v>
      </c>
      <c r="B91" s="6" t="n">
        <v>-958</v>
      </c>
      <c r="C91" s="16" t="s">
        <v>61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46021</v>
      </c>
      <c r="B92" s="6" t="n">
        <v>-1037</v>
      </c>
      <c r="C92" s="16" t="s">
        <v>56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46023</v>
      </c>
      <c r="B93" s="6" t="n">
        <v>-2560</v>
      </c>
      <c r="C93" s="16" t="s">
        <v>65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46023</v>
      </c>
      <c r="B94" s="6" t="n">
        <v>-1219</v>
      </c>
      <c r="C94" s="16" t="s">
        <v>90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46026</v>
      </c>
      <c r="B95" s="6" t="n">
        <v>-1234</v>
      </c>
      <c r="C95" s="16" t="s">
        <v>57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46029</v>
      </c>
      <c r="B96" s="6" t="n">
        <v>-1247</v>
      </c>
      <c r="C96" s="16" t="s">
        <v>91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46030</v>
      </c>
      <c r="B97" s="6" t="n">
        <v>-1470</v>
      </c>
      <c r="C97" s="16" t="s">
        <v>92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46033</v>
      </c>
      <c r="B98" s="6" t="n">
        <v>-1378</v>
      </c>
      <c r="C98" s="16" t="s">
        <v>93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46045</v>
      </c>
      <c r="B99" s="6" t="n">
        <v>-100000</v>
      </c>
      <c r="C99" s="16" t="s">
        <v>94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46046</v>
      </c>
      <c r="B100" s="6" t="n">
        <v>-958</v>
      </c>
      <c r="C100" s="16" t="s">
        <v>61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46051</v>
      </c>
      <c r="B101" s="6" t="n">
        <v>-1037</v>
      </c>
      <c r="C101" s="16" t="s">
        <v>56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46054</v>
      </c>
      <c r="B102" s="6" t="n">
        <v>-1182</v>
      </c>
      <c r="C102" s="16" t="s">
        <v>95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46056</v>
      </c>
      <c r="B103" s="6" t="n">
        <v>-1234</v>
      </c>
      <c r="C103" s="16" t="s">
        <v>57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46059</v>
      </c>
      <c r="B104" s="6" t="n">
        <v>-1226</v>
      </c>
      <c r="C104" s="16" t="s">
        <v>96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46060</v>
      </c>
      <c r="B105" s="6" t="n">
        <v>-1448</v>
      </c>
      <c r="C105" s="16" t="s">
        <v>97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46063</v>
      </c>
      <c r="B106" s="6" t="n">
        <v>-1359</v>
      </c>
      <c r="C106" s="16" t="s">
        <v>98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46073</v>
      </c>
      <c r="B107" s="6" t="n">
        <v>-2754</v>
      </c>
      <c r="C107" s="16" t="s">
        <v>63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46080</v>
      </c>
      <c r="B108" s="6" t="n">
        <v>-100000</v>
      </c>
      <c r="C108" s="16" t="s">
        <v>99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46081</v>
      </c>
      <c r="B109" s="6" t="n">
        <v>-1037</v>
      </c>
      <c r="C109" s="16" t="s">
        <v>56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46082</v>
      </c>
      <c r="B110" s="6" t="n">
        <v>-1067</v>
      </c>
      <c r="C110" s="16" t="s">
        <v>100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46085</v>
      </c>
      <c r="B111" s="6" t="n">
        <v>-100000</v>
      </c>
      <c r="C111" s="16" t="s">
        <v>101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46086</v>
      </c>
      <c r="B112" s="6" t="n">
        <v>-1234</v>
      </c>
      <c r="C112" s="16" t="s">
        <v>57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46089</v>
      </c>
      <c r="B113" s="6" t="n">
        <v>-1207</v>
      </c>
      <c r="C113" s="16" t="s">
        <v>102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46090</v>
      </c>
      <c r="B114" s="6" t="n">
        <v>-1430</v>
      </c>
      <c r="C114" s="16" t="s">
        <v>103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46093</v>
      </c>
      <c r="B115" s="6" t="n">
        <v>-1337</v>
      </c>
      <c r="C115" s="16" t="s">
        <v>104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46113</v>
      </c>
      <c r="B116" s="6" t="n">
        <v>-1145</v>
      </c>
      <c r="C116" s="16" t="s">
        <v>105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46114</v>
      </c>
      <c r="B117" s="6" t="n">
        <v>-2560</v>
      </c>
      <c r="C117" s="16" t="s">
        <v>65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46118</v>
      </c>
      <c r="B118" s="6" t="n">
        <v>-100000</v>
      </c>
      <c r="C118" s="16" t="s">
        <v>106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46119</v>
      </c>
      <c r="B119" s="6" t="n">
        <v>-1177</v>
      </c>
      <c r="C119" s="16" t="s">
        <v>107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46120</v>
      </c>
      <c r="B120" s="6" t="n">
        <v>-1401</v>
      </c>
      <c r="C120" s="16" t="s">
        <v>108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46123</v>
      </c>
      <c r="B121" s="6" t="n">
        <v>-1308</v>
      </c>
      <c r="C121" s="16" t="s">
        <v>109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46143</v>
      </c>
      <c r="B122" s="6" t="n">
        <v>-1073</v>
      </c>
      <c r="C122" s="16" t="s">
        <v>110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46150</v>
      </c>
      <c r="B123" s="6" t="n">
        <v>-1370</v>
      </c>
      <c r="C123" s="16" t="s">
        <v>111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46153</v>
      </c>
      <c r="B124" s="6" t="n">
        <v>-1277</v>
      </c>
      <c r="C124" s="16" t="s">
        <v>112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46163</v>
      </c>
      <c r="B125" s="6" t="n">
        <v>-100000</v>
      </c>
      <c r="C125" s="16" t="s">
        <v>113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46164</v>
      </c>
      <c r="B126" s="6" t="n">
        <v>-2754</v>
      </c>
      <c r="C126" s="16" t="s">
        <v>63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46174</v>
      </c>
      <c r="B127" s="6" t="n">
        <v>-1072</v>
      </c>
      <c r="C127" s="16" t="s">
        <v>114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2" t="n">
        <v>46179.693136574</v>
      </c>
      <c r="B128" s="5" t="n">
        <v>460324.37</v>
      </c>
      <c r="C128" s="14" t="s">
        <v>115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/>
      <c r="B129" s="9" t="s">
        <f>=XIRR(B2:B128,A2:A128)</f>
      </c>
      <c r="C129" s="16" t="s">
        <v>116</v>
      </c>
      <c r="D129" s="16"/>
      <c r="E129" s="16"/>
      <c r="F129" s="7"/>
      <c r="G129" s="2" t="s">
        <v>117</v>
      </c>
      <c r="H129" s="6" t="s">
        <f>=SUM(I2:H128)/365</f>
      </c>
    </row>
    <row collapsed="false" customFormat="false" customHeight="false" hidden="false" ht="12.1" outlineLevel="0" r="130">
      <c r="A130" s="13"/>
      <c r="B130" s="5" t="s">
        <f>=-SUM(B2:B128)</f>
      </c>
      <c r="C130" s="16" t="s">
        <v>118</v>
      </c>
      <c r="D130" s="16"/>
      <c r="E130" s="16"/>
      <c r="F130" s="7"/>
      <c r="G130" s="14" t="s">
        <v>119</v>
      </c>
      <c r="H130" s="9" t="s">
        <f>=B130/H129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22</v>
      </c>
      <c r="F1" s="0"/>
      <c r="G1" s="0"/>
      <c r="H1" s="4" t="s">
        <v>26</v>
      </c>
      <c r="I1" s="0"/>
      <c r="J1" s="0"/>
      <c r="K1" s="4" t="s">
        <v>30</v>
      </c>
      <c r="L1" s="0"/>
    </row>
    <row collapsed="false" customFormat="false" customHeight="false" hidden="false" ht="12.1" outlineLevel="0" r="2">
      <c r="A2" s="11" t="n">
        <v>45659</v>
      </c>
      <c r="B2" s="6" t="s">
        <f>=82628.33</f>
      </c>
      <c r="C2" s="0" t="s">
        <v>120</v>
      </c>
      <c r="D2" s="11" t="n">
        <v>45659</v>
      </c>
      <c r="E2" s="6" t="s">
        <f>=90480.54</f>
      </c>
      <c r="F2" s="0" t="s">
        <v>120</v>
      </c>
      <c r="G2" s="11" t="n">
        <v>45659</v>
      </c>
      <c r="H2" s="6" t="s">
        <f>=99441.4</f>
      </c>
      <c r="I2" s="0" t="s">
        <v>120</v>
      </c>
      <c r="J2" s="11" t="n">
        <v>45659</v>
      </c>
      <c r="K2" s="6" t="s">
        <f>=94408.41</f>
      </c>
      <c r="L2" s="0" t="s">
        <v>120</v>
      </c>
    </row>
    <row collapsed="false" customFormat="false" customHeight="false" hidden="false" ht="12.1" outlineLevel="0" r="3">
      <c r="A3" s="11" t="n">
        <v>45673</v>
      </c>
      <c r="B3" s="6" t="s">
        <f>=-1717</f>
      </c>
      <c r="C3" s="0" t="s">
        <v>60</v>
      </c>
      <c r="D3" s="11" t="n">
        <v>45670</v>
      </c>
      <c r="E3" s="6" t="s">
        <f>=-1805</f>
      </c>
      <c r="F3" s="0" t="s">
        <v>59</v>
      </c>
      <c r="G3" s="11" t="n">
        <v>45689</v>
      </c>
      <c r="H3" s="6" t="s">
        <f>=-1552</f>
      </c>
      <c r="I3" s="0" t="s">
        <v>62</v>
      </c>
      <c r="J3" s="11" t="n">
        <v>45750</v>
      </c>
      <c r="K3" s="6" t="s">
        <f>=-2560</f>
      </c>
      <c r="L3" s="0" t="s">
        <v>65</v>
      </c>
    </row>
    <row collapsed="false" customFormat="false" customHeight="false" hidden="false" ht="12.1" outlineLevel="0" r="4">
      <c r="A4" s="11" t="n">
        <v>45703</v>
      </c>
      <c r="B4" s="6" t="s">
        <f>=-1717</f>
      </c>
      <c r="C4" s="0" t="s">
        <v>60</v>
      </c>
      <c r="D4" s="11" t="n">
        <v>45700</v>
      </c>
      <c r="E4" s="6" t="s">
        <f>=-1805</f>
      </c>
      <c r="F4" s="0" t="s">
        <v>59</v>
      </c>
      <c r="G4" s="11" t="n">
        <v>45717</v>
      </c>
      <c r="H4" s="6" t="s">
        <f>=-1402</f>
      </c>
      <c r="I4" s="0" t="s">
        <v>64</v>
      </c>
      <c r="J4" s="11" t="n">
        <v>45841</v>
      </c>
      <c r="K4" s="6" t="s">
        <f>=-2560</f>
      </c>
      <c r="L4" s="0" t="s">
        <v>65</v>
      </c>
    </row>
    <row collapsed="false" customFormat="false" customHeight="false" hidden="false" ht="12.1" outlineLevel="0" r="5">
      <c r="A5" s="11" t="n">
        <v>45733</v>
      </c>
      <c r="B5" s="6" t="s">
        <f>=-1717</f>
      </c>
      <c r="C5" s="0" t="s">
        <v>60</v>
      </c>
      <c r="D5" s="11" t="n">
        <v>45730</v>
      </c>
      <c r="E5" s="6" t="s">
        <f>=-1805</f>
      </c>
      <c r="F5" s="0" t="s">
        <v>59</v>
      </c>
      <c r="G5" s="11" t="n">
        <v>45748</v>
      </c>
      <c r="H5" s="6" t="s">
        <f>=-1552</f>
      </c>
      <c r="I5" s="0" t="s">
        <v>62</v>
      </c>
      <c r="J5" s="11" t="n">
        <v>45932</v>
      </c>
      <c r="K5" s="6" t="s">
        <f>=-2560</f>
      </c>
      <c r="L5" s="0" t="s">
        <v>65</v>
      </c>
    </row>
    <row collapsed="false" customFormat="false" customHeight="false" hidden="false" ht="12.1" outlineLevel="0" r="6">
      <c r="A6" s="11" t="n">
        <v>45763</v>
      </c>
      <c r="B6" s="6" t="s">
        <f>=-1717</f>
      </c>
      <c r="C6" s="0" t="s">
        <v>60</v>
      </c>
      <c r="D6" s="11" t="n">
        <v>45760</v>
      </c>
      <c r="E6" s="6" t="s">
        <f>=-1805</f>
      </c>
      <c r="F6" s="0" t="s">
        <v>59</v>
      </c>
      <c r="G6" s="11" t="n">
        <v>45778</v>
      </c>
      <c r="H6" s="6" t="s">
        <f>=-1502</f>
      </c>
      <c r="I6" s="0" t="s">
        <v>66</v>
      </c>
      <c r="J6" s="11" t="n">
        <v>46023</v>
      </c>
      <c r="K6" s="6" t="s">
        <f>=-2560</f>
      </c>
      <c r="L6" s="0" t="s">
        <v>65</v>
      </c>
    </row>
    <row collapsed="false" customFormat="false" customHeight="false" hidden="false" ht="12.1" outlineLevel="0" r="7">
      <c r="A7" s="11" t="n">
        <v>45793</v>
      </c>
      <c r="B7" s="6" t="s">
        <f>=-1717</f>
      </c>
      <c r="C7" s="0" t="s">
        <v>60</v>
      </c>
      <c r="D7" s="11" t="n">
        <v>45790</v>
      </c>
      <c r="E7" s="6" t="s">
        <f>=-1805</f>
      </c>
      <c r="F7" s="0" t="s">
        <v>59</v>
      </c>
      <c r="G7" s="11" t="n">
        <v>45809</v>
      </c>
      <c r="H7" s="6" t="s">
        <f>=-1552</f>
      </c>
      <c r="I7" s="0" t="s">
        <v>62</v>
      </c>
      <c r="J7" s="11" t="n">
        <v>46114</v>
      </c>
      <c r="K7" s="6" t="s">
        <f>=-2560</f>
      </c>
      <c r="L7" s="0" t="s">
        <v>65</v>
      </c>
    </row>
    <row collapsed="false" customFormat="false" customHeight="false" hidden="false" ht="12.1" outlineLevel="0" r="8">
      <c r="A8" s="11" t="n">
        <v>45823</v>
      </c>
      <c r="B8" s="6" t="s">
        <f>=-1717</f>
      </c>
      <c r="C8" s="0" t="s">
        <v>60</v>
      </c>
      <c r="D8" s="11" t="n">
        <v>45820</v>
      </c>
      <c r="E8" s="6" t="s">
        <f>=-1805</f>
      </c>
      <c r="F8" s="0" t="s">
        <v>59</v>
      </c>
      <c r="G8" s="11" t="n">
        <v>45839</v>
      </c>
      <c r="H8" s="6" t="s">
        <f>=-1502</f>
      </c>
      <c r="I8" s="0" t="s">
        <v>66</v>
      </c>
      <c r="J8" s="11" t="n">
        <v>46179</v>
      </c>
      <c r="K8" s="8" t="s">
        <f>=-Портфель!J5</f>
      </c>
      <c r="L8" s="0" t="s">
        <v>121</v>
      </c>
    </row>
    <row collapsed="false" customFormat="false" customHeight="false" hidden="false" ht="12.1" outlineLevel="0" r="9">
      <c r="A9" s="11" t="n">
        <v>45853</v>
      </c>
      <c r="B9" s="6" t="s">
        <f>=-1644</f>
      </c>
      <c r="C9" s="0" t="s">
        <v>69</v>
      </c>
      <c r="D9" s="11" t="n">
        <v>45850</v>
      </c>
      <c r="E9" s="6" t="s">
        <f>=-1741</f>
      </c>
      <c r="F9" s="0" t="s">
        <v>68</v>
      </c>
      <c r="G9" s="11" t="n">
        <v>45870</v>
      </c>
      <c r="H9" s="6" t="s">
        <f>=-1478</f>
      </c>
      <c r="I9" s="0" t="s">
        <v>70</v>
      </c>
      <c r="J9" s="0"/>
      <c r="K9" s="10" t="s">
        <f>=XIRR(K2:K8,J2:J8)</f>
      </c>
      <c r="L9" s="0"/>
    </row>
    <row collapsed="false" customFormat="false" customHeight="false" hidden="false" ht="12.1" outlineLevel="0" r="10">
      <c r="A10" s="11" t="n">
        <v>45883</v>
      </c>
      <c r="B10" s="6" t="s">
        <f>=-1592</f>
      </c>
      <c r="C10" s="0" t="s">
        <v>73</v>
      </c>
      <c r="D10" s="11" t="n">
        <v>45880</v>
      </c>
      <c r="E10" s="6" t="s">
        <f>=-1696</f>
      </c>
      <c r="F10" s="0" t="s">
        <v>72</v>
      </c>
      <c r="G10" s="11" t="n">
        <v>45901</v>
      </c>
      <c r="H10" s="6" t="s">
        <f>=-1330</f>
      </c>
      <c r="I10" s="0" t="s">
        <v>74</v>
      </c>
      <c r="J10" s="0"/>
      <c r="K10" s="8" t="s">
        <f>=-SUM(K2:K8)</f>
      </c>
      <c r="L10" s="0" t="s">
        <v>122</v>
      </c>
    </row>
    <row collapsed="false" customFormat="false" customHeight="false" hidden="false" ht="12.1" outlineLevel="0" r="11">
      <c r="A11" s="11" t="n">
        <v>45913</v>
      </c>
      <c r="B11" s="6" t="s">
        <f>=-1502</f>
      </c>
      <c r="C11" s="0" t="s">
        <v>77</v>
      </c>
      <c r="D11" s="11" t="n">
        <v>45910</v>
      </c>
      <c r="E11" s="6" t="s">
        <f>=-1591</f>
      </c>
      <c r="F11" s="0" t="s">
        <v>76</v>
      </c>
      <c r="G11" s="11" t="n">
        <v>45931</v>
      </c>
      <c r="H11" s="6" t="s">
        <f>=-1287</f>
      </c>
      <c r="I11" s="0" t="s">
        <v>78</v>
      </c>
    </row>
    <row collapsed="false" customFormat="false" customHeight="false" hidden="false" ht="12.1" outlineLevel="0" r="12">
      <c r="A12" s="11" t="n">
        <v>45943</v>
      </c>
      <c r="B12" s="6" t="s">
        <f>=-1449</f>
      </c>
      <c r="C12" s="0" t="s">
        <v>81</v>
      </c>
      <c r="D12" s="11" t="n">
        <v>45940</v>
      </c>
      <c r="E12" s="6" t="s">
        <f>=-1546</f>
      </c>
      <c r="F12" s="0" t="s">
        <v>80</v>
      </c>
      <c r="G12" s="11" t="n">
        <v>45962</v>
      </c>
      <c r="H12" s="6" t="s">
        <f>=-1256</f>
      </c>
      <c r="I12" s="0" t="s">
        <v>82</v>
      </c>
    </row>
    <row collapsed="false" customFormat="false" customHeight="false" hidden="false" ht="12.1" outlineLevel="0" r="13">
      <c r="A13" s="11" t="n">
        <v>45973</v>
      </c>
      <c r="B13" s="6" t="s">
        <f>=-1418</f>
      </c>
      <c r="C13" s="0" t="s">
        <v>85</v>
      </c>
      <c r="D13" s="11" t="n">
        <v>45970</v>
      </c>
      <c r="E13" s="6" t="s">
        <f>=-1511</f>
      </c>
      <c r="F13" s="0" t="s">
        <v>84</v>
      </c>
      <c r="G13" s="11" t="n">
        <v>45992</v>
      </c>
      <c r="H13" s="6" t="s">
        <f>=-1180</f>
      </c>
      <c r="I13" s="0" t="s">
        <v>86</v>
      </c>
    </row>
    <row collapsed="false" customFormat="false" customHeight="false" hidden="false" ht="12.1" outlineLevel="0" r="14">
      <c r="A14" s="11" t="n">
        <v>46003</v>
      </c>
      <c r="B14" s="6" t="s">
        <f>=-1395</f>
      </c>
      <c r="C14" s="0" t="s">
        <v>89</v>
      </c>
      <c r="D14" s="11" t="n">
        <v>46000</v>
      </c>
      <c r="E14" s="6" t="s">
        <f>=-1483</f>
      </c>
      <c r="F14" s="0" t="s">
        <v>88</v>
      </c>
      <c r="G14" s="11" t="n">
        <v>46023</v>
      </c>
      <c r="H14" s="6" t="s">
        <f>=-1219</f>
      </c>
      <c r="I14" s="0" t="s">
        <v>90</v>
      </c>
    </row>
    <row collapsed="false" customFormat="false" customHeight="false" hidden="false" ht="12.1" outlineLevel="0" r="15">
      <c r="A15" s="11" t="n">
        <v>46033</v>
      </c>
      <c r="B15" s="6" t="s">
        <f>=-1378</f>
      </c>
      <c r="C15" s="0" t="s">
        <v>93</v>
      </c>
      <c r="D15" s="11" t="n">
        <v>46030</v>
      </c>
      <c r="E15" s="6" t="s">
        <f>=-1470</f>
      </c>
      <c r="F15" s="0" t="s">
        <v>92</v>
      </c>
      <c r="G15" s="11" t="n">
        <v>46054</v>
      </c>
      <c r="H15" s="6" t="s">
        <f>=-1182</f>
      </c>
      <c r="I15" s="0" t="s">
        <v>95</v>
      </c>
    </row>
    <row collapsed="false" customFormat="false" customHeight="false" hidden="false" ht="12.1" outlineLevel="0" r="16">
      <c r="A16" s="11" t="n">
        <v>46063</v>
      </c>
      <c r="B16" s="6" t="s">
        <f>=-1359</f>
      </c>
      <c r="C16" s="0" t="s">
        <v>98</v>
      </c>
      <c r="D16" s="11" t="n">
        <v>46060</v>
      </c>
      <c r="E16" s="6" t="s">
        <f>=-1448</f>
      </c>
      <c r="F16" s="0" t="s">
        <v>97</v>
      </c>
      <c r="G16" s="11" t="n">
        <v>46082</v>
      </c>
      <c r="H16" s="6" t="s">
        <f>=-1067</f>
      </c>
      <c r="I16" s="0" t="s">
        <v>100</v>
      </c>
    </row>
    <row collapsed="false" customFormat="false" customHeight="false" hidden="false" ht="12.1" outlineLevel="0" r="17">
      <c r="A17" s="11" t="n">
        <v>46093</v>
      </c>
      <c r="B17" s="6" t="s">
        <f>=-1337</f>
      </c>
      <c r="C17" s="0" t="s">
        <v>104</v>
      </c>
      <c r="D17" s="11" t="n">
        <v>46090</v>
      </c>
      <c r="E17" s="6" t="s">
        <f>=-1430</f>
      </c>
      <c r="F17" s="0" t="s">
        <v>103</v>
      </c>
      <c r="G17" s="11" t="n">
        <v>46113</v>
      </c>
      <c r="H17" s="6" t="s">
        <f>=-1145</f>
      </c>
      <c r="I17" s="0" t="s">
        <v>105</v>
      </c>
    </row>
    <row collapsed="false" customFormat="false" customHeight="false" hidden="false" ht="12.1" outlineLevel="0" r="18">
      <c r="A18" s="11" t="n">
        <v>46123</v>
      </c>
      <c r="B18" s="6" t="s">
        <f>=-1308</f>
      </c>
      <c r="C18" s="0" t="s">
        <v>109</v>
      </c>
      <c r="D18" s="11" t="n">
        <v>46120</v>
      </c>
      <c r="E18" s="6" t="s">
        <f>=-1401</f>
      </c>
      <c r="F18" s="0" t="s">
        <v>108</v>
      </c>
      <c r="G18" s="11" t="n">
        <v>46143</v>
      </c>
      <c r="H18" s="6" t="s">
        <f>=-1073</f>
      </c>
      <c r="I18" s="0" t="s">
        <v>110</v>
      </c>
    </row>
    <row collapsed="false" customFormat="false" customHeight="false" hidden="false" ht="12.1" outlineLevel="0" r="19">
      <c r="A19" s="11" t="n">
        <v>46153</v>
      </c>
      <c r="B19" s="6" t="s">
        <f>=-1277</f>
      </c>
      <c r="C19" s="0" t="s">
        <v>112</v>
      </c>
      <c r="D19" s="11" t="n">
        <v>46150</v>
      </c>
      <c r="E19" s="6" t="s">
        <f>=-1370</f>
      </c>
      <c r="F19" s="0" t="s">
        <v>111</v>
      </c>
      <c r="G19" s="11" t="n">
        <v>46174</v>
      </c>
      <c r="H19" s="6" t="s">
        <f>=-1072</f>
      </c>
      <c r="I19" s="0" t="s">
        <v>114</v>
      </c>
    </row>
    <row collapsed="false" customFormat="false" customHeight="false" hidden="false" ht="12.1" outlineLevel="0" r="20">
      <c r="A20" s="11" t="n">
        <v>46179</v>
      </c>
      <c r="B20" s="8" t="s">
        <f>=-Портфель!J2</f>
      </c>
      <c r="C20" s="0" t="s">
        <v>121</v>
      </c>
      <c r="D20" s="11" t="n">
        <v>46179</v>
      </c>
      <c r="E20" s="8" t="s">
        <f>=-Портфель!J3</f>
      </c>
      <c r="F20" s="0" t="s">
        <v>121</v>
      </c>
      <c r="G20" s="11" t="n">
        <v>46179</v>
      </c>
      <c r="H20" s="8" t="s">
        <f>=-Портфель!J4</f>
      </c>
      <c r="I20" s="0" t="s">
        <v>121</v>
      </c>
    </row>
    <row collapsed="false" customFormat="false" customHeight="false" hidden="false" ht="12.1" outlineLevel="0" r="21">
      <c r="A21" s="0"/>
      <c r="B21" s="10" t="s">
        <f>=XIRR(B2:B20,A2:A20)</f>
      </c>
      <c r="C21" s="0"/>
      <c r="D21" s="0"/>
      <c r="E21" s="10" t="s">
        <f>=XIRR(E2:E20,D2:D20)</f>
      </c>
      <c r="F21" s="0"/>
      <c r="G21" s="0"/>
      <c r="H21" s="10" t="s">
        <f>=XIRR(H2:H20,G2:G20)</f>
      </c>
      <c r="I21" s="0"/>
    </row>
    <row collapsed="false" customFormat="false" customHeight="false" hidden="false" ht="12.1" outlineLevel="0" r="22">
      <c r="A22" s="0"/>
      <c r="B22" s="8" t="s">
        <f>=-SUM(B2:B20)</f>
      </c>
      <c r="C22" s="0" t="s">
        <v>122</v>
      </c>
      <c r="D22" s="0"/>
      <c r="E22" s="8" t="s">
        <f>=-SUM(E2:E20)</f>
      </c>
      <c r="F22" s="0" t="s">
        <v>122</v>
      </c>
      <c r="G22" s="0"/>
      <c r="H22" s="8" t="s">
        <f>=-SUM(H2:H20)</f>
      </c>
      <c r="I22" s="0" t="s">
        <v>122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123</v>
      </c>
      <c r="C1" s="0"/>
      <c r="D1" s="0"/>
      <c r="E1" s="4" t="s">
        <v>124</v>
      </c>
      <c r="F1" s="0"/>
      <c r="G1" s="0"/>
      <c r="H1" s="4" t="s">
        <v>125</v>
      </c>
      <c r="I1" s="0"/>
      <c r="J1" s="0"/>
      <c r="K1" s="4" t="s">
        <v>126</v>
      </c>
      <c r="L1" s="0"/>
      <c r="M1" s="0"/>
      <c r="N1" s="4" t="s">
        <v>127</v>
      </c>
      <c r="O1" s="0"/>
    </row>
    <row collapsed="false" customFormat="false" customHeight="false" hidden="false" ht="12.1" outlineLevel="0" r="2">
      <c r="A2" s="11" t="n">
        <v>45659</v>
      </c>
      <c r="B2" s="6" t="n">
        <v>99550.87</v>
      </c>
      <c r="C2" s="0" t="s">
        <v>120</v>
      </c>
      <c r="D2" s="11" t="n">
        <v>45659</v>
      </c>
      <c r="E2" s="6" t="n">
        <v>100089.39</v>
      </c>
      <c r="F2" s="0" t="s">
        <v>120</v>
      </c>
      <c r="G2" s="11" t="n">
        <v>45659</v>
      </c>
      <c r="H2" s="6" t="n">
        <v>98861.12</v>
      </c>
      <c r="I2" s="0" t="s">
        <v>120</v>
      </c>
      <c r="J2" s="11" t="n">
        <v>45659</v>
      </c>
      <c r="K2" s="6" t="n">
        <v>99640</v>
      </c>
      <c r="L2" s="0" t="s">
        <v>120</v>
      </c>
      <c r="M2" s="11" t="n">
        <v>45659</v>
      </c>
      <c r="N2" s="6" t="n">
        <v>93383.31</v>
      </c>
      <c r="O2" s="0" t="s">
        <v>120</v>
      </c>
    </row>
    <row collapsed="false" customFormat="false" customHeight="false" hidden="false" ht="12.1" outlineLevel="0" r="3">
      <c r="A3" s="11" t="n">
        <v>45666</v>
      </c>
      <c r="B3" s="6" t="n">
        <v>-1234</v>
      </c>
      <c r="C3" s="0" t="s">
        <v>57</v>
      </c>
      <c r="D3" s="11" t="n">
        <v>45669</v>
      </c>
      <c r="E3" s="6" t="n">
        <v>-1583</v>
      </c>
      <c r="F3" s="0" t="s">
        <v>58</v>
      </c>
      <c r="G3" s="11" t="n">
        <v>45661</v>
      </c>
      <c r="H3" s="6" t="n">
        <v>-1037</v>
      </c>
      <c r="I3" s="0" t="s">
        <v>56</v>
      </c>
      <c r="J3" s="11" t="n">
        <v>45686</v>
      </c>
      <c r="K3" s="6" t="n">
        <v>-958</v>
      </c>
      <c r="L3" s="0" t="s">
        <v>61</v>
      </c>
      <c r="M3" s="11" t="n">
        <v>45709</v>
      </c>
      <c r="N3" s="6" t="n">
        <v>-2754</v>
      </c>
      <c r="O3" s="0" t="s">
        <v>63</v>
      </c>
    </row>
    <row collapsed="false" customFormat="false" customHeight="false" hidden="false" ht="12.1" outlineLevel="0" r="4">
      <c r="A4" s="11" t="n">
        <v>45696</v>
      </c>
      <c r="B4" s="6" t="n">
        <v>-1234</v>
      </c>
      <c r="C4" s="0" t="s">
        <v>57</v>
      </c>
      <c r="D4" s="11" t="n">
        <v>45699</v>
      </c>
      <c r="E4" s="6" t="n">
        <v>-1583</v>
      </c>
      <c r="F4" s="0" t="s">
        <v>58</v>
      </c>
      <c r="G4" s="11" t="n">
        <v>45691</v>
      </c>
      <c r="H4" s="6" t="n">
        <v>-1037</v>
      </c>
      <c r="I4" s="0" t="s">
        <v>56</v>
      </c>
      <c r="J4" s="11" t="n">
        <v>45716</v>
      </c>
      <c r="K4" s="6" t="n">
        <v>-958</v>
      </c>
      <c r="L4" s="0" t="s">
        <v>61</v>
      </c>
      <c r="M4" s="11" t="n">
        <v>45800</v>
      </c>
      <c r="N4" s="6" t="n">
        <v>-2754</v>
      </c>
      <c r="O4" s="0" t="s">
        <v>63</v>
      </c>
    </row>
    <row collapsed="false" customFormat="false" customHeight="false" hidden="false" ht="12.1" outlineLevel="0" r="5">
      <c r="A5" s="11" t="n">
        <v>45726</v>
      </c>
      <c r="B5" s="6" t="n">
        <v>-1234</v>
      </c>
      <c r="C5" s="0" t="s">
        <v>57</v>
      </c>
      <c r="D5" s="11" t="n">
        <v>45729</v>
      </c>
      <c r="E5" s="6" t="n">
        <v>-1583</v>
      </c>
      <c r="F5" s="0" t="s">
        <v>58</v>
      </c>
      <c r="G5" s="11" t="n">
        <v>45721</v>
      </c>
      <c r="H5" s="6" t="n">
        <v>-1037</v>
      </c>
      <c r="I5" s="0" t="s">
        <v>56</v>
      </c>
      <c r="J5" s="11" t="n">
        <v>45746</v>
      </c>
      <c r="K5" s="6" t="n">
        <v>-958</v>
      </c>
      <c r="L5" s="0" t="s">
        <v>61</v>
      </c>
      <c r="M5" s="11" t="n">
        <v>45891</v>
      </c>
      <c r="N5" s="6" t="n">
        <v>-2754</v>
      </c>
      <c r="O5" s="0" t="s">
        <v>63</v>
      </c>
    </row>
    <row collapsed="false" customFormat="false" customHeight="false" hidden="false" ht="12.1" outlineLevel="0" r="6">
      <c r="A6" s="11" t="n">
        <v>45756</v>
      </c>
      <c r="B6" s="6" t="n">
        <v>-1234</v>
      </c>
      <c r="C6" s="0" t="s">
        <v>57</v>
      </c>
      <c r="D6" s="11" t="n">
        <v>45759</v>
      </c>
      <c r="E6" s="6" t="n">
        <v>-1583</v>
      </c>
      <c r="F6" s="0" t="s">
        <v>58</v>
      </c>
      <c r="G6" s="11" t="n">
        <v>45751</v>
      </c>
      <c r="H6" s="6" t="n">
        <v>-1037</v>
      </c>
      <c r="I6" s="0" t="s">
        <v>56</v>
      </c>
      <c r="J6" s="11" t="n">
        <v>45776</v>
      </c>
      <c r="K6" s="6" t="n">
        <v>-958</v>
      </c>
      <c r="L6" s="0" t="s">
        <v>61</v>
      </c>
      <c r="M6" s="11" t="n">
        <v>45982</v>
      </c>
      <c r="N6" s="6" t="n">
        <v>-2754</v>
      </c>
      <c r="O6" s="0" t="s">
        <v>63</v>
      </c>
    </row>
    <row collapsed="false" customFormat="false" customHeight="false" hidden="false" ht="12.1" outlineLevel="0" r="7">
      <c r="A7" s="11" t="n">
        <v>45786</v>
      </c>
      <c r="B7" s="6" t="n">
        <v>-1234</v>
      </c>
      <c r="C7" s="0" t="s">
        <v>57</v>
      </c>
      <c r="D7" s="11" t="n">
        <v>45789</v>
      </c>
      <c r="E7" s="6" t="n">
        <v>-1583</v>
      </c>
      <c r="F7" s="0" t="s">
        <v>58</v>
      </c>
      <c r="G7" s="11" t="n">
        <v>45781</v>
      </c>
      <c r="H7" s="6" t="n">
        <v>-1037</v>
      </c>
      <c r="I7" s="0" t="s">
        <v>56</v>
      </c>
      <c r="J7" s="11" t="n">
        <v>45806</v>
      </c>
      <c r="K7" s="6" t="n">
        <v>-958</v>
      </c>
      <c r="L7" s="0" t="s">
        <v>61</v>
      </c>
      <c r="M7" s="11" t="n">
        <v>46073</v>
      </c>
      <c r="N7" s="6" t="n">
        <v>-2754</v>
      </c>
      <c r="O7" s="0" t="s">
        <v>63</v>
      </c>
    </row>
    <row collapsed="false" customFormat="false" customHeight="false" hidden="false" ht="12.1" outlineLevel="0" r="8">
      <c r="A8" s="11" t="n">
        <v>45816</v>
      </c>
      <c r="B8" s="6" t="n">
        <v>-1234</v>
      </c>
      <c r="C8" s="0" t="s">
        <v>57</v>
      </c>
      <c r="D8" s="11" t="n">
        <v>45819</v>
      </c>
      <c r="E8" s="6" t="n">
        <v>-1583</v>
      </c>
      <c r="F8" s="0" t="s">
        <v>58</v>
      </c>
      <c r="G8" s="11" t="n">
        <v>45811</v>
      </c>
      <c r="H8" s="6" t="n">
        <v>-1037</v>
      </c>
      <c r="I8" s="0" t="s">
        <v>56</v>
      </c>
      <c r="J8" s="11" t="n">
        <v>45836</v>
      </c>
      <c r="K8" s="6" t="n">
        <v>-958</v>
      </c>
      <c r="L8" s="0" t="s">
        <v>61</v>
      </c>
      <c r="M8" s="11" t="n">
        <v>46164</v>
      </c>
      <c r="N8" s="6" t="n">
        <v>-2754</v>
      </c>
      <c r="O8" s="0" t="s">
        <v>63</v>
      </c>
    </row>
    <row collapsed="false" customFormat="false" customHeight="false" hidden="false" ht="12.1" outlineLevel="0" r="9">
      <c r="A9" s="11" t="n">
        <v>45846</v>
      </c>
      <c r="B9" s="6" t="n">
        <v>-1234</v>
      </c>
      <c r="C9" s="0" t="s">
        <v>57</v>
      </c>
      <c r="D9" s="11" t="n">
        <v>45849</v>
      </c>
      <c r="E9" s="6" t="n">
        <v>-1516</v>
      </c>
      <c r="F9" s="0" t="s">
        <v>67</v>
      </c>
      <c r="G9" s="11" t="n">
        <v>45841</v>
      </c>
      <c r="H9" s="6" t="n">
        <v>-1037</v>
      </c>
      <c r="I9" s="0" t="s">
        <v>56</v>
      </c>
      <c r="J9" s="11" t="n">
        <v>45866</v>
      </c>
      <c r="K9" s="6" t="n">
        <v>-958</v>
      </c>
      <c r="L9" s="0" t="s">
        <v>61</v>
      </c>
      <c r="M9" s="11" t="n">
        <v>46163</v>
      </c>
      <c r="N9" s="6" t="n">
        <v>-100000</v>
      </c>
      <c r="O9" s="0" t="s">
        <v>113</v>
      </c>
    </row>
    <row collapsed="false" customFormat="false" customHeight="false" hidden="false" ht="12.1" outlineLevel="0" r="10">
      <c r="A10" s="11" t="n">
        <v>45876</v>
      </c>
      <c r="B10" s="6" t="n">
        <v>-1234</v>
      </c>
      <c r="C10" s="0" t="s">
        <v>57</v>
      </c>
      <c r="D10" s="11" t="n">
        <v>45879</v>
      </c>
      <c r="E10" s="6" t="n">
        <v>-1469</v>
      </c>
      <c r="F10" s="0" t="s">
        <v>71</v>
      </c>
      <c r="G10" s="11" t="n">
        <v>45871</v>
      </c>
      <c r="H10" s="6" t="n">
        <v>-1037</v>
      </c>
      <c r="I10" s="0" t="s">
        <v>56</v>
      </c>
      <c r="J10" s="11" t="n">
        <v>45896</v>
      </c>
      <c r="K10" s="6" t="n">
        <v>-958</v>
      </c>
      <c r="L10" s="0" t="s">
        <v>61</v>
      </c>
      <c r="M10" s="0"/>
      <c r="N10" s="10" t="s">
        <f>=XIRR(N2:N9,M2:M9)</f>
      </c>
      <c r="O10" s="0"/>
    </row>
    <row collapsed="false" customFormat="false" customHeight="false" hidden="false" ht="12.1" outlineLevel="0" r="11">
      <c r="A11" s="11" t="n">
        <v>45906</v>
      </c>
      <c r="B11" s="6" t="n">
        <v>-1234</v>
      </c>
      <c r="C11" s="0" t="s">
        <v>57</v>
      </c>
      <c r="D11" s="11" t="n">
        <v>45909</v>
      </c>
      <c r="E11" s="6" t="n">
        <v>-1369</v>
      </c>
      <c r="F11" s="0" t="s">
        <v>75</v>
      </c>
      <c r="G11" s="11" t="n">
        <v>45901</v>
      </c>
      <c r="H11" s="6" t="n">
        <v>-1037</v>
      </c>
      <c r="I11" s="0" t="s">
        <v>56</v>
      </c>
      <c r="J11" s="11" t="n">
        <v>45926</v>
      </c>
      <c r="K11" s="6" t="n">
        <v>-958</v>
      </c>
      <c r="L11" s="0" t="s">
        <v>61</v>
      </c>
      <c r="M11" s="0"/>
      <c r="N11" s="8" t="s">
        <f>=-SUM(N2:N9)</f>
      </c>
      <c r="O11" s="0" t="s">
        <v>122</v>
      </c>
    </row>
    <row collapsed="false" customFormat="false" customHeight="false" hidden="false" ht="12.1" outlineLevel="0" r="12">
      <c r="A12" s="11" t="n">
        <v>45936</v>
      </c>
      <c r="B12" s="6" t="n">
        <v>-1234</v>
      </c>
      <c r="C12" s="0" t="s">
        <v>57</v>
      </c>
      <c r="D12" s="11" t="n">
        <v>45939</v>
      </c>
      <c r="E12" s="6" t="n">
        <v>-1321</v>
      </c>
      <c r="F12" s="0" t="s">
        <v>79</v>
      </c>
      <c r="G12" s="11" t="n">
        <v>45931</v>
      </c>
      <c r="H12" s="6" t="n">
        <v>-1037</v>
      </c>
      <c r="I12" s="0" t="s">
        <v>56</v>
      </c>
      <c r="J12" s="11" t="n">
        <v>45956</v>
      </c>
      <c r="K12" s="6" t="n">
        <v>-958</v>
      </c>
      <c r="L12" s="0" t="s">
        <v>61</v>
      </c>
    </row>
    <row collapsed="false" customFormat="false" customHeight="false" hidden="false" ht="12.1" outlineLevel="0" r="13">
      <c r="A13" s="11" t="n">
        <v>45966</v>
      </c>
      <c r="B13" s="6" t="n">
        <v>-1234</v>
      </c>
      <c r="C13" s="0" t="s">
        <v>57</v>
      </c>
      <c r="D13" s="11" t="n">
        <v>45969</v>
      </c>
      <c r="E13" s="6" t="n">
        <v>-1288</v>
      </c>
      <c r="F13" s="0" t="s">
        <v>83</v>
      </c>
      <c r="G13" s="11" t="n">
        <v>45961</v>
      </c>
      <c r="H13" s="6" t="n">
        <v>-1037</v>
      </c>
      <c r="I13" s="0" t="s">
        <v>56</v>
      </c>
      <c r="J13" s="11" t="n">
        <v>45986</v>
      </c>
      <c r="K13" s="6" t="n">
        <v>-958</v>
      </c>
      <c r="L13" s="0" t="s">
        <v>61</v>
      </c>
    </row>
    <row collapsed="false" customFormat="false" customHeight="false" hidden="false" ht="12.1" outlineLevel="0" r="14">
      <c r="A14" s="11" t="n">
        <v>45996</v>
      </c>
      <c r="B14" s="6" t="n">
        <v>-1234</v>
      </c>
      <c r="C14" s="0" t="s">
        <v>57</v>
      </c>
      <c r="D14" s="11" t="n">
        <v>45999</v>
      </c>
      <c r="E14" s="6" t="n">
        <v>-1261</v>
      </c>
      <c r="F14" s="0" t="s">
        <v>87</v>
      </c>
      <c r="G14" s="11" t="n">
        <v>45991</v>
      </c>
      <c r="H14" s="6" t="n">
        <v>-1037</v>
      </c>
      <c r="I14" s="0" t="s">
        <v>56</v>
      </c>
      <c r="J14" s="11" t="n">
        <v>46016</v>
      </c>
      <c r="K14" s="6" t="n">
        <v>-958</v>
      </c>
      <c r="L14" s="0" t="s">
        <v>61</v>
      </c>
    </row>
    <row collapsed="false" customFormat="false" customHeight="false" hidden="false" ht="12.1" outlineLevel="0" r="15">
      <c r="A15" s="11" t="n">
        <v>46026</v>
      </c>
      <c r="B15" s="6" t="n">
        <v>-1234</v>
      </c>
      <c r="C15" s="0" t="s">
        <v>57</v>
      </c>
      <c r="D15" s="11" t="n">
        <v>46029</v>
      </c>
      <c r="E15" s="6" t="n">
        <v>-1247</v>
      </c>
      <c r="F15" s="0" t="s">
        <v>91</v>
      </c>
      <c r="G15" s="11" t="n">
        <v>46021</v>
      </c>
      <c r="H15" s="6" t="n">
        <v>-1037</v>
      </c>
      <c r="I15" s="0" t="s">
        <v>56</v>
      </c>
      <c r="J15" s="11" t="n">
        <v>46046</v>
      </c>
      <c r="K15" s="6" t="n">
        <v>-958</v>
      </c>
      <c r="L15" s="0" t="s">
        <v>61</v>
      </c>
    </row>
    <row collapsed="false" customFormat="false" customHeight="false" hidden="false" ht="12.1" outlineLevel="0" r="16">
      <c r="A16" s="11" t="n">
        <v>46056</v>
      </c>
      <c r="B16" s="6" t="n">
        <v>-1234</v>
      </c>
      <c r="C16" s="0" t="s">
        <v>57</v>
      </c>
      <c r="D16" s="11" t="n">
        <v>46059</v>
      </c>
      <c r="E16" s="6" t="n">
        <v>-1226</v>
      </c>
      <c r="F16" s="0" t="s">
        <v>96</v>
      </c>
      <c r="G16" s="11" t="n">
        <v>46051</v>
      </c>
      <c r="H16" s="6" t="n">
        <v>-1037</v>
      </c>
      <c r="I16" s="0" t="s">
        <v>56</v>
      </c>
      <c r="J16" s="11" t="n">
        <v>46045</v>
      </c>
      <c r="K16" s="6" t="n">
        <v>-100000</v>
      </c>
      <c r="L16" s="0" t="s">
        <v>94</v>
      </c>
    </row>
    <row collapsed="false" customFormat="false" customHeight="false" hidden="false" ht="12.1" outlineLevel="0" r="17">
      <c r="A17" s="11" t="n">
        <v>46086</v>
      </c>
      <c r="B17" s="6" t="n">
        <v>-1234</v>
      </c>
      <c r="C17" s="0" t="s">
        <v>57</v>
      </c>
      <c r="D17" s="11" t="n">
        <v>46089</v>
      </c>
      <c r="E17" s="6" t="n">
        <v>-1207</v>
      </c>
      <c r="F17" s="0" t="s">
        <v>102</v>
      </c>
      <c r="G17" s="11" t="n">
        <v>46081</v>
      </c>
      <c r="H17" s="6" t="n">
        <v>-1037</v>
      </c>
      <c r="I17" s="0" t="s">
        <v>56</v>
      </c>
      <c r="J17" s="0"/>
      <c r="K17" s="10" t="s">
        <f>=XIRR(K2:K16,J2:J16)</f>
      </c>
      <c r="L17" s="0"/>
    </row>
    <row collapsed="false" customFormat="false" customHeight="false" hidden="false" ht="12.1" outlineLevel="0" r="18">
      <c r="A18" s="11" t="n">
        <v>46085</v>
      </c>
      <c r="B18" s="6" t="n">
        <v>-100000</v>
      </c>
      <c r="C18" s="0" t="s">
        <v>101</v>
      </c>
      <c r="D18" s="11" t="n">
        <v>46119</v>
      </c>
      <c r="E18" s="6" t="n">
        <v>-1177</v>
      </c>
      <c r="F18" s="0" t="s">
        <v>107</v>
      </c>
      <c r="G18" s="11" t="n">
        <v>46080</v>
      </c>
      <c r="H18" s="6" t="n">
        <v>-100000</v>
      </c>
      <c r="I18" s="0" t="s">
        <v>99</v>
      </c>
      <c r="J18" s="0"/>
      <c r="K18" s="8" t="s">
        <f>=-SUM(K2:K16)</f>
      </c>
      <c r="L18" s="0" t="s">
        <v>122</v>
      </c>
    </row>
    <row collapsed="false" customFormat="false" customHeight="false" hidden="false" ht="12.1" outlineLevel="0" r="19">
      <c r="A19" s="0"/>
      <c r="B19" s="10" t="s">
        <f>=XIRR(B2:B18,A2:A18)</f>
      </c>
      <c r="C19" s="0"/>
      <c r="D19" s="11" t="n">
        <v>46118</v>
      </c>
      <c r="E19" s="6" t="n">
        <v>-100000</v>
      </c>
      <c r="F19" s="0" t="s">
        <v>106</v>
      </c>
      <c r="G19" s="0"/>
      <c r="H19" s="10" t="s">
        <f>=XIRR(H2:H18,G2:G18)</f>
      </c>
      <c r="I19" s="0"/>
    </row>
    <row collapsed="false" customFormat="false" customHeight="false" hidden="false" ht="12.1" outlineLevel="0" r="20">
      <c r="A20" s="0"/>
      <c r="B20" s="8" t="s">
        <f>=-SUM(B2:B18)</f>
      </c>
      <c r="C20" s="0" t="s">
        <v>122</v>
      </c>
      <c r="D20" s="0"/>
      <c r="E20" s="10" t="s">
        <f>=XIRR(E2:E19,D2:D19)</f>
      </c>
      <c r="F20" s="0"/>
      <c r="G20" s="0"/>
      <c r="H20" s="8" t="s">
        <f>=-SUM(H2:H18)</f>
      </c>
      <c r="I20" s="0" t="s">
        <v>122</v>
      </c>
    </row>
    <row collapsed="false" customFormat="false" customHeight="false" hidden="false" ht="12.1" outlineLevel="0" r="21">
      <c r="A21" s="0"/>
      <c r="B21" s="0"/>
      <c r="C21" s="0"/>
      <c r="D21" s="0"/>
      <c r="E21" s="8" t="s">
        <f>=-SUM(E2:E19)</f>
      </c>
      <c r="F21" s="0" t="s">
        <v>122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128</v>
      </c>
      <c r="C1" s="0"/>
      <c r="D1" s="0"/>
      <c r="E1" s="3" t="s">
        <v>129</v>
      </c>
      <c r="F1" s="0"/>
      <c r="G1" s="0"/>
      <c r="H1" s="3" t="s">
        <v>130</v>
      </c>
      <c r="I1" s="0"/>
      <c r="J1" s="0"/>
      <c r="K1" s="3" t="s">
        <v>131</v>
      </c>
      <c r="L1" s="0"/>
    </row>
    <row collapsed="false" customFormat="false" customHeight="false" hidden="false" ht="12.1" outlineLevel="0" r="2">
      <c r="A2" s="11" t="n">
        <v>45659</v>
      </c>
      <c r="B2" s="6" t="n">
        <v>100</v>
      </c>
      <c r="C2" s="6" t="n">
        <v>82628.33</v>
      </c>
      <c r="D2" s="11" t="n">
        <v>45659</v>
      </c>
      <c r="E2" s="6" t="n">
        <v>100</v>
      </c>
      <c r="F2" s="6" t="n">
        <v>90480.54</v>
      </c>
      <c r="G2" s="11" t="n">
        <v>45659</v>
      </c>
      <c r="H2" s="6" t="n">
        <v>100</v>
      </c>
      <c r="I2" s="6" t="n">
        <v>99441.4</v>
      </c>
      <c r="J2" s="11" t="n">
        <v>45659</v>
      </c>
      <c r="K2" s="6" t="n">
        <v>100</v>
      </c>
      <c r="L2" s="6" t="n">
        <v>94408.41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</row>
    <row collapsed="false" customFormat="false" customHeight="false" hidden="false" ht="12.1" outlineLevel="0" r="4">
      <c r="A4" s="0"/>
      <c r="B4" s="6" t="n">
        <v>97</v>
      </c>
      <c r="C4" s="0" t="s">
        <v>132</v>
      </c>
      <c r="D4" s="0"/>
      <c r="E4" s="6" t="n">
        <v>98.35</v>
      </c>
      <c r="F4" s="0" t="s">
        <v>132</v>
      </c>
      <c r="G4" s="0"/>
      <c r="H4" s="6" t="n">
        <v>99.71</v>
      </c>
      <c r="I4" s="0" t="s">
        <v>132</v>
      </c>
      <c r="J4" s="0"/>
      <c r="K4" s="6" t="n">
        <v>99.09</v>
      </c>
      <c r="L4" s="0" t="s">
        <v>132</v>
      </c>
    </row>
    <row collapsed="false" customFormat="false" customHeight="false" hidden="false" ht="12.1" outlineLevel="0" r="5">
      <c r="A5" s="0"/>
      <c r="B5" s="6" t="n">
        <v>100</v>
      </c>
      <c r="C5" s="0" t="s">
        <v>133</v>
      </c>
      <c r="D5" s="0"/>
      <c r="E5" s="6" t="n">
        <v>100</v>
      </c>
      <c r="F5" s="0" t="s">
        <v>133</v>
      </c>
      <c r="G5" s="0"/>
      <c r="H5" s="6" t="n">
        <v>100</v>
      </c>
      <c r="I5" s="0" t="s">
        <v>133</v>
      </c>
      <c r="J5" s="0"/>
      <c r="K5" s="6" t="n">
        <v>100</v>
      </c>
      <c r="L5" s="0" t="s">
        <v>133</v>
      </c>
    </row>
    <row collapsed="false" customFormat="false" customHeight="false" hidden="false" ht="12.1" outlineLevel="0" r="6">
      <c r="A6" s="0"/>
      <c r="B6" s="6" t="s">
        <f>=Портфель!G2*Портфель!$Q$13</f>
      </c>
      <c r="C6" s="0" t="s">
        <v>6</v>
      </c>
      <c r="D6" s="0"/>
      <c r="E6" s="6" t="s">
        <f>=Портфель!G3*Портфель!$Q$13</f>
      </c>
      <c r="F6" s="0" t="s">
        <v>6</v>
      </c>
      <c r="G6" s="0"/>
      <c r="H6" s="6" t="s">
        <f>=Портфель!G4*Портфель!$Q$13</f>
      </c>
      <c r="I6" s="0" t="s">
        <v>6</v>
      </c>
      <c r="J6" s="0"/>
      <c r="K6" s="6" t="s">
        <f>=Портфель!G5*Портфель!$Q$13</f>
      </c>
      <c r="L6" s="0" t="s">
        <v>6</v>
      </c>
    </row>
    <row collapsed="false" customFormat="false" customHeight="false" hidden="false" ht="12.1" outlineLevel="0" r="7">
      <c r="A7" s="0"/>
      <c r="B7" s="6" t="s">
        <f>=Портфель!H2*Портфель!$Q$13</f>
      </c>
      <c r="C7" s="0" t="s">
        <v>7</v>
      </c>
      <c r="D7" s="0"/>
      <c r="E7" s="6" t="s">
        <f>=Портфель!H3*Портфель!$Q$13</f>
      </c>
      <c r="F7" s="0" t="s">
        <v>7</v>
      </c>
      <c r="G7" s="0"/>
      <c r="H7" s="6" t="s">
        <f>=Портфель!H4*Портфель!$Q$13</f>
      </c>
      <c r="I7" s="0" t="s">
        <v>7</v>
      </c>
      <c r="J7" s="0"/>
      <c r="K7" s="6" t="s">
        <f>=Портфель!H5*Портфель!$Q$13</f>
      </c>
      <c r="L7" s="0" t="s">
        <v>7</v>
      </c>
    </row>
    <row collapsed="false" customFormat="false" customHeight="false" hidden="false" ht="12.1" outlineLevel="0" r="8">
      <c r="A8" s="0"/>
      <c r="B8" s="5" t="s">
        <f>=B5*(B6*B4/100-B3+B7)</f>
      </c>
      <c r="C8" s="0" t="s">
        <v>134</v>
      </c>
      <c r="D8" s="0"/>
      <c r="E8" s="5" t="s">
        <f>=E5*(E6*E4/100-E3+E7)</f>
      </c>
      <c r="F8" s="0" t="s">
        <v>134</v>
      </c>
      <c r="G8" s="0"/>
      <c r="H8" s="5" t="s">
        <f>=H5*(H6*H4/100-H3+H7)</f>
      </c>
      <c r="I8" s="0" t="s">
        <v>134</v>
      </c>
      <c r="J8" s="0"/>
      <c r="K8" s="5" t="s">
        <f>=K5*(K6*K4/100-K3+K7)</f>
      </c>
      <c r="L8" s="0" t="s">
        <v>134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49</v>
      </c>
      <c r="B1" s="18" t="s">
        <v>0</v>
      </c>
      <c r="C1" s="18" t="s">
        <v>2</v>
      </c>
      <c r="D1" s="18" t="s">
        <v>135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136</v>
      </c>
      <c r="L1" s="18" t="s">
        <v>137</v>
      </c>
      <c r="M1" s="18" t="s">
        <v>19</v>
      </c>
      <c r="N1" s="18" t="s">
        <v>138</v>
      </c>
    </row>
    <row collapsed="false" customFormat="false" customHeight="false" hidden="false" ht="12.1" outlineLevel="0" r="2">
      <c r="A2" s="20" t="n">
        <v>45659.45625</v>
      </c>
      <c r="B2" s="16" t="s">
        <v>22</v>
      </c>
      <c r="C2" s="16" t="s">
        <v>139</v>
      </c>
      <c r="D2" s="16" t="s">
        <v>120</v>
      </c>
      <c r="E2" s="16" t="s">
        <v>17</v>
      </c>
      <c r="F2" s="16" t="s">
        <v>19</v>
      </c>
      <c r="G2" s="7" t="n">
        <v>100</v>
      </c>
      <c r="H2" s="6" t="n">
        <v>90.47</v>
      </c>
      <c r="I2" s="6" t="n">
        <v>-90470</v>
      </c>
      <c r="J2" s="6" t="n">
        <v>-10.54</v>
      </c>
      <c r="K2" s="6" t="n">
        <v>0</v>
      </c>
      <c r="L2" s="6" t="n">
        <v>0</v>
      </c>
      <c r="M2" s="6" t="s">
        <f>=I2+J2+K2+L2</f>
      </c>
      <c r="N2" s="16"/>
    </row>
    <row collapsed="false" customFormat="false" customHeight="false" hidden="false" ht="12.1" outlineLevel="0" r="3">
      <c r="A3" s="20" t="n">
        <v>45659.45625</v>
      </c>
      <c r="B3" s="16" t="s">
        <v>16</v>
      </c>
      <c r="C3" s="16" t="s">
        <v>140</v>
      </c>
      <c r="D3" s="16" t="s">
        <v>120</v>
      </c>
      <c r="E3" s="16" t="s">
        <v>17</v>
      </c>
      <c r="F3" s="16" t="s">
        <v>19</v>
      </c>
      <c r="G3" s="7" t="n">
        <v>100</v>
      </c>
      <c r="H3" s="6" t="n">
        <v>82.62</v>
      </c>
      <c r="I3" s="6" t="n">
        <v>-82620</v>
      </c>
      <c r="J3" s="6" t="n">
        <v>-8.33</v>
      </c>
      <c r="K3" s="6" t="n">
        <v>0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45659.45625</v>
      </c>
      <c r="B4" s="16" t="s">
        <v>123</v>
      </c>
      <c r="C4" s="16" t="s">
        <v>141</v>
      </c>
      <c r="D4" s="16" t="s">
        <v>120</v>
      </c>
      <c r="E4" s="16" t="s">
        <v>17</v>
      </c>
      <c r="F4" s="16" t="s">
        <v>19</v>
      </c>
      <c r="G4" s="7" t="n">
        <v>100</v>
      </c>
      <c r="H4" s="6" t="n">
        <v>99.54</v>
      </c>
      <c r="I4" s="6" t="n">
        <v>-99540</v>
      </c>
      <c r="J4" s="6" t="n">
        <v>-10.87</v>
      </c>
      <c r="K4" s="6" t="n">
        <v>0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45659.45625</v>
      </c>
      <c r="B5" s="16" t="s">
        <v>26</v>
      </c>
      <c r="C5" s="16" t="s">
        <v>142</v>
      </c>
      <c r="D5" s="16" t="s">
        <v>120</v>
      </c>
      <c r="E5" s="16" t="s">
        <v>17</v>
      </c>
      <c r="F5" s="16" t="s">
        <v>19</v>
      </c>
      <c r="G5" s="7" t="n">
        <v>100</v>
      </c>
      <c r="H5" s="6" t="n">
        <v>99.43</v>
      </c>
      <c r="I5" s="6" t="n">
        <v>-99430</v>
      </c>
      <c r="J5" s="6" t="n">
        <v>-11.4</v>
      </c>
      <c r="K5" s="6" t="n">
        <v>0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45659.45625</v>
      </c>
      <c r="B6" s="16" t="s">
        <v>124</v>
      </c>
      <c r="C6" s="16" t="s">
        <v>143</v>
      </c>
      <c r="D6" s="16" t="s">
        <v>120</v>
      </c>
      <c r="E6" s="16" t="s">
        <v>17</v>
      </c>
      <c r="F6" s="16" t="s">
        <v>19</v>
      </c>
      <c r="G6" s="7" t="n">
        <v>100</v>
      </c>
      <c r="H6" s="6" t="n">
        <v>100.08</v>
      </c>
      <c r="I6" s="6" t="n">
        <v>-100080</v>
      </c>
      <c r="J6" s="6" t="n">
        <v>-9.39</v>
      </c>
      <c r="K6" s="6" t="n">
        <v>0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45659.45625</v>
      </c>
      <c r="B7" s="16" t="s">
        <v>125</v>
      </c>
      <c r="C7" s="16" t="s">
        <v>144</v>
      </c>
      <c r="D7" s="16" t="s">
        <v>120</v>
      </c>
      <c r="E7" s="16" t="s">
        <v>17</v>
      </c>
      <c r="F7" s="16" t="s">
        <v>19</v>
      </c>
      <c r="G7" s="7" t="n">
        <v>100</v>
      </c>
      <c r="H7" s="6" t="n">
        <v>98.85</v>
      </c>
      <c r="I7" s="6" t="n">
        <v>-98850</v>
      </c>
      <c r="J7" s="6" t="n">
        <v>-11.12</v>
      </c>
      <c r="K7" s="6" t="n">
        <v>0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45659.45625</v>
      </c>
      <c r="B8" s="16" t="s">
        <v>126</v>
      </c>
      <c r="C8" s="16" t="s">
        <v>145</v>
      </c>
      <c r="D8" s="16" t="s">
        <v>120</v>
      </c>
      <c r="E8" s="16" t="s">
        <v>17</v>
      </c>
      <c r="F8" s="16" t="s">
        <v>19</v>
      </c>
      <c r="G8" s="7" t="n">
        <v>100</v>
      </c>
      <c r="H8" s="6" t="n">
        <v>99.64</v>
      </c>
      <c r="I8" s="6" t="n">
        <v>-99640</v>
      </c>
      <c r="J8" s="6" t="n">
        <v>0</v>
      </c>
      <c r="K8" s="6" t="n">
        <v>0</v>
      </c>
      <c r="L8" s="6" t="n">
        <v>0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45659.45625</v>
      </c>
      <c r="B9" s="16" t="s">
        <v>127</v>
      </c>
      <c r="C9" s="16" t="s">
        <v>146</v>
      </c>
      <c r="D9" s="16" t="s">
        <v>120</v>
      </c>
      <c r="E9" s="16" t="s">
        <v>17</v>
      </c>
      <c r="F9" s="16" t="s">
        <v>19</v>
      </c>
      <c r="G9" s="7" t="n">
        <v>100</v>
      </c>
      <c r="H9" s="6" t="n">
        <v>93.36</v>
      </c>
      <c r="I9" s="6" t="n">
        <v>-93360</v>
      </c>
      <c r="J9" s="6" t="n">
        <v>-23.31</v>
      </c>
      <c r="K9" s="6" t="n">
        <v>0</v>
      </c>
      <c r="L9" s="6" t="n">
        <v>0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45659.45625</v>
      </c>
      <c r="B10" s="16" t="s">
        <v>30</v>
      </c>
      <c r="C10" s="16" t="s">
        <v>147</v>
      </c>
      <c r="D10" s="16" t="s">
        <v>120</v>
      </c>
      <c r="E10" s="16" t="s">
        <v>17</v>
      </c>
      <c r="F10" s="16" t="s">
        <v>19</v>
      </c>
      <c r="G10" s="7" t="n">
        <v>100</v>
      </c>
      <c r="H10" s="6" t="n">
        <v>94.4</v>
      </c>
      <c r="I10" s="6" t="n">
        <v>-94400</v>
      </c>
      <c r="J10" s="6" t="n">
        <v>-8.41</v>
      </c>
      <c r="K10" s="6" t="n">
        <v>0</v>
      </c>
      <c r="L10" s="6" t="n">
        <v>0</v>
      </c>
      <c r="M10" s="6" t="s">
        <f>=I10+J10+K10+L10</f>
      </c>
      <c r="N10" s="16"/>
    </row>
    <row collapsed="false" customFormat="false" customHeight="false" hidden="false" ht="12.1" outlineLevel="0" r="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 t="s">
        <v>148</v>
      </c>
      <c r="M11" s="5" t="s">
        <f>=SUM(M2:M10)</f>
      </c>
      <c r="N11" s="4"/>
    </row>
  </sheetData>
  <autoFilter ref="A1:N1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22" t="s">
        <v>49</v>
      </c>
      <c r="B1" s="22" t="s">
        <v>149</v>
      </c>
      <c r="C1" s="22" t="s">
        <v>0</v>
      </c>
      <c r="D1" s="22" t="s">
        <v>2</v>
      </c>
      <c r="E1" s="22" t="s">
        <v>6</v>
      </c>
      <c r="F1" s="22" t="s">
        <v>150</v>
      </c>
      <c r="G1" s="22" t="s">
        <v>151</v>
      </c>
      <c r="H1" s="22" t="s">
        <v>152</v>
      </c>
      <c r="I1" s="22" t="s">
        <v>153</v>
      </c>
      <c r="J1" s="22" t="s">
        <v>154</v>
      </c>
    </row>
    <row collapsed="false" customFormat="false" customHeight="false" hidden="false" ht="12.1" outlineLevel="0" r="2">
      <c r="A2" s="21" t="n">
        <v>45660</v>
      </c>
      <c r="B2" s="16" t="s">
        <v>155</v>
      </c>
      <c r="C2" s="16" t="s">
        <v>125</v>
      </c>
      <c r="D2" s="16" t="s">
        <v>156</v>
      </c>
      <c r="E2" s="6" t="n">
        <v>1000</v>
      </c>
      <c r="F2" s="7" t="n">
        <v>100</v>
      </c>
      <c r="G2" s="6" t="n">
        <v>11.92</v>
      </c>
      <c r="H2" s="6" t="n">
        <v>155</v>
      </c>
      <c r="I2" s="6" t="n">
        <v>1192</v>
      </c>
      <c r="J2" s="6" t="n">
        <v>1037</v>
      </c>
    </row>
    <row collapsed="false" customFormat="false" customHeight="false" hidden="false" ht="12.1" outlineLevel="0" r="3">
      <c r="A3" s="21" t="n">
        <v>45665</v>
      </c>
      <c r="B3" s="16" t="s">
        <v>155</v>
      </c>
      <c r="C3" s="16" t="s">
        <v>123</v>
      </c>
      <c r="D3" s="16" t="s">
        <v>157</v>
      </c>
      <c r="E3" s="6" t="n">
        <v>1000</v>
      </c>
      <c r="F3" s="7" t="n">
        <v>100</v>
      </c>
      <c r="G3" s="6" t="n">
        <v>14.18</v>
      </c>
      <c r="H3" s="6" t="n">
        <v>184</v>
      </c>
      <c r="I3" s="6" t="n">
        <v>1418</v>
      </c>
      <c r="J3" s="6" t="n">
        <v>1234</v>
      </c>
    </row>
    <row collapsed="false" customFormat="false" customHeight="false" hidden="false" ht="12.1" outlineLevel="0" r="4">
      <c r="A4" s="21" t="n">
        <v>45668</v>
      </c>
      <c r="B4" s="16" t="s">
        <v>155</v>
      </c>
      <c r="C4" s="16" t="s">
        <v>124</v>
      </c>
      <c r="D4" s="16" t="s">
        <v>158</v>
      </c>
      <c r="E4" s="6" t="n">
        <v>1000</v>
      </c>
      <c r="F4" s="7" t="n">
        <v>100</v>
      </c>
      <c r="G4" s="6" t="n">
        <v>18.2</v>
      </c>
      <c r="H4" s="6" t="n">
        <v>237</v>
      </c>
      <c r="I4" s="6" t="n">
        <v>1820</v>
      </c>
      <c r="J4" s="6" t="n">
        <v>1583</v>
      </c>
    </row>
    <row collapsed="false" customFormat="false" customHeight="false" hidden="false" ht="12.1" outlineLevel="0" r="5">
      <c r="A5" s="21" t="n">
        <v>45669</v>
      </c>
      <c r="B5" s="16" t="s">
        <v>155</v>
      </c>
      <c r="C5" s="16" t="s">
        <v>22</v>
      </c>
      <c r="D5" s="16" t="s">
        <v>23</v>
      </c>
      <c r="E5" s="6" t="n">
        <v>1000</v>
      </c>
      <c r="F5" s="7" t="n">
        <v>100</v>
      </c>
      <c r="G5" s="6" t="n">
        <v>20.75</v>
      </c>
      <c r="H5" s="6" t="n">
        <v>270</v>
      </c>
      <c r="I5" s="6" t="n">
        <v>2075</v>
      </c>
      <c r="J5" s="6" t="n">
        <v>1805</v>
      </c>
    </row>
    <row collapsed="false" customFormat="false" customHeight="false" hidden="false" ht="12.1" outlineLevel="0" r="6">
      <c r="A6" s="21" t="n">
        <v>45672</v>
      </c>
      <c r="B6" s="16" t="s">
        <v>155</v>
      </c>
      <c r="C6" s="16" t="s">
        <v>16</v>
      </c>
      <c r="D6" s="16" t="s">
        <v>18</v>
      </c>
      <c r="E6" s="6" t="n">
        <v>1000</v>
      </c>
      <c r="F6" s="7" t="n">
        <v>100</v>
      </c>
      <c r="G6" s="6" t="n">
        <v>19.73</v>
      </c>
      <c r="H6" s="6" t="n">
        <v>256</v>
      </c>
      <c r="I6" s="6" t="n">
        <v>1973</v>
      </c>
      <c r="J6" s="6" t="n">
        <v>1717</v>
      </c>
    </row>
    <row collapsed="false" customFormat="false" customHeight="false" hidden="false" ht="12.1" outlineLevel="0" r="7">
      <c r="A7" s="21" t="n">
        <v>45685</v>
      </c>
      <c r="B7" s="16" t="s">
        <v>155</v>
      </c>
      <c r="C7" s="16" t="s">
        <v>126</v>
      </c>
      <c r="D7" s="16" t="s">
        <v>159</v>
      </c>
      <c r="E7" s="6" t="n">
        <v>1000</v>
      </c>
      <c r="F7" s="7" t="n">
        <v>100</v>
      </c>
      <c r="G7" s="6" t="n">
        <v>11.01</v>
      </c>
      <c r="H7" s="6" t="n">
        <v>143</v>
      </c>
      <c r="I7" s="6" t="n">
        <v>1101</v>
      </c>
      <c r="J7" s="6" t="n">
        <v>958</v>
      </c>
    </row>
    <row collapsed="false" customFormat="false" customHeight="false" hidden="false" ht="12.1" outlineLevel="0" r="8">
      <c r="A8" s="21" t="n">
        <v>45688</v>
      </c>
      <c r="B8" s="16" t="s">
        <v>155</v>
      </c>
      <c r="C8" s="16" t="s">
        <v>26</v>
      </c>
      <c r="D8" s="16" t="s">
        <v>27</v>
      </c>
      <c r="E8" s="6" t="n">
        <v>1000</v>
      </c>
      <c r="F8" s="7" t="n">
        <v>100</v>
      </c>
      <c r="G8" s="6" t="n">
        <v>17.84</v>
      </c>
      <c r="H8" s="6" t="n">
        <v>232</v>
      </c>
      <c r="I8" s="6" t="n">
        <v>1784</v>
      </c>
      <c r="J8" s="6" t="n">
        <v>1552</v>
      </c>
    </row>
    <row collapsed="false" customFormat="false" customHeight="false" hidden="false" ht="12.1" outlineLevel="0" r="9">
      <c r="A9" s="21" t="n">
        <v>45690</v>
      </c>
      <c r="B9" s="16" t="s">
        <v>155</v>
      </c>
      <c r="C9" s="16" t="s">
        <v>125</v>
      </c>
      <c r="D9" s="16" t="s">
        <v>156</v>
      </c>
      <c r="E9" s="6" t="n">
        <v>1000</v>
      </c>
      <c r="F9" s="7" t="n">
        <v>100</v>
      </c>
      <c r="G9" s="6" t="n">
        <v>11.92</v>
      </c>
      <c r="H9" s="6" t="n">
        <v>155</v>
      </c>
      <c r="I9" s="6" t="n">
        <v>1192</v>
      </c>
      <c r="J9" s="6" t="n">
        <v>1037</v>
      </c>
    </row>
    <row collapsed="false" customFormat="false" customHeight="false" hidden="false" ht="12.1" outlineLevel="0" r="10">
      <c r="A10" s="21" t="n">
        <v>45695</v>
      </c>
      <c r="B10" s="16" t="s">
        <v>155</v>
      </c>
      <c r="C10" s="16" t="s">
        <v>123</v>
      </c>
      <c r="D10" s="16" t="s">
        <v>157</v>
      </c>
      <c r="E10" s="6" t="n">
        <v>1000</v>
      </c>
      <c r="F10" s="7" t="n">
        <v>100</v>
      </c>
      <c r="G10" s="6" t="n">
        <v>14.18</v>
      </c>
      <c r="H10" s="6" t="n">
        <v>184</v>
      </c>
      <c r="I10" s="6" t="n">
        <v>1418</v>
      </c>
      <c r="J10" s="6" t="n">
        <v>1234</v>
      </c>
    </row>
    <row collapsed="false" customFormat="false" customHeight="false" hidden="false" ht="12.1" outlineLevel="0" r="11">
      <c r="A11" s="21" t="n">
        <v>45698</v>
      </c>
      <c r="B11" s="16" t="s">
        <v>155</v>
      </c>
      <c r="C11" s="16" t="s">
        <v>124</v>
      </c>
      <c r="D11" s="16" t="s">
        <v>158</v>
      </c>
      <c r="E11" s="6" t="n">
        <v>1000</v>
      </c>
      <c r="F11" s="7" t="n">
        <v>100</v>
      </c>
      <c r="G11" s="6" t="n">
        <v>18.2</v>
      </c>
      <c r="H11" s="6" t="n">
        <v>237</v>
      </c>
      <c r="I11" s="6" t="n">
        <v>1820</v>
      </c>
      <c r="J11" s="6" t="n">
        <v>1583</v>
      </c>
    </row>
    <row collapsed="false" customFormat="false" customHeight="false" hidden="false" ht="12.1" outlineLevel="0" r="12">
      <c r="A12" s="21" t="n">
        <v>45699</v>
      </c>
      <c r="B12" s="16" t="s">
        <v>155</v>
      </c>
      <c r="C12" s="16" t="s">
        <v>22</v>
      </c>
      <c r="D12" s="16" t="s">
        <v>23</v>
      </c>
      <c r="E12" s="6" t="n">
        <v>1000</v>
      </c>
      <c r="F12" s="7" t="n">
        <v>100</v>
      </c>
      <c r="G12" s="6" t="n">
        <v>20.75</v>
      </c>
      <c r="H12" s="6" t="n">
        <v>270</v>
      </c>
      <c r="I12" s="6" t="n">
        <v>2075</v>
      </c>
      <c r="J12" s="6" t="n">
        <v>1805</v>
      </c>
    </row>
    <row collapsed="false" customFormat="false" customHeight="false" hidden="false" ht="12.1" outlineLevel="0" r="13">
      <c r="A13" s="21" t="n">
        <v>45702</v>
      </c>
      <c r="B13" s="16" t="s">
        <v>155</v>
      </c>
      <c r="C13" s="16" t="s">
        <v>16</v>
      </c>
      <c r="D13" s="16" t="s">
        <v>18</v>
      </c>
      <c r="E13" s="6" t="n">
        <v>1000</v>
      </c>
      <c r="F13" s="7" t="n">
        <v>100</v>
      </c>
      <c r="G13" s="6" t="n">
        <v>19.73</v>
      </c>
      <c r="H13" s="6" t="n">
        <v>256</v>
      </c>
      <c r="I13" s="6" t="n">
        <v>1973</v>
      </c>
      <c r="J13" s="6" t="n">
        <v>1717</v>
      </c>
    </row>
    <row collapsed="false" customFormat="false" customHeight="false" hidden="false" ht="12.1" outlineLevel="0" r="14">
      <c r="A14" s="21" t="n">
        <v>45708</v>
      </c>
      <c r="B14" s="16" t="s">
        <v>155</v>
      </c>
      <c r="C14" s="16" t="s">
        <v>127</v>
      </c>
      <c r="D14" s="16" t="s">
        <v>160</v>
      </c>
      <c r="E14" s="6" t="n">
        <v>1000</v>
      </c>
      <c r="F14" s="7" t="n">
        <v>100</v>
      </c>
      <c r="G14" s="6" t="n">
        <v>31.66</v>
      </c>
      <c r="H14" s="6" t="n">
        <v>412</v>
      </c>
      <c r="I14" s="6" t="n">
        <v>3166</v>
      </c>
      <c r="J14" s="6" t="n">
        <v>2754</v>
      </c>
    </row>
    <row collapsed="false" customFormat="false" customHeight="false" hidden="false" ht="12.1" outlineLevel="0" r="15">
      <c r="A15" s="21" t="n">
        <v>45715</v>
      </c>
      <c r="B15" s="16" t="s">
        <v>155</v>
      </c>
      <c r="C15" s="16" t="s">
        <v>126</v>
      </c>
      <c r="D15" s="16" t="s">
        <v>159</v>
      </c>
      <c r="E15" s="6" t="n">
        <v>1000</v>
      </c>
      <c r="F15" s="7" t="n">
        <v>100</v>
      </c>
      <c r="G15" s="6" t="n">
        <v>11.01</v>
      </c>
      <c r="H15" s="6" t="n">
        <v>143</v>
      </c>
      <c r="I15" s="6" t="n">
        <v>1101</v>
      </c>
      <c r="J15" s="6" t="n">
        <v>958</v>
      </c>
    </row>
    <row collapsed="false" customFormat="false" customHeight="false" hidden="false" ht="12.1" outlineLevel="0" r="16">
      <c r="A16" s="21" t="n">
        <v>45716</v>
      </c>
      <c r="B16" s="16" t="s">
        <v>155</v>
      </c>
      <c r="C16" s="16" t="s">
        <v>26</v>
      </c>
      <c r="D16" s="16" t="s">
        <v>27</v>
      </c>
      <c r="E16" s="6" t="n">
        <v>1000</v>
      </c>
      <c r="F16" s="7" t="n">
        <v>100</v>
      </c>
      <c r="G16" s="6" t="n">
        <v>16.11</v>
      </c>
      <c r="H16" s="6" t="n">
        <v>209</v>
      </c>
      <c r="I16" s="6" t="n">
        <v>1611</v>
      </c>
      <c r="J16" s="6" t="n">
        <v>1402</v>
      </c>
    </row>
    <row collapsed="false" customFormat="false" customHeight="false" hidden="false" ht="12.1" outlineLevel="0" r="17">
      <c r="A17" s="21" t="n">
        <v>45720</v>
      </c>
      <c r="B17" s="16" t="s">
        <v>155</v>
      </c>
      <c r="C17" s="16" t="s">
        <v>125</v>
      </c>
      <c r="D17" s="16" t="s">
        <v>156</v>
      </c>
      <c r="E17" s="6" t="n">
        <v>1000</v>
      </c>
      <c r="F17" s="7" t="n">
        <v>100</v>
      </c>
      <c r="G17" s="6" t="n">
        <v>11.92</v>
      </c>
      <c r="H17" s="6" t="n">
        <v>155</v>
      </c>
      <c r="I17" s="6" t="n">
        <v>1192</v>
      </c>
      <c r="J17" s="6" t="n">
        <v>1037</v>
      </c>
    </row>
    <row collapsed="false" customFormat="false" customHeight="false" hidden="false" ht="12.1" outlineLevel="0" r="18">
      <c r="A18" s="21" t="n">
        <v>45725</v>
      </c>
      <c r="B18" s="16" t="s">
        <v>155</v>
      </c>
      <c r="C18" s="16" t="s">
        <v>123</v>
      </c>
      <c r="D18" s="16" t="s">
        <v>157</v>
      </c>
      <c r="E18" s="6" t="n">
        <v>1000</v>
      </c>
      <c r="F18" s="7" t="n">
        <v>100</v>
      </c>
      <c r="G18" s="6" t="n">
        <v>14.18</v>
      </c>
      <c r="H18" s="6" t="n">
        <v>184</v>
      </c>
      <c r="I18" s="6" t="n">
        <v>1418</v>
      </c>
      <c r="J18" s="6" t="n">
        <v>1234</v>
      </c>
    </row>
    <row collapsed="false" customFormat="false" customHeight="false" hidden="false" ht="12.1" outlineLevel="0" r="19">
      <c r="A19" s="21" t="n">
        <v>45728</v>
      </c>
      <c r="B19" s="16" t="s">
        <v>155</v>
      </c>
      <c r="C19" s="16" t="s">
        <v>124</v>
      </c>
      <c r="D19" s="16" t="s">
        <v>158</v>
      </c>
      <c r="E19" s="6" t="n">
        <v>1000</v>
      </c>
      <c r="F19" s="7" t="n">
        <v>100</v>
      </c>
      <c r="G19" s="6" t="n">
        <v>18.2</v>
      </c>
      <c r="H19" s="6" t="n">
        <v>237</v>
      </c>
      <c r="I19" s="6" t="n">
        <v>1820</v>
      </c>
      <c r="J19" s="6" t="n">
        <v>1583</v>
      </c>
    </row>
    <row collapsed="false" customFormat="false" customHeight="false" hidden="false" ht="12.1" outlineLevel="0" r="20">
      <c r="A20" s="21" t="n">
        <v>45729</v>
      </c>
      <c r="B20" s="16" t="s">
        <v>155</v>
      </c>
      <c r="C20" s="16" t="s">
        <v>22</v>
      </c>
      <c r="D20" s="16" t="s">
        <v>23</v>
      </c>
      <c r="E20" s="6" t="n">
        <v>1000</v>
      </c>
      <c r="F20" s="7" t="n">
        <v>100</v>
      </c>
      <c r="G20" s="6" t="n">
        <v>20.75</v>
      </c>
      <c r="H20" s="6" t="n">
        <v>270</v>
      </c>
      <c r="I20" s="6" t="n">
        <v>2075</v>
      </c>
      <c r="J20" s="6" t="n">
        <v>1805</v>
      </c>
    </row>
    <row collapsed="false" customFormat="false" customHeight="false" hidden="false" ht="12.1" outlineLevel="0" r="21">
      <c r="A21" s="21" t="n">
        <v>45732</v>
      </c>
      <c r="B21" s="16" t="s">
        <v>155</v>
      </c>
      <c r="C21" s="16" t="s">
        <v>16</v>
      </c>
      <c r="D21" s="16" t="s">
        <v>18</v>
      </c>
      <c r="E21" s="6" t="n">
        <v>1000</v>
      </c>
      <c r="F21" s="7" t="n">
        <v>100</v>
      </c>
      <c r="G21" s="6" t="n">
        <v>19.73</v>
      </c>
      <c r="H21" s="6" t="n">
        <v>256</v>
      </c>
      <c r="I21" s="6" t="n">
        <v>1973</v>
      </c>
      <c r="J21" s="6" t="n">
        <v>1717</v>
      </c>
    </row>
    <row collapsed="false" customFormat="false" customHeight="false" hidden="false" ht="12.1" outlineLevel="0" r="22">
      <c r="A22" s="21" t="n">
        <v>45745</v>
      </c>
      <c r="B22" s="16" t="s">
        <v>155</v>
      </c>
      <c r="C22" s="16" t="s">
        <v>126</v>
      </c>
      <c r="D22" s="16" t="s">
        <v>159</v>
      </c>
      <c r="E22" s="6" t="n">
        <v>1000</v>
      </c>
      <c r="F22" s="7" t="n">
        <v>100</v>
      </c>
      <c r="G22" s="6" t="n">
        <v>11.01</v>
      </c>
      <c r="H22" s="6" t="n">
        <v>143</v>
      </c>
      <c r="I22" s="6" t="n">
        <v>1101</v>
      </c>
      <c r="J22" s="6" t="n">
        <v>958</v>
      </c>
    </row>
    <row collapsed="false" customFormat="false" customHeight="false" hidden="false" ht="12.1" outlineLevel="0" r="23">
      <c r="A23" s="21" t="n">
        <v>45747</v>
      </c>
      <c r="B23" s="16" t="s">
        <v>155</v>
      </c>
      <c r="C23" s="16" t="s">
        <v>26</v>
      </c>
      <c r="D23" s="16" t="s">
        <v>27</v>
      </c>
      <c r="E23" s="6" t="n">
        <v>1000</v>
      </c>
      <c r="F23" s="7" t="n">
        <v>100</v>
      </c>
      <c r="G23" s="6" t="n">
        <v>17.84</v>
      </c>
      <c r="H23" s="6" t="n">
        <v>232</v>
      </c>
      <c r="I23" s="6" t="n">
        <v>1784</v>
      </c>
      <c r="J23" s="6" t="n">
        <v>1552</v>
      </c>
    </row>
    <row collapsed="false" customFormat="false" customHeight="false" hidden="false" ht="12.1" outlineLevel="0" r="24">
      <c r="A24" s="21" t="n">
        <v>45749</v>
      </c>
      <c r="B24" s="16" t="s">
        <v>155</v>
      </c>
      <c r="C24" s="16" t="s">
        <v>30</v>
      </c>
      <c r="D24" s="16" t="s">
        <v>31</v>
      </c>
      <c r="E24" s="6" t="n">
        <v>1000</v>
      </c>
      <c r="F24" s="7" t="n">
        <v>100</v>
      </c>
      <c r="G24" s="6" t="n">
        <v>29.42</v>
      </c>
      <c r="H24" s="6" t="n">
        <v>382</v>
      </c>
      <c r="I24" s="6" t="n">
        <v>2942</v>
      </c>
      <c r="J24" s="6" t="n">
        <v>2560</v>
      </c>
    </row>
    <row collapsed="false" customFormat="false" customHeight="false" hidden="false" ht="12.1" outlineLevel="0" r="25">
      <c r="A25" s="21" t="n">
        <v>45750</v>
      </c>
      <c r="B25" s="16" t="s">
        <v>155</v>
      </c>
      <c r="C25" s="16" t="s">
        <v>125</v>
      </c>
      <c r="D25" s="16" t="s">
        <v>156</v>
      </c>
      <c r="E25" s="6" t="n">
        <v>1000</v>
      </c>
      <c r="F25" s="7" t="n">
        <v>100</v>
      </c>
      <c r="G25" s="6" t="n">
        <v>11.92</v>
      </c>
      <c r="H25" s="6" t="n">
        <v>155</v>
      </c>
      <c r="I25" s="6" t="n">
        <v>1192</v>
      </c>
      <c r="J25" s="6" t="n">
        <v>1037</v>
      </c>
    </row>
    <row collapsed="false" customFormat="false" customHeight="false" hidden="false" ht="12.1" outlineLevel="0" r="26">
      <c r="A26" s="21" t="n">
        <v>45755</v>
      </c>
      <c r="B26" s="16" t="s">
        <v>155</v>
      </c>
      <c r="C26" s="16" t="s">
        <v>123</v>
      </c>
      <c r="D26" s="16" t="s">
        <v>157</v>
      </c>
      <c r="E26" s="6" t="n">
        <v>1000</v>
      </c>
      <c r="F26" s="7" t="n">
        <v>100</v>
      </c>
      <c r="G26" s="6" t="n">
        <v>14.18</v>
      </c>
      <c r="H26" s="6" t="n">
        <v>184</v>
      </c>
      <c r="I26" s="6" t="n">
        <v>1418</v>
      </c>
      <c r="J26" s="6" t="n">
        <v>1234</v>
      </c>
    </row>
    <row collapsed="false" customFormat="false" customHeight="false" hidden="false" ht="12.1" outlineLevel="0" r="27">
      <c r="A27" s="21" t="n">
        <v>45758</v>
      </c>
      <c r="B27" s="16" t="s">
        <v>155</v>
      </c>
      <c r="C27" s="16" t="s">
        <v>124</v>
      </c>
      <c r="D27" s="16" t="s">
        <v>158</v>
      </c>
      <c r="E27" s="6" t="n">
        <v>1000</v>
      </c>
      <c r="F27" s="7" t="n">
        <v>100</v>
      </c>
      <c r="G27" s="6" t="n">
        <v>18.2</v>
      </c>
      <c r="H27" s="6" t="n">
        <v>237</v>
      </c>
      <c r="I27" s="6" t="n">
        <v>1820</v>
      </c>
      <c r="J27" s="6" t="n">
        <v>1583</v>
      </c>
    </row>
    <row collapsed="false" customFormat="false" customHeight="false" hidden="false" ht="12.1" outlineLevel="0" r="28">
      <c r="A28" s="21" t="n">
        <v>45759</v>
      </c>
      <c r="B28" s="16" t="s">
        <v>155</v>
      </c>
      <c r="C28" s="16" t="s">
        <v>22</v>
      </c>
      <c r="D28" s="16" t="s">
        <v>23</v>
      </c>
      <c r="E28" s="6" t="n">
        <v>1000</v>
      </c>
      <c r="F28" s="7" t="n">
        <v>100</v>
      </c>
      <c r="G28" s="6" t="n">
        <v>20.75</v>
      </c>
      <c r="H28" s="6" t="n">
        <v>270</v>
      </c>
      <c r="I28" s="6" t="n">
        <v>2075</v>
      </c>
      <c r="J28" s="6" t="n">
        <v>1805</v>
      </c>
    </row>
    <row collapsed="false" customFormat="false" customHeight="false" hidden="false" ht="12.1" outlineLevel="0" r="29">
      <c r="A29" s="21" t="n">
        <v>45762</v>
      </c>
      <c r="B29" s="16" t="s">
        <v>155</v>
      </c>
      <c r="C29" s="16" t="s">
        <v>16</v>
      </c>
      <c r="D29" s="16" t="s">
        <v>18</v>
      </c>
      <c r="E29" s="6" t="n">
        <v>1000</v>
      </c>
      <c r="F29" s="7" t="n">
        <v>100</v>
      </c>
      <c r="G29" s="6" t="n">
        <v>19.73</v>
      </c>
      <c r="H29" s="6" t="n">
        <v>256</v>
      </c>
      <c r="I29" s="6" t="n">
        <v>1973</v>
      </c>
      <c r="J29" s="6" t="n">
        <v>1717</v>
      </c>
    </row>
    <row collapsed="false" customFormat="false" customHeight="false" hidden="false" ht="12.1" outlineLevel="0" r="30">
      <c r="A30" s="21" t="n">
        <v>45775</v>
      </c>
      <c r="B30" s="16" t="s">
        <v>155</v>
      </c>
      <c r="C30" s="16" t="s">
        <v>126</v>
      </c>
      <c r="D30" s="16" t="s">
        <v>159</v>
      </c>
      <c r="E30" s="6" t="n">
        <v>1000</v>
      </c>
      <c r="F30" s="7" t="n">
        <v>100</v>
      </c>
      <c r="G30" s="6" t="n">
        <v>11.01</v>
      </c>
      <c r="H30" s="6" t="n">
        <v>143</v>
      </c>
      <c r="I30" s="6" t="n">
        <v>1101</v>
      </c>
      <c r="J30" s="6" t="n">
        <v>958</v>
      </c>
    </row>
    <row collapsed="false" customFormat="false" customHeight="false" hidden="false" ht="12.1" outlineLevel="0" r="31">
      <c r="A31" s="21" t="n">
        <v>45777</v>
      </c>
      <c r="B31" s="16" t="s">
        <v>155</v>
      </c>
      <c r="C31" s="16" t="s">
        <v>26</v>
      </c>
      <c r="D31" s="16" t="s">
        <v>27</v>
      </c>
      <c r="E31" s="6" t="n">
        <v>1000</v>
      </c>
      <c r="F31" s="7" t="n">
        <v>100</v>
      </c>
      <c r="G31" s="6" t="n">
        <v>17.26</v>
      </c>
      <c r="H31" s="6" t="n">
        <v>224</v>
      </c>
      <c r="I31" s="6" t="n">
        <v>1726</v>
      </c>
      <c r="J31" s="6" t="n">
        <v>1502</v>
      </c>
    </row>
    <row collapsed="false" customFormat="false" customHeight="false" hidden="false" ht="12.1" outlineLevel="0" r="32">
      <c r="A32" s="21" t="n">
        <v>45780</v>
      </c>
      <c r="B32" s="16" t="s">
        <v>155</v>
      </c>
      <c r="C32" s="16" t="s">
        <v>125</v>
      </c>
      <c r="D32" s="16" t="s">
        <v>156</v>
      </c>
      <c r="E32" s="6" t="n">
        <v>1000</v>
      </c>
      <c r="F32" s="7" t="n">
        <v>100</v>
      </c>
      <c r="G32" s="6" t="n">
        <v>11.92</v>
      </c>
      <c r="H32" s="6" t="n">
        <v>155</v>
      </c>
      <c r="I32" s="6" t="n">
        <v>1192</v>
      </c>
      <c r="J32" s="6" t="n">
        <v>1037</v>
      </c>
    </row>
    <row collapsed="false" customFormat="false" customHeight="false" hidden="false" ht="12.1" outlineLevel="0" r="33">
      <c r="A33" s="21" t="n">
        <v>45785</v>
      </c>
      <c r="B33" s="16" t="s">
        <v>155</v>
      </c>
      <c r="C33" s="16" t="s">
        <v>123</v>
      </c>
      <c r="D33" s="16" t="s">
        <v>157</v>
      </c>
      <c r="E33" s="6" t="n">
        <v>1000</v>
      </c>
      <c r="F33" s="7" t="n">
        <v>100</v>
      </c>
      <c r="G33" s="6" t="n">
        <v>14.18</v>
      </c>
      <c r="H33" s="6" t="n">
        <v>184</v>
      </c>
      <c r="I33" s="6" t="n">
        <v>1418</v>
      </c>
      <c r="J33" s="6" t="n">
        <v>1234</v>
      </c>
    </row>
    <row collapsed="false" customFormat="false" customHeight="false" hidden="false" ht="12.1" outlineLevel="0" r="34">
      <c r="A34" s="21" t="n">
        <v>45788</v>
      </c>
      <c r="B34" s="16" t="s">
        <v>155</v>
      </c>
      <c r="C34" s="16" t="s">
        <v>124</v>
      </c>
      <c r="D34" s="16" t="s">
        <v>158</v>
      </c>
      <c r="E34" s="6" t="n">
        <v>1000</v>
      </c>
      <c r="F34" s="7" t="n">
        <v>100</v>
      </c>
      <c r="G34" s="6" t="n">
        <v>18.2</v>
      </c>
      <c r="H34" s="6" t="n">
        <v>237</v>
      </c>
      <c r="I34" s="6" t="n">
        <v>1820</v>
      </c>
      <c r="J34" s="6" t="n">
        <v>1583</v>
      </c>
    </row>
    <row collapsed="false" customFormat="false" customHeight="false" hidden="false" ht="12.1" outlineLevel="0" r="35">
      <c r="A35" s="21" t="n">
        <v>45789</v>
      </c>
      <c r="B35" s="16" t="s">
        <v>155</v>
      </c>
      <c r="C35" s="16" t="s">
        <v>22</v>
      </c>
      <c r="D35" s="16" t="s">
        <v>23</v>
      </c>
      <c r="E35" s="6" t="n">
        <v>1000</v>
      </c>
      <c r="F35" s="7" t="n">
        <v>100</v>
      </c>
      <c r="G35" s="6" t="n">
        <v>20.75</v>
      </c>
      <c r="H35" s="6" t="n">
        <v>270</v>
      </c>
      <c r="I35" s="6" t="n">
        <v>2075</v>
      </c>
      <c r="J35" s="6" t="n">
        <v>1805</v>
      </c>
    </row>
    <row collapsed="false" customFormat="false" customHeight="false" hidden="false" ht="12.1" outlineLevel="0" r="36">
      <c r="A36" s="21" t="n">
        <v>45792</v>
      </c>
      <c r="B36" s="16" t="s">
        <v>155</v>
      </c>
      <c r="C36" s="16" t="s">
        <v>16</v>
      </c>
      <c r="D36" s="16" t="s">
        <v>18</v>
      </c>
      <c r="E36" s="6" t="n">
        <v>1000</v>
      </c>
      <c r="F36" s="7" t="n">
        <v>100</v>
      </c>
      <c r="G36" s="6" t="n">
        <v>19.73</v>
      </c>
      <c r="H36" s="6" t="n">
        <v>256</v>
      </c>
      <c r="I36" s="6" t="n">
        <v>1973</v>
      </c>
      <c r="J36" s="6" t="n">
        <v>1717</v>
      </c>
    </row>
    <row collapsed="false" customFormat="false" customHeight="false" hidden="false" ht="12.1" outlineLevel="0" r="37">
      <c r="A37" s="21" t="n">
        <v>45799</v>
      </c>
      <c r="B37" s="16" t="s">
        <v>155</v>
      </c>
      <c r="C37" s="16" t="s">
        <v>127</v>
      </c>
      <c r="D37" s="16" t="s">
        <v>160</v>
      </c>
      <c r="E37" s="6" t="n">
        <v>1000</v>
      </c>
      <c r="F37" s="7" t="n">
        <v>100</v>
      </c>
      <c r="G37" s="6" t="n">
        <v>31.66</v>
      </c>
      <c r="H37" s="6" t="n">
        <v>412</v>
      </c>
      <c r="I37" s="6" t="n">
        <v>3166</v>
      </c>
      <c r="J37" s="6" t="n">
        <v>2754</v>
      </c>
    </row>
    <row collapsed="false" customFormat="false" customHeight="false" hidden="false" ht="12.1" outlineLevel="0" r="38">
      <c r="A38" s="21" t="n">
        <v>45805</v>
      </c>
      <c r="B38" s="16" t="s">
        <v>155</v>
      </c>
      <c r="C38" s="16" t="s">
        <v>126</v>
      </c>
      <c r="D38" s="16" t="s">
        <v>159</v>
      </c>
      <c r="E38" s="6" t="n">
        <v>1000</v>
      </c>
      <c r="F38" s="7" t="n">
        <v>100</v>
      </c>
      <c r="G38" s="6" t="n">
        <v>11.01</v>
      </c>
      <c r="H38" s="6" t="n">
        <v>143</v>
      </c>
      <c r="I38" s="6" t="n">
        <v>1101</v>
      </c>
      <c r="J38" s="6" t="n">
        <v>958</v>
      </c>
    </row>
    <row collapsed="false" customFormat="false" customHeight="false" hidden="false" ht="12.1" outlineLevel="0" r="39">
      <c r="A39" s="21" t="n">
        <v>45808</v>
      </c>
      <c r="B39" s="16" t="s">
        <v>155</v>
      </c>
      <c r="C39" s="16" t="s">
        <v>26</v>
      </c>
      <c r="D39" s="16" t="s">
        <v>27</v>
      </c>
      <c r="E39" s="6" t="n">
        <v>1000</v>
      </c>
      <c r="F39" s="7" t="n">
        <v>100</v>
      </c>
      <c r="G39" s="6" t="n">
        <v>17.84</v>
      </c>
      <c r="H39" s="6" t="n">
        <v>232</v>
      </c>
      <c r="I39" s="6" t="n">
        <v>1784</v>
      </c>
      <c r="J39" s="6" t="n">
        <v>1552</v>
      </c>
    </row>
    <row collapsed="false" customFormat="false" customHeight="false" hidden="false" ht="12.1" outlineLevel="0" r="40">
      <c r="A40" s="21" t="n">
        <v>45810</v>
      </c>
      <c r="B40" s="16" t="s">
        <v>155</v>
      </c>
      <c r="C40" s="16" t="s">
        <v>125</v>
      </c>
      <c r="D40" s="16" t="s">
        <v>156</v>
      </c>
      <c r="E40" s="6" t="n">
        <v>1000</v>
      </c>
      <c r="F40" s="7" t="n">
        <v>100</v>
      </c>
      <c r="G40" s="6" t="n">
        <v>11.92</v>
      </c>
      <c r="H40" s="6" t="n">
        <v>155</v>
      </c>
      <c r="I40" s="6" t="n">
        <v>1192</v>
      </c>
      <c r="J40" s="6" t="n">
        <v>1037</v>
      </c>
    </row>
    <row collapsed="false" customFormat="false" customHeight="false" hidden="false" ht="12.1" outlineLevel="0" r="41">
      <c r="A41" s="21" t="n">
        <v>45815</v>
      </c>
      <c r="B41" s="16" t="s">
        <v>155</v>
      </c>
      <c r="C41" s="16" t="s">
        <v>123</v>
      </c>
      <c r="D41" s="16" t="s">
        <v>157</v>
      </c>
      <c r="E41" s="6" t="n">
        <v>1000</v>
      </c>
      <c r="F41" s="7" t="n">
        <v>100</v>
      </c>
      <c r="G41" s="6" t="n">
        <v>14.18</v>
      </c>
      <c r="H41" s="6" t="n">
        <v>184</v>
      </c>
      <c r="I41" s="6" t="n">
        <v>1418</v>
      </c>
      <c r="J41" s="6" t="n">
        <v>1234</v>
      </c>
    </row>
    <row collapsed="false" customFormat="false" customHeight="false" hidden="false" ht="12.1" outlineLevel="0" r="42">
      <c r="A42" s="21" t="n">
        <v>45818</v>
      </c>
      <c r="B42" s="16" t="s">
        <v>155</v>
      </c>
      <c r="C42" s="16" t="s">
        <v>124</v>
      </c>
      <c r="D42" s="16" t="s">
        <v>158</v>
      </c>
      <c r="E42" s="6" t="n">
        <v>1000</v>
      </c>
      <c r="F42" s="7" t="n">
        <v>100</v>
      </c>
      <c r="G42" s="6" t="n">
        <v>18.2</v>
      </c>
      <c r="H42" s="6" t="n">
        <v>237</v>
      </c>
      <c r="I42" s="6" t="n">
        <v>1820</v>
      </c>
      <c r="J42" s="6" t="n">
        <v>1583</v>
      </c>
    </row>
    <row collapsed="false" customFormat="false" customHeight="false" hidden="false" ht="12.1" outlineLevel="0" r="43">
      <c r="A43" s="21" t="n">
        <v>45819</v>
      </c>
      <c r="B43" s="16" t="s">
        <v>155</v>
      </c>
      <c r="C43" s="16" t="s">
        <v>22</v>
      </c>
      <c r="D43" s="16" t="s">
        <v>23</v>
      </c>
      <c r="E43" s="6" t="n">
        <v>1000</v>
      </c>
      <c r="F43" s="7" t="n">
        <v>100</v>
      </c>
      <c r="G43" s="6" t="n">
        <v>20.75</v>
      </c>
      <c r="H43" s="6" t="n">
        <v>270</v>
      </c>
      <c r="I43" s="6" t="n">
        <v>2075</v>
      </c>
      <c r="J43" s="6" t="n">
        <v>1805</v>
      </c>
    </row>
    <row collapsed="false" customFormat="false" customHeight="false" hidden="false" ht="12.1" outlineLevel="0" r="44">
      <c r="A44" s="21" t="n">
        <v>45822</v>
      </c>
      <c r="B44" s="16" t="s">
        <v>155</v>
      </c>
      <c r="C44" s="16" t="s">
        <v>16</v>
      </c>
      <c r="D44" s="16" t="s">
        <v>18</v>
      </c>
      <c r="E44" s="6" t="n">
        <v>1000</v>
      </c>
      <c r="F44" s="7" t="n">
        <v>100</v>
      </c>
      <c r="G44" s="6" t="n">
        <v>19.73</v>
      </c>
      <c r="H44" s="6" t="n">
        <v>256</v>
      </c>
      <c r="I44" s="6" t="n">
        <v>1973</v>
      </c>
      <c r="J44" s="6" t="n">
        <v>1717</v>
      </c>
    </row>
    <row collapsed="false" customFormat="false" customHeight="false" hidden="false" ht="12.1" outlineLevel="0" r="45">
      <c r="A45" s="21" t="n">
        <v>45835</v>
      </c>
      <c r="B45" s="16" t="s">
        <v>155</v>
      </c>
      <c r="C45" s="16" t="s">
        <v>126</v>
      </c>
      <c r="D45" s="16" t="s">
        <v>159</v>
      </c>
      <c r="E45" s="6" t="n">
        <v>1000</v>
      </c>
      <c r="F45" s="7" t="n">
        <v>100</v>
      </c>
      <c r="G45" s="6" t="n">
        <v>11.01</v>
      </c>
      <c r="H45" s="6" t="n">
        <v>143</v>
      </c>
      <c r="I45" s="6" t="n">
        <v>1101</v>
      </c>
      <c r="J45" s="6" t="n">
        <v>958</v>
      </c>
    </row>
    <row collapsed="false" customFormat="false" customHeight="false" hidden="false" ht="12.1" outlineLevel="0" r="46">
      <c r="A46" s="21" t="n">
        <v>45838</v>
      </c>
      <c r="B46" s="16" t="s">
        <v>155</v>
      </c>
      <c r="C46" s="16" t="s">
        <v>26</v>
      </c>
      <c r="D46" s="16" t="s">
        <v>27</v>
      </c>
      <c r="E46" s="6" t="n">
        <v>1000</v>
      </c>
      <c r="F46" s="7" t="n">
        <v>100</v>
      </c>
      <c r="G46" s="6" t="n">
        <v>17.26</v>
      </c>
      <c r="H46" s="6" t="n">
        <v>224</v>
      </c>
      <c r="I46" s="6" t="n">
        <v>1726</v>
      </c>
      <c r="J46" s="6" t="n">
        <v>1502</v>
      </c>
    </row>
    <row collapsed="false" customFormat="false" customHeight="false" hidden="false" ht="12.1" outlineLevel="0" r="47">
      <c r="A47" s="21" t="n">
        <v>45840</v>
      </c>
      <c r="B47" s="16" t="s">
        <v>155</v>
      </c>
      <c r="C47" s="16" t="s">
        <v>30</v>
      </c>
      <c r="D47" s="16" t="s">
        <v>31</v>
      </c>
      <c r="E47" s="6" t="n">
        <v>1000</v>
      </c>
      <c r="F47" s="7" t="n">
        <v>100</v>
      </c>
      <c r="G47" s="6" t="n">
        <v>29.42</v>
      </c>
      <c r="H47" s="6" t="n">
        <v>382</v>
      </c>
      <c r="I47" s="6" t="n">
        <v>2942</v>
      </c>
      <c r="J47" s="6" t="n">
        <v>2560</v>
      </c>
    </row>
    <row collapsed="false" customFormat="false" customHeight="false" hidden="false" ht="12.1" outlineLevel="0" r="48">
      <c r="A48" s="21" t="n">
        <v>45840</v>
      </c>
      <c r="B48" s="16" t="s">
        <v>155</v>
      </c>
      <c r="C48" s="16" t="s">
        <v>125</v>
      </c>
      <c r="D48" s="16" t="s">
        <v>156</v>
      </c>
      <c r="E48" s="6" t="n">
        <v>1000</v>
      </c>
      <c r="F48" s="7" t="n">
        <v>100</v>
      </c>
      <c r="G48" s="6" t="n">
        <v>11.92</v>
      </c>
      <c r="H48" s="6" t="n">
        <v>155</v>
      </c>
      <c r="I48" s="6" t="n">
        <v>1192</v>
      </c>
      <c r="J48" s="6" t="n">
        <v>1037</v>
      </c>
    </row>
    <row collapsed="false" customFormat="false" customHeight="false" hidden="false" ht="12.1" outlineLevel="0" r="49">
      <c r="A49" s="21" t="n">
        <v>45845</v>
      </c>
      <c r="B49" s="16" t="s">
        <v>155</v>
      </c>
      <c r="C49" s="16" t="s">
        <v>123</v>
      </c>
      <c r="D49" s="16" t="s">
        <v>157</v>
      </c>
      <c r="E49" s="6" t="n">
        <v>1000</v>
      </c>
      <c r="F49" s="7" t="n">
        <v>100</v>
      </c>
      <c r="G49" s="6" t="n">
        <v>14.18</v>
      </c>
      <c r="H49" s="6" t="n">
        <v>184</v>
      </c>
      <c r="I49" s="6" t="n">
        <v>1418</v>
      </c>
      <c r="J49" s="6" t="n">
        <v>1234</v>
      </c>
    </row>
    <row collapsed="false" customFormat="false" customHeight="false" hidden="false" ht="12.1" outlineLevel="0" r="50">
      <c r="A50" s="21" t="n">
        <v>45848</v>
      </c>
      <c r="B50" s="16" t="s">
        <v>155</v>
      </c>
      <c r="C50" s="16" t="s">
        <v>124</v>
      </c>
      <c r="D50" s="16" t="s">
        <v>158</v>
      </c>
      <c r="E50" s="6" t="n">
        <v>1000</v>
      </c>
      <c r="F50" s="7" t="n">
        <v>100</v>
      </c>
      <c r="G50" s="6" t="n">
        <v>17.43</v>
      </c>
      <c r="H50" s="6" t="n">
        <v>227</v>
      </c>
      <c r="I50" s="6" t="n">
        <v>1743</v>
      </c>
      <c r="J50" s="6" t="n">
        <v>1516</v>
      </c>
    </row>
    <row collapsed="false" customFormat="false" customHeight="false" hidden="false" ht="12.1" outlineLevel="0" r="51">
      <c r="A51" s="21" t="n">
        <v>45849</v>
      </c>
      <c r="B51" s="16" t="s">
        <v>155</v>
      </c>
      <c r="C51" s="16" t="s">
        <v>22</v>
      </c>
      <c r="D51" s="16" t="s">
        <v>23</v>
      </c>
      <c r="E51" s="6" t="n">
        <v>1000</v>
      </c>
      <c r="F51" s="7" t="n">
        <v>100</v>
      </c>
      <c r="G51" s="6" t="n">
        <v>20.01</v>
      </c>
      <c r="H51" s="6" t="n">
        <v>260</v>
      </c>
      <c r="I51" s="6" t="n">
        <v>2001</v>
      </c>
      <c r="J51" s="6" t="n">
        <v>1741</v>
      </c>
    </row>
    <row collapsed="false" customFormat="false" customHeight="false" hidden="false" ht="12.1" outlineLevel="0" r="52">
      <c r="A52" s="21" t="n">
        <v>45852</v>
      </c>
      <c r="B52" s="16" t="s">
        <v>155</v>
      </c>
      <c r="C52" s="16" t="s">
        <v>16</v>
      </c>
      <c r="D52" s="16" t="s">
        <v>18</v>
      </c>
      <c r="E52" s="6" t="n">
        <v>1000</v>
      </c>
      <c r="F52" s="7" t="n">
        <v>100</v>
      </c>
      <c r="G52" s="6" t="n">
        <v>18.9</v>
      </c>
      <c r="H52" s="6" t="n">
        <v>246</v>
      </c>
      <c r="I52" s="6" t="n">
        <v>1890</v>
      </c>
      <c r="J52" s="6" t="n">
        <v>1644</v>
      </c>
    </row>
    <row collapsed="false" customFormat="false" customHeight="false" hidden="false" ht="12.1" outlineLevel="0" r="53">
      <c r="A53" s="21" t="n">
        <v>45865</v>
      </c>
      <c r="B53" s="16" t="s">
        <v>155</v>
      </c>
      <c r="C53" s="16" t="s">
        <v>126</v>
      </c>
      <c r="D53" s="16" t="s">
        <v>159</v>
      </c>
      <c r="E53" s="6" t="n">
        <v>1000</v>
      </c>
      <c r="F53" s="7" t="n">
        <v>100</v>
      </c>
      <c r="G53" s="6" t="n">
        <v>11.01</v>
      </c>
      <c r="H53" s="6" t="n">
        <v>143</v>
      </c>
      <c r="I53" s="6" t="n">
        <v>1101</v>
      </c>
      <c r="J53" s="6" t="n">
        <v>958</v>
      </c>
    </row>
    <row collapsed="false" customFormat="false" customHeight="false" hidden="false" ht="12.1" outlineLevel="0" r="54">
      <c r="A54" s="21" t="n">
        <v>45869</v>
      </c>
      <c r="B54" s="16" t="s">
        <v>155</v>
      </c>
      <c r="C54" s="16" t="s">
        <v>26</v>
      </c>
      <c r="D54" s="16" t="s">
        <v>27</v>
      </c>
      <c r="E54" s="6" t="n">
        <v>1000</v>
      </c>
      <c r="F54" s="7" t="n">
        <v>100</v>
      </c>
      <c r="G54" s="6" t="n">
        <v>16.99</v>
      </c>
      <c r="H54" s="6" t="n">
        <v>221</v>
      </c>
      <c r="I54" s="6" t="n">
        <v>1699</v>
      </c>
      <c r="J54" s="6" t="n">
        <v>1478</v>
      </c>
    </row>
    <row collapsed="false" customFormat="false" customHeight="false" hidden="false" ht="12.1" outlineLevel="0" r="55">
      <c r="A55" s="21" t="n">
        <v>45870</v>
      </c>
      <c r="B55" s="16" t="s">
        <v>155</v>
      </c>
      <c r="C55" s="16" t="s">
        <v>125</v>
      </c>
      <c r="D55" s="16" t="s">
        <v>156</v>
      </c>
      <c r="E55" s="6" t="n">
        <v>1000</v>
      </c>
      <c r="F55" s="7" t="n">
        <v>100</v>
      </c>
      <c r="G55" s="6" t="n">
        <v>11.92</v>
      </c>
      <c r="H55" s="6" t="n">
        <v>155</v>
      </c>
      <c r="I55" s="6" t="n">
        <v>1192</v>
      </c>
      <c r="J55" s="6" t="n">
        <v>1037</v>
      </c>
    </row>
    <row collapsed="false" customFormat="false" customHeight="false" hidden="false" ht="12.1" outlineLevel="0" r="56">
      <c r="A56" s="21" t="n">
        <v>45875</v>
      </c>
      <c r="B56" s="16" t="s">
        <v>155</v>
      </c>
      <c r="C56" s="16" t="s">
        <v>123</v>
      </c>
      <c r="D56" s="16" t="s">
        <v>157</v>
      </c>
      <c r="E56" s="6" t="n">
        <v>1000</v>
      </c>
      <c r="F56" s="7" t="n">
        <v>100</v>
      </c>
      <c r="G56" s="6" t="n">
        <v>14.18</v>
      </c>
      <c r="H56" s="6" t="n">
        <v>184</v>
      </c>
      <c r="I56" s="6" t="n">
        <v>1418</v>
      </c>
      <c r="J56" s="6" t="n">
        <v>1234</v>
      </c>
    </row>
    <row collapsed="false" customFormat="false" customHeight="false" hidden="false" ht="12.1" outlineLevel="0" r="57">
      <c r="A57" s="21" t="n">
        <v>45878</v>
      </c>
      <c r="B57" s="16" t="s">
        <v>155</v>
      </c>
      <c r="C57" s="16" t="s">
        <v>124</v>
      </c>
      <c r="D57" s="16" t="s">
        <v>158</v>
      </c>
      <c r="E57" s="6" t="n">
        <v>1000</v>
      </c>
      <c r="F57" s="7" t="n">
        <v>100</v>
      </c>
      <c r="G57" s="6" t="n">
        <v>16.88</v>
      </c>
      <c r="H57" s="6" t="n">
        <v>219</v>
      </c>
      <c r="I57" s="6" t="n">
        <v>1688</v>
      </c>
      <c r="J57" s="6" t="n">
        <v>1469</v>
      </c>
    </row>
    <row collapsed="false" customFormat="false" customHeight="false" hidden="false" ht="12.1" outlineLevel="0" r="58">
      <c r="A58" s="21" t="n">
        <v>45879</v>
      </c>
      <c r="B58" s="16" t="s">
        <v>155</v>
      </c>
      <c r="C58" s="16" t="s">
        <v>22</v>
      </c>
      <c r="D58" s="16" t="s">
        <v>23</v>
      </c>
      <c r="E58" s="6" t="n">
        <v>1000</v>
      </c>
      <c r="F58" s="7" t="n">
        <v>100</v>
      </c>
      <c r="G58" s="6" t="n">
        <v>19.49</v>
      </c>
      <c r="H58" s="6" t="n">
        <v>253</v>
      </c>
      <c r="I58" s="6" t="n">
        <v>1949</v>
      </c>
      <c r="J58" s="6" t="n">
        <v>1696</v>
      </c>
    </row>
    <row collapsed="false" customFormat="false" customHeight="false" hidden="false" ht="12.1" outlineLevel="0" r="59">
      <c r="A59" s="21" t="n">
        <v>45882</v>
      </c>
      <c r="B59" s="16" t="s">
        <v>155</v>
      </c>
      <c r="C59" s="16" t="s">
        <v>16</v>
      </c>
      <c r="D59" s="16" t="s">
        <v>18</v>
      </c>
      <c r="E59" s="6" t="n">
        <v>1000</v>
      </c>
      <c r="F59" s="7" t="n">
        <v>100</v>
      </c>
      <c r="G59" s="6" t="n">
        <v>18.3</v>
      </c>
      <c r="H59" s="6" t="n">
        <v>238</v>
      </c>
      <c r="I59" s="6" t="n">
        <v>1830</v>
      </c>
      <c r="J59" s="6" t="n">
        <v>1592</v>
      </c>
    </row>
    <row collapsed="false" customFormat="false" customHeight="false" hidden="false" ht="12.1" outlineLevel="0" r="60">
      <c r="A60" s="21" t="n">
        <v>45890</v>
      </c>
      <c r="B60" s="16" t="s">
        <v>155</v>
      </c>
      <c r="C60" s="16" t="s">
        <v>127</v>
      </c>
      <c r="D60" s="16" t="s">
        <v>160</v>
      </c>
      <c r="E60" s="6" t="n">
        <v>1000</v>
      </c>
      <c r="F60" s="7" t="n">
        <v>100</v>
      </c>
      <c r="G60" s="6" t="n">
        <v>31.66</v>
      </c>
      <c r="H60" s="6" t="n">
        <v>412</v>
      </c>
      <c r="I60" s="6" t="n">
        <v>3166</v>
      </c>
      <c r="J60" s="6" t="n">
        <v>2754</v>
      </c>
    </row>
    <row collapsed="false" customFormat="false" customHeight="false" hidden="false" ht="12.1" outlineLevel="0" r="61">
      <c r="A61" s="21" t="n">
        <v>45895</v>
      </c>
      <c r="B61" s="16" t="s">
        <v>155</v>
      </c>
      <c r="C61" s="16" t="s">
        <v>126</v>
      </c>
      <c r="D61" s="16" t="s">
        <v>159</v>
      </c>
      <c r="E61" s="6" t="n">
        <v>1000</v>
      </c>
      <c r="F61" s="7" t="n">
        <v>100</v>
      </c>
      <c r="G61" s="6" t="n">
        <v>11.01</v>
      </c>
      <c r="H61" s="6" t="n">
        <v>143</v>
      </c>
      <c r="I61" s="6" t="n">
        <v>1101</v>
      </c>
      <c r="J61" s="6" t="n">
        <v>958</v>
      </c>
    </row>
    <row collapsed="false" customFormat="false" customHeight="false" hidden="false" ht="12.1" outlineLevel="0" r="62">
      <c r="A62" s="21" t="n">
        <v>45900</v>
      </c>
      <c r="B62" s="16" t="s">
        <v>155</v>
      </c>
      <c r="C62" s="16" t="s">
        <v>26</v>
      </c>
      <c r="D62" s="16" t="s">
        <v>27</v>
      </c>
      <c r="E62" s="6" t="n">
        <v>1000</v>
      </c>
      <c r="F62" s="7" t="n">
        <v>100</v>
      </c>
      <c r="G62" s="6" t="n">
        <v>15.29</v>
      </c>
      <c r="H62" s="6" t="n">
        <v>199</v>
      </c>
      <c r="I62" s="6" t="n">
        <v>1529</v>
      </c>
      <c r="J62" s="6" t="n">
        <v>1330</v>
      </c>
    </row>
    <row collapsed="false" customFormat="false" customHeight="false" hidden="false" ht="12.1" outlineLevel="0" r="63">
      <c r="A63" s="21" t="n">
        <v>45900</v>
      </c>
      <c r="B63" s="16" t="s">
        <v>155</v>
      </c>
      <c r="C63" s="16" t="s">
        <v>125</v>
      </c>
      <c r="D63" s="16" t="s">
        <v>156</v>
      </c>
      <c r="E63" s="6" t="n">
        <v>1000</v>
      </c>
      <c r="F63" s="7" t="n">
        <v>100</v>
      </c>
      <c r="G63" s="6" t="n">
        <v>11.92</v>
      </c>
      <c r="H63" s="6" t="n">
        <v>155</v>
      </c>
      <c r="I63" s="6" t="n">
        <v>1192</v>
      </c>
      <c r="J63" s="6" t="n">
        <v>1037</v>
      </c>
    </row>
    <row collapsed="false" customFormat="false" customHeight="false" hidden="false" ht="12.1" outlineLevel="0" r="64">
      <c r="A64" s="21" t="n">
        <v>45905</v>
      </c>
      <c r="B64" s="16" t="s">
        <v>155</v>
      </c>
      <c r="C64" s="16" t="s">
        <v>123</v>
      </c>
      <c r="D64" s="16" t="s">
        <v>157</v>
      </c>
      <c r="E64" s="6" t="n">
        <v>1000</v>
      </c>
      <c r="F64" s="7" t="n">
        <v>100</v>
      </c>
      <c r="G64" s="6" t="n">
        <v>14.18</v>
      </c>
      <c r="H64" s="6" t="n">
        <v>184</v>
      </c>
      <c r="I64" s="6" t="n">
        <v>1418</v>
      </c>
      <c r="J64" s="6" t="n">
        <v>1234</v>
      </c>
    </row>
    <row collapsed="false" customFormat="false" customHeight="false" hidden="false" ht="12.1" outlineLevel="0" r="65">
      <c r="A65" s="21" t="n">
        <v>45908</v>
      </c>
      <c r="B65" s="16" t="s">
        <v>155</v>
      </c>
      <c r="C65" s="16" t="s">
        <v>124</v>
      </c>
      <c r="D65" s="16" t="s">
        <v>158</v>
      </c>
      <c r="E65" s="6" t="n">
        <v>1000</v>
      </c>
      <c r="F65" s="7" t="n">
        <v>100</v>
      </c>
      <c r="G65" s="6" t="n">
        <v>15.73</v>
      </c>
      <c r="H65" s="6" t="n">
        <v>204</v>
      </c>
      <c r="I65" s="6" t="n">
        <v>1573</v>
      </c>
      <c r="J65" s="6" t="n">
        <v>1369</v>
      </c>
    </row>
    <row collapsed="false" customFormat="false" customHeight="false" hidden="false" ht="12.1" outlineLevel="0" r="66">
      <c r="A66" s="21" t="n">
        <v>45909</v>
      </c>
      <c r="B66" s="16" t="s">
        <v>155</v>
      </c>
      <c r="C66" s="16" t="s">
        <v>22</v>
      </c>
      <c r="D66" s="16" t="s">
        <v>23</v>
      </c>
      <c r="E66" s="6" t="n">
        <v>1000</v>
      </c>
      <c r="F66" s="7" t="n">
        <v>100</v>
      </c>
      <c r="G66" s="6" t="n">
        <v>18.29</v>
      </c>
      <c r="H66" s="6" t="n">
        <v>238</v>
      </c>
      <c r="I66" s="6" t="n">
        <v>1829</v>
      </c>
      <c r="J66" s="6" t="n">
        <v>1591</v>
      </c>
    </row>
    <row collapsed="false" customFormat="false" customHeight="false" hidden="false" ht="12.1" outlineLevel="0" r="67">
      <c r="A67" s="21" t="n">
        <v>45912</v>
      </c>
      <c r="B67" s="16" t="s">
        <v>155</v>
      </c>
      <c r="C67" s="16" t="s">
        <v>16</v>
      </c>
      <c r="D67" s="16" t="s">
        <v>18</v>
      </c>
      <c r="E67" s="6" t="n">
        <v>1000</v>
      </c>
      <c r="F67" s="7" t="n">
        <v>100</v>
      </c>
      <c r="G67" s="6" t="n">
        <v>17.26</v>
      </c>
      <c r="H67" s="6" t="n">
        <v>224</v>
      </c>
      <c r="I67" s="6" t="n">
        <v>1726</v>
      </c>
      <c r="J67" s="6" t="n">
        <v>1502</v>
      </c>
    </row>
    <row collapsed="false" customFormat="false" customHeight="false" hidden="false" ht="12.1" outlineLevel="0" r="68">
      <c r="A68" s="21" t="n">
        <v>45925</v>
      </c>
      <c r="B68" s="16" t="s">
        <v>155</v>
      </c>
      <c r="C68" s="16" t="s">
        <v>126</v>
      </c>
      <c r="D68" s="16" t="s">
        <v>159</v>
      </c>
      <c r="E68" s="6" t="n">
        <v>1000</v>
      </c>
      <c r="F68" s="7" t="n">
        <v>100</v>
      </c>
      <c r="G68" s="6" t="n">
        <v>11.01</v>
      </c>
      <c r="H68" s="6" t="n">
        <v>143</v>
      </c>
      <c r="I68" s="6" t="n">
        <v>1101</v>
      </c>
      <c r="J68" s="6" t="n">
        <v>958</v>
      </c>
    </row>
    <row collapsed="false" customFormat="false" customHeight="false" hidden="false" ht="12.1" outlineLevel="0" r="69">
      <c r="A69" s="21" t="n">
        <v>45930</v>
      </c>
      <c r="B69" s="16" t="s">
        <v>155</v>
      </c>
      <c r="C69" s="16" t="s">
        <v>26</v>
      </c>
      <c r="D69" s="16" t="s">
        <v>27</v>
      </c>
      <c r="E69" s="6" t="n">
        <v>1000</v>
      </c>
      <c r="F69" s="7" t="n">
        <v>100</v>
      </c>
      <c r="G69" s="6" t="n">
        <v>14.79</v>
      </c>
      <c r="H69" s="6" t="n">
        <v>192</v>
      </c>
      <c r="I69" s="6" t="n">
        <v>1479</v>
      </c>
      <c r="J69" s="6" t="n">
        <v>1287</v>
      </c>
    </row>
    <row collapsed="false" customFormat="false" customHeight="false" hidden="false" ht="12.1" outlineLevel="0" r="70">
      <c r="A70" s="21" t="n">
        <v>45930</v>
      </c>
      <c r="B70" s="16" t="s">
        <v>155</v>
      </c>
      <c r="C70" s="16" t="s">
        <v>125</v>
      </c>
      <c r="D70" s="16" t="s">
        <v>156</v>
      </c>
      <c r="E70" s="6" t="n">
        <v>1000</v>
      </c>
      <c r="F70" s="7" t="n">
        <v>100</v>
      </c>
      <c r="G70" s="6" t="n">
        <v>11.92</v>
      </c>
      <c r="H70" s="6" t="n">
        <v>155</v>
      </c>
      <c r="I70" s="6" t="n">
        <v>1192</v>
      </c>
      <c r="J70" s="6" t="n">
        <v>1037</v>
      </c>
    </row>
    <row collapsed="false" customFormat="false" customHeight="false" hidden="false" ht="12.1" outlineLevel="0" r="71">
      <c r="A71" s="21" t="n">
        <v>45931</v>
      </c>
      <c r="B71" s="16" t="s">
        <v>155</v>
      </c>
      <c r="C71" s="16" t="s">
        <v>30</v>
      </c>
      <c r="D71" s="16" t="s">
        <v>31</v>
      </c>
      <c r="E71" s="6" t="n">
        <v>1000</v>
      </c>
      <c r="F71" s="7" t="n">
        <v>100</v>
      </c>
      <c r="G71" s="6" t="n">
        <v>29.42</v>
      </c>
      <c r="H71" s="6" t="n">
        <v>382</v>
      </c>
      <c r="I71" s="6" t="n">
        <v>2942</v>
      </c>
      <c r="J71" s="6" t="n">
        <v>2560</v>
      </c>
    </row>
    <row collapsed="false" customFormat="false" customHeight="false" hidden="false" ht="12.1" outlineLevel="0" r="72">
      <c r="A72" s="21" t="n">
        <v>45935</v>
      </c>
      <c r="B72" s="16" t="s">
        <v>155</v>
      </c>
      <c r="C72" s="16" t="s">
        <v>123</v>
      </c>
      <c r="D72" s="16" t="s">
        <v>157</v>
      </c>
      <c r="E72" s="6" t="n">
        <v>1000</v>
      </c>
      <c r="F72" s="7" t="n">
        <v>100</v>
      </c>
      <c r="G72" s="6" t="n">
        <v>14.18</v>
      </c>
      <c r="H72" s="6" t="n">
        <v>184</v>
      </c>
      <c r="I72" s="6" t="n">
        <v>1418</v>
      </c>
      <c r="J72" s="6" t="n">
        <v>1234</v>
      </c>
    </row>
    <row collapsed="false" customFormat="false" customHeight="false" hidden="false" ht="12.1" outlineLevel="0" r="73">
      <c r="A73" s="21" t="n">
        <v>45938</v>
      </c>
      <c r="B73" s="16" t="s">
        <v>155</v>
      </c>
      <c r="C73" s="16" t="s">
        <v>124</v>
      </c>
      <c r="D73" s="16" t="s">
        <v>158</v>
      </c>
      <c r="E73" s="6" t="n">
        <v>1000</v>
      </c>
      <c r="F73" s="7" t="n">
        <v>100</v>
      </c>
      <c r="G73" s="6" t="n">
        <v>15.18</v>
      </c>
      <c r="H73" s="6" t="n">
        <v>197</v>
      </c>
      <c r="I73" s="6" t="n">
        <v>1518</v>
      </c>
      <c r="J73" s="6" t="n">
        <v>1321</v>
      </c>
    </row>
    <row collapsed="false" customFormat="false" customHeight="false" hidden="false" ht="12.1" outlineLevel="0" r="74">
      <c r="A74" s="21" t="n">
        <v>45939</v>
      </c>
      <c r="B74" s="16" t="s">
        <v>155</v>
      </c>
      <c r="C74" s="16" t="s">
        <v>22</v>
      </c>
      <c r="D74" s="16" t="s">
        <v>23</v>
      </c>
      <c r="E74" s="6" t="n">
        <v>1000</v>
      </c>
      <c r="F74" s="7" t="n">
        <v>100</v>
      </c>
      <c r="G74" s="6" t="n">
        <v>17.77</v>
      </c>
      <c r="H74" s="6" t="n">
        <v>231</v>
      </c>
      <c r="I74" s="6" t="n">
        <v>1777</v>
      </c>
      <c r="J74" s="6" t="n">
        <v>1546</v>
      </c>
    </row>
    <row collapsed="false" customFormat="false" customHeight="false" hidden="false" ht="12.1" outlineLevel="0" r="75">
      <c r="A75" s="21" t="n">
        <v>45942</v>
      </c>
      <c r="B75" s="16" t="s">
        <v>155</v>
      </c>
      <c r="C75" s="16" t="s">
        <v>16</v>
      </c>
      <c r="D75" s="16" t="s">
        <v>18</v>
      </c>
      <c r="E75" s="6" t="n">
        <v>1000</v>
      </c>
      <c r="F75" s="7" t="n">
        <v>100</v>
      </c>
      <c r="G75" s="6" t="n">
        <v>16.66</v>
      </c>
      <c r="H75" s="6" t="n">
        <v>217</v>
      </c>
      <c r="I75" s="6" t="n">
        <v>1666</v>
      </c>
      <c r="J75" s="6" t="n">
        <v>1449</v>
      </c>
    </row>
    <row collapsed="false" customFormat="false" customHeight="false" hidden="false" ht="12.1" outlineLevel="0" r="76">
      <c r="A76" s="21" t="n">
        <v>45955</v>
      </c>
      <c r="B76" s="16" t="s">
        <v>155</v>
      </c>
      <c r="C76" s="16" t="s">
        <v>126</v>
      </c>
      <c r="D76" s="16" t="s">
        <v>159</v>
      </c>
      <c r="E76" s="6" t="n">
        <v>1000</v>
      </c>
      <c r="F76" s="7" t="n">
        <v>100</v>
      </c>
      <c r="G76" s="6" t="n">
        <v>11.01</v>
      </c>
      <c r="H76" s="6" t="n">
        <v>143</v>
      </c>
      <c r="I76" s="6" t="n">
        <v>1101</v>
      </c>
      <c r="J76" s="6" t="n">
        <v>958</v>
      </c>
    </row>
    <row collapsed="false" customFormat="false" customHeight="false" hidden="false" ht="12.1" outlineLevel="0" r="77">
      <c r="A77" s="21" t="n">
        <v>45960</v>
      </c>
      <c r="B77" s="16" t="s">
        <v>155</v>
      </c>
      <c r="C77" s="16" t="s">
        <v>125</v>
      </c>
      <c r="D77" s="16" t="s">
        <v>156</v>
      </c>
      <c r="E77" s="6" t="n">
        <v>1000</v>
      </c>
      <c r="F77" s="7" t="n">
        <v>100</v>
      </c>
      <c r="G77" s="6" t="n">
        <v>11.92</v>
      </c>
      <c r="H77" s="6" t="n">
        <v>155</v>
      </c>
      <c r="I77" s="6" t="n">
        <v>1192</v>
      </c>
      <c r="J77" s="6" t="n">
        <v>1037</v>
      </c>
    </row>
    <row collapsed="false" customFormat="false" customHeight="false" hidden="false" ht="12.1" outlineLevel="0" r="78">
      <c r="A78" s="21" t="n">
        <v>45961</v>
      </c>
      <c r="B78" s="16" t="s">
        <v>155</v>
      </c>
      <c r="C78" s="16" t="s">
        <v>26</v>
      </c>
      <c r="D78" s="16" t="s">
        <v>27</v>
      </c>
      <c r="E78" s="6" t="n">
        <v>1000</v>
      </c>
      <c r="F78" s="7" t="n">
        <v>100</v>
      </c>
      <c r="G78" s="6" t="n">
        <v>14.44</v>
      </c>
      <c r="H78" s="6" t="n">
        <v>188</v>
      </c>
      <c r="I78" s="6" t="n">
        <v>1444</v>
      </c>
      <c r="J78" s="6" t="n">
        <v>1256</v>
      </c>
    </row>
    <row collapsed="false" customFormat="false" customHeight="false" hidden="false" ht="12.1" outlineLevel="0" r="79">
      <c r="A79" s="21" t="n">
        <v>45965</v>
      </c>
      <c r="B79" s="16" t="s">
        <v>155</v>
      </c>
      <c r="C79" s="16" t="s">
        <v>123</v>
      </c>
      <c r="D79" s="16" t="s">
        <v>157</v>
      </c>
      <c r="E79" s="6" t="n">
        <v>1000</v>
      </c>
      <c r="F79" s="7" t="n">
        <v>100</v>
      </c>
      <c r="G79" s="6" t="n">
        <v>14.18</v>
      </c>
      <c r="H79" s="6" t="n">
        <v>184</v>
      </c>
      <c r="I79" s="6" t="n">
        <v>1418</v>
      </c>
      <c r="J79" s="6" t="n">
        <v>1234</v>
      </c>
    </row>
    <row collapsed="false" customFormat="false" customHeight="false" hidden="false" ht="12.1" outlineLevel="0" r="80">
      <c r="A80" s="21" t="n">
        <v>45968</v>
      </c>
      <c r="B80" s="16" t="s">
        <v>155</v>
      </c>
      <c r="C80" s="16" t="s">
        <v>124</v>
      </c>
      <c r="D80" s="16" t="s">
        <v>158</v>
      </c>
      <c r="E80" s="6" t="n">
        <v>1000</v>
      </c>
      <c r="F80" s="7" t="n">
        <v>100</v>
      </c>
      <c r="G80" s="6" t="n">
        <v>14.8</v>
      </c>
      <c r="H80" s="6" t="n">
        <v>192</v>
      </c>
      <c r="I80" s="6" t="n">
        <v>1480</v>
      </c>
      <c r="J80" s="6" t="n">
        <v>1288</v>
      </c>
    </row>
    <row collapsed="false" customFormat="false" customHeight="false" hidden="false" ht="12.1" outlineLevel="0" r="81">
      <c r="A81" s="21" t="n">
        <v>45969</v>
      </c>
      <c r="B81" s="16" t="s">
        <v>155</v>
      </c>
      <c r="C81" s="16" t="s">
        <v>22</v>
      </c>
      <c r="D81" s="16" t="s">
        <v>23</v>
      </c>
      <c r="E81" s="6" t="n">
        <v>1000</v>
      </c>
      <c r="F81" s="7" t="n">
        <v>100</v>
      </c>
      <c r="G81" s="6" t="n">
        <v>17.37</v>
      </c>
      <c r="H81" s="6" t="n">
        <v>226</v>
      </c>
      <c r="I81" s="6" t="n">
        <v>1737</v>
      </c>
      <c r="J81" s="6" t="n">
        <v>1511</v>
      </c>
    </row>
    <row collapsed="false" customFormat="false" customHeight="false" hidden="false" ht="12.1" outlineLevel="0" r="82">
      <c r="A82" s="21" t="n">
        <v>45972</v>
      </c>
      <c r="B82" s="16" t="s">
        <v>155</v>
      </c>
      <c r="C82" s="16" t="s">
        <v>16</v>
      </c>
      <c r="D82" s="16" t="s">
        <v>18</v>
      </c>
      <c r="E82" s="6" t="n">
        <v>1000</v>
      </c>
      <c r="F82" s="7" t="n">
        <v>100</v>
      </c>
      <c r="G82" s="6" t="n">
        <v>16.3</v>
      </c>
      <c r="H82" s="6" t="n">
        <v>212</v>
      </c>
      <c r="I82" s="6" t="n">
        <v>1630</v>
      </c>
      <c r="J82" s="6" t="n">
        <v>1418</v>
      </c>
    </row>
    <row collapsed="false" customFormat="false" customHeight="false" hidden="false" ht="12.1" outlineLevel="0" r="83">
      <c r="A83" s="21" t="n">
        <v>45981</v>
      </c>
      <c r="B83" s="16" t="s">
        <v>155</v>
      </c>
      <c r="C83" s="16" t="s">
        <v>127</v>
      </c>
      <c r="D83" s="16" t="s">
        <v>160</v>
      </c>
      <c r="E83" s="6" t="n">
        <v>1000</v>
      </c>
      <c r="F83" s="7" t="n">
        <v>100</v>
      </c>
      <c r="G83" s="6" t="n">
        <v>31.66</v>
      </c>
      <c r="H83" s="6" t="n">
        <v>412</v>
      </c>
      <c r="I83" s="6" t="n">
        <v>3166</v>
      </c>
      <c r="J83" s="6" t="n">
        <v>2754</v>
      </c>
    </row>
    <row collapsed="false" customFormat="false" customHeight="false" hidden="false" ht="12.1" outlineLevel="0" r="84">
      <c r="A84" s="21" t="n">
        <v>45985</v>
      </c>
      <c r="B84" s="16" t="s">
        <v>155</v>
      </c>
      <c r="C84" s="16" t="s">
        <v>126</v>
      </c>
      <c r="D84" s="16" t="s">
        <v>159</v>
      </c>
      <c r="E84" s="6" t="n">
        <v>1000</v>
      </c>
      <c r="F84" s="7" t="n">
        <v>100</v>
      </c>
      <c r="G84" s="6" t="n">
        <v>11.01</v>
      </c>
      <c r="H84" s="6" t="n">
        <v>143</v>
      </c>
      <c r="I84" s="6" t="n">
        <v>1101</v>
      </c>
      <c r="J84" s="6" t="n">
        <v>958</v>
      </c>
    </row>
    <row collapsed="false" customFormat="false" customHeight="false" hidden="false" ht="12.1" outlineLevel="0" r="85">
      <c r="A85" s="21" t="n">
        <v>45990</v>
      </c>
      <c r="B85" s="16" t="s">
        <v>155</v>
      </c>
      <c r="C85" s="16" t="s">
        <v>125</v>
      </c>
      <c r="D85" s="16" t="s">
        <v>156</v>
      </c>
      <c r="E85" s="6" t="n">
        <v>1000</v>
      </c>
      <c r="F85" s="7" t="n">
        <v>100</v>
      </c>
      <c r="G85" s="6" t="n">
        <v>11.92</v>
      </c>
      <c r="H85" s="6" t="n">
        <v>155</v>
      </c>
      <c r="I85" s="6" t="n">
        <v>1192</v>
      </c>
      <c r="J85" s="6" t="n">
        <v>1037</v>
      </c>
    </row>
    <row collapsed="false" customFormat="false" customHeight="false" hidden="false" ht="12.1" outlineLevel="0" r="86">
      <c r="A86" s="21" t="n">
        <v>45991</v>
      </c>
      <c r="B86" s="16" t="s">
        <v>155</v>
      </c>
      <c r="C86" s="16" t="s">
        <v>26</v>
      </c>
      <c r="D86" s="16" t="s">
        <v>27</v>
      </c>
      <c r="E86" s="6" t="n">
        <v>1000</v>
      </c>
      <c r="F86" s="7" t="n">
        <v>100</v>
      </c>
      <c r="G86" s="6" t="n">
        <v>13.56</v>
      </c>
      <c r="H86" s="6" t="n">
        <v>176</v>
      </c>
      <c r="I86" s="6" t="n">
        <v>1356</v>
      </c>
      <c r="J86" s="6" t="n">
        <v>1180</v>
      </c>
    </row>
    <row collapsed="false" customFormat="false" customHeight="false" hidden="false" ht="12.1" outlineLevel="0" r="87">
      <c r="A87" s="21" t="n">
        <v>45995</v>
      </c>
      <c r="B87" s="16" t="s">
        <v>155</v>
      </c>
      <c r="C87" s="16" t="s">
        <v>123</v>
      </c>
      <c r="D87" s="16" t="s">
        <v>157</v>
      </c>
      <c r="E87" s="6" t="n">
        <v>1000</v>
      </c>
      <c r="F87" s="7" t="n">
        <v>100</v>
      </c>
      <c r="G87" s="6" t="n">
        <v>14.18</v>
      </c>
      <c r="H87" s="6" t="n">
        <v>184</v>
      </c>
      <c r="I87" s="6" t="n">
        <v>1418</v>
      </c>
      <c r="J87" s="6" t="n">
        <v>1234</v>
      </c>
    </row>
    <row collapsed="false" customFormat="false" customHeight="false" hidden="false" ht="12.1" outlineLevel="0" r="88">
      <c r="A88" s="21" t="n">
        <v>45998</v>
      </c>
      <c r="B88" s="16" t="s">
        <v>155</v>
      </c>
      <c r="C88" s="16" t="s">
        <v>124</v>
      </c>
      <c r="D88" s="16" t="s">
        <v>158</v>
      </c>
      <c r="E88" s="6" t="n">
        <v>1000</v>
      </c>
      <c r="F88" s="7" t="n">
        <v>100</v>
      </c>
      <c r="G88" s="6" t="n">
        <v>14.5</v>
      </c>
      <c r="H88" s="6" t="n">
        <v>189</v>
      </c>
      <c r="I88" s="6" t="n">
        <v>1450</v>
      </c>
      <c r="J88" s="6" t="n">
        <v>1261</v>
      </c>
    </row>
    <row collapsed="false" customFormat="false" customHeight="false" hidden="false" ht="12.1" outlineLevel="0" r="89">
      <c r="A89" s="21" t="n">
        <v>45999</v>
      </c>
      <c r="B89" s="16" t="s">
        <v>155</v>
      </c>
      <c r="C89" s="16" t="s">
        <v>22</v>
      </c>
      <c r="D89" s="16" t="s">
        <v>23</v>
      </c>
      <c r="E89" s="6" t="n">
        <v>1000</v>
      </c>
      <c r="F89" s="7" t="n">
        <v>100</v>
      </c>
      <c r="G89" s="6" t="n">
        <v>17.05</v>
      </c>
      <c r="H89" s="6" t="n">
        <v>222</v>
      </c>
      <c r="I89" s="6" t="n">
        <v>1705</v>
      </c>
      <c r="J89" s="6" t="n">
        <v>1483</v>
      </c>
    </row>
    <row collapsed="false" customFormat="false" customHeight="false" hidden="false" ht="12.1" outlineLevel="0" r="90">
      <c r="A90" s="21" t="n">
        <v>46002</v>
      </c>
      <c r="B90" s="16" t="s">
        <v>155</v>
      </c>
      <c r="C90" s="16" t="s">
        <v>16</v>
      </c>
      <c r="D90" s="16" t="s">
        <v>18</v>
      </c>
      <c r="E90" s="6" t="n">
        <v>1000</v>
      </c>
      <c r="F90" s="7" t="n">
        <v>100</v>
      </c>
      <c r="G90" s="6" t="n">
        <v>16.03</v>
      </c>
      <c r="H90" s="6" t="n">
        <v>208</v>
      </c>
      <c r="I90" s="6" t="n">
        <v>1603</v>
      </c>
      <c r="J90" s="6" t="n">
        <v>1395</v>
      </c>
    </row>
    <row collapsed="false" customFormat="false" customHeight="false" hidden="false" ht="12.1" outlineLevel="0" r="91">
      <c r="A91" s="21" t="n">
        <v>46015</v>
      </c>
      <c r="B91" s="16" t="s">
        <v>155</v>
      </c>
      <c r="C91" s="16" t="s">
        <v>126</v>
      </c>
      <c r="D91" s="16" t="s">
        <v>159</v>
      </c>
      <c r="E91" s="6" t="n">
        <v>1000</v>
      </c>
      <c r="F91" s="7" t="n">
        <v>100</v>
      </c>
      <c r="G91" s="6" t="n">
        <v>11.01</v>
      </c>
      <c r="H91" s="6" t="n">
        <v>143</v>
      </c>
      <c r="I91" s="6" t="n">
        <v>1101</v>
      </c>
      <c r="J91" s="6" t="n">
        <v>958</v>
      </c>
    </row>
    <row collapsed="false" customFormat="false" customHeight="false" hidden="false" ht="12.1" outlineLevel="0" r="92">
      <c r="A92" s="21" t="n">
        <v>46020</v>
      </c>
      <c r="B92" s="16" t="s">
        <v>155</v>
      </c>
      <c r="C92" s="16" t="s">
        <v>125</v>
      </c>
      <c r="D92" s="16" t="s">
        <v>156</v>
      </c>
      <c r="E92" s="6" t="n">
        <v>1000</v>
      </c>
      <c r="F92" s="7" t="n">
        <v>100</v>
      </c>
      <c r="G92" s="6" t="n">
        <v>11.92</v>
      </c>
      <c r="H92" s="6" t="n">
        <v>155</v>
      </c>
      <c r="I92" s="6" t="n">
        <v>1192</v>
      </c>
      <c r="J92" s="6" t="n">
        <v>1037</v>
      </c>
    </row>
    <row collapsed="false" customFormat="false" customHeight="false" hidden="false" ht="12.1" outlineLevel="0" r="93">
      <c r="A93" s="21" t="n">
        <v>46022</v>
      </c>
      <c r="B93" s="16" t="s">
        <v>155</v>
      </c>
      <c r="C93" s="16" t="s">
        <v>30</v>
      </c>
      <c r="D93" s="16" t="s">
        <v>31</v>
      </c>
      <c r="E93" s="6" t="n">
        <v>1000</v>
      </c>
      <c r="F93" s="7" t="n">
        <v>100</v>
      </c>
      <c r="G93" s="6" t="n">
        <v>29.42</v>
      </c>
      <c r="H93" s="6" t="n">
        <v>382</v>
      </c>
      <c r="I93" s="6" t="n">
        <v>2942</v>
      </c>
      <c r="J93" s="6" t="n">
        <v>2560</v>
      </c>
    </row>
    <row collapsed="false" customFormat="false" customHeight="false" hidden="false" ht="12.1" outlineLevel="0" r="94">
      <c r="A94" s="21" t="n">
        <v>46022</v>
      </c>
      <c r="B94" s="16" t="s">
        <v>155</v>
      </c>
      <c r="C94" s="16" t="s">
        <v>26</v>
      </c>
      <c r="D94" s="16" t="s">
        <v>27</v>
      </c>
      <c r="E94" s="6" t="n">
        <v>1000</v>
      </c>
      <c r="F94" s="7" t="n">
        <v>100</v>
      </c>
      <c r="G94" s="6" t="n">
        <v>14.01</v>
      </c>
      <c r="H94" s="6" t="n">
        <v>182</v>
      </c>
      <c r="I94" s="6" t="n">
        <v>1401</v>
      </c>
      <c r="J94" s="6" t="n">
        <v>1219</v>
      </c>
    </row>
    <row collapsed="false" customFormat="false" customHeight="false" hidden="false" ht="12.1" outlineLevel="0" r="95">
      <c r="A95" s="21" t="n">
        <v>46025</v>
      </c>
      <c r="B95" s="16" t="s">
        <v>155</v>
      </c>
      <c r="C95" s="16" t="s">
        <v>123</v>
      </c>
      <c r="D95" s="16" t="s">
        <v>157</v>
      </c>
      <c r="E95" s="6" t="n">
        <v>1000</v>
      </c>
      <c r="F95" s="7" t="n">
        <v>100</v>
      </c>
      <c r="G95" s="6" t="n">
        <v>14.18</v>
      </c>
      <c r="H95" s="6" t="n">
        <v>184</v>
      </c>
      <c r="I95" s="6" t="n">
        <v>1418</v>
      </c>
      <c r="J95" s="6" t="n">
        <v>1234</v>
      </c>
    </row>
    <row collapsed="false" customFormat="false" customHeight="false" hidden="false" ht="12.1" outlineLevel="0" r="96">
      <c r="A96" s="21" t="n">
        <v>46028</v>
      </c>
      <c r="B96" s="16" t="s">
        <v>155</v>
      </c>
      <c r="C96" s="16" t="s">
        <v>124</v>
      </c>
      <c r="D96" s="16" t="s">
        <v>158</v>
      </c>
      <c r="E96" s="6" t="n">
        <v>1000</v>
      </c>
      <c r="F96" s="7" t="n">
        <v>100</v>
      </c>
      <c r="G96" s="6" t="n">
        <v>14.33</v>
      </c>
      <c r="H96" s="6" t="n">
        <v>186</v>
      </c>
      <c r="I96" s="6" t="n">
        <v>1433</v>
      </c>
      <c r="J96" s="6" t="n">
        <v>1247</v>
      </c>
    </row>
    <row collapsed="false" customFormat="false" customHeight="false" hidden="false" ht="12.1" outlineLevel="0" r="97">
      <c r="A97" s="21" t="n">
        <v>46029</v>
      </c>
      <c r="B97" s="16" t="s">
        <v>155</v>
      </c>
      <c r="C97" s="16" t="s">
        <v>22</v>
      </c>
      <c r="D97" s="16" t="s">
        <v>23</v>
      </c>
      <c r="E97" s="6" t="n">
        <v>1000</v>
      </c>
      <c r="F97" s="7" t="n">
        <v>100</v>
      </c>
      <c r="G97" s="6" t="n">
        <v>16.9</v>
      </c>
      <c r="H97" s="6" t="n">
        <v>220</v>
      </c>
      <c r="I97" s="6" t="n">
        <v>1690</v>
      </c>
      <c r="J97" s="6" t="n">
        <v>1470</v>
      </c>
    </row>
    <row collapsed="false" customFormat="false" customHeight="false" hidden="false" ht="12.1" outlineLevel="0" r="98">
      <c r="A98" s="21" t="n">
        <v>46032</v>
      </c>
      <c r="B98" s="16" t="s">
        <v>155</v>
      </c>
      <c r="C98" s="16" t="s">
        <v>16</v>
      </c>
      <c r="D98" s="16" t="s">
        <v>18</v>
      </c>
      <c r="E98" s="6" t="n">
        <v>1000</v>
      </c>
      <c r="F98" s="7" t="n">
        <v>100</v>
      </c>
      <c r="G98" s="6" t="n">
        <v>15.84</v>
      </c>
      <c r="H98" s="6" t="n">
        <v>206</v>
      </c>
      <c r="I98" s="6" t="n">
        <v>1584</v>
      </c>
      <c r="J98" s="6" t="n">
        <v>1378</v>
      </c>
    </row>
    <row collapsed="false" customFormat="false" customHeight="false" hidden="false" ht="12.1" outlineLevel="0" r="99">
      <c r="A99" s="21" t="n">
        <v>46045</v>
      </c>
      <c r="B99" s="16" t="s">
        <v>155</v>
      </c>
      <c r="C99" s="16" t="s">
        <v>126</v>
      </c>
      <c r="D99" s="16" t="s">
        <v>159</v>
      </c>
      <c r="E99" s="6" t="n">
        <v>1000</v>
      </c>
      <c r="F99" s="7" t="n">
        <v>100</v>
      </c>
      <c r="G99" s="6" t="n">
        <v>11.01</v>
      </c>
      <c r="H99" s="6" t="n">
        <v>143</v>
      </c>
      <c r="I99" s="6" t="n">
        <v>1101</v>
      </c>
      <c r="J99" s="6" t="n">
        <v>958</v>
      </c>
    </row>
    <row collapsed="false" customFormat="false" customHeight="false" hidden="false" ht="12.1" outlineLevel="0" r="100">
      <c r="A100" s="21" t="n">
        <v>46050</v>
      </c>
      <c r="B100" s="16" t="s">
        <v>155</v>
      </c>
      <c r="C100" s="16" t="s">
        <v>125</v>
      </c>
      <c r="D100" s="16" t="s">
        <v>156</v>
      </c>
      <c r="E100" s="6" t="n">
        <v>1000</v>
      </c>
      <c r="F100" s="7" t="n">
        <v>100</v>
      </c>
      <c r="G100" s="6" t="n">
        <v>11.92</v>
      </c>
      <c r="H100" s="6" t="n">
        <v>155</v>
      </c>
      <c r="I100" s="6" t="n">
        <v>1192</v>
      </c>
      <c r="J100" s="6" t="n">
        <v>1037</v>
      </c>
    </row>
    <row collapsed="false" customFormat="false" customHeight="false" hidden="false" ht="12.1" outlineLevel="0" r="101">
      <c r="A101" s="21" t="n">
        <v>46053</v>
      </c>
      <c r="B101" s="16" t="s">
        <v>155</v>
      </c>
      <c r="C101" s="16" t="s">
        <v>26</v>
      </c>
      <c r="D101" s="16" t="s">
        <v>27</v>
      </c>
      <c r="E101" s="6" t="n">
        <v>1000</v>
      </c>
      <c r="F101" s="7" t="n">
        <v>100</v>
      </c>
      <c r="G101" s="6" t="n">
        <v>13.59</v>
      </c>
      <c r="H101" s="6" t="n">
        <v>177</v>
      </c>
      <c r="I101" s="6" t="n">
        <v>1359</v>
      </c>
      <c r="J101" s="6" t="n">
        <v>1182</v>
      </c>
    </row>
    <row collapsed="false" customFormat="false" customHeight="false" hidden="false" ht="12.1" outlineLevel="0" r="102">
      <c r="A102" s="21" t="n">
        <v>46055</v>
      </c>
      <c r="B102" s="16" t="s">
        <v>155</v>
      </c>
      <c r="C102" s="16" t="s">
        <v>123</v>
      </c>
      <c r="D102" s="16" t="s">
        <v>157</v>
      </c>
      <c r="E102" s="6" t="n">
        <v>1000</v>
      </c>
      <c r="F102" s="7" t="n">
        <v>100</v>
      </c>
      <c r="G102" s="6" t="n">
        <v>14.18</v>
      </c>
      <c r="H102" s="6" t="n">
        <v>184</v>
      </c>
      <c r="I102" s="6" t="n">
        <v>1418</v>
      </c>
      <c r="J102" s="6" t="n">
        <v>1234</v>
      </c>
    </row>
    <row collapsed="false" customFormat="false" customHeight="false" hidden="false" ht="12.1" outlineLevel="0" r="103">
      <c r="A103" s="21" t="n">
        <v>46058</v>
      </c>
      <c r="B103" s="16" t="s">
        <v>155</v>
      </c>
      <c r="C103" s="16" t="s">
        <v>124</v>
      </c>
      <c r="D103" s="16" t="s">
        <v>158</v>
      </c>
      <c r="E103" s="6" t="n">
        <v>1000</v>
      </c>
      <c r="F103" s="7" t="n">
        <v>100</v>
      </c>
      <c r="G103" s="6" t="n">
        <v>14.09</v>
      </c>
      <c r="H103" s="6" t="n">
        <v>183</v>
      </c>
      <c r="I103" s="6" t="n">
        <v>1409</v>
      </c>
      <c r="J103" s="6" t="n">
        <v>1226</v>
      </c>
    </row>
    <row collapsed="false" customFormat="false" customHeight="false" hidden="false" ht="12.1" outlineLevel="0" r="104">
      <c r="A104" s="21" t="n">
        <v>46059</v>
      </c>
      <c r="B104" s="16" t="s">
        <v>155</v>
      </c>
      <c r="C104" s="16" t="s">
        <v>22</v>
      </c>
      <c r="D104" s="16" t="s">
        <v>23</v>
      </c>
      <c r="E104" s="6" t="n">
        <v>1000</v>
      </c>
      <c r="F104" s="7" t="n">
        <v>100</v>
      </c>
      <c r="G104" s="6" t="n">
        <v>16.64</v>
      </c>
      <c r="H104" s="6" t="n">
        <v>216</v>
      </c>
      <c r="I104" s="6" t="n">
        <v>1664</v>
      </c>
      <c r="J104" s="6" t="n">
        <v>1448</v>
      </c>
    </row>
    <row collapsed="false" customFormat="false" customHeight="false" hidden="false" ht="12.1" outlineLevel="0" r="105">
      <c r="A105" s="21" t="n">
        <v>46062</v>
      </c>
      <c r="B105" s="16" t="s">
        <v>155</v>
      </c>
      <c r="C105" s="16" t="s">
        <v>16</v>
      </c>
      <c r="D105" s="16" t="s">
        <v>18</v>
      </c>
      <c r="E105" s="6" t="n">
        <v>1000</v>
      </c>
      <c r="F105" s="7" t="n">
        <v>100</v>
      </c>
      <c r="G105" s="6" t="n">
        <v>15.62</v>
      </c>
      <c r="H105" s="6" t="n">
        <v>203</v>
      </c>
      <c r="I105" s="6" t="n">
        <v>1562</v>
      </c>
      <c r="J105" s="6" t="n">
        <v>1359</v>
      </c>
    </row>
    <row collapsed="false" customFormat="false" customHeight="false" hidden="false" ht="12.1" outlineLevel="0" r="106">
      <c r="A106" s="21" t="n">
        <v>46072</v>
      </c>
      <c r="B106" s="16" t="s">
        <v>155</v>
      </c>
      <c r="C106" s="16" t="s">
        <v>127</v>
      </c>
      <c r="D106" s="16" t="s">
        <v>160</v>
      </c>
      <c r="E106" s="6" t="n">
        <v>1000</v>
      </c>
      <c r="F106" s="7" t="n">
        <v>100</v>
      </c>
      <c r="G106" s="6" t="n">
        <v>31.66</v>
      </c>
      <c r="H106" s="6" t="n">
        <v>412</v>
      </c>
      <c r="I106" s="6" t="n">
        <v>3166</v>
      </c>
      <c r="J106" s="6" t="n">
        <v>2754</v>
      </c>
    </row>
    <row collapsed="false" customFormat="false" customHeight="false" hidden="false" ht="12.1" outlineLevel="0" r="107">
      <c r="A107" s="21" t="n">
        <v>46080</v>
      </c>
      <c r="B107" s="16" t="s">
        <v>155</v>
      </c>
      <c r="C107" s="16" t="s">
        <v>125</v>
      </c>
      <c r="D107" s="16" t="s">
        <v>156</v>
      </c>
      <c r="E107" s="6" t="n">
        <v>1000</v>
      </c>
      <c r="F107" s="7" t="n">
        <v>100</v>
      </c>
      <c r="G107" s="6" t="n">
        <v>11.92</v>
      </c>
      <c r="H107" s="6" t="n">
        <v>155</v>
      </c>
      <c r="I107" s="6" t="n">
        <v>1192</v>
      </c>
      <c r="J107" s="6" t="n">
        <v>1037</v>
      </c>
    </row>
    <row collapsed="false" customFormat="false" customHeight="false" hidden="false" ht="12.1" outlineLevel="0" r="108">
      <c r="A108" s="21" t="n">
        <v>46081</v>
      </c>
      <c r="B108" s="16" t="s">
        <v>155</v>
      </c>
      <c r="C108" s="16" t="s">
        <v>26</v>
      </c>
      <c r="D108" s="16" t="s">
        <v>27</v>
      </c>
      <c r="E108" s="6" t="n">
        <v>1000</v>
      </c>
      <c r="F108" s="7" t="n">
        <v>100</v>
      </c>
      <c r="G108" s="6" t="n">
        <v>12.27</v>
      </c>
      <c r="H108" s="6" t="n">
        <v>160</v>
      </c>
      <c r="I108" s="6" t="n">
        <v>1227</v>
      </c>
      <c r="J108" s="6" t="n">
        <v>1067</v>
      </c>
    </row>
    <row collapsed="false" customFormat="false" customHeight="false" hidden="false" ht="12.1" outlineLevel="0" r="109">
      <c r="A109" s="21" t="n">
        <v>46085</v>
      </c>
      <c r="B109" s="16" t="s">
        <v>155</v>
      </c>
      <c r="C109" s="16" t="s">
        <v>123</v>
      </c>
      <c r="D109" s="16" t="s">
        <v>157</v>
      </c>
      <c r="E109" s="6" t="n">
        <v>1000</v>
      </c>
      <c r="F109" s="7" t="n">
        <v>100</v>
      </c>
      <c r="G109" s="6" t="n">
        <v>14.18</v>
      </c>
      <c r="H109" s="6" t="n">
        <v>184</v>
      </c>
      <c r="I109" s="6" t="n">
        <v>1418</v>
      </c>
      <c r="J109" s="6" t="n">
        <v>1234</v>
      </c>
    </row>
    <row collapsed="false" customFormat="false" customHeight="false" hidden="false" ht="12.1" outlineLevel="0" r="110">
      <c r="A110" s="21" t="n">
        <v>46088</v>
      </c>
      <c r="B110" s="16" t="s">
        <v>155</v>
      </c>
      <c r="C110" s="16" t="s">
        <v>124</v>
      </c>
      <c r="D110" s="16" t="s">
        <v>158</v>
      </c>
      <c r="E110" s="6" t="n">
        <v>1000</v>
      </c>
      <c r="F110" s="7" t="n">
        <v>100</v>
      </c>
      <c r="G110" s="6" t="n">
        <v>13.87</v>
      </c>
      <c r="H110" s="6" t="n">
        <v>180</v>
      </c>
      <c r="I110" s="6" t="n">
        <v>1387</v>
      </c>
      <c r="J110" s="6" t="n">
        <v>1207</v>
      </c>
    </row>
    <row collapsed="false" customFormat="false" customHeight="false" hidden="false" ht="12.1" outlineLevel="0" r="111">
      <c r="A111" s="21" t="n">
        <v>46089</v>
      </c>
      <c r="B111" s="16" t="s">
        <v>155</v>
      </c>
      <c r="C111" s="16" t="s">
        <v>22</v>
      </c>
      <c r="D111" s="16" t="s">
        <v>23</v>
      </c>
      <c r="E111" s="6" t="n">
        <v>1000</v>
      </c>
      <c r="F111" s="7" t="n">
        <v>100</v>
      </c>
      <c r="G111" s="6" t="n">
        <v>16.44</v>
      </c>
      <c r="H111" s="6" t="n">
        <v>214</v>
      </c>
      <c r="I111" s="6" t="n">
        <v>1644</v>
      </c>
      <c r="J111" s="6" t="n">
        <v>1430</v>
      </c>
    </row>
    <row collapsed="false" customFormat="false" customHeight="false" hidden="false" ht="12.1" outlineLevel="0" r="112">
      <c r="A112" s="21" t="n">
        <v>46092</v>
      </c>
      <c r="B112" s="16" t="s">
        <v>155</v>
      </c>
      <c r="C112" s="16" t="s">
        <v>16</v>
      </c>
      <c r="D112" s="16" t="s">
        <v>18</v>
      </c>
      <c r="E112" s="6" t="n">
        <v>1000</v>
      </c>
      <c r="F112" s="7" t="n">
        <v>100</v>
      </c>
      <c r="G112" s="6" t="n">
        <v>15.37</v>
      </c>
      <c r="H112" s="6" t="n">
        <v>200</v>
      </c>
      <c r="I112" s="6" t="n">
        <v>1537</v>
      </c>
      <c r="J112" s="6" t="n">
        <v>1337</v>
      </c>
    </row>
    <row collapsed="false" customFormat="false" customHeight="false" hidden="false" ht="12.1" outlineLevel="0" r="113">
      <c r="A113" s="21" t="n">
        <v>46112</v>
      </c>
      <c r="B113" s="16" t="s">
        <v>155</v>
      </c>
      <c r="C113" s="16" t="s">
        <v>26</v>
      </c>
      <c r="D113" s="16" t="s">
        <v>27</v>
      </c>
      <c r="E113" s="6" t="n">
        <v>1000</v>
      </c>
      <c r="F113" s="7" t="n">
        <v>100</v>
      </c>
      <c r="G113" s="6" t="n">
        <v>13.16</v>
      </c>
      <c r="H113" s="6" t="n">
        <v>171</v>
      </c>
      <c r="I113" s="6" t="n">
        <v>1316</v>
      </c>
      <c r="J113" s="6" t="n">
        <v>1145</v>
      </c>
    </row>
    <row collapsed="false" customFormat="false" customHeight="false" hidden="false" ht="12.1" outlineLevel="0" r="114">
      <c r="A114" s="21" t="n">
        <v>46113</v>
      </c>
      <c r="B114" s="16" t="s">
        <v>155</v>
      </c>
      <c r="C114" s="16" t="s">
        <v>30</v>
      </c>
      <c r="D114" s="16" t="s">
        <v>31</v>
      </c>
      <c r="E114" s="6" t="n">
        <v>1000</v>
      </c>
      <c r="F114" s="7" t="n">
        <v>100</v>
      </c>
      <c r="G114" s="6" t="n">
        <v>29.42</v>
      </c>
      <c r="H114" s="6" t="n">
        <v>382</v>
      </c>
      <c r="I114" s="6" t="n">
        <v>2942</v>
      </c>
      <c r="J114" s="6" t="n">
        <v>2560</v>
      </c>
    </row>
    <row collapsed="false" customFormat="false" customHeight="false" hidden="false" ht="12.1" outlineLevel="0" r="115">
      <c r="A115" s="21" t="n">
        <v>46118</v>
      </c>
      <c r="B115" s="16" t="s">
        <v>155</v>
      </c>
      <c r="C115" s="16" t="s">
        <v>124</v>
      </c>
      <c r="D115" s="16" t="s">
        <v>158</v>
      </c>
      <c r="E115" s="6" t="n">
        <v>1000</v>
      </c>
      <c r="F115" s="7" t="n">
        <v>100</v>
      </c>
      <c r="G115" s="6" t="n">
        <v>13.53</v>
      </c>
      <c r="H115" s="6" t="n">
        <v>176</v>
      </c>
      <c r="I115" s="6" t="n">
        <v>1353</v>
      </c>
      <c r="J115" s="6" t="n">
        <v>1177</v>
      </c>
    </row>
    <row collapsed="false" customFormat="false" customHeight="false" hidden="false" ht="12.1" outlineLevel="0" r="116">
      <c r="A116" s="21" t="n">
        <v>46119</v>
      </c>
      <c r="B116" s="16" t="s">
        <v>155</v>
      </c>
      <c r="C116" s="16" t="s">
        <v>22</v>
      </c>
      <c r="D116" s="16" t="s">
        <v>23</v>
      </c>
      <c r="E116" s="6" t="n">
        <v>1000</v>
      </c>
      <c r="F116" s="7" t="n">
        <v>100</v>
      </c>
      <c r="G116" s="6" t="n">
        <v>16.1</v>
      </c>
      <c r="H116" s="6" t="n">
        <v>209</v>
      </c>
      <c r="I116" s="6" t="n">
        <v>1610</v>
      </c>
      <c r="J116" s="6" t="n">
        <v>1401</v>
      </c>
    </row>
    <row collapsed="false" customFormat="false" customHeight="false" hidden="false" ht="12.1" outlineLevel="0" r="117">
      <c r="A117" s="21" t="n">
        <v>46122</v>
      </c>
      <c r="B117" s="16" t="s">
        <v>155</v>
      </c>
      <c r="C117" s="16" t="s">
        <v>16</v>
      </c>
      <c r="D117" s="16" t="s">
        <v>18</v>
      </c>
      <c r="E117" s="6" t="n">
        <v>1000</v>
      </c>
      <c r="F117" s="7" t="n">
        <v>100</v>
      </c>
      <c r="G117" s="6" t="n">
        <v>15.03</v>
      </c>
      <c r="H117" s="6" t="n">
        <v>195</v>
      </c>
      <c r="I117" s="6" t="n">
        <v>1503</v>
      </c>
      <c r="J117" s="6" t="n">
        <v>1308</v>
      </c>
    </row>
    <row collapsed="false" customFormat="false" customHeight="false" hidden="false" ht="12.1" outlineLevel="0" r="118">
      <c r="A118" s="21" t="n">
        <v>46142</v>
      </c>
      <c r="B118" s="16" t="s">
        <v>155</v>
      </c>
      <c r="C118" s="16" t="s">
        <v>26</v>
      </c>
      <c r="D118" s="16" t="s">
        <v>27</v>
      </c>
      <c r="E118" s="6" t="n">
        <v>1000</v>
      </c>
      <c r="F118" s="7" t="n">
        <v>100</v>
      </c>
      <c r="G118" s="6" t="n">
        <v>12.33</v>
      </c>
      <c r="H118" s="6" t="n">
        <v>160</v>
      </c>
      <c r="I118" s="6" t="n">
        <v>1233</v>
      </c>
      <c r="J118" s="6" t="n">
        <v>1073</v>
      </c>
    </row>
    <row collapsed="false" customFormat="false" customHeight="false" hidden="false" ht="12.1" outlineLevel="0" r="119">
      <c r="A119" s="21" t="n">
        <v>46149</v>
      </c>
      <c r="B119" s="16" t="s">
        <v>155</v>
      </c>
      <c r="C119" s="16" t="s">
        <v>22</v>
      </c>
      <c r="D119" s="16" t="s">
        <v>23</v>
      </c>
      <c r="E119" s="6" t="n">
        <v>1000</v>
      </c>
      <c r="F119" s="7" t="n">
        <v>100</v>
      </c>
      <c r="G119" s="6" t="n">
        <v>15.75</v>
      </c>
      <c r="H119" s="6" t="n">
        <v>205</v>
      </c>
      <c r="I119" s="6" t="n">
        <v>1575</v>
      </c>
      <c r="J119" s="6" t="n">
        <v>1370</v>
      </c>
    </row>
    <row collapsed="false" customFormat="false" customHeight="false" hidden="false" ht="12.1" outlineLevel="0" r="120">
      <c r="A120" s="21" t="n">
        <v>46152</v>
      </c>
      <c r="B120" s="16" t="s">
        <v>155</v>
      </c>
      <c r="C120" s="16" t="s">
        <v>16</v>
      </c>
      <c r="D120" s="16" t="s">
        <v>18</v>
      </c>
      <c r="E120" s="6" t="n">
        <v>1000</v>
      </c>
      <c r="F120" s="7" t="n">
        <v>100</v>
      </c>
      <c r="G120" s="6" t="n">
        <v>14.68</v>
      </c>
      <c r="H120" s="6" t="n">
        <v>191</v>
      </c>
      <c r="I120" s="6" t="n">
        <v>1468</v>
      </c>
      <c r="J120" s="6" t="n">
        <v>1277</v>
      </c>
    </row>
    <row collapsed="false" customFormat="false" customHeight="false" hidden="false" ht="12.1" outlineLevel="0" r="121">
      <c r="A121" s="21" t="n">
        <v>46163</v>
      </c>
      <c r="B121" s="16" t="s">
        <v>155</v>
      </c>
      <c r="C121" s="16" t="s">
        <v>127</v>
      </c>
      <c r="D121" s="16" t="s">
        <v>160</v>
      </c>
      <c r="E121" s="6" t="n">
        <v>1000</v>
      </c>
      <c r="F121" s="7" t="n">
        <v>100</v>
      </c>
      <c r="G121" s="6" t="n">
        <v>31.66</v>
      </c>
      <c r="H121" s="6" t="n">
        <v>412</v>
      </c>
      <c r="I121" s="6" t="n">
        <v>3166</v>
      </c>
      <c r="J121" s="6" t="n">
        <v>2754</v>
      </c>
    </row>
    <row collapsed="false" customFormat="false" customHeight="false" hidden="false" ht="12.1" outlineLevel="0" r="122">
      <c r="A122" s="21" t="n">
        <v>46173</v>
      </c>
      <c r="B122" s="16" t="s">
        <v>155</v>
      </c>
      <c r="C122" s="16" t="s">
        <v>26</v>
      </c>
      <c r="D122" s="16" t="s">
        <v>27</v>
      </c>
      <c r="E122" s="6" t="n">
        <v>1000</v>
      </c>
      <c r="F122" s="7" t="n">
        <v>100</v>
      </c>
      <c r="G122" s="6" t="n">
        <v>12.32</v>
      </c>
      <c r="H122" s="6" t="n">
        <v>160</v>
      </c>
      <c r="I122" s="6" t="n">
        <v>1232</v>
      </c>
      <c r="J122" s="6" t="n">
        <v>1072</v>
      </c>
    </row>
    <row collapsed="false" customFormat="false" customHeight="false" hidden="false" ht="12.1" outlineLevel="0" r="123">
      <c r="A123" s="21"/>
      <c r="B123" s="16"/>
      <c r="C123" s="16"/>
      <c r="D123" s="16"/>
      <c r="E123" s="6"/>
      <c r="F123" s="7"/>
      <c r="G123" s="6"/>
      <c r="H123" s="6"/>
      <c r="I123" s="6"/>
      <c r="J123" s="6"/>
    </row>
    <row collapsed="false" customFormat="false" customHeight="false" hidden="false" ht="12.1" outlineLevel="0" r="124">
      <c r="A124" s="21" t="n">
        <v>46179</v>
      </c>
      <c r="B124" s="16" t="s">
        <v>155</v>
      </c>
      <c r="C124" s="16" t="s">
        <v>22</v>
      </c>
      <c r="D124" s="16" t="s">
        <v>23</v>
      </c>
      <c r="E124" s="6" t="n">
        <v>1000</v>
      </c>
      <c r="F124" s="7" t="n">
        <v>100</v>
      </c>
      <c r="G124" s="6" t="n">
        <v>15.41</v>
      </c>
      <c r="H124" s="6" t="n">
        <v>200</v>
      </c>
      <c r="I124" s="6" t="n">
        <v>1541</v>
      </c>
      <c r="J124" s="6" t="n">
        <v>1341</v>
      </c>
    </row>
    <row collapsed="false" customFormat="false" customHeight="false" hidden="false" ht="12.1" outlineLevel="0" r="125">
      <c r="A125" s="21" t="n">
        <v>46182</v>
      </c>
      <c r="B125" s="16" t="s">
        <v>155</v>
      </c>
      <c r="C125" s="16" t="s">
        <v>16</v>
      </c>
      <c r="D125" s="16" t="s">
        <v>18</v>
      </c>
      <c r="E125" s="6" t="n">
        <v>1000</v>
      </c>
      <c r="F125" s="7" t="n">
        <v>100</v>
      </c>
      <c r="G125" s="6" t="n">
        <v>14.38</v>
      </c>
      <c r="H125" s="6" t="n">
        <v>187</v>
      </c>
      <c r="I125" s="6" t="n">
        <v>1438</v>
      </c>
      <c r="J125" s="6" t="n">
        <v>1251</v>
      </c>
    </row>
    <row collapsed="false" customFormat="false" customHeight="false" hidden="false" ht="12.1" outlineLevel="0" r="126">
      <c r="A126" s="21" t="n">
        <v>46203</v>
      </c>
      <c r="B126" s="16" t="s">
        <v>155</v>
      </c>
      <c r="C126" s="16" t="s">
        <v>26</v>
      </c>
      <c r="D126" s="16" t="s">
        <v>27</v>
      </c>
      <c r="E126" s="6" t="n">
        <v>1000</v>
      </c>
      <c r="F126" s="7" t="n">
        <v>100</v>
      </c>
      <c r="G126" s="6" t="n">
        <v>11.92</v>
      </c>
      <c r="H126" s="6" t="n">
        <v>155</v>
      </c>
      <c r="I126" s="6" t="n">
        <v>1192</v>
      </c>
      <c r="J126" s="6" t="n">
        <v>1037</v>
      </c>
    </row>
    <row collapsed="false" customFormat="false" customHeight="false" hidden="false" ht="12.1" outlineLevel="0" r="127">
      <c r="A127" s="21" t="n">
        <v>46204</v>
      </c>
      <c r="B127" s="16" t="s">
        <v>155</v>
      </c>
      <c r="C127" s="16" t="s">
        <v>30</v>
      </c>
      <c r="D127" s="16" t="s">
        <v>31</v>
      </c>
      <c r="E127" s="6" t="n">
        <v>1000</v>
      </c>
      <c r="F127" s="7" t="n">
        <v>100</v>
      </c>
      <c r="G127" s="6" t="n">
        <v>29.42</v>
      </c>
      <c r="H127" s="6" t="n">
        <v>382</v>
      </c>
      <c r="I127" s="6" t="n">
        <v>2942</v>
      </c>
      <c r="J127" s="6" t="n">
        <v>2560</v>
      </c>
    </row>
    <row collapsed="false" customFormat="false" customHeight="false" hidden="false" ht="12.1" outlineLevel="0" r="128">
      <c r="A128" s="21" t="n">
        <v>46209</v>
      </c>
      <c r="B128" s="16" t="s">
        <v>155</v>
      </c>
      <c r="C128" s="16" t="s">
        <v>22</v>
      </c>
      <c r="D128" s="16" t="s">
        <v>23</v>
      </c>
      <c r="E128" s="6" t="n">
        <v>1000</v>
      </c>
      <c r="F128" s="7" t="n">
        <v>100</v>
      </c>
      <c r="G128" s="6" t="n">
        <v>15.41</v>
      </c>
      <c r="H128" s="6" t="n">
        <v>200</v>
      </c>
      <c r="I128" s="6" t="n">
        <v>1541</v>
      </c>
      <c r="J128" s="6" t="n">
        <v>1341</v>
      </c>
    </row>
    <row collapsed="false" customFormat="false" customHeight="false" hidden="false" ht="12.1" outlineLevel="0" r="129">
      <c r="A129" s="21" t="n">
        <v>46212</v>
      </c>
      <c r="B129" s="16" t="s">
        <v>155</v>
      </c>
      <c r="C129" s="16" t="s">
        <v>16</v>
      </c>
      <c r="D129" s="16" t="s">
        <v>18</v>
      </c>
      <c r="E129" s="6" t="n">
        <v>1000</v>
      </c>
      <c r="F129" s="7" t="n">
        <v>100</v>
      </c>
      <c r="G129" s="6" t="n">
        <v>14.38</v>
      </c>
      <c r="H129" s="6" t="n">
        <v>187</v>
      </c>
      <c r="I129" s="6" t="n">
        <v>1438</v>
      </c>
      <c r="J129" s="6" t="n">
        <v>1251</v>
      </c>
    </row>
    <row collapsed="false" customFormat="false" customHeight="false" hidden="false" ht="12.1" outlineLevel="0" r="130">
      <c r="A130" s="21" t="n">
        <v>46234</v>
      </c>
      <c r="B130" s="16" t="s">
        <v>155</v>
      </c>
      <c r="C130" s="16" t="s">
        <v>26</v>
      </c>
      <c r="D130" s="16" t="s">
        <v>27</v>
      </c>
      <c r="E130" s="6" t="n">
        <v>1000</v>
      </c>
      <c r="F130" s="7" t="n">
        <v>100</v>
      </c>
      <c r="G130" s="6" t="n">
        <v>12.32</v>
      </c>
      <c r="H130" s="6" t="n">
        <v>160</v>
      </c>
      <c r="I130" s="6" t="n">
        <v>1232</v>
      </c>
      <c r="J130" s="6" t="n">
        <v>1072</v>
      </c>
    </row>
    <row collapsed="false" customFormat="false" customHeight="false" hidden="false" ht="12.1" outlineLevel="0" r="131">
      <c r="A131" s="21" t="n">
        <v>46239</v>
      </c>
      <c r="B131" s="16" t="s">
        <v>155</v>
      </c>
      <c r="C131" s="16" t="s">
        <v>22</v>
      </c>
      <c r="D131" s="16" t="s">
        <v>23</v>
      </c>
      <c r="E131" s="6" t="n">
        <v>1000</v>
      </c>
      <c r="F131" s="7" t="n">
        <v>100</v>
      </c>
      <c r="G131" s="6" t="n">
        <v>15.41</v>
      </c>
      <c r="H131" s="6" t="n">
        <v>200</v>
      </c>
      <c r="I131" s="6" t="n">
        <v>1541</v>
      </c>
      <c r="J131" s="6" t="n">
        <v>1341</v>
      </c>
    </row>
    <row collapsed="false" customFormat="false" customHeight="false" hidden="false" ht="12.1" outlineLevel="0" r="132">
      <c r="A132" s="21" t="n">
        <v>46242</v>
      </c>
      <c r="B132" s="16" t="s">
        <v>155</v>
      </c>
      <c r="C132" s="16" t="s">
        <v>16</v>
      </c>
      <c r="D132" s="16" t="s">
        <v>18</v>
      </c>
      <c r="E132" s="6" t="n">
        <v>1000</v>
      </c>
      <c r="F132" s="7" t="n">
        <v>100</v>
      </c>
      <c r="G132" s="6" t="n">
        <v>14.38</v>
      </c>
      <c r="H132" s="6" t="n">
        <v>187</v>
      </c>
      <c r="I132" s="6" t="n">
        <v>1438</v>
      </c>
      <c r="J132" s="6" t="n">
        <v>1251</v>
      </c>
    </row>
    <row collapsed="false" customFormat="false" customHeight="false" hidden="false" ht="12.1" outlineLevel="0" r="133">
      <c r="A133" s="21" t="n">
        <v>46265</v>
      </c>
      <c r="B133" s="16" t="s">
        <v>155</v>
      </c>
      <c r="C133" s="16" t="s">
        <v>26</v>
      </c>
      <c r="D133" s="16" t="s">
        <v>27</v>
      </c>
      <c r="E133" s="6" t="n">
        <v>1000</v>
      </c>
      <c r="F133" s="7" t="n">
        <v>100</v>
      </c>
      <c r="G133" s="6" t="n">
        <v>12.32</v>
      </c>
      <c r="H133" s="6" t="n">
        <v>160</v>
      </c>
      <c r="I133" s="6" t="n">
        <v>1232</v>
      </c>
      <c r="J133" s="6" t="n">
        <v>1072</v>
      </c>
    </row>
    <row collapsed="false" customFormat="false" customHeight="false" hidden="false" ht="12.1" outlineLevel="0" r="134">
      <c r="A134" s="21" t="n">
        <v>46272</v>
      </c>
      <c r="B134" s="16" t="s">
        <v>155</v>
      </c>
      <c r="C134" s="16" t="s">
        <v>16</v>
      </c>
      <c r="D134" s="16" t="s">
        <v>18</v>
      </c>
      <c r="E134" s="6" t="n">
        <v>1000</v>
      </c>
      <c r="F134" s="7" t="n">
        <v>100</v>
      </c>
      <c r="G134" s="6" t="n">
        <v>14.38</v>
      </c>
      <c r="H134" s="6" t="n">
        <v>187</v>
      </c>
      <c r="I134" s="6" t="n">
        <v>1438</v>
      </c>
      <c r="J134" s="6" t="n">
        <v>1251</v>
      </c>
    </row>
    <row collapsed="false" customFormat="false" customHeight="false" hidden="false" ht="12.1" outlineLevel="0" r="135">
      <c r="A135" s="21" t="n">
        <v>46302</v>
      </c>
      <c r="B135" s="16" t="s">
        <v>155</v>
      </c>
      <c r="C135" s="16" t="s">
        <v>16</v>
      </c>
      <c r="D135" s="16" t="s">
        <v>18</v>
      </c>
      <c r="E135" s="6" t="n">
        <v>1000</v>
      </c>
      <c r="F135" s="7" t="n">
        <v>100</v>
      </c>
      <c r="G135" s="6" t="n">
        <v>14.38</v>
      </c>
      <c r="H135" s="6" t="n">
        <v>187</v>
      </c>
      <c r="I135" s="6" t="n">
        <v>1438</v>
      </c>
      <c r="J135" s="6" t="n">
        <v>1251</v>
      </c>
    </row>
  </sheetData>
  <autoFilter ref="A1:J13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2" t="s">
        <v>49</v>
      </c>
      <c r="B1" s="22" t="s">
        <v>149</v>
      </c>
      <c r="C1" s="22" t="s">
        <v>0</v>
      </c>
      <c r="D1" s="22" t="s">
        <v>2</v>
      </c>
      <c r="E1" s="22" t="s">
        <v>150</v>
      </c>
      <c r="F1" s="22" t="s">
        <v>161</v>
      </c>
      <c r="G1" s="22" t="s">
        <v>162</v>
      </c>
      <c r="H1" s="22" t="s">
        <v>53</v>
      </c>
      <c r="I1" s="22" t="s">
        <v>163</v>
      </c>
      <c r="J1" s="22" t="s">
        <v>164</v>
      </c>
      <c r="K1" s="22" t="s">
        <v>165</v>
      </c>
      <c r="L1" s="22" t="s">
        <v>166</v>
      </c>
      <c r="M1" s="22" t="s">
        <v>167</v>
      </c>
      <c r="N1" s="22" t="s">
        <v>168</v>
      </c>
      <c r="O1" s="22" t="s">
        <v>169</v>
      </c>
    </row>
    <row collapsed="false" customFormat="false" customHeight="false" hidden="false" ht="12.1" outlineLevel="0" r="2">
      <c r="A2" s="23" t="n">
        <v>45659</v>
      </c>
      <c r="B2" s="16" t="s">
        <v>155</v>
      </c>
      <c r="C2" s="16" t="s">
        <v>16</v>
      </c>
      <c r="D2" s="16" t="s">
        <v>18</v>
      </c>
      <c r="E2" s="17" t="n">
        <v>100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521</v>
      </c>
      <c r="J2" s="17" t="n">
        <v>826.2833</v>
      </c>
      <c r="K2" s="6" t="s">
        <f>=Портфель!F2*Портфель!G2/100*Портфель!$Q$13+Портфель!H2*Портфель!$Q$13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3" t="n">
        <v>45659</v>
      </c>
      <c r="B3" s="16" t="s">
        <v>155</v>
      </c>
      <c r="C3" s="16" t="s">
        <v>22</v>
      </c>
      <c r="D3" s="16" t="s">
        <v>23</v>
      </c>
      <c r="E3" s="17" t="n">
        <v>100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521</v>
      </c>
      <c r="J3" s="17" t="n">
        <v>904.8054</v>
      </c>
      <c r="K3" s="6" t="s">
        <f>=Портфель!F3*Портфель!G3/100*Портфель!$Q$13+Портфель!H3*Портфель!$Q$13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3" t="n">
        <v>45659</v>
      </c>
      <c r="B4" s="16" t="s">
        <v>155</v>
      </c>
      <c r="C4" s="16" t="s">
        <v>26</v>
      </c>
      <c r="D4" s="16" t="s">
        <v>27</v>
      </c>
      <c r="E4" s="17" t="n">
        <v>100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521</v>
      </c>
      <c r="J4" s="17" t="n">
        <v>994.414</v>
      </c>
      <c r="K4" s="6" t="s">
        <f>=Портфель!F4*Портфель!G4/100*Портфель!$Q$13+Портфель!H4*Портфель!$Q$13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3" t="n">
        <v>45659</v>
      </c>
      <c r="B5" s="16" t="s">
        <v>155</v>
      </c>
      <c r="C5" s="16" t="s">
        <v>30</v>
      </c>
      <c r="D5" s="16" t="s">
        <v>31</v>
      </c>
      <c r="E5" s="17" t="n">
        <v>100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521</v>
      </c>
      <c r="J5" s="17" t="n">
        <v>944.0841</v>
      </c>
      <c r="K5" s="6" t="s">
        <f>=Портфель!F5*Портфель!G5/100*Портфель!$Q$13+Портфель!H5*Портфель!$Q$13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3"/>
      <c r="B6" s="16"/>
      <c r="C6" s="16"/>
      <c r="D6" s="16"/>
      <c r="E6" s="17"/>
      <c r="F6" s="7"/>
      <c r="G6" s="17"/>
      <c r="H6" s="16"/>
      <c r="I6" s="7"/>
      <c r="J6" s="17"/>
      <c r="K6" s="4" t="s">
        <v>40</v>
      </c>
      <c r="L6" s="8" t="s">
        <f>=SUBTOTAL(109,L2:L5)</f>
      </c>
      <c r="M6" s="8" t="s">
        <f>=SUBTOTAL(109,M2:M5)</f>
      </c>
      <c r="N6" s="8" t="s">
        <f>=MAX(0,M6*0.13)</f>
      </c>
    </row>
  </sheetData>
  <autoFilter ref="A1:O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2" t="s">
        <v>0</v>
      </c>
      <c r="B1" s="22" t="s">
        <v>2</v>
      </c>
      <c r="C1" s="22" t="s">
        <v>170</v>
      </c>
      <c r="D1" s="22" t="s">
        <v>171</v>
      </c>
      <c r="E1" s="22" t="s">
        <v>172</v>
      </c>
      <c r="F1" s="22" t="s">
        <v>173</v>
      </c>
      <c r="G1" s="22" t="s">
        <v>150</v>
      </c>
      <c r="H1" s="22" t="s">
        <v>174</v>
      </c>
      <c r="I1" s="22" t="s">
        <v>175</v>
      </c>
      <c r="J1" s="22" t="s">
        <v>176</v>
      </c>
      <c r="K1" s="22" t="s">
        <v>177</v>
      </c>
    </row>
    <row collapsed="false" customFormat="false" customHeight="false" hidden="false" ht="12.1" outlineLevel="0" r="2">
      <c r="A2" s="16" t="s">
        <v>123</v>
      </c>
      <c r="B2" s="16" t="s">
        <v>157</v>
      </c>
      <c r="C2" s="24" t="n">
        <v>45659</v>
      </c>
      <c r="D2" s="25" t="n">
        <v>46085</v>
      </c>
      <c r="E2" s="17" t="n">
        <v>995.5087</v>
      </c>
      <c r="F2" s="17" t="n">
        <v>1000</v>
      </c>
      <c r="G2" s="17" t="n">
        <v>100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124</v>
      </c>
      <c r="B3" s="16" t="s">
        <v>158</v>
      </c>
      <c r="C3" s="24" t="n">
        <v>45659</v>
      </c>
      <c r="D3" s="25" t="n">
        <v>46118</v>
      </c>
      <c r="E3" s="17" t="n">
        <v>1000.8939</v>
      </c>
      <c r="F3" s="17" t="n">
        <v>1000</v>
      </c>
      <c r="G3" s="17" t="n">
        <v>100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125</v>
      </c>
      <c r="B4" s="16" t="s">
        <v>156</v>
      </c>
      <c r="C4" s="24" t="n">
        <v>45659</v>
      </c>
      <c r="D4" s="25" t="n">
        <v>46080</v>
      </c>
      <c r="E4" s="17" t="n">
        <v>988.6112</v>
      </c>
      <c r="F4" s="17" t="n">
        <v>1000</v>
      </c>
      <c r="G4" s="17" t="n">
        <v>100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126</v>
      </c>
      <c r="B5" s="16" t="s">
        <v>159</v>
      </c>
      <c r="C5" s="24" t="n">
        <v>45659</v>
      </c>
      <c r="D5" s="25" t="n">
        <v>46045</v>
      </c>
      <c r="E5" s="17" t="n">
        <v>996.4</v>
      </c>
      <c r="F5" s="17" t="n">
        <v>1000</v>
      </c>
      <c r="G5" s="17" t="n">
        <v>100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127</v>
      </c>
      <c r="B6" s="16" t="s">
        <v>160</v>
      </c>
      <c r="C6" s="24" t="n">
        <v>45659</v>
      </c>
      <c r="D6" s="25" t="n">
        <v>46163</v>
      </c>
      <c r="E6" s="17" t="n">
        <v>933.8331</v>
      </c>
      <c r="F6" s="17" t="n">
        <v>1000</v>
      </c>
      <c r="G6" s="17" t="n">
        <v>100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2026-06-06T16:38:11.00Z</dcterms:created>
  <dc:creator>izi-invest.ru</dc:creator>
  <cp:revision>0</cp:revision>
</cp:coreProperties>
</file>