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Дивиденды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<sst xmlns="http://schemas.openxmlformats.org/spreadsheetml/2006/main" count="444" uniqueCount="150">
  <si>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</si>
  <si>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</si>
  <si>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</si>
  <si>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</si>
  <si>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</si>
  <si>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</si>
  <si>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</si>
  <si>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</si>
  <si>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</si>
  <si>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</si>
  <si>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</si>
  <si>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</si>
  <si>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</si>
  <si>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</si>
  <si>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</si>
  <si>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</si>
  <si>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MOEX</t>
  </si>
  <si>
    <t>share</t>
  </si>
  <si>
    <t>МосБиржа</t>
  </si>
  <si>
    <t>RUR</t>
  </si>
  <si>
    <t>AMD</t>
  </si>
  <si>
    <t>SBERP</t>
  </si>
  <si>
    <t>Сбербанк-п</t>
  </si>
  <si>
    <t>BYN</t>
  </si>
  <si>
    <t>SBER</t>
  </si>
  <si>
    <t>Сбербанк</t>
  </si>
  <si>
    <t>CAD</t>
  </si>
  <si>
    <t>MRKP</t>
  </si>
  <si>
    <t>РСетиЦП ао</t>
  </si>
  <si>
    <t>CHF</t>
  </si>
  <si>
    <t>MTSS</t>
  </si>
  <si>
    <t>МТС-ао</t>
  </si>
  <si>
    <t>CNY</t>
  </si>
  <si>
    <t>TATN</t>
  </si>
  <si>
    <t>Татнфт 3ао</t>
  </si>
  <si>
    <t>EUR</t>
  </si>
  <si>
    <t>LSNGP</t>
  </si>
  <si>
    <t>РСетиЛЭ-п</t>
  </si>
  <si>
    <t>GBP</t>
  </si>
  <si>
    <t>NVTK</t>
  </si>
  <si>
    <t>Новатэк ао</t>
  </si>
  <si>
    <t>GLD</t>
  </si>
  <si>
    <t>KZOS</t>
  </si>
  <si>
    <t>ОргСинт ао</t>
  </si>
  <si>
    <t>HKD</t>
  </si>
  <si>
    <t>MRKC</t>
  </si>
  <si>
    <t>РоссЦентр</t>
  </si>
  <si>
    <t>JPY</t>
  </si>
  <si>
    <t>IRAO</t>
  </si>
  <si>
    <t>ИнтерРАОао</t>
  </si>
  <si>
    <t>KZT</t>
  </si>
  <si>
    <t>ROSN</t>
  </si>
  <si>
    <t>Роснефть</t>
  </si>
  <si>
    <t>Сумма по акциям:</t>
  </si>
  <si>
    <t>SLV</t>
  </si>
  <si>
    <t>Рубль</t>
  </si>
  <si>
    <t>TRY</t>
  </si>
  <si>
    <t>Сумма по валютам:</t>
  </si>
  <si>
    <t>UAH</t>
  </si>
  <si>
    <t>Сумма: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</si>
  <si>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</si>
  <si>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</si>
  <si>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</si>
  <si>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</si>
  <si>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</si>
  <si>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</si>
  <si>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</si>
  <si>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</si>
  <si>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</si>
  <si>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Ввод МосБиржа</t>
  </si>
  <si>
    <t>Ввод МТС-ао</t>
  </si>
  <si>
    <t>Ввод Новатэк ао</t>
  </si>
  <si>
    <t>Ввод Роснефть</t>
  </si>
  <si>
    <t>Дивиденд по TATN - Татнфт 3ао 8шт. по 8.13 RUR - налог 8 RUR (данные из БД)</t>
  </si>
  <si>
    <t>Дивиденд по ROSN - Роснефть 7шт. по 11.56 RUR - налог 11 RUR (данные из БД)</t>
  </si>
  <si>
    <t>Дивиденд по NVTK - Новатэк ао 3шт. по 47.23 RUR - налог 18 RUR (данные из БД)</t>
  </si>
  <si>
    <t>Дивиденд по IRAO - ИнтерРАОао 1100шт. по 0.32 RUR - налог 46 RUR (данные из БД)</t>
  </si>
  <si>
    <t>Дивиденд по LSNGP - РСетиЛЭ-п 10шт. по 36.72 RUR - налог 48 RUR (данные из БД)</t>
  </si>
  <si>
    <t>Дивиденд по KZOS - ОргСинт ао 60шт. по 2.85 RUR - налог 22 RUR (данные из БД)</t>
  </si>
  <si>
    <t>Дивиденд по MRKP - РСетиЦП ао 10000шт. по 0.07 RUR - налог 94 RUR (данные из БД)</t>
  </si>
  <si>
    <t>Дивиденд по MRKC - РоссЦентр 5000шт. по 0.04 RUR - налог 25 RUR (данные из БД)</t>
  </si>
  <si>
    <t>Дивиденд по MOEX - МосБиржа 340шт. по 19.57 RUR - налог 865 RUR (данные из БД)</t>
  </si>
  <si>
    <t>Дивиденд по MTSS - МТС-ао 22шт. по 35 RUR - налог 100 RUR (данные из БД)</t>
  </si>
  <si>
    <t>Дивиденд по ROSN - Роснефть 7шт. по 2.27 RUR - налог 2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</si>
  <si>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</si>
  <si>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</si>
  <si>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</si>
  <si>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</si>
  <si>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</si>
  <si>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</si>
  <si>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</si>
  <si>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</si>
  <si>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MOEX
МосБиржа</t>
  </si>
  <si>
    <t>SBERP
Сбербанк-п</t>
  </si>
  <si>
    <t>SBER
Сбербанк</t>
  </si>
  <si>
    <t>MRKP
РСетиЦП ао</t>
  </si>
  <si>
    <t>MTSS
МТС-ао</t>
  </si>
  <si>
    <t>TATN
Татнфт 3ао</t>
  </si>
  <si>
    <t>LSNGP
РСетиЛЭ-п</t>
  </si>
  <si>
    <t>NVTK
Новатэк ао</t>
  </si>
  <si>
    <t>KZOS
ОргСинт ао</t>
  </si>
  <si>
    <t>MRKC
РоссЦентр</t>
  </si>
  <si>
    <t>IRAO
ИнтерРАОао</t>
  </si>
  <si>
    <t>ROSN
Роснефть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</si>
  <si>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</si>
  <si>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</si>
  <si>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</si>
  <si>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</si>
  <si>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</si>
  <si>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</si>
  <si>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</si>
  <si>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ПАО "Татнефть" ао</t>
  </si>
  <si>
    <t>Сбербанк России ПАО ап</t>
  </si>
  <si>
    <t>input</t>
  </si>
  <si>
    <t>custom</t>
  </si>
  <si>
    <t>"Интер РАО" ПАО ао</t>
  </si>
  <si>
    <t>ПАО "Органический синтез" ао</t>
  </si>
  <si>
    <t>paper_in</t>
  </si>
  <si>
    <t>Россети Ленэнерго ПАО-ап</t>
  </si>
  <si>
    <t>ПАО "Россети Центр" ао</t>
  </si>
  <si>
    <t>Россети Центр и Приволжье ао</t>
  </si>
  <si>
    <t>Сбербанк России ПАО ао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</si>
  <si>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</si>
  <si>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</si>
  <si>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</si>
  <si>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</si>
  <si>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</si>
  <si>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</si>
  <si>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</si>
  <si>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</si>
  <si>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</si>
  <si>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</si>
  <si>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</si>
  <si>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Акции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</si>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</sst>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E6FB71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4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340</v>
      </c>
      <c r="F2" s="6" t="n">
        <v>144.94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</v>
      </c>
      <c r="L2" s="6" t="n">
        <v>0</v>
      </c>
      <c r="M2" s="17" t="n">
        <v>38.94</v>
      </c>
      <c r="N2" s="16"/>
      <c r="O2" s="16" t="s">
        <v>20</v>
      </c>
      <c r="P2" s="17" t="n">
        <v>0.219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122</v>
      </c>
      <c r="F3" s="6" t="n">
        <v>265.48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-0.2122</v>
      </c>
      <c r="L3" s="6" t="n">
        <v>299.88</v>
      </c>
      <c r="M3" s="17" t="n">
        <v>25.6</v>
      </c>
      <c r="N3" s="16"/>
      <c r="O3" s="16" t="s">
        <v>23</v>
      </c>
      <c r="P3" s="17" t="n">
        <v>27.1525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61</v>
      </c>
      <c r="F4" s="6" t="n">
        <v>262.89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-0.2295</v>
      </c>
      <c r="L4" s="6" t="n">
        <v>300.12</v>
      </c>
      <c r="M4" s="17" t="n">
        <v>12.67</v>
      </c>
      <c r="N4" s="16"/>
      <c r="O4" s="16" t="s">
        <v>26</v>
      </c>
      <c r="P4" s="17" t="n">
        <v>55.547131002199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10000</v>
      </c>
      <c r="F5" s="6" t="n">
        <v>0.4918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-0.0479</v>
      </c>
      <c r="L5" s="6" t="n">
        <v>0.57</v>
      </c>
      <c r="M5" s="17" t="n">
        <v>3.89</v>
      </c>
      <c r="N5" s="16"/>
      <c r="O5" s="16" t="s">
        <v>29</v>
      </c>
      <c r="P5" s="17" t="n">
        <v>97.0578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22</v>
      </c>
      <c r="F6" s="6" t="n">
        <v>175.15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</v>
      </c>
      <c r="L6" s="6" t="n">
        <v>0</v>
      </c>
      <c r="M6" s="17" t="n">
        <v>3.05</v>
      </c>
      <c r="N6" s="16"/>
      <c r="O6" s="16" t="s">
        <v>32</v>
      </c>
      <c r="P6" s="17" t="n">
        <v>11.5698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8</v>
      </c>
      <c r="F7" s="6" t="n">
        <v>455.7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-0.2585</v>
      </c>
      <c r="L7" s="6" t="n">
        <v>542.7</v>
      </c>
      <c r="M7" s="17" t="n">
        <v>2.88</v>
      </c>
      <c r="N7" s="16"/>
      <c r="O7" s="16" t="s">
        <v>35</v>
      </c>
      <c r="P7" s="17" t="n">
        <v>89.5542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10</v>
      </c>
      <c r="F8" s="6" t="n">
        <v>328.35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0.3681</v>
      </c>
      <c r="L8" s="6" t="n">
        <v>305</v>
      </c>
      <c r="M8" s="17" t="n">
        <v>2.59</v>
      </c>
      <c r="N8" s="16"/>
      <c r="O8" s="16" t="s">
        <v>38</v>
      </c>
      <c r="P8" s="17" t="n">
        <v>105.3036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3</v>
      </c>
      <c r="F9" s="6" t="n">
        <v>955.8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-88.426</v>
      </c>
      <c r="L9" s="6" t="n">
        <v>0</v>
      </c>
      <c r="M9" s="17" t="n">
        <v>2.27</v>
      </c>
      <c r="N9" s="16"/>
      <c r="O9" s="16" t="s">
        <v>41</v>
      </c>
      <c r="P9" s="17" t="n">
        <v>10215.5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60</v>
      </c>
      <c r="F10" s="6" t="n">
        <v>46.5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-0.439</v>
      </c>
      <c r="L10" s="6" t="n">
        <v>66.8</v>
      </c>
      <c r="M10" s="17" t="n">
        <v>2.2</v>
      </c>
      <c r="N10" s="16"/>
      <c r="O10" s="16" t="s">
        <v>44</v>
      </c>
      <c r="P10" s="17" t="n">
        <v>9.9867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5000</v>
      </c>
      <c r="F11" s="6" t="n">
        <v>0.5308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-0.5887</v>
      </c>
      <c r="L11" s="6" t="n">
        <v>0.91</v>
      </c>
      <c r="M11" s="17" t="n">
        <v>2.1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48</v>
      </c>
      <c r="B12" s="16" t="s">
        <v>17</v>
      </c>
      <c r="C12" s="16" t="s">
        <v>49</v>
      </c>
      <c r="D12" s="16" t="s">
        <v>19</v>
      </c>
      <c r="E12" s="7" t="n">
        <v>1100</v>
      </c>
      <c r="F12" s="6" t="n">
        <v>2.323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-0.2934</v>
      </c>
      <c r="L12" s="6" t="n">
        <v>3.13</v>
      </c>
      <c r="M12" s="17" t="n">
        <v>2.02</v>
      </c>
      <c r="N12" s="16"/>
      <c r="O12" s="16" t="s">
        <v>50</v>
      </c>
      <c r="P12" s="17" t="n">
        <v>0.1695</v>
      </c>
      <c r="Q12" s="6" t="s">
        <f>=P12/$P$13</f>
      </c>
    </row>
    <row collapsed="false" customFormat="false" customHeight="false" hidden="false" ht="12.1" outlineLevel="0" r="13">
      <c r="A13" s="16" t="s">
        <v>51</v>
      </c>
      <c r="B13" s="16" t="s">
        <v>17</v>
      </c>
      <c r="C13" s="16" t="s">
        <v>52</v>
      </c>
      <c r="D13" s="16" t="s">
        <v>19</v>
      </c>
      <c r="E13" s="7" t="n">
        <v>7</v>
      </c>
      <c r="F13" s="6" t="n">
        <v>320.1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0</v>
      </c>
      <c r="L13" s="6" t="n">
        <v>0</v>
      </c>
      <c r="M13" s="17" t="n">
        <v>1.77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4"/>
      <c r="H14" s="4" t="s">
        <v>53</v>
      </c>
      <c r="I14" s="4"/>
      <c r="J14" s="5" t="s">
        <f>=SUM(J2:J13)</f>
      </c>
      <c r="K14" s="4"/>
      <c r="L14" s="4"/>
      <c r="M14" s="10" t="s">
        <f>=J14/J17</f>
      </c>
      <c r="N14" s="16"/>
      <c r="O14" s="16" t="s">
        <v>54</v>
      </c>
      <c r="P14" s="17" t="n">
        <v>145.85</v>
      </c>
      <c r="Q14" s="6" t="s">
        <f>=P14/$P$13</f>
      </c>
    </row>
    <row collapsed="false" customFormat="false" customHeight="false" hidden="false" ht="12.1" outlineLevel="0" r="15">
      <c r="A15" s="16" t="s">
        <v>19</v>
      </c>
      <c r="B15" s="16" t="s">
        <v>3</v>
      </c>
      <c r="C15" s="16" t="s">
        <v>55</v>
      </c>
      <c r="D15" s="16" t="s">
        <v>19</v>
      </c>
      <c r="E15" s="7" t="n">
        <v>28.12</v>
      </c>
      <c r="F15" s="6" t="n">
        <v>1</v>
      </c>
      <c r="G15" s="17" t="n">
        <v>0</v>
      </c>
      <c r="H15" s="6" t="n">
        <v>0</v>
      </c>
      <c r="I15" s="16"/>
      <c r="J15" s="6" t="s">
        <f>=E15*F15</f>
      </c>
      <c r="K15" s="17"/>
      <c r="L15" s="6"/>
      <c r="M15" s="17"/>
      <c r="N15" s="16"/>
      <c r="O15" s="16" t="s">
        <v>56</v>
      </c>
      <c r="P15" s="17" t="n">
        <v>1.69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4"/>
      <c r="H16" s="4" t="s">
        <v>57</v>
      </c>
      <c r="I16" s="4"/>
      <c r="J16" s="5" t="s">
        <f>=SUM(J15:J15)</f>
      </c>
      <c r="K16" s="4"/>
      <c r="L16" s="4"/>
      <c r="M16" s="10" t="s">
        <f>=J16/J17</f>
      </c>
      <c r="N16" s="16"/>
      <c r="O16" s="16" t="s">
        <v>58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4"/>
      <c r="H17" s="4" t="s">
        <v>59</v>
      </c>
      <c r="I17" s="4"/>
      <c r="J17" s="5" t="s">
        <f>=J14+J16</f>
      </c>
      <c r="K17" s="17"/>
      <c r="L17" s="6"/>
      <c r="M17" s="17"/>
      <c r="N17" s="16"/>
      <c r="O17" s="16" t="s">
        <v>60</v>
      </c>
      <c r="P17" s="17" t="n">
        <v>78.3159</v>
      </c>
      <c r="Q17" s="6" t="s">
        <f>=P17/$P$13</f>
      </c>
    </row>
  </sheetData>
  <mergeCells>
    <mergeCell ref="H14:I14"/>
    <mergeCell ref="H16:I16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61</v>
      </c>
      <c r="B1" s="18" t="s">
        <v>9</v>
      </c>
      <c r="C1" s="18" t="s">
        <v>62</v>
      </c>
      <c r="D1" s="18" t="s">
        <v>63</v>
      </c>
      <c r="E1" s="18" t="s">
        <v>64</v>
      </c>
      <c r="F1" s="18" t="s">
        <v>65</v>
      </c>
      <c r="G1" s="18" t="s">
        <v>66</v>
      </c>
      <c r="H1" s="18" t="s">
        <v>67</v>
      </c>
    </row>
    <row collapsed="false" customFormat="false" customHeight="false" hidden="false" ht="12.1" outlineLevel="0" r="2">
      <c r="A2" s="13" t="n">
        <v>46027.505555556</v>
      </c>
      <c r="B2" s="6" t="n">
        <v>80000</v>
      </c>
      <c r="C2" s="16" t="s">
        <v>68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46027.545833333</v>
      </c>
      <c r="B3" s="6" t="n">
        <v>58452.8</v>
      </c>
      <c r="C3" s="16" t="s">
        <v>69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46027.545833333</v>
      </c>
      <c r="B4" s="6" t="n">
        <v>4677.2</v>
      </c>
      <c r="C4" s="16" t="s">
        <v>70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46027.545833333</v>
      </c>
      <c r="B5" s="6" t="n">
        <v>3522</v>
      </c>
      <c r="C5" s="16" t="s">
        <v>71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46027.545833333</v>
      </c>
      <c r="B6" s="6" t="n">
        <v>2818.2</v>
      </c>
      <c r="C6" s="16" t="s">
        <v>72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46033</v>
      </c>
      <c r="B7" s="6" t="n">
        <v>-57.04</v>
      </c>
      <c r="C7" s="16" t="s">
        <v>73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46034</v>
      </c>
      <c r="B8" s="6" t="n">
        <v>-69.92</v>
      </c>
      <c r="C8" s="16" t="s">
        <v>74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46125</v>
      </c>
      <c r="B9" s="6" t="n">
        <v>-123.69</v>
      </c>
      <c r="C9" s="16" t="s">
        <v>75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46182</v>
      </c>
      <c r="B10" s="6" t="n">
        <v>-307.57</v>
      </c>
      <c r="C10" s="16" t="s">
        <v>76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46190</v>
      </c>
      <c r="B11" s="6" t="n">
        <v>-319.25</v>
      </c>
      <c r="C11" s="16" t="s">
        <v>77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46202</v>
      </c>
      <c r="B12" s="6" t="n">
        <v>-149</v>
      </c>
      <c r="C12" s="16" t="s">
        <v>78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46203</v>
      </c>
      <c r="B13" s="6" t="n">
        <v>-631</v>
      </c>
      <c r="C13" s="16" t="s">
        <v>79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46205</v>
      </c>
      <c r="B14" s="6" t="n">
        <v>-167.5</v>
      </c>
      <c r="C14" s="16" t="s">
        <v>80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46212</v>
      </c>
      <c r="B15" s="6" t="n">
        <v>-5788.8</v>
      </c>
      <c r="C15" s="16" t="s">
        <v>81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46212</v>
      </c>
      <c r="B16" s="6" t="n">
        <v>-670</v>
      </c>
      <c r="C16" s="16" t="s">
        <v>82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46212</v>
      </c>
      <c r="B17" s="6" t="n">
        <v>-13.89</v>
      </c>
      <c r="C17" s="16" t="s">
        <v>83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2" t="n">
        <v>46224.817708333</v>
      </c>
      <c r="B18" s="5" t="n">
        <v>-126540.37</v>
      </c>
      <c r="C18" s="14" t="s">
        <v>84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/>
      <c r="B19" s="9" t="s">
        <f>=XIRR(B2:B18,A2:A18)</f>
      </c>
      <c r="C19" s="16" t="s">
        <v>85</v>
      </c>
      <c r="D19" s="16"/>
      <c r="E19" s="16"/>
      <c r="F19" s="7"/>
      <c r="G19" s="2" t="s">
        <v>86</v>
      </c>
      <c r="H19" s="6" t="s">
        <f>=SUM(I2:H18)/365</f>
      </c>
    </row>
    <row collapsed="false" customFormat="false" customHeight="false" hidden="false" ht="12.1" outlineLevel="0" r="20">
      <c r="A20" s="13"/>
      <c r="B20" s="5" t="s">
        <f>=-SUM(B2:B18)</f>
      </c>
      <c r="C20" s="16" t="s">
        <v>87</v>
      </c>
      <c r="D20" s="16"/>
      <c r="E20" s="16"/>
      <c r="F20" s="7"/>
      <c r="G20" s="14" t="s">
        <v>88</v>
      </c>
      <c r="H20" s="9" t="s">
        <f>=B20/H19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J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48</v>
      </c>
      <c r="AG1" s="0"/>
      <c r="AH1" s="0"/>
      <c r="AI1" s="4" t="s">
        <v>51</v>
      </c>
      <c r="AJ1" s="0"/>
    </row>
    <row collapsed="false" customFormat="false" customHeight="false" hidden="false" ht="12.1" outlineLevel="0" r="2">
      <c r="A2" s="11" t="n">
        <v>46212</v>
      </c>
      <c r="B2" s="6" t="n">
        <v>-5788.8</v>
      </c>
      <c r="C2" s="0" t="s">
        <v>81</v>
      </c>
      <c r="D2" s="11" t="n">
        <v>46027</v>
      </c>
      <c r="E2" s="6" t="n">
        <v>36585.36</v>
      </c>
      <c r="F2" s="0" t="s">
        <v>89</v>
      </c>
      <c r="G2" s="11" t="n">
        <v>46027</v>
      </c>
      <c r="H2" s="6" t="n">
        <v>18307.32</v>
      </c>
      <c r="I2" s="0" t="s">
        <v>89</v>
      </c>
      <c r="J2" s="11" t="n">
        <v>46027</v>
      </c>
      <c r="K2" s="6" t="n">
        <v>5696</v>
      </c>
      <c r="L2" s="0" t="s">
        <v>89</v>
      </c>
      <c r="M2" s="11" t="n">
        <v>46212</v>
      </c>
      <c r="N2" s="6" t="n">
        <v>-670</v>
      </c>
      <c r="O2" s="0" t="s">
        <v>82</v>
      </c>
      <c r="P2" s="11" t="n">
        <v>46027</v>
      </c>
      <c r="Q2" s="6" t="n">
        <v>4341.6</v>
      </c>
      <c r="R2" s="0" t="s">
        <v>89</v>
      </c>
      <c r="S2" s="11" t="n">
        <v>46027</v>
      </c>
      <c r="T2" s="6" t="n">
        <v>3050</v>
      </c>
      <c r="U2" s="0" t="s">
        <v>89</v>
      </c>
      <c r="V2" s="11" t="n">
        <v>46125</v>
      </c>
      <c r="W2" s="6" t="n">
        <v>-123.69</v>
      </c>
      <c r="X2" s="0" t="s">
        <v>75</v>
      </c>
      <c r="Y2" s="11" t="n">
        <v>46027</v>
      </c>
      <c r="Z2" s="6" t="n">
        <v>4008</v>
      </c>
      <c r="AA2" s="0" t="s">
        <v>89</v>
      </c>
      <c r="AB2" s="11" t="n">
        <v>46027</v>
      </c>
      <c r="AC2" s="6" t="n">
        <v>4545</v>
      </c>
      <c r="AD2" s="0" t="s">
        <v>89</v>
      </c>
      <c r="AE2" s="11" t="n">
        <v>46027</v>
      </c>
      <c r="AF2" s="6" t="n">
        <v>3438.6</v>
      </c>
      <c r="AG2" s="0" t="s">
        <v>89</v>
      </c>
      <c r="AH2" s="11" t="n">
        <v>46034</v>
      </c>
      <c r="AI2" s="6" t="n">
        <v>-69.92</v>
      </c>
      <c r="AJ2" s="0" t="s">
        <v>74</v>
      </c>
    </row>
    <row collapsed="false" customFormat="false" customHeight="false" hidden="false" ht="12.1" outlineLevel="0" r="3">
      <c r="A3" s="11" t="n">
        <v>46224</v>
      </c>
      <c r="B3" s="8" t="s">
        <f>=-Портфель!J2</f>
      </c>
      <c r="C3" s="0" t="s">
        <v>90</v>
      </c>
      <c r="D3" s="11" t="n">
        <v>46224</v>
      </c>
      <c r="E3" s="8" t="s">
        <f>=-Портфель!J3</f>
      </c>
      <c r="F3" s="0" t="s">
        <v>90</v>
      </c>
      <c r="G3" s="11" t="n">
        <v>46224</v>
      </c>
      <c r="H3" s="8" t="s">
        <f>=-Портфель!J4</f>
      </c>
      <c r="I3" s="0" t="s">
        <v>90</v>
      </c>
      <c r="J3" s="11" t="n">
        <v>46203</v>
      </c>
      <c r="K3" s="6" t="n">
        <v>-631</v>
      </c>
      <c r="L3" s="0" t="s">
        <v>79</v>
      </c>
      <c r="M3" s="11" t="n">
        <v>46224</v>
      </c>
      <c r="N3" s="8" t="s">
        <f>=-Портфель!J6</f>
      </c>
      <c r="O3" s="0" t="s">
        <v>90</v>
      </c>
      <c r="P3" s="11" t="n">
        <v>46033</v>
      </c>
      <c r="Q3" s="6" t="n">
        <v>-57.04</v>
      </c>
      <c r="R3" s="0" t="s">
        <v>73</v>
      </c>
      <c r="S3" s="11" t="n">
        <v>46190</v>
      </c>
      <c r="T3" s="6" t="n">
        <v>-319.25</v>
      </c>
      <c r="U3" s="0" t="s">
        <v>77</v>
      </c>
      <c r="V3" s="11" t="n">
        <v>46224</v>
      </c>
      <c r="W3" s="8" t="s">
        <f>=-Портфель!J9</f>
      </c>
      <c r="X3" s="0" t="s">
        <v>90</v>
      </c>
      <c r="Y3" s="11" t="n">
        <v>46202</v>
      </c>
      <c r="Z3" s="6" t="n">
        <v>-149</v>
      </c>
      <c r="AA3" s="0" t="s">
        <v>78</v>
      </c>
      <c r="AB3" s="11" t="n">
        <v>46205</v>
      </c>
      <c r="AC3" s="6" t="n">
        <v>-167.5</v>
      </c>
      <c r="AD3" s="0" t="s">
        <v>80</v>
      </c>
      <c r="AE3" s="11" t="n">
        <v>46182</v>
      </c>
      <c r="AF3" s="6" t="n">
        <v>-307.57</v>
      </c>
      <c r="AG3" s="0" t="s">
        <v>76</v>
      </c>
      <c r="AH3" s="11" t="n">
        <v>46212</v>
      </c>
      <c r="AI3" s="6" t="n">
        <v>-13.89</v>
      </c>
      <c r="AJ3" s="0" t="s">
        <v>83</v>
      </c>
    </row>
    <row collapsed="false" customFormat="false" customHeight="false" hidden="false" ht="12.1" outlineLevel="0" r="4">
      <c r="A4" s="0"/>
      <c r="B4" s="10" t="s">
        <f>=XIRR(B2:B3,A2:A3)</f>
      </c>
      <c r="C4" s="0"/>
      <c r="D4" s="0"/>
      <c r="E4" s="10" t="s">
        <f>=XIRR(E2:E3,D2:D3)</f>
      </c>
      <c r="F4" s="0"/>
      <c r="G4" s="0"/>
      <c r="H4" s="10" t="s">
        <f>=XIRR(H2:H3,G2:G3)</f>
      </c>
      <c r="I4" s="0"/>
      <c r="J4" s="11" t="n">
        <v>46224</v>
      </c>
      <c r="K4" s="8" t="s">
        <f>=-Портфель!J5</f>
      </c>
      <c r="L4" s="0" t="s">
        <v>90</v>
      </c>
      <c r="M4" s="0"/>
      <c r="N4" s="10" t="s">
        <f>=XIRR(N2:N3,M2:M3)</f>
      </c>
      <c r="O4" s="0"/>
      <c r="P4" s="11" t="n">
        <v>46224</v>
      </c>
      <c r="Q4" s="8" t="s">
        <f>=-Портфель!J7</f>
      </c>
      <c r="R4" s="0" t="s">
        <v>90</v>
      </c>
      <c r="S4" s="11" t="n">
        <v>46224</v>
      </c>
      <c r="T4" s="8" t="s">
        <f>=-Портфель!J8</f>
      </c>
      <c r="U4" s="0" t="s">
        <v>90</v>
      </c>
      <c r="V4" s="0"/>
      <c r="W4" s="10" t="s">
        <f>=XIRR(W2:W3,V2:V3)</f>
      </c>
      <c r="X4" s="0"/>
      <c r="Y4" s="11" t="n">
        <v>46224</v>
      </c>
      <c r="Z4" s="8" t="s">
        <f>=-Портфель!J10</f>
      </c>
      <c r="AA4" s="0" t="s">
        <v>90</v>
      </c>
      <c r="AB4" s="11" t="n">
        <v>46224</v>
      </c>
      <c r="AC4" s="8" t="s">
        <f>=-Портфель!J11</f>
      </c>
      <c r="AD4" s="0" t="s">
        <v>90</v>
      </c>
      <c r="AE4" s="11" t="n">
        <v>46224</v>
      </c>
      <c r="AF4" s="8" t="s">
        <f>=-Портфель!J12</f>
      </c>
      <c r="AG4" s="0" t="s">
        <v>90</v>
      </c>
      <c r="AH4" s="11" t="n">
        <v>46224</v>
      </c>
      <c r="AI4" s="8" t="s">
        <f>=-Портфель!J13</f>
      </c>
      <c r="AJ4" s="0" t="s">
        <v>90</v>
      </c>
    </row>
    <row collapsed="false" customFormat="false" customHeight="false" hidden="false" ht="12.1" outlineLevel="0" r="5">
      <c r="A5" s="0"/>
      <c r="B5" s="8" t="s">
        <f>=-SUM(B2:B3)</f>
      </c>
      <c r="C5" s="0" t="s">
        <v>91</v>
      </c>
      <c r="D5" s="0"/>
      <c r="E5" s="8" t="s">
        <f>=-SUM(E2:E3)</f>
      </c>
      <c r="F5" s="0" t="s">
        <v>91</v>
      </c>
      <c r="G5" s="0"/>
      <c r="H5" s="8" t="s">
        <f>=-SUM(H2:H3)</f>
      </c>
      <c r="I5" s="0" t="s">
        <v>91</v>
      </c>
      <c r="J5" s="0"/>
      <c r="K5" s="10" t="s">
        <f>=XIRR(K2:K4,J2:J4)</f>
      </c>
      <c r="L5" s="0"/>
      <c r="M5" s="0"/>
      <c r="N5" s="8" t="s">
        <f>=-SUM(N2:N3)</f>
      </c>
      <c r="O5" s="0" t="s">
        <v>91</v>
      </c>
      <c r="P5" s="0"/>
      <c r="Q5" s="10" t="s">
        <f>=XIRR(Q2:Q4,P2:P4)</f>
      </c>
      <c r="R5" s="0"/>
      <c r="S5" s="0"/>
      <c r="T5" s="10" t="s">
        <f>=XIRR(T2:T4,S2:S4)</f>
      </c>
      <c r="U5" s="0"/>
      <c r="V5" s="0"/>
      <c r="W5" s="8" t="s">
        <f>=-SUM(W2:W3)</f>
      </c>
      <c r="X5" s="0" t="s">
        <v>91</v>
      </c>
      <c r="Y5" s="0"/>
      <c r="Z5" s="10" t="s">
        <f>=XIRR(Z2:Z4,Y2:Y4)</f>
      </c>
      <c r="AA5" s="0"/>
      <c r="AB5" s="0"/>
      <c r="AC5" s="10" t="s">
        <f>=XIRR(AC2:AC4,AB2:AB4)</f>
      </c>
      <c r="AD5" s="0"/>
      <c r="AE5" s="0"/>
      <c r="AF5" s="10" t="s">
        <f>=XIRR(AF2:AF4,AE2:AE4)</f>
      </c>
      <c r="AG5" s="0"/>
      <c r="AH5" s="0"/>
      <c r="AI5" s="10" t="s">
        <f>=XIRR(AI2:AI4,AH2:AH4)</f>
      </c>
      <c r="AJ5" s="0"/>
    </row>
    <row collapsed="false" customFormat="false" customHeight="false" hidden="false" ht="12.1" outlineLevel="0" r="6">
      <c r="A6" s="0"/>
      <c r="B6" s="0"/>
      <c r="C6" s="0"/>
      <c r="D6" s="0"/>
      <c r="E6" s="0"/>
      <c r="F6" s="0"/>
      <c r="G6" s="0"/>
      <c r="H6" s="0"/>
      <c r="I6" s="0"/>
      <c r="J6" s="0"/>
      <c r="K6" s="8" t="s">
        <f>=-SUM(K2:K4)</f>
      </c>
      <c r="L6" s="0" t="s">
        <v>91</v>
      </c>
      <c r="M6" s="0"/>
      <c r="N6" s="0"/>
      <c r="O6" s="0"/>
      <c r="P6" s="0"/>
      <c r="Q6" s="8" t="s">
        <f>=-SUM(Q2:Q4)</f>
      </c>
      <c r="R6" s="0" t="s">
        <v>91</v>
      </c>
      <c r="S6" s="0"/>
      <c r="T6" s="8" t="s">
        <f>=-SUM(T2:T4)</f>
      </c>
      <c r="U6" s="0" t="s">
        <v>91</v>
      </c>
      <c r="V6" s="0"/>
      <c r="W6" s="0"/>
      <c r="X6" s="0"/>
      <c r="Y6" s="0"/>
      <c r="Z6" s="8" t="s">
        <f>=-SUM(Z2:Z4)</f>
      </c>
      <c r="AA6" s="0" t="s">
        <v>91</v>
      </c>
      <c r="AB6" s="0"/>
      <c r="AC6" s="8" t="s">
        <f>=-SUM(AC2:AC4)</f>
      </c>
      <c r="AD6" s="0" t="s">
        <v>91</v>
      </c>
      <c r="AE6" s="0"/>
      <c r="AF6" s="8" t="s">
        <f>=-SUM(AF2:AF4)</f>
      </c>
      <c r="AG6" s="0" t="s">
        <v>91</v>
      </c>
      <c r="AH6" s="0"/>
      <c r="AI6" s="8" t="s">
        <f>=-SUM(AI2:AI4)</f>
      </c>
      <c r="AJ6" s="0" t="s">
        <v>91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J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92</v>
      </c>
      <c r="C1" s="0"/>
      <c r="D1" s="0"/>
      <c r="E1" s="3" t="s">
        <v>93</v>
      </c>
      <c r="F1" s="0"/>
      <c r="G1" s="0"/>
      <c r="H1" s="3" t="s">
        <v>94</v>
      </c>
      <c r="I1" s="0"/>
      <c r="J1" s="0"/>
      <c r="K1" s="3" t="s">
        <v>95</v>
      </c>
      <c r="L1" s="0"/>
      <c r="M1" s="0"/>
      <c r="N1" s="3" t="s">
        <v>96</v>
      </c>
      <c r="O1" s="0"/>
      <c r="P1" s="0"/>
      <c r="Q1" s="3" t="s">
        <v>97</v>
      </c>
      <c r="R1" s="0"/>
      <c r="S1" s="0"/>
      <c r="T1" s="3" t="s">
        <v>98</v>
      </c>
      <c r="U1" s="0"/>
      <c r="V1" s="0"/>
      <c r="W1" s="3" t="s">
        <v>99</v>
      </c>
      <c r="X1" s="0"/>
      <c r="Y1" s="0"/>
      <c r="Z1" s="3" t="s">
        <v>100</v>
      </c>
      <c r="AA1" s="0"/>
      <c r="AB1" s="0"/>
      <c r="AC1" s="3" t="s">
        <v>101</v>
      </c>
      <c r="AD1" s="0"/>
      <c r="AE1" s="0"/>
      <c r="AF1" s="3" t="s">
        <v>102</v>
      </c>
      <c r="AG1" s="0"/>
      <c r="AH1" s="0"/>
      <c r="AI1" s="3" t="s">
        <v>103</v>
      </c>
      <c r="AJ1" s="0"/>
    </row>
    <row collapsed="false" customFormat="false" customHeight="false" hidden="false" ht="12.1" outlineLevel="0" r="2">
      <c r="A2" s="11" t="n">
        <v>46027</v>
      </c>
      <c r="B2" s="6" t="n">
        <v>340</v>
      </c>
      <c r="C2" s="6" t="n">
        <v>0</v>
      </c>
      <c r="D2" s="11" t="n">
        <v>46027</v>
      </c>
      <c r="E2" s="6" t="n">
        <v>122</v>
      </c>
      <c r="F2" s="6" t="n">
        <v>36585.36</v>
      </c>
      <c r="G2" s="11" t="n">
        <v>46027</v>
      </c>
      <c r="H2" s="6" t="n">
        <v>61</v>
      </c>
      <c r="I2" s="6" t="n">
        <v>18307.32</v>
      </c>
      <c r="J2" s="11" t="n">
        <v>46027</v>
      </c>
      <c r="K2" s="6" t="n">
        <v>10000</v>
      </c>
      <c r="L2" s="6" t="n">
        <v>5696</v>
      </c>
      <c r="M2" s="11" t="n">
        <v>46027</v>
      </c>
      <c r="N2" s="6" t="n">
        <v>22</v>
      </c>
      <c r="O2" s="6" t="n">
        <v>0</v>
      </c>
      <c r="P2" s="11" t="n">
        <v>46027</v>
      </c>
      <c r="Q2" s="6" t="n">
        <v>8</v>
      </c>
      <c r="R2" s="6" t="n">
        <v>4341.6</v>
      </c>
      <c r="S2" s="11" t="n">
        <v>46027</v>
      </c>
      <c r="T2" s="6" t="n">
        <v>10</v>
      </c>
      <c r="U2" s="6" t="n">
        <v>3050</v>
      </c>
      <c r="V2" s="11" t="n">
        <v>46027</v>
      </c>
      <c r="W2" s="6" t="n">
        <v>3</v>
      </c>
      <c r="X2" s="6" t="n">
        <v>0</v>
      </c>
      <c r="Y2" s="11" t="n">
        <v>46027</v>
      </c>
      <c r="Z2" s="6" t="n">
        <v>60</v>
      </c>
      <c r="AA2" s="6" t="n">
        <v>4008</v>
      </c>
      <c r="AB2" s="11" t="n">
        <v>46027</v>
      </c>
      <c r="AC2" s="6" t="n">
        <v>5000</v>
      </c>
      <c r="AD2" s="6" t="n">
        <v>4545</v>
      </c>
      <c r="AE2" s="11" t="n">
        <v>46027</v>
      </c>
      <c r="AF2" s="6" t="n">
        <v>1100</v>
      </c>
      <c r="AG2" s="6" t="n">
        <v>3438.6</v>
      </c>
      <c r="AH2" s="11" t="n">
        <v>46027</v>
      </c>
      <c r="AI2" s="6" t="n">
        <v>7</v>
      </c>
      <c r="AJ2" s="6" t="n">
        <v>0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0"/>
      <c r="N3" s="5" t="s">
        <f>=SUM(O2:O2)/SUM(N2:N2)</f>
      </c>
      <c r="O3" s="0" t="s">
        <v>11</v>
      </c>
      <c r="P3" s="0"/>
      <c r="Q3" s="5" t="s">
        <f>=SUM(R2:R2)/SUM(Q2:Q2)</f>
      </c>
      <c r="R3" s="0" t="s">
        <v>11</v>
      </c>
      <c r="S3" s="0"/>
      <c r="T3" s="5" t="s">
        <f>=SUM(U2:U2)/SUM(T2:T2)</f>
      </c>
      <c r="U3" s="0" t="s">
        <v>11</v>
      </c>
      <c r="V3" s="0"/>
      <c r="W3" s="5" t="s">
        <f>=SUM(X2:X2)/SUM(W2:W2)</f>
      </c>
      <c r="X3" s="0" t="s">
        <v>11</v>
      </c>
      <c r="Y3" s="0"/>
      <c r="Z3" s="5" t="s">
        <f>=SUM(AA2:AA2)/SUM(Z2:Z2)</f>
      </c>
      <c r="AA3" s="0" t="s">
        <v>11</v>
      </c>
      <c r="AB3" s="0"/>
      <c r="AC3" s="5" t="s">
        <f>=SUM(AD2:AD2)/SUM(AC2:AC2)</f>
      </c>
      <c r="AD3" s="0" t="s">
        <v>11</v>
      </c>
      <c r="AE3" s="0"/>
      <c r="AF3" s="5" t="s">
        <f>=SUM(AG2:AG2)/SUM(AF2:AF2)</f>
      </c>
      <c r="AG3" s="0" t="s">
        <v>11</v>
      </c>
      <c r="AH3" s="0"/>
      <c r="AI3" s="5" t="s">
        <f>=SUM(AJ2:AJ2)/SUM(AI2:AI2)</f>
      </c>
      <c r="AJ3" s="0" t="s">
        <v>11</v>
      </c>
    </row>
    <row collapsed="false" customFormat="false" customHeight="false" hidden="false" ht="12.1" outlineLevel="0" r="4">
      <c r="A4" s="0"/>
      <c r="B4" s="6" t="n">
        <v>144.94</v>
      </c>
      <c r="C4" s="0" t="s">
        <v>104</v>
      </c>
      <c r="D4" s="0"/>
      <c r="E4" s="6" t="n">
        <v>265.48</v>
      </c>
      <c r="F4" s="0" t="s">
        <v>104</v>
      </c>
      <c r="G4" s="0"/>
      <c r="H4" s="6" t="n">
        <v>262.89</v>
      </c>
      <c r="I4" s="0" t="s">
        <v>104</v>
      </c>
      <c r="J4" s="0"/>
      <c r="K4" s="6" t="n">
        <v>0.4918</v>
      </c>
      <c r="L4" s="0" t="s">
        <v>104</v>
      </c>
      <c r="M4" s="0"/>
      <c r="N4" s="6" t="n">
        <v>175.15</v>
      </c>
      <c r="O4" s="0" t="s">
        <v>104</v>
      </c>
      <c r="P4" s="0"/>
      <c r="Q4" s="6" t="n">
        <v>455.7</v>
      </c>
      <c r="R4" s="0" t="s">
        <v>104</v>
      </c>
      <c r="S4" s="0"/>
      <c r="T4" s="6" t="n">
        <v>328.35</v>
      </c>
      <c r="U4" s="0" t="s">
        <v>104</v>
      </c>
      <c r="V4" s="0"/>
      <c r="W4" s="6" t="n">
        <v>955.8</v>
      </c>
      <c r="X4" s="0" t="s">
        <v>104</v>
      </c>
      <c r="Y4" s="0"/>
      <c r="Z4" s="6" t="n">
        <v>46.5</v>
      </c>
      <c r="AA4" s="0" t="s">
        <v>104</v>
      </c>
      <c r="AB4" s="0"/>
      <c r="AC4" s="6" t="n">
        <v>0.5308</v>
      </c>
      <c r="AD4" s="0" t="s">
        <v>104</v>
      </c>
      <c r="AE4" s="0"/>
      <c r="AF4" s="6" t="n">
        <v>2.323</v>
      </c>
      <c r="AG4" s="0" t="s">
        <v>104</v>
      </c>
      <c r="AH4" s="0"/>
      <c r="AI4" s="6" t="n">
        <v>320.1</v>
      </c>
      <c r="AJ4" s="0" t="s">
        <v>104</v>
      </c>
    </row>
    <row collapsed="false" customFormat="false" customHeight="false" hidden="false" ht="12.1" outlineLevel="0" r="5">
      <c r="A5" s="0"/>
      <c r="B5" s="6" t="n">
        <v>340</v>
      </c>
      <c r="C5" s="0" t="s">
        <v>105</v>
      </c>
      <c r="D5" s="0"/>
      <c r="E5" s="6" t="n">
        <v>122</v>
      </c>
      <c r="F5" s="0" t="s">
        <v>105</v>
      </c>
      <c r="G5" s="0"/>
      <c r="H5" s="6" t="n">
        <v>61</v>
      </c>
      <c r="I5" s="0" t="s">
        <v>105</v>
      </c>
      <c r="J5" s="0"/>
      <c r="K5" s="6" t="n">
        <v>10000</v>
      </c>
      <c r="L5" s="0" t="s">
        <v>105</v>
      </c>
      <c r="M5" s="0"/>
      <c r="N5" s="6" t="n">
        <v>22</v>
      </c>
      <c r="O5" s="0" t="s">
        <v>105</v>
      </c>
      <c r="P5" s="0"/>
      <c r="Q5" s="6" t="n">
        <v>8</v>
      </c>
      <c r="R5" s="0" t="s">
        <v>105</v>
      </c>
      <c r="S5" s="0"/>
      <c r="T5" s="6" t="n">
        <v>10</v>
      </c>
      <c r="U5" s="0" t="s">
        <v>105</v>
      </c>
      <c r="V5" s="0"/>
      <c r="W5" s="6" t="n">
        <v>3</v>
      </c>
      <c r="X5" s="0" t="s">
        <v>105</v>
      </c>
      <c r="Y5" s="0"/>
      <c r="Z5" s="6" t="n">
        <v>60</v>
      </c>
      <c r="AA5" s="0" t="s">
        <v>105</v>
      </c>
      <c r="AB5" s="0"/>
      <c r="AC5" s="6" t="n">
        <v>5000</v>
      </c>
      <c r="AD5" s="0" t="s">
        <v>105</v>
      </c>
      <c r="AE5" s="0"/>
      <c r="AF5" s="6" t="n">
        <v>1100</v>
      </c>
      <c r="AG5" s="0" t="s">
        <v>105</v>
      </c>
      <c r="AH5" s="0"/>
      <c r="AI5" s="6" t="n">
        <v>7</v>
      </c>
      <c r="AJ5" s="0" t="s">
        <v>105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106</v>
      </c>
      <c r="D6" s="0"/>
      <c r="E6" s="5" t="s">
        <f>=E5*(ABS(E4)-ABS(E3))</f>
      </c>
      <c r="F6" s="0" t="s">
        <v>106</v>
      </c>
      <c r="G6" s="0"/>
      <c r="H6" s="5" t="s">
        <f>=H5*(ABS(H4)-ABS(H3))</f>
      </c>
      <c r="I6" s="0" t="s">
        <v>106</v>
      </c>
      <c r="J6" s="0"/>
      <c r="K6" s="5" t="s">
        <f>=K5*(ABS(K4)-ABS(K3))</f>
      </c>
      <c r="L6" s="0" t="s">
        <v>106</v>
      </c>
      <c r="M6" s="0"/>
      <c r="N6" s="5" t="s">
        <f>=N5*(ABS(N4)-ABS(N3))</f>
      </c>
      <c r="O6" s="0" t="s">
        <v>106</v>
      </c>
      <c r="P6" s="0"/>
      <c r="Q6" s="5" t="s">
        <f>=Q5*(ABS(Q4)-ABS(Q3))</f>
      </c>
      <c r="R6" s="0" t="s">
        <v>106</v>
      </c>
      <c r="S6" s="0"/>
      <c r="T6" s="5" t="s">
        <f>=T5*(ABS(T4)-ABS(T3))</f>
      </c>
      <c r="U6" s="0" t="s">
        <v>106</v>
      </c>
      <c r="V6" s="0"/>
      <c r="W6" s="5" t="s">
        <f>=W5*(ABS(W4)-ABS(W3))</f>
      </c>
      <c r="X6" s="0" t="s">
        <v>106</v>
      </c>
      <c r="Y6" s="0"/>
      <c r="Z6" s="5" t="s">
        <f>=Z5*(ABS(Z4)-ABS(Z3))</f>
      </c>
      <c r="AA6" s="0" t="s">
        <v>106</v>
      </c>
      <c r="AB6" s="0"/>
      <c r="AC6" s="5" t="s">
        <f>=AC5*(ABS(AC4)-ABS(AC3))</f>
      </c>
      <c r="AD6" s="0" t="s">
        <v>106</v>
      </c>
      <c r="AE6" s="0"/>
      <c r="AF6" s="5" t="s">
        <f>=AF5*(ABS(AF4)-ABS(AF3))</f>
      </c>
      <c r="AG6" s="0" t="s">
        <v>106</v>
      </c>
      <c r="AH6" s="0"/>
      <c r="AI6" s="5" t="s">
        <f>=AI5*(ABS(AI4)-ABS(AI3))</f>
      </c>
      <c r="AJ6" s="0" t="s">
        <v>106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61</v>
      </c>
      <c r="B1" s="18" t="s">
        <v>0</v>
      </c>
      <c r="C1" s="18" t="s">
        <v>2</v>
      </c>
      <c r="D1" s="18" t="s">
        <v>107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108</v>
      </c>
      <c r="L1" s="18" t="s">
        <v>109</v>
      </c>
      <c r="M1" s="18" t="s">
        <v>19</v>
      </c>
      <c r="N1" s="18" t="s">
        <v>110</v>
      </c>
    </row>
    <row collapsed="false" customFormat="false" customHeight="false" hidden="false" ht="12.1" outlineLevel="0" r="2">
      <c r="A2" s="20" t="n">
        <v>46027.35625</v>
      </c>
      <c r="B2" s="16" t="s">
        <v>33</v>
      </c>
      <c r="C2" s="16" t="s">
        <v>111</v>
      </c>
      <c r="D2" s="16" t="s">
        <v>89</v>
      </c>
      <c r="E2" s="16" t="s">
        <v>17</v>
      </c>
      <c r="F2" s="16" t="s">
        <v>19</v>
      </c>
      <c r="G2" s="7" t="n">
        <v>8</v>
      </c>
      <c r="H2" s="6" t="n">
        <v>542.7</v>
      </c>
      <c r="I2" s="6" t="n">
        <v>-4341.6</v>
      </c>
      <c r="J2" s="6" t="n">
        <v>-0</v>
      </c>
      <c r="K2" s="6" t="n">
        <v>-0</v>
      </c>
      <c r="L2" s="6" t="n">
        <v>-0</v>
      </c>
      <c r="M2" s="6" t="s">
        <f>=I2+J2+K2+L2</f>
      </c>
      <c r="N2" s="16"/>
    </row>
    <row collapsed="false" customFormat="false" customHeight="false" hidden="false" ht="12.1" outlineLevel="0" r="3">
      <c r="A3" s="20" t="n">
        <v>46027.505555556</v>
      </c>
      <c r="B3" s="16" t="s">
        <v>21</v>
      </c>
      <c r="C3" s="16" t="s">
        <v>112</v>
      </c>
      <c r="D3" s="16" t="s">
        <v>89</v>
      </c>
      <c r="E3" s="16" t="s">
        <v>17</v>
      </c>
      <c r="F3" s="16" t="s">
        <v>19</v>
      </c>
      <c r="G3" s="7" t="n">
        <v>122</v>
      </c>
      <c r="H3" s="6" t="n">
        <v>299.88</v>
      </c>
      <c r="I3" s="6" t="n">
        <v>-36585.36</v>
      </c>
      <c r="J3" s="6" t="n">
        <v>-0</v>
      </c>
      <c r="K3" s="6" t="n">
        <v>-0</v>
      </c>
      <c r="L3" s="6" t="n">
        <v>-0</v>
      </c>
      <c r="M3" s="6" t="s">
        <f>=I3+J3+K3+L3</f>
      </c>
      <c r="N3" s="16"/>
    </row>
    <row collapsed="false" customFormat="false" customHeight="false" hidden="false" ht="12.1" outlineLevel="0" r="4">
      <c r="A4" s="21" t="n">
        <v>46027.505555556</v>
      </c>
      <c r="B4" s="22" t="s">
        <v>113</v>
      </c>
      <c r="C4" s="22" t="s">
        <v>68</v>
      </c>
      <c r="D4" s="22" t="s">
        <v>113</v>
      </c>
      <c r="E4" s="22" t="s">
        <v>114</v>
      </c>
      <c r="F4" s="22" t="s">
        <v>19</v>
      </c>
      <c r="G4" s="23" t="n">
        <v>80000</v>
      </c>
      <c r="H4" s="24" t="n">
        <v>1</v>
      </c>
      <c r="I4" s="24" t="n">
        <v>80000</v>
      </c>
      <c r="J4" s="24" t="n">
        <v>0</v>
      </c>
      <c r="K4" s="24" t="n">
        <v>-0</v>
      </c>
      <c r="L4" s="24" t="n">
        <v>-0</v>
      </c>
      <c r="M4" s="6" t="s">
        <f>=I4+J4+K4+L4</f>
      </c>
      <c r="N4" s="22"/>
    </row>
    <row collapsed="false" customFormat="false" customHeight="false" hidden="false" ht="12.1" outlineLevel="0" r="5">
      <c r="A5" s="20" t="n">
        <v>46027.545833333</v>
      </c>
      <c r="B5" s="16" t="s">
        <v>48</v>
      </c>
      <c r="C5" s="16" t="s">
        <v>115</v>
      </c>
      <c r="D5" s="16" t="s">
        <v>89</v>
      </c>
      <c r="E5" s="16" t="s">
        <v>17</v>
      </c>
      <c r="F5" s="16" t="s">
        <v>19</v>
      </c>
      <c r="G5" s="7" t="n">
        <v>1100</v>
      </c>
      <c r="H5" s="6" t="n">
        <v>3.126</v>
      </c>
      <c r="I5" s="6" t="n">
        <v>-3438.6</v>
      </c>
      <c r="J5" s="6" t="n">
        <v>-0</v>
      </c>
      <c r="K5" s="6" t="n">
        <v>-0</v>
      </c>
      <c r="L5" s="6" t="n">
        <v>-0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46027.545833333</v>
      </c>
      <c r="B6" s="16" t="s">
        <v>42</v>
      </c>
      <c r="C6" s="16" t="s">
        <v>116</v>
      </c>
      <c r="D6" s="16" t="s">
        <v>89</v>
      </c>
      <c r="E6" s="16" t="s">
        <v>17</v>
      </c>
      <c r="F6" s="16" t="s">
        <v>19</v>
      </c>
      <c r="G6" s="7" t="n">
        <v>60</v>
      </c>
      <c r="H6" s="6" t="n">
        <v>66.8</v>
      </c>
      <c r="I6" s="6" t="n">
        <v>-4008</v>
      </c>
      <c r="J6" s="6" t="n">
        <v>-0</v>
      </c>
      <c r="K6" s="6" t="n">
        <v>-0</v>
      </c>
      <c r="L6" s="6" t="n">
        <v>-0</v>
      </c>
      <c r="M6" s="6" t="s">
        <f>=I6+J6+K6+L6</f>
      </c>
      <c r="N6" s="16"/>
    </row>
    <row collapsed="false" customFormat="false" customHeight="false" hidden="false" ht="12.1" outlineLevel="0" r="7">
      <c r="A7" s="25" t="n">
        <v>46027.545833333</v>
      </c>
      <c r="B7" s="26" t="s">
        <v>16</v>
      </c>
      <c r="C7" s="26" t="s">
        <v>69</v>
      </c>
      <c r="D7" s="26" t="s">
        <v>117</v>
      </c>
      <c r="E7" s="26" t="s">
        <v>17</v>
      </c>
      <c r="F7" s="26" t="s">
        <v>19</v>
      </c>
      <c r="G7" s="27" t="n">
        <v>340</v>
      </c>
      <c r="H7" s="28" t="n">
        <v>173.8</v>
      </c>
      <c r="I7" s="28" t="n">
        <v>0</v>
      </c>
      <c r="J7" s="28" t="n">
        <v>0</v>
      </c>
      <c r="K7" s="28" t="n">
        <v>-0</v>
      </c>
      <c r="L7" s="28" t="n">
        <v>-0</v>
      </c>
      <c r="M7" s="6" t="s">
        <f>=I7+J7+K7+L7</f>
      </c>
      <c r="N7" s="26"/>
    </row>
    <row collapsed="false" customFormat="false" customHeight="false" hidden="false" ht="12.1" outlineLevel="0" r="8">
      <c r="A8" s="25" t="n">
        <v>46027.545833333</v>
      </c>
      <c r="B8" s="26" t="s">
        <v>30</v>
      </c>
      <c r="C8" s="26" t="s">
        <v>70</v>
      </c>
      <c r="D8" s="26" t="s">
        <v>117</v>
      </c>
      <c r="E8" s="26" t="s">
        <v>17</v>
      </c>
      <c r="F8" s="26" t="s">
        <v>19</v>
      </c>
      <c r="G8" s="27" t="n">
        <v>22</v>
      </c>
      <c r="H8" s="28" t="n">
        <v>214.65</v>
      </c>
      <c r="I8" s="28" t="n">
        <v>0</v>
      </c>
      <c r="J8" s="28" t="n">
        <v>0</v>
      </c>
      <c r="K8" s="28" t="n">
        <v>-0</v>
      </c>
      <c r="L8" s="28" t="n">
        <v>-0</v>
      </c>
      <c r="M8" s="6" t="s">
        <f>=I8+J8+K8+L8</f>
      </c>
      <c r="N8" s="26"/>
    </row>
    <row collapsed="false" customFormat="false" customHeight="false" hidden="false" ht="12.1" outlineLevel="0" r="9">
      <c r="A9" s="25" t="n">
        <v>46027.545833333</v>
      </c>
      <c r="B9" s="26" t="s">
        <v>39</v>
      </c>
      <c r="C9" s="26" t="s">
        <v>71</v>
      </c>
      <c r="D9" s="26" t="s">
        <v>117</v>
      </c>
      <c r="E9" s="26" t="s">
        <v>17</v>
      </c>
      <c r="F9" s="26" t="s">
        <v>19</v>
      </c>
      <c r="G9" s="27" t="n">
        <v>3</v>
      </c>
      <c r="H9" s="28" t="n">
        <v>1180.4</v>
      </c>
      <c r="I9" s="28" t="n">
        <v>0</v>
      </c>
      <c r="J9" s="28" t="n">
        <v>0</v>
      </c>
      <c r="K9" s="28" t="n">
        <v>-0</v>
      </c>
      <c r="L9" s="28" t="n">
        <v>-0</v>
      </c>
      <c r="M9" s="6" t="s">
        <f>=I9+J9+K9+L9</f>
      </c>
      <c r="N9" s="26"/>
    </row>
    <row collapsed="false" customFormat="false" customHeight="false" hidden="false" ht="12.1" outlineLevel="0" r="10">
      <c r="A10" s="25" t="n">
        <v>46027.545833333</v>
      </c>
      <c r="B10" s="26" t="s">
        <v>51</v>
      </c>
      <c r="C10" s="26" t="s">
        <v>72</v>
      </c>
      <c r="D10" s="26" t="s">
        <v>117</v>
      </c>
      <c r="E10" s="26" t="s">
        <v>17</v>
      </c>
      <c r="F10" s="26" t="s">
        <v>19</v>
      </c>
      <c r="G10" s="27" t="n">
        <v>7</v>
      </c>
      <c r="H10" s="28" t="n">
        <v>408</v>
      </c>
      <c r="I10" s="28" t="n">
        <v>0</v>
      </c>
      <c r="J10" s="28" t="n">
        <v>0</v>
      </c>
      <c r="K10" s="28" t="n">
        <v>-0</v>
      </c>
      <c r="L10" s="28" t="n">
        <v>-0</v>
      </c>
      <c r="M10" s="6" t="s">
        <f>=I10+J10+K10+L10</f>
      </c>
      <c r="N10" s="26"/>
    </row>
    <row collapsed="false" customFormat="false" customHeight="false" hidden="false" ht="12.1" outlineLevel="0" r="11">
      <c r="A11" s="20" t="n">
        <v>46027.545833333</v>
      </c>
      <c r="B11" s="16" t="s">
        <v>36</v>
      </c>
      <c r="C11" s="16" t="s">
        <v>118</v>
      </c>
      <c r="D11" s="16" t="s">
        <v>89</v>
      </c>
      <c r="E11" s="16" t="s">
        <v>17</v>
      </c>
      <c r="F11" s="16" t="s">
        <v>19</v>
      </c>
      <c r="G11" s="7" t="n">
        <v>10</v>
      </c>
      <c r="H11" s="6" t="n">
        <v>305</v>
      </c>
      <c r="I11" s="6" t="n">
        <v>-3050</v>
      </c>
      <c r="J11" s="6" t="n">
        <v>-0</v>
      </c>
      <c r="K11" s="6" t="n">
        <v>-0</v>
      </c>
      <c r="L11" s="6" t="n">
        <v>-0</v>
      </c>
      <c r="M11" s="6" t="s">
        <f>=I11+J11+K11+L11</f>
      </c>
      <c r="N11" s="16"/>
    </row>
    <row collapsed="false" customFormat="false" customHeight="false" hidden="false" ht="12.1" outlineLevel="0" r="12">
      <c r="A12" s="20" t="n">
        <v>46027.545833333</v>
      </c>
      <c r="B12" s="16" t="s">
        <v>45</v>
      </c>
      <c r="C12" s="16" t="s">
        <v>119</v>
      </c>
      <c r="D12" s="16" t="s">
        <v>89</v>
      </c>
      <c r="E12" s="16" t="s">
        <v>17</v>
      </c>
      <c r="F12" s="16" t="s">
        <v>19</v>
      </c>
      <c r="G12" s="7" t="n">
        <v>5000</v>
      </c>
      <c r="H12" s="6" t="n">
        <v>0.909</v>
      </c>
      <c r="I12" s="6" t="n">
        <v>-4545</v>
      </c>
      <c r="J12" s="6" t="n">
        <v>-0</v>
      </c>
      <c r="K12" s="6" t="n">
        <v>-0</v>
      </c>
      <c r="L12" s="6" t="n">
        <v>-0</v>
      </c>
      <c r="M12" s="6" t="s">
        <f>=I12+J12+K12+L12</f>
      </c>
      <c r="N12" s="16"/>
    </row>
    <row collapsed="false" customFormat="false" customHeight="false" hidden="false" ht="12.1" outlineLevel="0" r="13">
      <c r="A13" s="20" t="n">
        <v>46027.545833333</v>
      </c>
      <c r="B13" s="16" t="s">
        <v>27</v>
      </c>
      <c r="C13" s="16" t="s">
        <v>120</v>
      </c>
      <c r="D13" s="16" t="s">
        <v>89</v>
      </c>
      <c r="E13" s="16" t="s">
        <v>17</v>
      </c>
      <c r="F13" s="16" t="s">
        <v>19</v>
      </c>
      <c r="G13" s="7" t="n">
        <v>10000</v>
      </c>
      <c r="H13" s="6" t="n">
        <v>0.5696</v>
      </c>
      <c r="I13" s="6" t="n">
        <v>-5696</v>
      </c>
      <c r="J13" s="6" t="n">
        <v>-0</v>
      </c>
      <c r="K13" s="6" t="n">
        <v>-0</v>
      </c>
      <c r="L13" s="6" t="n">
        <v>-0</v>
      </c>
      <c r="M13" s="6" t="s">
        <f>=I13+J13+K13+L13</f>
      </c>
      <c r="N13" s="16"/>
    </row>
    <row collapsed="false" customFormat="false" customHeight="false" hidden="false" ht="12.1" outlineLevel="0" r="14">
      <c r="A14" s="20" t="n">
        <v>46027.545833333</v>
      </c>
      <c r="B14" s="16" t="s">
        <v>24</v>
      </c>
      <c r="C14" s="16" t="s">
        <v>121</v>
      </c>
      <c r="D14" s="16" t="s">
        <v>89</v>
      </c>
      <c r="E14" s="16" t="s">
        <v>17</v>
      </c>
      <c r="F14" s="16" t="s">
        <v>19</v>
      </c>
      <c r="G14" s="7" t="n">
        <v>61</v>
      </c>
      <c r="H14" s="6" t="n">
        <v>300.12</v>
      </c>
      <c r="I14" s="6" t="n">
        <v>-18307.32</v>
      </c>
      <c r="J14" s="6" t="n">
        <v>-0</v>
      </c>
      <c r="K14" s="6" t="n">
        <v>-0</v>
      </c>
      <c r="L14" s="6" t="n">
        <v>-0</v>
      </c>
      <c r="M14" s="6" t="s">
        <f>=I14+J14+K14+L14</f>
      </c>
      <c r="N14" s="16"/>
    </row>
    <row collapsed="false" customFormat="false" customHeight="false" hidden="false" ht="12.1" outlineLevel="0" r="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 t="s">
        <v>122</v>
      </c>
      <c r="M15" s="5" t="s">
        <f>=SUM(M2:M14)</f>
      </c>
      <c r="N15" s="4"/>
    </row>
  </sheetData>
  <autoFilter ref="A1:N1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0" t="s">
        <v>61</v>
      </c>
      <c r="B1" s="30" t="s">
        <v>123</v>
      </c>
      <c r="C1" s="30" t="s">
        <v>0</v>
      </c>
      <c r="D1" s="30" t="s">
        <v>2</v>
      </c>
      <c r="E1" s="30" t="s">
        <v>124</v>
      </c>
      <c r="F1" s="30" t="s">
        <v>3</v>
      </c>
      <c r="G1" s="30" t="s">
        <v>125</v>
      </c>
      <c r="H1" s="30" t="s">
        <v>126</v>
      </c>
      <c r="I1" s="30" t="s">
        <v>127</v>
      </c>
      <c r="J1" s="30" t="s">
        <v>128</v>
      </c>
      <c r="K1" s="30" t="s">
        <v>129</v>
      </c>
      <c r="L1" s="30" t="s">
        <v>130</v>
      </c>
      <c r="M1" s="30" t="s">
        <v>131</v>
      </c>
      <c r="N1" s="30" t="s">
        <v>132</v>
      </c>
    </row>
    <row collapsed="false" customFormat="false" customHeight="false" hidden="false" ht="12.1" outlineLevel="0" r="2">
      <c r="A2" s="29" t="n">
        <v>46033</v>
      </c>
      <c r="B2" s="16" t="s">
        <v>133</v>
      </c>
      <c r="C2" s="16" t="s">
        <v>33</v>
      </c>
      <c r="D2" s="16" t="s">
        <v>34</v>
      </c>
      <c r="E2" s="7" t="n">
        <v>8</v>
      </c>
      <c r="F2" s="16" t="s">
        <v>19</v>
      </c>
      <c r="G2" s="6" t="n">
        <v>8.13</v>
      </c>
      <c r="H2" s="6" t="n">
        <v>562.4</v>
      </c>
      <c r="I2" s="6" t="n">
        <v>542.7</v>
      </c>
      <c r="J2" s="6" t="n">
        <v>8</v>
      </c>
      <c r="K2" s="6" t="n">
        <v>65.04</v>
      </c>
      <c r="L2" s="6" t="n">
        <v>57.04</v>
      </c>
      <c r="M2" s="6" t="n">
        <v>1.31</v>
      </c>
      <c r="N2" s="6" t="n">
        <v>1.27</v>
      </c>
    </row>
    <row collapsed="false" customFormat="false" customHeight="false" hidden="false" ht="12.1" outlineLevel="0" r="3">
      <c r="A3" s="29" t="n">
        <v>46034</v>
      </c>
      <c r="B3" s="16" t="s">
        <v>133</v>
      </c>
      <c r="C3" s="16" t="s">
        <v>51</v>
      </c>
      <c r="D3" s="16" t="s">
        <v>52</v>
      </c>
      <c r="E3" s="7" t="n">
        <v>7</v>
      </c>
      <c r="F3" s="16" t="s">
        <v>19</v>
      </c>
      <c r="G3" s="6" t="n">
        <v>11.56</v>
      </c>
      <c r="H3" s="6" t="n">
        <v>392.05</v>
      </c>
      <c r="I3" s="6" t="n">
        <v>0</v>
      </c>
      <c r="J3" s="6" t="n">
        <v>11</v>
      </c>
      <c r="K3" s="6" t="n">
        <v>80.92</v>
      </c>
      <c r="L3" s="6" t="n">
        <v>69.92</v>
      </c>
      <c r="M3" s="6" t="n">
        <v>0</v>
      </c>
      <c r="N3" s="6" t="n">
        <v>2.55</v>
      </c>
    </row>
    <row collapsed="false" customFormat="false" customHeight="false" hidden="false" ht="12.1" outlineLevel="0" r="4">
      <c r="A4" s="29" t="n">
        <v>46125</v>
      </c>
      <c r="B4" s="16" t="s">
        <v>133</v>
      </c>
      <c r="C4" s="16" t="s">
        <v>39</v>
      </c>
      <c r="D4" s="16" t="s">
        <v>40</v>
      </c>
      <c r="E4" s="7" t="n">
        <v>3</v>
      </c>
      <c r="F4" s="16" t="s">
        <v>19</v>
      </c>
      <c r="G4" s="6" t="n">
        <v>47.23</v>
      </c>
      <c r="H4" s="6" t="n">
        <v>1207.5</v>
      </c>
      <c r="I4" s="6" t="n">
        <v>0</v>
      </c>
      <c r="J4" s="6" t="n">
        <v>18</v>
      </c>
      <c r="K4" s="6" t="n">
        <v>141.69</v>
      </c>
      <c r="L4" s="6" t="n">
        <v>123.69</v>
      </c>
      <c r="M4" s="6" t="n">
        <v>0</v>
      </c>
      <c r="N4" s="6" t="n">
        <v>3.41</v>
      </c>
    </row>
    <row collapsed="false" customFormat="false" customHeight="false" hidden="false" ht="12.1" outlineLevel="0" r="5">
      <c r="A5" s="29" t="n">
        <v>46182</v>
      </c>
      <c r="B5" s="16" t="s">
        <v>133</v>
      </c>
      <c r="C5" s="16" t="s">
        <v>48</v>
      </c>
      <c r="D5" s="16" t="s">
        <v>49</v>
      </c>
      <c r="E5" s="7" t="n">
        <v>1100</v>
      </c>
      <c r="F5" s="16" t="s">
        <v>19</v>
      </c>
      <c r="G5" s="6" t="n">
        <v>0.3214</v>
      </c>
      <c r="H5" s="6" t="n">
        <v>2.758</v>
      </c>
      <c r="I5" s="6" t="n">
        <v>3.13</v>
      </c>
      <c r="J5" s="6" t="n">
        <v>46</v>
      </c>
      <c r="K5" s="6" t="n">
        <v>353.5678</v>
      </c>
      <c r="L5" s="6" t="n">
        <v>307.57</v>
      </c>
      <c r="M5" s="6" t="n">
        <v>8.94</v>
      </c>
      <c r="N5" s="6" t="n">
        <v>10.14</v>
      </c>
    </row>
    <row collapsed="false" customFormat="false" customHeight="false" hidden="false" ht="12.1" outlineLevel="0" r="6">
      <c r="A6" s="29" t="n">
        <v>46190</v>
      </c>
      <c r="B6" s="16" t="s">
        <v>133</v>
      </c>
      <c r="C6" s="16" t="s">
        <v>36</v>
      </c>
      <c r="D6" s="16" t="s">
        <v>37</v>
      </c>
      <c r="E6" s="7" t="n">
        <v>10</v>
      </c>
      <c r="F6" s="16" t="s">
        <v>19</v>
      </c>
      <c r="G6" s="6" t="n">
        <v>36.7247</v>
      </c>
      <c r="H6" s="6" t="n">
        <v>368</v>
      </c>
      <c r="I6" s="6" t="n">
        <v>305</v>
      </c>
      <c r="J6" s="6" t="n">
        <v>48</v>
      </c>
      <c r="K6" s="6" t="n">
        <v>367.247</v>
      </c>
      <c r="L6" s="6" t="n">
        <v>319.25</v>
      </c>
      <c r="M6" s="6" t="n">
        <v>10.47</v>
      </c>
      <c r="N6" s="6" t="n">
        <v>8.68</v>
      </c>
    </row>
    <row collapsed="false" customFormat="false" customHeight="false" hidden="false" ht="12.1" outlineLevel="0" r="7">
      <c r="A7" s="29" t="n">
        <v>46202</v>
      </c>
      <c r="B7" s="16" t="s">
        <v>133</v>
      </c>
      <c r="C7" s="16" t="s">
        <v>42</v>
      </c>
      <c r="D7" s="16" t="s">
        <v>43</v>
      </c>
      <c r="E7" s="7" t="n">
        <v>60</v>
      </c>
      <c r="F7" s="16" t="s">
        <v>19</v>
      </c>
      <c r="G7" s="6" t="n">
        <v>2.85</v>
      </c>
      <c r="H7" s="6" t="n">
        <v>51.1</v>
      </c>
      <c r="I7" s="6" t="n">
        <v>66.8</v>
      </c>
      <c r="J7" s="6" t="n">
        <v>22</v>
      </c>
      <c r="K7" s="6" t="n">
        <v>171</v>
      </c>
      <c r="L7" s="6" t="n">
        <v>149</v>
      </c>
      <c r="M7" s="6" t="n">
        <v>3.72</v>
      </c>
      <c r="N7" s="6" t="n">
        <v>4.86</v>
      </c>
    </row>
    <row collapsed="false" customFormat="false" customHeight="false" hidden="false" ht="12.1" outlineLevel="0" r="8">
      <c r="A8" s="29" t="n">
        <v>46203</v>
      </c>
      <c r="B8" s="16" t="s">
        <v>133</v>
      </c>
      <c r="C8" s="16" t="s">
        <v>27</v>
      </c>
      <c r="D8" s="16" t="s">
        <v>28</v>
      </c>
      <c r="E8" s="7" t="n">
        <v>10000</v>
      </c>
      <c r="F8" s="16" t="s">
        <v>19</v>
      </c>
      <c r="G8" s="6" t="n">
        <v>0.0725</v>
      </c>
      <c r="H8" s="6" t="n">
        <v>0.5215</v>
      </c>
      <c r="I8" s="6" t="n">
        <v>0.57</v>
      </c>
      <c r="J8" s="6" t="n">
        <v>94</v>
      </c>
      <c r="K8" s="6" t="n">
        <v>725</v>
      </c>
      <c r="L8" s="6" t="n">
        <v>631</v>
      </c>
      <c r="M8" s="6" t="n">
        <v>11.08</v>
      </c>
      <c r="N8" s="6" t="n">
        <v>12.1</v>
      </c>
    </row>
    <row collapsed="false" customFormat="false" customHeight="false" hidden="false" ht="12.1" outlineLevel="0" r="9">
      <c r="A9" s="29" t="n">
        <v>46205</v>
      </c>
      <c r="B9" s="16" t="s">
        <v>133</v>
      </c>
      <c r="C9" s="16" t="s">
        <v>45</v>
      </c>
      <c r="D9" s="16" t="s">
        <v>46</v>
      </c>
      <c r="E9" s="7" t="n">
        <v>5000</v>
      </c>
      <c r="F9" s="16" t="s">
        <v>19</v>
      </c>
      <c r="G9" s="6" t="n">
        <v>0.0385</v>
      </c>
      <c r="H9" s="6" t="n">
        <v>0.5426</v>
      </c>
      <c r="I9" s="6" t="n">
        <v>0.91</v>
      </c>
      <c r="J9" s="6" t="n">
        <v>25</v>
      </c>
      <c r="K9" s="6" t="n">
        <v>192.5</v>
      </c>
      <c r="L9" s="6" t="n">
        <v>167.5</v>
      </c>
      <c r="M9" s="6" t="n">
        <v>3.69</v>
      </c>
      <c r="N9" s="6" t="n">
        <v>6.17</v>
      </c>
    </row>
    <row collapsed="false" customFormat="false" customHeight="false" hidden="false" ht="12.1" outlineLevel="0" r="10">
      <c r="A10" s="29" t="n">
        <v>46212</v>
      </c>
      <c r="B10" s="16" t="s">
        <v>133</v>
      </c>
      <c r="C10" s="16" t="s">
        <v>16</v>
      </c>
      <c r="D10" s="16" t="s">
        <v>18</v>
      </c>
      <c r="E10" s="7" t="n">
        <v>340</v>
      </c>
      <c r="F10" s="16" t="s">
        <v>19</v>
      </c>
      <c r="G10" s="6" t="n">
        <v>19.57</v>
      </c>
      <c r="H10" s="6" t="n">
        <v>147.75</v>
      </c>
      <c r="I10" s="6" t="n">
        <v>0</v>
      </c>
      <c r="J10" s="6" t="n">
        <v>865</v>
      </c>
      <c r="K10" s="6" t="n">
        <v>6653.8</v>
      </c>
      <c r="L10" s="6" t="n">
        <v>5788.8</v>
      </c>
      <c r="M10" s="6" t="n">
        <v>0</v>
      </c>
      <c r="N10" s="6" t="n">
        <v>11.52</v>
      </c>
    </row>
    <row collapsed="false" customFormat="false" customHeight="false" hidden="false" ht="12.1" outlineLevel="0" r="11">
      <c r="A11" s="29" t="n">
        <v>46212</v>
      </c>
      <c r="B11" s="16" t="s">
        <v>133</v>
      </c>
      <c r="C11" s="16" t="s">
        <v>30</v>
      </c>
      <c r="D11" s="16" t="s">
        <v>31</v>
      </c>
      <c r="E11" s="7" t="n">
        <v>22</v>
      </c>
      <c r="F11" s="16" t="s">
        <v>19</v>
      </c>
      <c r="G11" s="6" t="n">
        <v>35</v>
      </c>
      <c r="H11" s="6" t="n">
        <v>181.75</v>
      </c>
      <c r="I11" s="6" t="n">
        <v>0</v>
      </c>
      <c r="J11" s="6" t="n">
        <v>100</v>
      </c>
      <c r="K11" s="6" t="n">
        <v>770</v>
      </c>
      <c r="L11" s="6" t="n">
        <v>670</v>
      </c>
      <c r="M11" s="6" t="n">
        <v>0</v>
      </c>
      <c r="N11" s="6" t="n">
        <v>16.76</v>
      </c>
    </row>
    <row collapsed="false" customFormat="false" customHeight="false" hidden="false" ht="12.1" outlineLevel="0" r="12">
      <c r="A12" s="29" t="n">
        <v>46212</v>
      </c>
      <c r="B12" s="16" t="s">
        <v>133</v>
      </c>
      <c r="C12" s="16" t="s">
        <v>51</v>
      </c>
      <c r="D12" s="16" t="s">
        <v>52</v>
      </c>
      <c r="E12" s="7" t="n">
        <v>7</v>
      </c>
      <c r="F12" s="16" t="s">
        <v>19</v>
      </c>
      <c r="G12" s="6" t="n">
        <v>2.27</v>
      </c>
      <c r="H12" s="6" t="n">
        <v>312.85</v>
      </c>
      <c r="I12" s="6" t="n">
        <v>0</v>
      </c>
      <c r="J12" s="6" t="n">
        <v>2</v>
      </c>
      <c r="K12" s="6" t="n">
        <v>15.89</v>
      </c>
      <c r="L12" s="6" t="n">
        <v>13.89</v>
      </c>
      <c r="M12" s="6" t="n">
        <v>0</v>
      </c>
      <c r="N12" s="6" t="n">
        <v>0.63</v>
      </c>
    </row>
    <row collapsed="false" customFormat="false" customHeight="false" hidden="false" ht="12.1" outlineLevel="0" r="13">
      <c r="A13" s="29"/>
      <c r="B13" s="16"/>
      <c r="C13" s="16"/>
      <c r="D13" s="16"/>
      <c r="E13" s="7"/>
      <c r="F13" s="16"/>
      <c r="G13" s="6"/>
      <c r="H13" s="6"/>
      <c r="I13" s="6"/>
      <c r="J13" s="6"/>
      <c r="K13" s="6"/>
      <c r="L13" s="6"/>
      <c r="M13" s="6"/>
      <c r="N13" s="6"/>
    </row>
    <row collapsed="false" customFormat="false" customHeight="false" hidden="false" ht="12.1" outlineLevel="0" r="14">
      <c r="A14" s="29" t="n">
        <v>46218</v>
      </c>
      <c r="B14" s="16" t="s">
        <v>133</v>
      </c>
      <c r="C14" s="16" t="s">
        <v>33</v>
      </c>
      <c r="D14" s="16" t="s">
        <v>34</v>
      </c>
      <c r="E14" s="7" t="n">
        <v>8</v>
      </c>
      <c r="F14" s="16" t="s">
        <v>19</v>
      </c>
      <c r="G14" s="6" t="n">
        <v>11.61</v>
      </c>
      <c r="H14" s="6" t="n">
        <v>465.5</v>
      </c>
      <c r="I14" s="6" t="n">
        <v>542.7</v>
      </c>
      <c r="J14" s="6" t="n">
        <v>12</v>
      </c>
      <c r="K14" s="6" t="n">
        <v>92.88</v>
      </c>
      <c r="L14" s="6" t="n">
        <v>80.88</v>
      </c>
      <c r="M14" s="6" t="n">
        <v>1.86</v>
      </c>
      <c r="N14" s="6" t="n">
        <v>2.17</v>
      </c>
    </row>
    <row collapsed="false" customFormat="false" customHeight="false" hidden="false" ht="12.1" outlineLevel="0" r="15">
      <c r="A15" s="29" t="n">
        <v>46223</v>
      </c>
      <c r="B15" s="16" t="s">
        <v>133</v>
      </c>
      <c r="C15" s="16" t="s">
        <v>21</v>
      </c>
      <c r="D15" s="16" t="s">
        <v>22</v>
      </c>
      <c r="E15" s="7" t="n">
        <v>122</v>
      </c>
      <c r="F15" s="16" t="s">
        <v>19</v>
      </c>
      <c r="G15" s="6" t="n">
        <v>37.64</v>
      </c>
      <c r="H15" s="6" t="n">
        <v>263.26</v>
      </c>
      <c r="I15" s="6" t="n">
        <v>299.88</v>
      </c>
      <c r="J15" s="6" t="n">
        <v>597</v>
      </c>
      <c r="K15" s="6" t="n">
        <v>4592.08</v>
      </c>
      <c r="L15" s="6" t="n">
        <v>3995.08</v>
      </c>
      <c r="M15" s="6" t="n">
        <v>10.92</v>
      </c>
      <c r="N15" s="6" t="n">
        <v>12.44</v>
      </c>
    </row>
    <row collapsed="false" customFormat="false" customHeight="false" hidden="false" ht="12.1" outlineLevel="0" r="16">
      <c r="A16" s="29" t="n">
        <v>46223</v>
      </c>
      <c r="B16" s="16" t="s">
        <v>133</v>
      </c>
      <c r="C16" s="16" t="s">
        <v>24</v>
      </c>
      <c r="D16" s="16" t="s">
        <v>25</v>
      </c>
      <c r="E16" s="7" t="n">
        <v>61</v>
      </c>
      <c r="F16" s="16" t="s">
        <v>19</v>
      </c>
      <c r="G16" s="6" t="n">
        <v>37.64</v>
      </c>
      <c r="H16" s="6" t="n">
        <v>260.99</v>
      </c>
      <c r="I16" s="6" t="n">
        <v>300.12</v>
      </c>
      <c r="J16" s="6" t="n">
        <v>298</v>
      </c>
      <c r="K16" s="6" t="n">
        <v>2296.04</v>
      </c>
      <c r="L16" s="6" t="n">
        <v>1998.04</v>
      </c>
      <c r="M16" s="6" t="n">
        <v>10.91</v>
      </c>
      <c r="N16" s="6" t="n">
        <v>12.55</v>
      </c>
    </row>
  </sheetData>
  <autoFilter ref="A1:N1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0" t="s">
        <v>61</v>
      </c>
      <c r="B1" s="30" t="s">
        <v>123</v>
      </c>
      <c r="C1" s="30" t="s">
        <v>0</v>
      </c>
      <c r="D1" s="30" t="s">
        <v>2</v>
      </c>
      <c r="E1" s="30" t="s">
        <v>124</v>
      </c>
      <c r="F1" s="30" t="s">
        <v>134</v>
      </c>
      <c r="G1" s="30" t="s">
        <v>135</v>
      </c>
      <c r="H1" s="30" t="s">
        <v>65</v>
      </c>
      <c r="I1" s="30" t="s">
        <v>136</v>
      </c>
      <c r="J1" s="30" t="s">
        <v>137</v>
      </c>
      <c r="K1" s="30" t="s">
        <v>138</v>
      </c>
      <c r="L1" s="30" t="s">
        <v>139</v>
      </c>
      <c r="M1" s="30" t="s">
        <v>140</v>
      </c>
      <c r="N1" s="30" t="s">
        <v>141</v>
      </c>
      <c r="O1" s="30" t="s">
        <v>142</v>
      </c>
    </row>
    <row collapsed="false" customFormat="false" customHeight="false" hidden="false" ht="12.1" outlineLevel="0" r="2">
      <c r="A2" s="31" t="n">
        <v>46027</v>
      </c>
      <c r="B2" s="16" t="s">
        <v>133</v>
      </c>
      <c r="C2" s="16" t="s">
        <v>16</v>
      </c>
      <c r="D2" s="16" t="s">
        <v>18</v>
      </c>
      <c r="E2" s="17" t="n">
        <v>340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198</v>
      </c>
      <c r="J2" s="17" t="n">
        <v>0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1" t="n">
        <v>46027</v>
      </c>
      <c r="B3" s="16" t="s">
        <v>133</v>
      </c>
      <c r="C3" s="16" t="s">
        <v>21</v>
      </c>
      <c r="D3" s="16" t="s">
        <v>22</v>
      </c>
      <c r="E3" s="17" t="n">
        <v>122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198</v>
      </c>
      <c r="J3" s="17" t="n">
        <v>299.88</v>
      </c>
      <c r="K3" s="6" t="s">
        <f>=Портфель!F3*Портфель!$Q$13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1" t="n">
        <v>46027</v>
      </c>
      <c r="B4" s="16" t="s">
        <v>133</v>
      </c>
      <c r="C4" s="16" t="s">
        <v>24</v>
      </c>
      <c r="D4" s="16" t="s">
        <v>25</v>
      </c>
      <c r="E4" s="17" t="n">
        <v>61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198</v>
      </c>
      <c r="J4" s="17" t="n">
        <v>300.12</v>
      </c>
      <c r="K4" s="6" t="s">
        <f>=Портфель!F4*Портфель!$Q$13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1" t="n">
        <v>46027</v>
      </c>
      <c r="B5" s="16" t="s">
        <v>133</v>
      </c>
      <c r="C5" s="16" t="s">
        <v>27</v>
      </c>
      <c r="D5" s="16" t="s">
        <v>28</v>
      </c>
      <c r="E5" s="17" t="n">
        <v>10000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198</v>
      </c>
      <c r="J5" s="17" t="n">
        <v>0.5696</v>
      </c>
      <c r="K5" s="6" t="s">
        <f>=Портфель!F5*Портфель!$Q$13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1" t="n">
        <v>46027</v>
      </c>
      <c r="B6" s="16" t="s">
        <v>133</v>
      </c>
      <c r="C6" s="16" t="s">
        <v>30</v>
      </c>
      <c r="D6" s="16" t="s">
        <v>31</v>
      </c>
      <c r="E6" s="17" t="n">
        <v>22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198</v>
      </c>
      <c r="J6" s="17" t="n">
        <v>0</v>
      </c>
      <c r="K6" s="6" t="s">
        <f>=Портфель!F6*Портфель!$Q$13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1" t="n">
        <v>46027</v>
      </c>
      <c r="B7" s="16" t="s">
        <v>133</v>
      </c>
      <c r="C7" s="16" t="s">
        <v>33</v>
      </c>
      <c r="D7" s="16" t="s">
        <v>34</v>
      </c>
      <c r="E7" s="17" t="n">
        <v>8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198</v>
      </c>
      <c r="J7" s="17" t="n">
        <v>542.7</v>
      </c>
      <c r="K7" s="6" t="s">
        <f>=Портфель!F7*Портфель!$Q$13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1" t="n">
        <v>46027</v>
      </c>
      <c r="B8" s="16" t="s">
        <v>133</v>
      </c>
      <c r="C8" s="16" t="s">
        <v>36</v>
      </c>
      <c r="D8" s="16" t="s">
        <v>37</v>
      </c>
      <c r="E8" s="17" t="n">
        <v>10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198</v>
      </c>
      <c r="J8" s="17" t="n">
        <v>305</v>
      </c>
      <c r="K8" s="6" t="s">
        <f>=Портфель!F8*Портфель!$Q$13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1" t="n">
        <v>46027</v>
      </c>
      <c r="B9" s="16" t="s">
        <v>133</v>
      </c>
      <c r="C9" s="16" t="s">
        <v>39</v>
      </c>
      <c r="D9" s="16" t="s">
        <v>40</v>
      </c>
      <c r="E9" s="17" t="n">
        <v>3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198</v>
      </c>
      <c r="J9" s="17" t="n">
        <v>0</v>
      </c>
      <c r="K9" s="6" t="s">
        <f>=Портфель!F9*Портфель!$Q$13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1" t="n">
        <v>46027</v>
      </c>
      <c r="B10" s="16" t="s">
        <v>133</v>
      </c>
      <c r="C10" s="16" t="s">
        <v>42</v>
      </c>
      <c r="D10" s="16" t="s">
        <v>43</v>
      </c>
      <c r="E10" s="17" t="n">
        <v>60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198</v>
      </c>
      <c r="J10" s="17" t="n">
        <v>66.8</v>
      </c>
      <c r="K10" s="6" t="s">
        <f>=Портфель!F10*Портфель!$Q$13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1" t="n">
        <v>46027</v>
      </c>
      <c r="B11" s="16" t="s">
        <v>133</v>
      </c>
      <c r="C11" s="16" t="s">
        <v>45</v>
      </c>
      <c r="D11" s="16" t="s">
        <v>46</v>
      </c>
      <c r="E11" s="17" t="n">
        <v>5000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198</v>
      </c>
      <c r="J11" s="17" t="n">
        <v>0.909</v>
      </c>
      <c r="K11" s="6" t="s">
        <f>=Портфель!F11*Портфель!$Q$13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1" t="n">
        <v>46027</v>
      </c>
      <c r="B12" s="16" t="s">
        <v>133</v>
      </c>
      <c r="C12" s="16" t="s">
        <v>48</v>
      </c>
      <c r="D12" s="16" t="s">
        <v>49</v>
      </c>
      <c r="E12" s="17" t="n">
        <v>1100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198</v>
      </c>
      <c r="J12" s="17" t="n">
        <v>3.126</v>
      </c>
      <c r="K12" s="6" t="s">
        <f>=Портфель!F12*Портфель!$Q$13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1" t="n">
        <v>46027</v>
      </c>
      <c r="B13" s="16" t="s">
        <v>133</v>
      </c>
      <c r="C13" s="16" t="s">
        <v>51</v>
      </c>
      <c r="D13" s="16" t="s">
        <v>52</v>
      </c>
      <c r="E13" s="17" t="n">
        <v>7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198</v>
      </c>
      <c r="J13" s="17" t="n">
        <v>0</v>
      </c>
      <c r="K13" s="6" t="s">
        <f>=Портфель!F13*Портфель!$Q$13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1"/>
      <c r="B14" s="16"/>
      <c r="C14" s="16"/>
      <c r="D14" s="16"/>
      <c r="E14" s="17"/>
      <c r="F14" s="7"/>
      <c r="G14" s="17"/>
      <c r="H14" s="16"/>
      <c r="I14" s="7"/>
      <c r="J14" s="17"/>
      <c r="K14" s="4" t="s">
        <v>59</v>
      </c>
      <c r="L14" s="8" t="s">
        <f>=SUBTOTAL(109,L2:L13)</f>
      </c>
      <c r="M14" s="8" t="s">
        <f>=SUBTOTAL(109,M2:M13)</f>
      </c>
      <c r="N14" s="8" t="s">
        <f>=MAX(0,M14*0.13)</f>
      </c>
    </row>
  </sheetData>
  <autoFilter ref="A1:O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0" t="s">
        <v>0</v>
      </c>
      <c r="B1" s="30" t="s">
        <v>2</v>
      </c>
      <c r="C1" s="30" t="s">
        <v>143</v>
      </c>
      <c r="D1" s="30" t="s">
        <v>144</v>
      </c>
      <c r="E1" s="30" t="s">
        <v>127</v>
      </c>
      <c r="F1" s="30" t="s">
        <v>145</v>
      </c>
      <c r="G1" s="30" t="s">
        <v>124</v>
      </c>
      <c r="H1" s="30" t="s">
        <v>146</v>
      </c>
      <c r="I1" s="30" t="s">
        <v>147</v>
      </c>
      <c r="J1" s="30" t="s">
        <v>148</v>
      </c>
      <c r="K1" s="30" t="s">
        <v>149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2026-07-21T19:37:31.00Z</dcterms:created>
  <dc:creator>izi-invest.ru</dc:creator>
  <cp:revision>0</cp:revision>
</cp:coreProperties>
</file>