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<sst xmlns="http://schemas.openxmlformats.org/spreadsheetml/2006/main" count="6023" uniqueCount="729">
  <si>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</si>
  <si>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</si>
  <si>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</si>
  <si>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</si>
  <si>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</si>
  <si>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</si>
  <si>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</si>
  <si>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</si>
  <si>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</si>
  <si>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</si>
  <si>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</si>
  <si>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</si>
  <si>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</si>
  <si>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</si>
  <si>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</si>
  <si>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</si>
  <si>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LKOH</t>
  </si>
  <si>
    <t>share</t>
  </si>
  <si>
    <t>ЛУКОЙЛ</t>
  </si>
  <si>
    <t>RUR</t>
  </si>
  <si>
    <t>AMD</t>
  </si>
  <si>
    <t>SBER</t>
  </si>
  <si>
    <t>Сбербанк</t>
  </si>
  <si>
    <t>BYN</t>
  </si>
  <si>
    <t>HEAD</t>
  </si>
  <si>
    <t>Хэдхантер</t>
  </si>
  <si>
    <t>CAD</t>
  </si>
  <si>
    <t>YDEX</t>
  </si>
  <si>
    <t>ЯНДЕКС</t>
  </si>
  <si>
    <t>CHF</t>
  </si>
  <si>
    <t>X5</t>
  </si>
  <si>
    <t>КЦ ИКС 5</t>
  </si>
  <si>
    <t>CNY</t>
  </si>
  <si>
    <t>TATN</t>
  </si>
  <si>
    <t>Татнфт 3ао</t>
  </si>
  <si>
    <t>EUR</t>
  </si>
  <si>
    <t>T</t>
  </si>
  <si>
    <t>Т-Техно ао</t>
  </si>
  <si>
    <t>GBP</t>
  </si>
  <si>
    <t>TRNFP</t>
  </si>
  <si>
    <t>Транснф ап</t>
  </si>
  <si>
    <t>GLD</t>
  </si>
  <si>
    <t>IRAO</t>
  </si>
  <si>
    <t>ИнтерРАОао</t>
  </si>
  <si>
    <t>HKD</t>
  </si>
  <si>
    <t>RENI</t>
  </si>
  <si>
    <t>Ренессанс</t>
  </si>
  <si>
    <t>JPY</t>
  </si>
  <si>
    <t>LSNGP</t>
  </si>
  <si>
    <t>РСетиЛЭ-п</t>
  </si>
  <si>
    <t>KZT</t>
  </si>
  <si>
    <t>MOEX</t>
  </si>
  <si>
    <t>МосБиржа</t>
  </si>
  <si>
    <t>SNGSP</t>
  </si>
  <si>
    <t>Сургнфгз-п</t>
  </si>
  <si>
    <t>SLV</t>
  </si>
  <si>
    <t>BELU</t>
  </si>
  <si>
    <t>НоваБев ао</t>
  </si>
  <si>
    <t>TRY</t>
  </si>
  <si>
    <t>Сумма по акциям:</t>
  </si>
  <si>
    <t>UAH</t>
  </si>
  <si>
    <t>SBMM</t>
  </si>
  <si>
    <t>etf</t>
  </si>
  <si>
    <t>SBMM ETF</t>
  </si>
  <si>
    <t>USD</t>
  </si>
  <si>
    <t>SPRN</t>
  </si>
  <si>
    <t>SPRN ETF</t>
  </si>
  <si>
    <t>Сумма по фондам:</t>
  </si>
  <si>
    <t>SU26250RMFS9</t>
  </si>
  <si>
    <t>bond</t>
  </si>
  <si>
    <t>ОФЗ 26250</t>
  </si>
  <si>
    <t>2037-06-10</t>
  </si>
  <si>
    <t>SU26240RMFS0</t>
  </si>
  <si>
    <t>ОФЗ 26240</t>
  </si>
  <si>
    <t>2036-07-30</t>
  </si>
  <si>
    <t>SU26246RMFS7</t>
  </si>
  <si>
    <t>ОФЗ 26246</t>
  </si>
  <si>
    <t>2036-03-12</t>
  </si>
  <si>
    <t>SU26233RMFS5</t>
  </si>
  <si>
    <t>ОФЗ 26233</t>
  </si>
  <si>
    <t>2035-07-18</t>
  </si>
  <si>
    <t>SU26248RMFS3</t>
  </si>
  <si>
    <t>ОФЗ 26248</t>
  </si>
  <si>
    <t>2040-05-16</t>
  </si>
  <si>
    <t>SU26254RMFS1</t>
  </si>
  <si>
    <t>ОФЗ 26254</t>
  </si>
  <si>
    <t>2040-10-03</t>
  </si>
  <si>
    <t>RU000A10DHT7</t>
  </si>
  <si>
    <t>ДелЛиз1Р3</t>
  </si>
  <si>
    <t>2028-11-03</t>
  </si>
  <si>
    <t>RU000A10EYV6</t>
  </si>
  <si>
    <t>ПГК3Р04</t>
  </si>
  <si>
    <t>2029-09-09</t>
  </si>
  <si>
    <t>SU26253RMFS3</t>
  </si>
  <si>
    <t>ОФЗ 26253</t>
  </si>
  <si>
    <t>2038-10-06</t>
  </si>
  <si>
    <t>SU29019RMFS5</t>
  </si>
  <si>
    <t>ОФЗ 29019</t>
  </si>
  <si>
    <t>2029-07-18</t>
  </si>
  <si>
    <t>SU26242RMFS6</t>
  </si>
  <si>
    <t>ОФЗ 26242</t>
  </si>
  <si>
    <t>2029-08-29</t>
  </si>
  <si>
    <t>SU26241RMFS8</t>
  </si>
  <si>
    <t>ОФЗ 26241</t>
  </si>
  <si>
    <t>2032-11-17</t>
  </si>
  <si>
    <t>SU26238RMFS4</t>
  </si>
  <si>
    <t>ОФЗ 26238</t>
  </si>
  <si>
    <t>2041-05-15</t>
  </si>
  <si>
    <t>SU26226RMFS9</t>
  </si>
  <si>
    <t>ОФЗ 26226</t>
  </si>
  <si>
    <t>2026-10-07</t>
  </si>
  <si>
    <t>SU26230RMFS1</t>
  </si>
  <si>
    <t>ОФЗ 26230</t>
  </si>
  <si>
    <t>2039-03-16</t>
  </si>
  <si>
    <t>SU26244RMFS2</t>
  </si>
  <si>
    <t>ОФЗ 26244</t>
  </si>
  <si>
    <t>2034-03-15</t>
  </si>
  <si>
    <t>SU26228RMFS5</t>
  </si>
  <si>
    <t>ОФЗ 26228</t>
  </si>
  <si>
    <t>2030-04-10</t>
  </si>
  <si>
    <t>Сумма по облигациям:</t>
  </si>
  <si>
    <t>Рубль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</si>
  <si>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</si>
  <si>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</si>
  <si>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</si>
  <si>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</si>
  <si>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</si>
  <si>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</si>
  <si>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</si>
  <si>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</si>
  <si>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</si>
  <si>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</si>
  <si>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Купон по SU26230RMFS1 - ОФЗ 26230 2шт. по 38.39 RUR (данные из БД)</t>
  </si>
  <si>
    <t>Зачисление д/с (купон 10 по 26230) (данные из сделок)</t>
  </si>
  <si>
    <t>Купон по SU26241RMFS8 - ОФЗ 26241 2шт. по 47.37 RUR (данные из БД)</t>
  </si>
  <si>
    <t>Зачисление д/с (купон 3 по ОФЗ 26241) (данные из сделок)</t>
  </si>
  <si>
    <t>Дивиденд по IRAO - ИнтерРАОао 100шт. по 0.33 RUR - налог 4 RUR (данные из БД)</t>
  </si>
  <si>
    <t>Купон по SU26238RMFS4 - ОФЗ 26238 2шт. по 35.4 RUR (данные из БД)</t>
  </si>
  <si>
    <t>Зачисление д/с (купон 6 по ОФЗ 26238) (данные из сделок)</t>
  </si>
  <si>
    <t>Дивиденд по MAGN - ММК 10шт. по 2.75 RUR - налог 4 RUR (данные из БД)</t>
  </si>
  <si>
    <t>Дивиденд по MOEX - МосБиржа 10шт. по 17.35 RUR - налог 23 RUR (данные из БД)</t>
  </si>
  <si>
    <t>Дивиденд по CHMF - СевСт-ао 1шт. по 38.3 RUR - налог 5 RUR (данные из БД)</t>
  </si>
  <si>
    <t>Дивиденд по CHMF - СевСт-ао 1шт. по 191.51 RUR - налог 25 RUR (данные из БД)</t>
  </si>
  <si>
    <t>Дивиденды ИнтерРАОао; ISIN RU000A0JPNM1; Дата Фиксации 03/06/2024; Кол-во 100; Ставка Выплаты 0.3259992636; Курс конвертации 1.0 (данные из сделок)</t>
  </si>
  <si>
    <t>Дивиденды ММК; ISIN RU0009084396; Дата Фиксации 10/06/2024; Кол-во 10; Ставка Выплаты 2.7520000000; Курс конвертации 1.0000; Нал (данные из сделок)</t>
  </si>
  <si>
    <t>Дивиденды СевСт-ао; ISIN RU0009046510; Дата Фиксации 18/06/2024; Кол-во 1; Ставка Выплаты 38.3000000000; Курс конвертации 1.0000 (данные из сделок)</t>
  </si>
  <si>
    <t>Дивиденды СевСт-ао; ISIN RU0009046510; Дата Фиксации 18/06/2024; Кол-во 1; Ставка Выплаты 191.5100000000; Курс конвертации 1.000 (данные из сделок)</t>
  </si>
  <si>
    <t>Дивиденды МосБиржа; ISIN RU000A0JR4A1; Дата Фиксации 14/06/2024; Кол-во 10; Ставка Выплаты 17.3500000000; Курс конвертации 1.000 (данные из сделок)</t>
  </si>
  <si>
    <t>Дивиденд по AQUA - ИНАРКТИКА 1шт. по 10 RUR - налог 1 RUR (данные из БД)</t>
  </si>
  <si>
    <t>Дивиденд по ROSN - Роснефть 2шт. по 29.01 RUR - налог 8 RUR (данные из БД)</t>
  </si>
  <si>
    <t>Дивиденд по TATN - Татнфт 3ао 4шт. по 25.17 RUR - налог 13 RUR (данные из БД)</t>
  </si>
  <si>
    <t>Дивиденд по SBER - Сбербанк 10шт. по 33.3 RUR - налог 43 RUR (данные из БД)</t>
  </si>
  <si>
    <t>Дивиденды ИНАРКТИКА; ISIN RU000A0JQTS3; Дата Фиксации 08/07/2024; Кол-во 1; Ставка Выплаты 10; Курс конвертации 1.0000; Налог уд (данные из сделок)</t>
  </si>
  <si>
    <t>Дивиденд по FLOT - Совкомфлот 10шт. по 11.27 RUR - налог 15 RUR (данные из БД)</t>
  </si>
  <si>
    <t>Дивиденды Роснефть; ISIN RU000A0J2Q06; Дата Фиксации 09/07/2024; Кол-во 2; Ставка Выплаты 29.0100000000; Курс конвертации 1.0000 (данные из сделок)</t>
  </si>
  <si>
    <t>Дивиденды Татнфт 3ао; ISIN RU0009033591; Дата Фиксации 09/07/2024; Кол-во 4; Ставка Выплаты 25.1700000000; Курс конвертации 1.00 (данные из сделок)</t>
  </si>
  <si>
    <t>Дивиденды Совкомфлот; ISIN RU000A0JXNU8; Дата Фиксации 20/07/2024; Кол-во 10; Ставка Выплаты 11.2700000000; Курс конвертации 1.0 (данные из сделок)</t>
  </si>
  <si>
    <t>Дивиденды Сбербанк; ISIN RU0009029540; Дата Фиксации 11/07/2024; Кол-во 10; Ставка Выплаты 33.3000000000; Курс конвертации 1.000 (данные из сделок)</t>
  </si>
  <si>
    <t>Купон по SU26233RMFS5 - ОФЗ 26233 2шт. по 30.42 RUR (данные из БД)</t>
  </si>
  <si>
    <t>Зачисление д/с (купон 9 по 26233) (данные из сделок)</t>
  </si>
  <si>
    <t>Купон по SU26240RMFS0 - ОФЗ 26240 2шт. по 34.9 RUR (данные из БД)</t>
  </si>
  <si>
    <t>Зачисление д/с (купон 6 по ОФЗ 26240) (данные из сделок)</t>
  </si>
  <si>
    <t>Купон по SU26242RMFS6 - ОФЗ 26242 2шт. по 44.88 RUR (данные из БД)</t>
  </si>
  <si>
    <t>Зачисление д/с (купон 3 по ОФЗ 26242) (данные из сделок)</t>
  </si>
  <si>
    <t>Дивиденд по CHMF - СевСт-ао 2шт. по 31.06 RUR - налог 8 RUR (данные из БД)</t>
  </si>
  <si>
    <t>Дивиденд по YDEX - ЯНДЕКС 2шт. по 80 RUR - налог 21 RUR (данные из БД)</t>
  </si>
  <si>
    <t>Дивиденды СевСт-ао; ISIN RU0009046510; Дата Фиксации 10/09/2024; Кол-во 2; Ставка Выплаты 31.0600000000; Курс конвертации 1.0000 (данные из сделок)</t>
  </si>
  <si>
    <t>Дивиденды ЯНДЕКС; ISIN RU000A107T19; Дата Фиксации 20/09/2024; Кол-во 2; Ставка Выплаты 80; Курс конвертации 1.0000; Налог удерж (данные из сделок)</t>
  </si>
  <si>
    <t>Купон по SU26244RMFS2 - ОФЗ 26244 1шт. по 56.1 RUR (данные из БД)</t>
  </si>
  <si>
    <t>Зачисление д/с (купон 2 по ОФЗ 26244) (данные из сделок)</t>
  </si>
  <si>
    <t>Дивиденд по RTKMP - Ростел -ап 10шт. по 6.06 RUR - налог 8 RUR (данные из БД)</t>
  </si>
  <si>
    <t>Зачисление д/с (купон 11 по 26230) (данные из сделок)</t>
  </si>
  <si>
    <t>Дивиденд по TATN - Татнфт 3ао 6шт. по 38.2 RUR - налог 30 RUR (данные из БД)</t>
  </si>
  <si>
    <t>Дивиденд по BELU - НоваБев ао 8шт. по 12.5 RUR - налог 13 RUR (данные из БД)</t>
  </si>
  <si>
    <t>Дивиденд по NVTK - Новатэк ао 1шт. по 35.5 RUR - налог 5 RUR (данные из БД)</t>
  </si>
  <si>
    <t>Дивиденды Ростел -ап; ISIN RU0009046700; Дата Фиксации 27/09/2024; Кол-во 10; Ставка Выплаты 6.0600000000; Курс конвертации 1.00 (данные из сделок)</t>
  </si>
  <si>
    <t>Дивиденды ИНАРКТИКА; ISIN RU000A0JQTS3; Дата Фиксации 06/10/2024; Кол-во 1; Ставка Выплаты 10; Курс конвертации 1.0000; Налог уд (данные из сделок)</t>
  </si>
  <si>
    <t>Дивиденд по MAGN - ММК 10шт. по 2.49 RUR - налог 3 RUR (данные из БД)</t>
  </si>
  <si>
    <t>Купон по RU000A108777 - БалтЛизБП1 2шт. по 17.45 RUR (данные из БД)</t>
  </si>
  <si>
    <t>Зачисление д/с (купон 6 по БалтЛизБП10) (данные из сделок)</t>
  </si>
  <si>
    <t>Дивиденды Татнфт 3ао; ISIN RU0009033591; Дата Фиксации 08/10/2024; Кол-во 6; Ставка Выплаты 38.2000000000; Курс конвертации 1.00 (данные из сделок)</t>
  </si>
  <si>
    <t>Дивиденды НоваБев Групп (ПАО) а.о.; ISIN RU000A1095U8; Дата Фиксации 11/10/2024; Кол-во 7; Ставка Выплаты 12.5000000000; Курс ко (данные из сделок)</t>
  </si>
  <si>
    <t>Дивиденды Белуга ао; ISIN RU000A0HL5M1; Дата Фиксации 11/10/2024; Кол-во 1; Ставка Выплаты 12.5000000000; Курс конвертации 1.000 (данные из сделок)</t>
  </si>
  <si>
    <t>Купон по RU000A109B33 - Газпн3P13R 2шт. по 16.68 RUR (данные из БД)</t>
  </si>
  <si>
    <t>Дивиденды Новатэк ао; ISIN RU000A0DKVS5; Дата Фиксации 11/10/2024; Кол-во 1; Ставка Выплаты 35.5000000000; Курс конвертации 1.00 (данные из сделок)</t>
  </si>
  <si>
    <t>Зачисление д/с (купон 2 по Газпн3P13R) (данные из сделок)</t>
  </si>
  <si>
    <t>Дивиденды ММК; ISIN RU0009084396; Дата Фиксации 17/10/2024; Кол-во 10; Ставка Выплаты 2.4940000000; Курс конвертации 1.0000; Нал (данные из сделок)</t>
  </si>
  <si>
    <t>Купон по RU000A108777 - БалтЛизБП1 3шт. по 18.38 RUR (данные из БД)</t>
  </si>
  <si>
    <t>Зачисление д/с (купон 7 по БалтЛизБП10) (данные из сделок)</t>
  </si>
  <si>
    <t>Дивиденд по T - Т-Техно ао 2шт. по 92.5 RUR - налог 24 RUR (данные из БД)</t>
  </si>
  <si>
    <t>Купон по RU000A109B33 - Газпн3P13R 4шт. по 17.95 RUR (данные из БД)</t>
  </si>
  <si>
    <t>Зачисление д/с (купон 3 по Газпн3P13R) (данные из сделок)</t>
  </si>
  <si>
    <t>Зачисление д/с (купон 4 по ОФЗ 26241) (данные из сделок)</t>
  </si>
  <si>
    <t>Дивиденд по AQUA - ИНАРКТИКА 1шт. по 20 RUR - налог 3 RUR (данные из БД)</t>
  </si>
  <si>
    <t>Купон по SU26238RMFS4 - ОФЗ 26238 4шт. по 35.4 RUR (данные из БД)</t>
  </si>
  <si>
    <t>Зачисление д/с (купон 7 по ОФЗ 26238) (данные из сделок)</t>
  </si>
  <si>
    <t>Дивиденды ИНАРКТИКА; ISIN RU000A0JQTS3; Дата Фиксации 02/12/2024; Кол-во 1; Ставка Выплаты 20; Курс конвертации 1.0000; Налог уд (данные из сделок)</t>
  </si>
  <si>
    <t>Дивиденды ТКСХолд ао; ISIN RU000A107UL4; Дата Фиксации 25/11/2024; Кол-во 2; Ставка Выплаты 92.5000000000; Курс конвертации 1.00 (данные из сделок)</t>
  </si>
  <si>
    <t>Дивиденд по CHMF - СевСт-ао 2шт. по 49.06 RUR - налог 13 RUR (данные из БД)</t>
  </si>
  <si>
    <t>Купон по RU000A108777 - БалтЛизБП1 3шт. по 19.15 RUR (данные из БД)</t>
  </si>
  <si>
    <t>Зачисление д/с (купон 8 по БалтЛизБП10) (данные из сделок)</t>
  </si>
  <si>
    <t>Дивиденд по RENI - Ренессанс 30шт. по 3.6 RUR - налог 14 RUR (данные из БД)</t>
  </si>
  <si>
    <t>Дивиденды Ренессанс; ISIN RU000A0ZZM04; Дата Фиксации 20/12/2024; Кол-во 30; Ставка Выплаты 3.6000000000; Курс конвертации 1.000 (данные из сделок)</t>
  </si>
  <si>
    <t>Купон по RU000A109B33 - Газпн3P13R 4шт. по 18.33 RUR (данные из БД)</t>
  </si>
  <si>
    <t>Зачисление д/с (купон 4 по Газпн3P13R) (данные из сделок)</t>
  </si>
  <si>
    <t>Дивиденды СевСт-ао; ISIN RU0009046510; Дата Фиксации 17/12/2024; Кол-во 2; Ставка Выплаты 49.0600000000; Курс конвертации 1.0000 (данные из сделок)</t>
  </si>
  <si>
    <t>Дивиденд по TATN - Татнфт 3ао 12шт. по 17.39 RUR - налог 27 RUR (данные из БД)</t>
  </si>
  <si>
    <t>Дивиденд по ROSN - Роснефть 11шт. по 36.47 RUR - налог 52 RUR (данные из БД)</t>
  </si>
  <si>
    <t>Зачисление д/с (купон 9 по БалтЛизБП10) (данные из сделок)</t>
  </si>
  <si>
    <t>Дивиденды Татнфт 3ао; ISIN RU0009033591; Дата Фиксации 08/01/2025; Кол-во 12; Ставка Выплаты 17.3900000000; Курс конвертации 1.0 (данные из сделок)</t>
  </si>
  <si>
    <t>Дивиденды Роснефть; ISIN RU000A0J2Q06; Дата Фиксации 10/01/2025; Кол-во 11; Ставка Выплаты 36.4700000000; Курс конвертации 1.000 (данные из сделок)</t>
  </si>
  <si>
    <t>Зачисление д/с (купон 5 по Газпн3P13R) (данные из сделок)</t>
  </si>
  <si>
    <t>Зачисление д/с (купон 10 по 26233) (данные из сделок)</t>
  </si>
  <si>
    <t>Зачисление д/с (купон 7 по ОФЗ 26240) (данные из сделок)</t>
  </si>
  <si>
    <t>Зачисление д/с (купон 10 по БалтЛизБП10) (данные из сделок)</t>
  </si>
  <si>
    <t>Купон по RU000A109B33 - Газпн3P13R 5шт. по 18.33 RUR (данные из БД)</t>
  </si>
  <si>
    <t>Зачисление д/с (купон 6 по Газпн3P13R) (данные из сделок)</t>
  </si>
  <si>
    <t>Купон по SU26242RMFS6 - ОФЗ 26242 5шт. по 44.88 RUR (данные из БД)</t>
  </si>
  <si>
    <t>Зачисление д/с (купон 4 по ОФЗ 26242) (данные из сделок)</t>
  </si>
  <si>
    <t>Зачисление д/с (купон 11 по БалтЛизБП10) (данные из сделок)</t>
  </si>
  <si>
    <t>Зачисление д/с (купон 3 по ОФЗ 26244) (данные из сделок)</t>
  </si>
  <si>
    <t>Зачисление д/с (купон 7 по Газпн3P13R) (данные из сделок)</t>
  </si>
  <si>
    <t>Зачисление д/с (купон 12 по 26230) (данные из сделок)</t>
  </si>
  <si>
    <t>Купон по SU26226RMFS9 - ОФЗ 26226 2шт. по 39.64 RUR (данные из БД)</t>
  </si>
  <si>
    <t>Зачисление д/с (купон 13 по 26226) (данные из сделок)</t>
  </si>
  <si>
    <t>Купон по SU26228RMFS5 - ОФЗ 26228 1шт. по 38.15 RUR (данные из БД)</t>
  </si>
  <si>
    <t>Зачисление д/с (купон 12 по 26228) (данные из сделок)</t>
  </si>
  <si>
    <t>Зачисление д/с (купон 12 по БалтЛизБП10) (данные из сделок)</t>
  </si>
  <si>
    <t>Зачисление д/с (купон 8 по Газпн3P13R) (данные из сделок)</t>
  </si>
  <si>
    <t>Дивиденд по YDEX - ЯНДЕКС 3шт. по 80 RUR - налог 31 RUR (данные из БД)</t>
  </si>
  <si>
    <t>Дивиденды ЯНДЕКС; ISIN RU000A107T19; Дата Фиксации 28/04/2025; Кол-во 3; Ставка Выплаты 80; Курс конвертации 1.0000; Налог удерж (данные из сделок)</t>
  </si>
  <si>
    <t>Дивиденд по BSPB - БСП ао 10шт. по 29.72 RUR - налог 39 RUR (данные из БД)</t>
  </si>
  <si>
    <t>Дивиденды БСП ао; ISIN RU0009100945; Дата Фиксации 05/05/2025; Кол-во 10; Ставка Выплаты 29.7200000000; Курс конвертации 1.0000; (данные из сделок)</t>
  </si>
  <si>
    <t>Дивиденд по T - Т-Техно ао 3шт. по 32 RUR - налог 12 RUR (данные из БД)</t>
  </si>
  <si>
    <t>Зачисление д/с (купон 13 по БалтЛизБП10) (данные из сделок)</t>
  </si>
  <si>
    <t>Дивиденды ТКСХолд ао; ISIN RU000A107UL4; Дата Фиксации 16/05/2025; Кол-во 3; Ставка Выплаты 32; Курс конвертации 1.0000; Налог у (данные из сделок)</t>
  </si>
  <si>
    <t>Зачисление д/с (купон 9 по Газпн3P13R) (данные из сделок)</t>
  </si>
  <si>
    <t>Зачисление д/с (купон 5 по ОФЗ 26241) (данные из сделок)</t>
  </si>
  <si>
    <t>Дивиденд по TATN - Татнфт 3ао 12шт. по 43.11 RUR - налог 67 RUR (данные из БД)</t>
  </si>
  <si>
    <t>Дивиденд по LKOH - ЛУКОЙЛ 2шт. по 541 RUR - налог 141 RUR (данные из БД)</t>
  </si>
  <si>
    <t>Зачисление д/с (купон 8 по ОФЗ 26238) (данные из сделок)</t>
  </si>
  <si>
    <t>Дивиденд по IRAO - ИнтерРАОао 900шт. по 0.35 RUR - налог 41 RUR (данные из БД)</t>
  </si>
  <si>
    <t>Дивиденд по BELU - НоваБев ао 8шт. по 25 RUR - налог 26 RUR (данные из БД)</t>
  </si>
  <si>
    <t>Купон по RU000A108777 - БалтЛизБП1 3шт. по 19.1 RUR (данные из БД)</t>
  </si>
  <si>
    <t>Зачисление д/с (купон 14 по БалтЛизБП10) (данные из сделок)</t>
  </si>
  <si>
    <t>Дивиденды ЛУКОЙЛ; ISIN RU0009024277; Дата Фиксации 03/06/2025; Кол-во 2; Ставка Выплаты 541; Курс конвертации 1.0000; Налог удер (данные из сделок)</t>
  </si>
  <si>
    <t>Дивиденды Татнфт 3ао; ISIN RU0009033591; Дата Фиксации 02/06/2025; Кол-во 12; Ставка Выплаты 43.1100000000; Курс конвертации 1.0 (данные из сделок)</t>
  </si>
  <si>
    <t>Купон по RU000A109B33 - Газпн3P13R 5шт. по 18.08 RUR (данные из БД)</t>
  </si>
  <si>
    <t>Зачисление д/с (купон 10 по Газпн3P13R) (данные из сделок)</t>
  </si>
  <si>
    <t>Дивиденды Белуга ао; ISIN RU000A0HL5M1; Дата Фиксации 09/06/2025; Кол-во 8; Ставка Выплаты 25; Курс конвертации 1.0000; Налог уд (данные из сделок)</t>
  </si>
  <si>
    <t>Дивиденды ИнтерРАОао; ISIN RU000A0JPNM1; Дата Фиксации 09/06/2025; Кол-во 900; Ставка Выплаты 0.3537565169; Курс конвертации 1.0 (данные из сделок)</t>
  </si>
  <si>
    <t>Дивиденд по LSNGP - РСетиЛЭ-п 10шт. по 25.95 RUR - налог 34 RUR (данные из БД)</t>
  </si>
  <si>
    <t>Дивиденд по MOEX - МосБиржа 20шт. по 26.11 RUR - налог 68 RUR (данные из БД)</t>
  </si>
  <si>
    <t>Дивиденды ИНАРКТИКА; ISIN RU000A0JQTS3; Дата Фиксации 07/07/2025; Кол-во 1; Ставка Выплаты 10; Курс конвертации 1.0000; Налог уд (данные из сделок)</t>
  </si>
  <si>
    <t>Дивиденд по VTBR - ВТБ ао -6шт. по 25.58 RUR - налог -20 RUR (данные из БД)</t>
  </si>
  <si>
    <t>Дивиденд по RENI - Ренессанс 30шт. по 6.4 RUR - налог 25 RUR (данные из БД)</t>
  </si>
  <si>
    <t>Купон по RU000A108777 - БалтЛизБП1 3шт. по 18.33 RUR (данные из БД)</t>
  </si>
  <si>
    <t>Дивиденд по T - Т-Техно ао 3шт. по 33 RUR - налог 13 RUR (данные из БД)</t>
  </si>
  <si>
    <t>Дивиденд по TRNFP - Транснф ап 4шт. по 198.25 RUR - налог 103 RUR (данные из БД)</t>
  </si>
  <si>
    <t>Дивиденд по SNGSP - Сургнфгз-п 50шт. по 8.5 RUR - налог 55 RUR (данные из БД)</t>
  </si>
  <si>
    <t>Зачисление д/с (купон 15 по БалтЛизБП10) (данные из сделок)</t>
  </si>
  <si>
    <t>Дивиденд по SBER - Сбербанк 40шт. по 34.84 RUR - налог 181 RUR (данные из БД)</t>
  </si>
  <si>
    <t>Дивиденды РСетиЛЭ-п; ISIN RU0009092134; Дата Фиксации 03/07/2025; Кол-во 10; Ставка Выплаты 25.9523000000; Курс конвертации 1.00 (данные из сделок)</t>
  </si>
  <si>
    <t>Дивиденд по ROSN - Роснефть 11шт. по 14.68 RUR - налог 21 RUR (данные из БД)</t>
  </si>
  <si>
    <t>Купон по RU000A109B33 - Газпн3P13R 5шт. по 17.51 RUR (данные из БД)</t>
  </si>
  <si>
    <t>Зачисление д/с (купон 11 по Газпн3P13R) (данные из сделок)</t>
  </si>
  <si>
    <t>Дивиденды ТКСХолд ао; ISIN RU000A107UL4; Дата Фиксации 17/07/2025; Кол-во 3; Ставка Выплаты 33; Курс конвертации 1.0000; Налог у (данные из сделок)</t>
  </si>
  <si>
    <t>Дивиденды МосБиржа; ISIN RU000A0JR4A1; Дата Фиксации 10/07/2025; Кол-во 20; Ставка Выплаты 26.1100000000; Курс конвертации 1.000 (данные из сделок)</t>
  </si>
  <si>
    <t>Дивиденды Ренессанс; ISIN RU000A0ZZM04; Дата Фиксации 15/07/2025; Кол-во 30; Ставка Выплаты 6.4000000000; Курс конвертации 1.000 (данные из сделок)</t>
  </si>
  <si>
    <t>Зачисление д/с (купон 11 по 26233) (данные из сделок)</t>
  </si>
  <si>
    <t>Дивиденды Транснф ап; ISIN RU0009091573; Дата Фиксации 17/07/2025; Кол-во 4; Ставка Выплаты 198.2500000000; Курс конвертации 1.0 (данные из сделок)</t>
  </si>
  <si>
    <t>Дивиденды Сургнфгз-п; ISIN RU0009029524; Дата Фиксации 17/07/2025; Кол-во 50; Ставка Выплаты 8.5000000000; Курс конвертации 1.00 (данные из сделок)</t>
  </si>
  <si>
    <t>Дивиденды Сбербанк; ISIN RU0009029540; Дата Фиксации 18/07/2025; Кол-во 40; Ставка Выплаты 34.8400000000; Курс конвертации 1.000 (данные из сделок)</t>
  </si>
  <si>
    <t>Дивиденды Роснефть; ISIN RU000A0J2Q06; Дата Фиксации 20/07/2025; Кол-во 11; Ставка Выплаты 14.6800000000; Курс конвертации 1.000 (данные из сделок)</t>
  </si>
  <si>
    <t>Дивиденд по RTKMP - Ростел -ап 10шт. по 6.25 RUR - налог 8 RUR (данные из БД)</t>
  </si>
  <si>
    <t>Зачисление д/с (купон 8 по ОФЗ 26240) (данные из сделок)</t>
  </si>
  <si>
    <t>Купон по RU000A108777 - БалтЛизБП1 3шт. по 17.62 RUR (данные из БД)</t>
  </si>
  <si>
    <t>Зачисление д/с (купон 16 по БалтЛизБП10) (данные из сделок)</t>
  </si>
  <si>
    <t>Купон по RU000A109B33 - Газпн3P13R 5шт. по 16.41 RUR (данные из БД)</t>
  </si>
  <si>
    <t>Зачисление д/с (купон 12 по Газпн3P13R) (данные из сделок)</t>
  </si>
  <si>
    <t>Дивиденды Ростел -ап; ISIN RU0009046700; Дата Фиксации 13/08/2025; Кол-во 10; Ставка Выплаты 6.2500000000; Курс конвертации 1.00 (данные из сделок)</t>
  </si>
  <si>
    <t>Зачисление д/с (купон 5 по ОФЗ 26242) (данные из сделок)</t>
  </si>
  <si>
    <t>Купон по RU000A108777 - БалтЛизБП1 3шт. по 16.68 RUR (данные из БД)</t>
  </si>
  <si>
    <t>Зачисление д/с (купон 17 по БалтЛизБП10) (данные из сделок)</t>
  </si>
  <si>
    <t>Купон по RU000A109B33 - Газпн3P13R 5шт. по 15.84 RUR (данные из БД)</t>
  </si>
  <si>
    <t>Зачисление д/с (купон 13 по Газпн3P13R) (данные из сделок)</t>
  </si>
  <si>
    <t>Зачисление д/с (купон 4 по ОФЗ 26244) (данные из сделок)</t>
  </si>
  <si>
    <t>Дивиденд по HEAD - Хэдхантер 5шт. по 233 RUR - налог 151 RUR (данные из БД)</t>
  </si>
  <si>
    <t>Зачисление д/с (купон 13 по 26230) (данные из сделок)</t>
  </si>
  <si>
    <t>Дивиденды ЯНДЕКС; ISIN RU000A107T19; Дата Фиксации 29/09/2025; Кол-во 3; Ставка Выплаты 80; Курс конвертации 1.0000; Налог удерж (данные из сделок)</t>
  </si>
  <si>
    <t>Дивиденды HEAD; ISIN RU000A107662; Дата Фиксации 27/09/2025; Кол-во 5; Ставка Выплаты 233; Курс конвертации 1.0000; Налог удержа (данные из сделок)</t>
  </si>
  <si>
    <t>Дивиденд по T - Т-Техно ао 3шт. по 35 RUR - налог 14 RUR (данные из БД)</t>
  </si>
  <si>
    <t>Дивиденд по BSPB - БСП ао 10шт. по 16.61 RUR - налог 22 RUR (данные из БД)</t>
  </si>
  <si>
    <t>Зачисление д/с (купон 14 по 26226) (данные из сделок)</t>
  </si>
  <si>
    <t>Дивиденды БСП ао; ISIN RU0009100945; Дата Фиксации 06/10/2025; Кол-во 10; Ставка Выплаты 16.6100000000; Курс конвертации 1.0000; (данные из сделок)</t>
  </si>
  <si>
    <t>Дивиденды ТКСХолд ао; ISIN RU000A107UL4; Дата Фиксации 06/10/2025; Кол-во 3; Ставка Выплаты 35; Курс конвертации 1.0000; Налог у (данные из сделок)</t>
  </si>
  <si>
    <t>Дивиденд по TATN - Татнфт 3ао 16шт. по 14.35 RUR - налог 30 RUR (данные из БД)</t>
  </si>
  <si>
    <t>Купон по RU000A108777 - БалтЛизБП1 3шт. по 16.03 RUR (данные из БД)</t>
  </si>
  <si>
    <t>Зачисление д/с (купон 13 по 26228) (данные из сделок)</t>
  </si>
  <si>
    <t>Зачисление д/с (купон 18 по БалтЛизБП10) (данные из сделок)</t>
  </si>
  <si>
    <t>Дивиденд по BELU - НоваБев ао 8шт. по 20 RUR - налог 21 RUR (данные из БД)</t>
  </si>
  <si>
    <t>Купон по RU000A109B33 - Газпн3P13R 5шт. по 15.04 RUR (данные из БД)</t>
  </si>
  <si>
    <t>Зачисление д/с (купон 14 по Газпн3P13R) (данные из сделок)</t>
  </si>
  <si>
    <t>Дивиденды Татнфт 3ао; ISIN RU0009033591; Дата Фиксации 14/10/2025; Кол-во 16; Ставка Выплаты 14.3500000000; Курс конвертации 1.0 (данные из сделок)</t>
  </si>
  <si>
    <t>Дивиденды Белуга ао; ISIN RU000A0HL5M1; Дата Фиксации 18/10/2025; Кол-во 8; Ставка Выплаты 20; Курс конвертации 1.0000; Налог уд (данные из сделок)</t>
  </si>
  <si>
    <t>Купон по RU000A108777 - БалтЛизБП1 3шт. по 15.7 RUR (данные из БД)</t>
  </si>
  <si>
    <t>Зачисление д/с (купон 19 по БалтЛизБП10) (данные из сделок)</t>
  </si>
  <si>
    <t>Купон по RU000A109B33 - Газпн3P13R 5шт. по 14.78 RUR (данные из БД)</t>
  </si>
  <si>
    <t>Зачисление д/с (купон 15 по Газпн3P13R) (данные из сделок)</t>
  </si>
  <si>
    <t>Зачисление д/с (купон 6 по ОФЗ 26241) (данные из сделок)</t>
  </si>
  <si>
    <t>Зачисление д/с (купон 9 по ОФЗ 26238) (данные из сделок)</t>
  </si>
  <si>
    <t>Купон по RU000A108777 - БалтЛизБП1 3шт. по 15.45 RUR (данные из БД)</t>
  </si>
  <si>
    <t>Зачисление д/с (купон 20 по БалтЛизБП10) (данные из сделок)</t>
  </si>
  <si>
    <t>Дивиденд по RENI - Ренессанс 30шт. по 4.1 RUR - налог 16 RUR (данные из БД)</t>
  </si>
  <si>
    <t>Купон по RU000A109B33 - Газпн3P13R 5шт. по 14.63 RUR (данные из БД)</t>
  </si>
  <si>
    <t>Зачисление д/с (купон 16 по Газпн3P13R) (данные из сделок)</t>
  </si>
  <si>
    <t>Дивиденды Ренессанс; ISIN RU000A0ZZM04; Дата Фиксации 19/12/2025; Кол-во 30; Ставка Выплаты 4.1000000000; Курс конвертации 1.000 (данные из сделок)</t>
  </si>
  <si>
    <t>Дивиденд по X5 - КЦ ИКС 5 5шт. по 368 RUR - налог 239 RUR (данные из БД)</t>
  </si>
  <si>
    <t>Дивиденд по T - Т-Техно ао 3шт. по 36 RUR - налог 14 RUR (данные из БД)</t>
  </si>
  <si>
    <t>Дивиденд по TATN - Татнфт 3ао 16шт. по 8.13 RUR - налог 17 RUR (данные из БД)</t>
  </si>
  <si>
    <t>Дивиденд по ROSN - Роснефть 11шт. по 11.56 RUR - налог 17 RUR (данные из БД)</t>
  </si>
  <si>
    <t>Дивиденд по LKOH - ЛУКОЙЛ 4шт. по 397 RUR - налог 206 RUR (данные из БД)</t>
  </si>
  <si>
    <t>Купон по RU000A108777 - БалтЛизБП1 6шт. по 15.23 RUR (данные из БД)</t>
  </si>
  <si>
    <t>Выплата купонов БалтЛизП10, номер купона 21 (данные из сделок)</t>
  </si>
  <si>
    <t>Выплата дивидендов Т-Техно ао. Налог удержан. (данные из сделок)</t>
  </si>
  <si>
    <t>Купон по RU000A109B33 - Газпн3P13R 5шт. по 14.32 RUR (данные из БД)</t>
  </si>
  <si>
    <t>Выплата купонов Газпн3P13R, номер купона 17 (данные из сделок)</t>
  </si>
  <si>
    <t>Выплата дивидендов КЦ ИКС 5. Налог удержан. (данные из сделок)</t>
  </si>
  <si>
    <t>Выплата дивидендов ЛУКОЙЛ. Налог удержан. (данные из сделок)</t>
  </si>
  <si>
    <t>Выплата дивидендов Татнфт 3ао. Налог удержан. (данные из сделок)</t>
  </si>
  <si>
    <t>Выплата дивидендов Роснефть. Налог удержан. (данные из сделок)</t>
  </si>
  <si>
    <t>Выплата купонов ОФЗ-26233-ПД, номер купона 12 (данные из сделок)</t>
  </si>
  <si>
    <t>Купон по SU26240RMFS0 - ОФЗ 26240 13шт. по 34.9 RUR (данные из БД)</t>
  </si>
  <si>
    <t>Выплата купонов ОФЗ 26240, номер купона 9 (данные из сделок)</t>
  </si>
  <si>
    <t>Купон по RU000A108777 - БалтЛизБП1 6шт. по 15.04 RUR (данные из БД)</t>
  </si>
  <si>
    <t>Выплата купонов БалтЛизП10, номер купона 22 (данные из сделок)</t>
  </si>
  <si>
    <t>Купон по RU000A109B33 - Газпн3P13R 5шт. по 14.22 RUR (данные из БД)</t>
  </si>
  <si>
    <t>Выплата купонов Газпн3P13R, номер купона 18 (данные из сделок)</t>
  </si>
  <si>
    <t>Выплата купонов ОФЗ 26242, номер купона 6 (данные из сделок)</t>
  </si>
  <si>
    <t>Купон по RU000A108777 - БалтЛизБП1 6шт. по 14.77 RUR (данные из БД)</t>
  </si>
  <si>
    <t>Выплата купонов БалтЛизП10, номер купона 23 (данные из сделок)</t>
  </si>
  <si>
    <t>Купон по RU000A109B33 - Газпн3P13R 5шт. по 13.85 RUR (данные из БД)</t>
  </si>
  <si>
    <t>Выплата купонов Газпн3P13R, номер купона 19 (данные из сделок)</t>
  </si>
  <si>
    <t>Купон по SU26244RMFS2 - ОФЗ 26244 2шт. по 56.1 RUR (данные из БД)</t>
  </si>
  <si>
    <t>Выплата купонов ОФЗ 26244, номер купона 5 (данные из сделок)</t>
  </si>
  <si>
    <t>Выплата купонов ОФЗ 26230, номер купона 14 (данные из сделок)</t>
  </si>
  <si>
    <t>Выплата купонов 26226, номер купона 15 (данные из сделок)</t>
  </si>
  <si>
    <t>Купон по RU000A108777 - БалтЛизБП1 6шт. по 14.42 RUR (данные из БД)</t>
  </si>
  <si>
    <t>Выплата купонов Балтийский лизинг-БО-П10, номер купона 24 (данные из сделок)</t>
  </si>
  <si>
    <t>Ввод ВТБ ао</t>
  </si>
  <si>
    <t>Выплата купонов 26228, номер купона 14 (данные из сделок)</t>
  </si>
  <si>
    <t>Купон по RU000A109B33 - Газпн3P13R 5шт. по 13.51 RUR (данные из БД)</t>
  </si>
  <si>
    <t>Выплата купонов Газпн3P13R, номер купона 20 (данные из сделок)</t>
  </si>
  <si>
    <t>Купон по SU26253RMFS3 - ОФЗ 26253 16шт. по 64.82 RUR (данные из БД)</t>
  </si>
  <si>
    <t>Купон по SU29019RMFS5 - ОФЗ 29019 5шт. по 37.91 RUR (данные из БД)</t>
  </si>
  <si>
    <t>Купон по SU26254RMFS1 - ОФЗ 26254 3шт. по 64.82 RUR (данные из БД)</t>
  </si>
  <si>
    <t>Выплата купонов 29019, номер купона 22 (данные из сделок)</t>
  </si>
  <si>
    <t>Выплата купонов ОФЗ 26253, номер купона 1 (данные из сделок)</t>
  </si>
  <si>
    <t>Выплата купонов ОФЗ 26254, номер купона 1 (данные из сделок)</t>
  </si>
  <si>
    <t>Дивиденд по YDEX - ЯНДЕКС 3шт. по 110 RUR - налог 43 RUR (данные из БД)</t>
  </si>
  <si>
    <t>Выплата дивидендов Яндекс. Налог удержан. (данные из сделок)</t>
  </si>
  <si>
    <t>Дивиденд по LKOH - ЛУКОЙЛ 4шт. по 278 RUR - налог 145 RUR (данные из БД)</t>
  </si>
  <si>
    <t>Дивиденд по BSPB - БСП ао 10шт. по 26.23 RUR - налог 34 RUR (данные из БД)</t>
  </si>
  <si>
    <t>Выплата дивидендов Хэдхантер МКПАО. Налог удержан. (данные из сделок)</t>
  </si>
  <si>
    <t>Выплата дивидендов Банк Санкт-Петербург. Налог удержан. (данные из сделок)</t>
  </si>
  <si>
    <t>Купон по RU000A10DHT7 - ДелЛиз1Р3 12шт. по 14.1 RUR (данные из БД)</t>
  </si>
  <si>
    <t>Выплата купонов ДелЛиз1Р3, номер купона 6 (данные из сделок)</t>
  </si>
  <si>
    <t>Дивиденд по T - Т-Техно ао 30шт. по 4.5 RUR - налог 18 RUR (данные из БД)</t>
  </si>
  <si>
    <t>Купон по SU26241RMFS8 - ОФЗ 26241 5шт. по 47.37 RUR (данные из БД)</t>
  </si>
  <si>
    <t>Выплата купонов ОФЗ 26241, номер купона 7 (данные из сделок)</t>
  </si>
  <si>
    <t>Купон по RU000A10EYV6 - ПГК3Р04 10шт. по 12.66 RUR (данные из БД)</t>
  </si>
  <si>
    <t>Выплата купонов ПГК3Р04, номер купона 1 (данные из сделок)</t>
  </si>
  <si>
    <t>Выплата дивидендов Т-технологии. Налог удержан. (данные из сделок)</t>
  </si>
  <si>
    <t>Купон по SU26248RMFS3 - ОФЗ 26248 70шт. по 61.08 RUR (данные из БД)</t>
  </si>
  <si>
    <t>Выплата купонов ОФЗ 26238, номер купона 10 (данные из сделок)</t>
  </si>
  <si>
    <t>Выплата купонов ОФЗ 26248, номер купона 4 (данные из сделок)</t>
  </si>
  <si>
    <t>Дивиденд по IRAO - ИнтерРАОао 1800шт. по 0.32 RUR - налог 75 RUR (данные из БД)</t>
  </si>
  <si>
    <t>Дивиденд по LSNGP - РСетиЛЭ-п 10шт. по 36.72 RUR - налог 48 RUR (данные из БД)</t>
  </si>
  <si>
    <t>Выплата купонов ДелЛиз1Р3, номер купона 7 (данные из сделок)</t>
  </si>
  <si>
    <t>Купон по SU26250RMFS9 - ОФЗ 26250 74шт. по 59.84 RUR (данные из БД)</t>
  </si>
  <si>
    <t>Выплата купонов ОФЗ 26250, номер купона 2 (данные из сделок)</t>
  </si>
  <si>
    <t>Выплата дивидендов Интер РАО. Налог удержан. (данные из сделок)</t>
  </si>
  <si>
    <t>Купон по RU000A10EYV6 - ПГК3Р04 15шт. по 12.66 RUR (данные из БД)</t>
  </si>
  <si>
    <t>Дивиденд по BELU - НоваБев ао 8шт. по 10 RUR - налог 10 RUR (данные из БД)</t>
  </si>
  <si>
    <t>Выплата купонов ПГК3Р04, номер купона 2 (данные из сделок)</t>
  </si>
  <si>
    <t>Выплата дивидендов Россети Ленэнерго ап. Налог удержан. (данные из сделок)</t>
  </si>
  <si>
    <t>Дивиденд по X5 - КЦ ИКС 5 5шт. по 245 RUR - налог 159 RUR (данные из БД)</t>
  </si>
  <si>
    <t>Дивиденд по MOEX - МосБиржа 20шт. по 19.57 RUR - налог 51 RUR (данные из БД)</t>
  </si>
  <si>
    <t>Выплата дивидендов НоваБев Групп. Налог удержан. (данные из сделок)</t>
  </si>
  <si>
    <t>Дивиденд по TATN - Татнфт 3ао 16шт. по 11.61 RUR - налог 24 RUR (данные из БД)</t>
  </si>
  <si>
    <t>Дивиденд по SNGSP - Сургнфгз-п 50шт. по 0.85 RUR - налог 6 RUR (данные из БД)</t>
  </si>
  <si>
    <t>Дивиденд по SBER - Сбербанк 52шт. по 37.64 RUR - налог 254 RUR (данные из БД)</t>
  </si>
  <si>
    <t>Дивиденд по TRNFP - Транснф ап 4шт. по 204.17 RUR - налог 106 RUR (данные из БД)</t>
  </si>
  <si>
    <t>Выплата дивидендов Корп центр ИКС 5. Налог удержан. (данные из сделок)</t>
  </si>
  <si>
    <t>Выплата купонов ДелЛиз1Р3, номер купона 8 (данные из сделок)</t>
  </si>
  <si>
    <t>Купон по SU29019RMFS5 - ОФЗ 29019 5шт. по 35.44 RUR (данные из БД)</t>
  </si>
  <si>
    <t>Выплата купонов ОФЗ 29019, номер купона 23 (данные из сделок)</t>
  </si>
  <si>
    <t>Выплата дивидендов Московская Биржа. Налог удержан. (данные из сделок)</t>
  </si>
  <si>
    <t>Выплата купонов ПГК3Р04, номер купона 3 (данные из сделок)</t>
  </si>
  <si>
    <t>Купон по SU26233RMFS5 - ОФЗ 26233 100шт. по 30.42 RUR (данные из БД)</t>
  </si>
  <si>
    <t>Выплата купонов ОФЗ 26233, номер купона 13 (данные из сделок)</t>
  </si>
  <si>
    <t>Выплата дивидендов Татнефть. Налог удержан. (данные из сделок)</t>
  </si>
  <si>
    <t>Выплата дивидендов Сургутнефтегаз ап. Налог удержан. (данные из сделок)</t>
  </si>
  <si>
    <t>Выплата дивидендов Сбербанк России. Налог удержан. (данные из сделок)</t>
  </si>
  <si>
    <t>Выплата дивидендов Транснефть ап. Налог удержан. (данные из сделок)</t>
  </si>
  <si>
    <t>Дивиденд по T - Т-Техно ао 30шт. по 4.6 RUR - налог 18 RUR (данные из БД)</t>
  </si>
  <si>
    <t>Купон по SU26240RMFS0 - ОФЗ 26240 102шт. по 34.9 RUR (данные из БД)</t>
  </si>
  <si>
    <t>Выплата купонов ОФЗ 26240, номер купона 10 (данные из сделок)</t>
  </si>
  <si>
    <t>Купон по RU000A10DHT7 - ДелЛиз1Р3 15шт. по 14.1 RUR (данные из БД)</t>
  </si>
  <si>
    <t>Выплата купонов ДелЛиз1Р3, номер купона 9 (данные из сделок)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</si>
  <si>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</si>
  <si>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</si>
  <si>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</si>
  <si>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</si>
  <si>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</si>
  <si>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</si>
  <si>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</si>
  <si>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</si>
  <si>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sell</t>
  </si>
  <si>
    <t>VTBR</t>
  </si>
  <si>
    <t>ROSN</t>
  </si>
  <si>
    <t>AQUA</t>
  </si>
  <si>
    <t>FLOT</t>
  </si>
  <si>
    <t>RTKMP</t>
  </si>
  <si>
    <t>SBWS</t>
  </si>
  <si>
    <t>HYDR</t>
  </si>
  <si>
    <t>MAGN</t>
  </si>
  <si>
    <t>CHMF</t>
  </si>
  <si>
    <t>MTLR</t>
  </si>
  <si>
    <t>UGLD</t>
  </si>
  <si>
    <t>NVTK</t>
  </si>
  <si>
    <t>RU000A108777</t>
  </si>
  <si>
    <t>RU000A109B33</t>
  </si>
  <si>
    <t>BSPB</t>
  </si>
  <si>
    <t>buy (Ввод бумаги)</t>
  </si>
  <si>
    <t>LKOH
ЛУКОЙЛ</t>
  </si>
  <si>
    <t>SBER
Сбербанк</t>
  </si>
  <si>
    <t>HEAD
Хэдхантер</t>
  </si>
  <si>
    <t>YDEX
ЯНДЕКС</t>
  </si>
  <si>
    <t>X5
КЦ ИКС 5</t>
  </si>
  <si>
    <t>TATN
Татнфт 3ао</t>
  </si>
  <si>
    <t>T
Т-Техно ао</t>
  </si>
  <si>
    <t>TRNFP
Транснф ап</t>
  </si>
  <si>
    <t>IRAO
ИнтерРАОао</t>
  </si>
  <si>
    <t>RENI
Ренессанс</t>
  </si>
  <si>
    <t>LSNGP
РСетиЛЭ-п</t>
  </si>
  <si>
    <t>MOEX
МосБиржа</t>
  </si>
  <si>
    <t>SNGSP
Сургнфгз-п</t>
  </si>
  <si>
    <t>BELU
НоваБев ао</t>
  </si>
  <si>
    <t>SBMM
SBMM ETF</t>
  </si>
  <si>
    <t>SPRN
SPRN ETF</t>
  </si>
  <si>
    <t>SU26250RMFS9
ОФЗ 26250</t>
  </si>
  <si>
    <t>SU26240RMFS0
ОФЗ 26240</t>
  </si>
  <si>
    <t>SU26246RMFS7
ОФЗ 26246</t>
  </si>
  <si>
    <t>SU26233RMFS5
ОФЗ 26233</t>
  </si>
  <si>
    <t>SU26248RMFS3
ОФЗ 26248</t>
  </si>
  <si>
    <t>SU26254RMFS1
ОФЗ 26254</t>
  </si>
  <si>
    <t>RU000A10DHT7
ДелЛиз1Р3</t>
  </si>
  <si>
    <t>RU000A10EYV6
ПГК3Р04</t>
  </si>
  <si>
    <t>SU26253RMFS3
ОФЗ 26253</t>
  </si>
  <si>
    <t>SU29019RMFS5
ОФЗ 29019</t>
  </si>
  <si>
    <t>SU26242RMFS6
ОФЗ 26242</t>
  </si>
  <si>
    <t>SU26241RMFS8
ОФЗ 26241</t>
  </si>
  <si>
    <t>SU26238RMFS4
ОФЗ 26238</t>
  </si>
  <si>
    <t>SU26226RMFS9
ОФЗ 26226</t>
  </si>
  <si>
    <t>SU26230RMFS1
ОФЗ 26230</t>
  </si>
  <si>
    <t>SU26244RMFS2
ОФЗ 26244</t>
  </si>
  <si>
    <t>SU26228RMFS5
ОФЗ 26228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</si>
  <si>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</si>
  <si>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</si>
  <si>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</si>
  <si>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</si>
  <si>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</si>
  <si>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</si>
  <si>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</si>
  <si>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</si>
  <si>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ПАО НК Роснефть</t>
  </si>
  <si>
    <t>ПАО ИНАРКТИКА</t>
  </si>
  <si>
    <t>Совкомфлот ао</t>
  </si>
  <si>
    <t>Ростелеком (ПАО) ап.</t>
  </si>
  <si>
    <t>ВТБ ао OLD</t>
  </si>
  <si>
    <t>БПИФ Первая Вечный портфель</t>
  </si>
  <si>
    <t>ПАО "РусГидро"</t>
  </si>
  <si>
    <t>"Магнитогорск.мет.комб" ПАО ао</t>
  </si>
  <si>
    <t>Северсталь (ПАО)ао</t>
  </si>
  <si>
    <t>ОФЗ-ПД 26230 16/03/39</t>
  </si>
  <si>
    <t>ОФЗ-ПД 26233 18/07/2035</t>
  </si>
  <si>
    <t>ОФЗ-ПД 26238 15/05/2041</t>
  </si>
  <si>
    <t>ОФЗ-ПД 26240 30/07/2036</t>
  </si>
  <si>
    <t>ОФЗ-ПД 26241 17/11/32</t>
  </si>
  <si>
    <t>ОФЗ-ПД 26244 15/03/34</t>
  </si>
  <si>
    <t>"Интер РАО" ПАО ао</t>
  </si>
  <si>
    <t>Мечел ПАО ао</t>
  </si>
  <si>
    <t>dohod</t>
  </si>
  <si>
    <t>Зачисление д/с (купон 10 по 26230)</t>
  </si>
  <si>
    <t>Сбербанк России ПАО ао</t>
  </si>
  <si>
    <t>ПАО Московская Биржа</t>
  </si>
  <si>
    <t>ПАО "Татнефть" ао</t>
  </si>
  <si>
    <t>Зачисление д/с (купон 3 по ОФЗ 26241)</t>
  </si>
  <si>
    <t>ОФЗ-ПД 26242 29/08/29</t>
  </si>
  <si>
    <t>Зачисление д/с (купон 6 по ОФЗ 26238)</t>
  </si>
  <si>
    <t>НоваБев Групп ПАО ао</t>
  </si>
  <si>
    <t>Дивиденды ИнтерРАОао; ISIN RU000A0JPNM1; Дата Фиксации 03/06/2024; Кол-во 100; Ставка Выплаты 0.3259992636; Курс конвертации 1.0</t>
  </si>
  <si>
    <t>Дивиденды ММК; ISIN RU0009084396; Дата Фиксации 10/06/2024; Кол-во 10; Ставка Выплаты 2.7520000000; Курс конвертации 1.0000; Нал</t>
  </si>
  <si>
    <t>Дивиденды СевСт-ао; ISIN RU0009046510; Дата Фиксации 18/06/2024; Кол-во 1; Ставка Выплаты 38.3000000000; Курс конвертации 1.0000</t>
  </si>
  <si>
    <t>Дивиденды СевСт-ао; ISIN RU0009046510; Дата Фиксации 18/06/2024; Кол-во 1; Ставка Выплаты 191.5100000000; Курс конвертации 1.000</t>
  </si>
  <si>
    <t>Дивиденды МосБиржа; ISIN RU000A0JR4A1; Дата Фиксации 14/06/2024; Кол-во 10; Ставка Выплаты 17.3500000000; Курс конвертации 1.000</t>
  </si>
  <si>
    <t>Т-Технологии МКПАО ао</t>
  </si>
  <si>
    <t>Дивиденды ИНАРКТИКА; ISIN RU000A0JQTS3; Дата Фиксации 08/07/2024; Кол-во 1; Ставка Выплаты 10; Курс конвертации 1.0000; Налог уд</t>
  </si>
  <si>
    <t>Дивиденды Роснефть; ISIN RU000A0J2Q06; Дата Фиксации 09/07/2024; Кол-во 2; Ставка Выплаты 29.0100000000; Курс конвертации 1.0000</t>
  </si>
  <si>
    <t>Дивиденды Татнфт 3ао; ISIN RU0009033591; Дата Фиксации 09/07/2024; Кол-во 4; Ставка Выплаты 25.1700000000; Курс конвертации 1.00</t>
  </si>
  <si>
    <t>Дивиденды Совкомфлот; ISIN RU000A0JXNU8; Дата Фиксации 20/07/2024; Кол-во 10; Ставка Выплаты 11.2700000000; Курс конвертации 1.0</t>
  </si>
  <si>
    <t>Дивиденды Сбербанк; ISIN RU0009029540; Дата Фиксации 11/07/2024; Кол-во 10; Ставка Выплаты 33.3000000000; Курс конвертации 1.000</t>
  </si>
  <si>
    <t>Зачисление д/с (купон 9 по 26233)</t>
  </si>
  <si>
    <t>МКПАО ЯНДЕКС</t>
  </si>
  <si>
    <t>ЮГК</t>
  </si>
  <si>
    <t>ПАО "НОВАТЭК" ао</t>
  </si>
  <si>
    <t>Зачисление д/с (купон 6 по ОФЗ 26240)</t>
  </si>
  <si>
    <t>БПИФ Первая Сберегательный</t>
  </si>
  <si>
    <t>Зачисление д/с (купон 3 по ОФЗ 26242)</t>
  </si>
  <si>
    <t>Дивиденды СевСт-ао; ISIN RU0009046510; Дата Фиксации 10/09/2024; Кол-во 2; Ставка Выплаты 31.0600000000; Курс конвертации 1.0000</t>
  </si>
  <si>
    <t>Дивиденды ЯНДЕКС; ISIN RU000A107T19; Дата Фиксации 20/09/2024; Кол-во 2; Ставка Выплаты 80; Курс конвертации 1.0000; Налог удерж</t>
  </si>
  <si>
    <t>Зачисление д/с (купон 2 по ОФЗ 26244)</t>
  </si>
  <si>
    <t>Зачисление д/с (купон 11 по 26230)</t>
  </si>
  <si>
    <t>Балтийский лизинг ООО БО-П10</t>
  </si>
  <si>
    <t>Газпром нефть БО 003P-13R</t>
  </si>
  <si>
    <t>Дивиденды Ростел -ап; ISIN RU0009046700; Дата Фиксации 27/09/2024; Кол-во 10; Ставка Выплаты 6.0600000000; Курс конвертации 1.00</t>
  </si>
  <si>
    <t>Дивиденды ИНАРКТИКА; ISIN RU000A0JQTS3; Дата Фиксации 06/10/2024; Кол-во 1; Ставка Выплаты 10; Курс конвертации 1.0000; Налог уд</t>
  </si>
  <si>
    <t>Зачисление д/с (купон 6 по БалтЛизБП10)</t>
  </si>
  <si>
    <t>Дивиденды Татнфт 3ао; ISIN RU0009033591; Дата Фиксации 08/10/2024; Кол-во 6; Ставка Выплаты 38.2000000000; Курс конвертации 1.00</t>
  </si>
  <si>
    <t>Дивиденды НоваБев Групп (ПАО) а.о.; ISIN RU000A1095U8; Дата Фиксации 11/10/2024; Кол-во 7; Ставка Выплаты 12.5000000000; Курс ко</t>
  </si>
  <si>
    <t>Дивиденды Белуга ао; ISIN RU000A0HL5M1; Дата Фиксации 11/10/2024; Кол-во 1; Ставка Выплаты 12.5000000000; Курс конвертации 1.000</t>
  </si>
  <si>
    <t>Дивиденды Новатэк ао; ISIN RU000A0DKVS5; Дата Фиксации 11/10/2024; Кол-во 1; Ставка Выплаты 35.5000000000; Курс конвертации 1.00</t>
  </si>
  <si>
    <t>Зачисление д/с (купон 2 по Газпн3P13R)</t>
  </si>
  <si>
    <t>Дивиденды ММК; ISIN RU0009084396; Дата Фиксации 17/10/2024; Кол-во 10; Ставка Выплаты 2.4940000000; Курс конвертации 1.0000; Нал</t>
  </si>
  <si>
    <t>Ренессанс Страхование ао</t>
  </si>
  <si>
    <t>Транснефть ПАО акц.пр.</t>
  </si>
  <si>
    <t>Зачисление д/с (купон 7 по БалтЛизБП10)</t>
  </si>
  <si>
    <t>Зачисление д/с (купон 3 по Газпн3P13R)</t>
  </si>
  <si>
    <t>Зачисление д/с (купон 4 по ОФЗ 26241)</t>
  </si>
  <si>
    <t>Зачисление д/с (купон 7 по ОФЗ 26238)</t>
  </si>
  <si>
    <t>Дивиденды ИНАРКТИКА; ISIN RU000A0JQTS3; Дата Фиксации 02/12/2024; Кол-во 1; Ставка Выплаты 20; Курс конвертации 1.0000; Налог уд</t>
  </si>
  <si>
    <t>Дивиденды ТКСХолд ао; ISIN RU000A107UL4; Дата Фиксации 25/11/2024; Кол-во 2; Ставка Выплаты 92.5000000000; Курс конвертации 1.00</t>
  </si>
  <si>
    <t>Зачисление д/с (купон 8 по БалтЛизБП10)</t>
  </si>
  <si>
    <t>Дивиденды Ренессанс; ISIN RU000A0ZZM04; Дата Фиксации 20/12/2024; Кол-во 30; Ставка Выплаты 3.6000000000; Курс конвертации 1.000</t>
  </si>
  <si>
    <t>Зачисление д/с (купон 4 по Газпн3P13R)</t>
  </si>
  <si>
    <t>Дивиденды СевСт-ао; ISIN RU0009046510; Дата Фиксации 17/12/2024; Кол-во 2; Ставка Выплаты 49.0600000000; Курс конвертации 1.0000</t>
  </si>
  <si>
    <t>ао ПАО Банк ВТБ</t>
  </si>
  <si>
    <t>ОФЗ-ПД 26228 10/04/30</t>
  </si>
  <si>
    <t>Зачисление д/с (купон 9 по БалтЛизБП10)</t>
  </si>
  <si>
    <t>ОФЗ-ПД 26226 07/10/26</t>
  </si>
  <si>
    <t>Дивиденды Татнфт 3ао; ISIN RU0009033591; Дата Фиксации 08/01/2025; Кол-во 12; Ставка Выплаты 17.3900000000; Курс конвертации 1.0</t>
  </si>
  <si>
    <t>Дивиденды Роснефть; ISIN RU000A0J2Q06; Дата Фиксации 10/01/2025; Кол-во 11; Ставка Выплаты 36.4700000000; Курс конвертации 1.000</t>
  </si>
  <si>
    <t>Зачисление д/с (купон 5 по Газпн3P13R)</t>
  </si>
  <si>
    <t>Зачисление д/с (купон 10 по 26233)</t>
  </si>
  <si>
    <t>НК ЛУКОЙЛ (ПАО) - ао</t>
  </si>
  <si>
    <t>Сургутнефтегаз ПАО ап</t>
  </si>
  <si>
    <t>Зачисление д/с (купон 7 по ОФЗ 26240)</t>
  </si>
  <si>
    <t>Зачисление д/с (купон 10 по БалтЛизБП10)</t>
  </si>
  <si>
    <t>Зачисление д/с (купон 6 по Газпн3P13R)</t>
  </si>
  <si>
    <t>ПАО "Банк "Санкт-Петербург" ао</t>
  </si>
  <si>
    <t>Россети Ленэнерго ПАО-ап</t>
  </si>
  <si>
    <t>Зачисление д/с (купон 4 по ОФЗ 26242)</t>
  </si>
  <si>
    <t>Зачисление д/с (купон 11 по БалтЛизБП10)</t>
  </si>
  <si>
    <t>Зачисление д/с (купон 3 по ОФЗ 26244)</t>
  </si>
  <si>
    <t>Зачисление д/с (купон 7 по Газпн3P13R)</t>
  </si>
  <si>
    <t>МКПАО Хэдхантер</t>
  </si>
  <si>
    <t>Зачисление д/с (купон 12 по 26230)</t>
  </si>
  <si>
    <t>Зачисление д/с (купон 13 по 26226)</t>
  </si>
  <si>
    <t>Зачисление д/с (купон 12 по 26228)</t>
  </si>
  <si>
    <t>Зачисление д/с (купон 12 по БалтЛизБП10)</t>
  </si>
  <si>
    <t>Зачисление д/с (купон 8 по Газпн3P13R)</t>
  </si>
  <si>
    <t>Дивиденды ЯНДЕКС; ISIN RU000A107T19; Дата Фиксации 28/04/2025; Кол-во 3; Ставка Выплаты 80; Курс конвертации 1.0000; Налог удерж</t>
  </si>
  <si>
    <t>Дивиденды БСП ао; ISIN RU0009100945; Дата Фиксации 05/05/2025; Кол-во 10; Ставка Выплаты 29.7200000000; Курс конвертации 1.0000;</t>
  </si>
  <si>
    <t>Зачисление д/с (купон 13 по БалтЛизБП10)</t>
  </si>
  <si>
    <t>Дивиденды ТКСХолд ао; ISIN RU000A107UL4; Дата Фиксации 16/05/2025; Кол-во 3; Ставка Выплаты 32; Курс конвертации 1.0000; Налог у</t>
  </si>
  <si>
    <t>Зачисление д/с (купон 9 по Газпн3P13R)</t>
  </si>
  <si>
    <t>Зачисление д/с (купон 5 по ОФЗ 26241)</t>
  </si>
  <si>
    <t>Зачисление д/с (купон 8 по ОФЗ 26238)</t>
  </si>
  <si>
    <t>Зачисление д/с (купон 14 по БалтЛизБП10)</t>
  </si>
  <si>
    <t>Дивиденды ЛУКОЙЛ; ISIN RU0009024277; Дата Фиксации 03/06/2025; Кол-во 2; Ставка Выплаты 541; Курс конвертации 1.0000; Налог удер</t>
  </si>
  <si>
    <t>Дивиденды Татнфт 3ао; ISIN RU0009033591; Дата Фиксации 02/06/2025; Кол-во 12; Ставка Выплаты 43.1100000000; Курс конвертации 1.0</t>
  </si>
  <si>
    <t>Зачисление д/с (купон 10 по Газпн3P13R)</t>
  </si>
  <si>
    <t>Дивиденды Белуга ао; ISIN RU000A0HL5M1; Дата Фиксации 09/06/2025; Кол-во 8; Ставка Выплаты 25; Курс конвертации 1.0000; Налог уд</t>
  </si>
  <si>
    <t>Дивиденды ИнтерРАОао; ISIN RU000A0JPNM1; Дата Фиксации 09/06/2025; Кол-во 900; Ставка Выплаты 0.3537565169; Курс конвертации 1.0</t>
  </si>
  <si>
    <t>Дивиденды ИНАРКТИКА; ISIN RU000A0JQTS3; Дата Фиксации 07/07/2025; Кол-во 1; Ставка Выплаты 10; Курс конвертации 1.0000; Налог уд</t>
  </si>
  <si>
    <t>Зачисление д/с (купон 15 по БалтЛизБП10)</t>
  </si>
  <si>
    <t>Дивиденды РСетиЛЭ-п; ISIN RU0009092134; Дата Фиксации 03/07/2025; Кол-во 10; Ставка Выплаты 25.9523000000; Курс конвертации 1.00</t>
  </si>
  <si>
    <t>Зачисление д/с (купон 11 по Газпн3P13R)</t>
  </si>
  <si>
    <t>Дивиденды ТКСХолд ао; ISIN RU000A107UL4; Дата Фиксации 17/07/2025; Кол-во 3; Ставка Выплаты 33; Курс конвертации 1.0000; Налог у</t>
  </si>
  <si>
    <t>Дивиденды МосБиржа; ISIN RU000A0JR4A1; Дата Фиксации 10/07/2025; Кол-во 20; Ставка Выплаты 26.1100000000; Курс конвертации 1.000</t>
  </si>
  <si>
    <t>Дивиденды Ренессанс; ISIN RU000A0ZZM04; Дата Фиксации 15/07/2025; Кол-во 30; Ставка Выплаты 6.4000000000; Курс конвертации 1.000</t>
  </si>
  <si>
    <t>Зачисление д/с (купон 11 по 26233)</t>
  </si>
  <si>
    <t>Дивиденды Транснф ап; ISIN RU0009091573; Дата Фиксации 17/07/2025; Кол-во 4; Ставка Выплаты 198.2500000000; Курс конвертации 1.0</t>
  </si>
  <si>
    <t>Дивиденды Сургнфгз-п; ISIN RU0009029524; Дата Фиксации 17/07/2025; Кол-во 50; Ставка Выплаты 8.5000000000; Курс конвертации 1.00</t>
  </si>
  <si>
    <t>Дивиденды Сбербанк; ISIN RU0009029540; Дата Фиксации 18/07/2025; Кол-во 40; Ставка Выплаты 34.8400000000; Курс конвертации 1.000</t>
  </si>
  <si>
    <t>Дивиденды Роснефть; ISIN RU000A0J2Q06; Дата Фиксации 20/07/2025; Кол-во 11; Ставка Выплаты 14.6800000000; Курс конвертации 1.000</t>
  </si>
  <si>
    <t>Корпоративный центр ИКС 5</t>
  </si>
  <si>
    <t>Зачисление д/с (купон 8 по ОФЗ 26240)</t>
  </si>
  <si>
    <t>Зачисление д/с (купон 16 по БалтЛизБП10)</t>
  </si>
  <si>
    <t>Зачисление д/с (купон 12 по Газпн3P13R)</t>
  </si>
  <si>
    <t>Дивиденды Ростел -ап; ISIN RU0009046700; Дата Фиксации 13/08/2025; Кол-во 10; Ставка Выплаты 6.2500000000; Курс конвертации 1.00</t>
  </si>
  <si>
    <t>Зачисление д/с (купон 5 по ОФЗ 26242)</t>
  </si>
  <si>
    <t>Зачисление д/с (купон 17 по БалтЛизБП10)</t>
  </si>
  <si>
    <t>Зачисление д/с (купон 13 по Газпн3P13R)</t>
  </si>
  <si>
    <t>Зачисление д/с (купон 4 по ОФЗ 26244)</t>
  </si>
  <si>
    <t>Зачисление д/с (купон 13 по 26230)</t>
  </si>
  <si>
    <t>Дивиденды ЯНДЕКС; ISIN RU000A107T19; Дата Фиксации 29/09/2025; Кол-во 3; Ставка Выплаты 80; Курс конвертации 1.0000; Налог удерж</t>
  </si>
  <si>
    <t>Дивиденды HEAD; ISIN RU000A107662; Дата Фиксации 27/09/2025; Кол-во 5; Ставка Выплаты 233; Курс конвертации 1.0000; Налог удержа</t>
  </si>
  <si>
    <t>Зачисление д/с (купон 14 по 26226)</t>
  </si>
  <si>
    <t>Дивиденды БСП ао; ISIN RU0009100945; Дата Фиксации 06/10/2025; Кол-во 10; Ставка Выплаты 16.6100000000; Курс конвертации 1.0000;</t>
  </si>
  <si>
    <t>Дивиденды ТКСХолд ао; ISIN RU000A107UL4; Дата Фиксации 06/10/2025; Кол-во 3; Ставка Выплаты 35; Курс конвертации 1.0000; Налог у</t>
  </si>
  <si>
    <t>Зачисление д/с (купон 13 по 26228)</t>
  </si>
  <si>
    <t>Зачисление д/с (купон 18 по БалтЛизБП10)</t>
  </si>
  <si>
    <t>Зачисление д/с (купон 14 по Газпн3P13R)</t>
  </si>
  <si>
    <t>Дивиденды Татнфт 3ао; ISIN RU0009033591; Дата Фиксации 14/10/2025; Кол-во 16; Ставка Выплаты 14.3500000000; Курс конвертации 1.0</t>
  </si>
  <si>
    <t>Дивиденды Белуга ао; ISIN RU000A0HL5M1; Дата Фиксации 18/10/2025; Кол-во 8; Ставка Выплаты 20; Курс конвертации 1.0000; Налог уд</t>
  </si>
  <si>
    <t>Зачисление д/с (купон 19 по БалтЛизБП10)</t>
  </si>
  <si>
    <t>Зачисление д/с (купон 15 по Газпн3P13R)</t>
  </si>
  <si>
    <t>Зачисление д/с (купон 6 по ОФЗ 26241)</t>
  </si>
  <si>
    <t>Зачисление д/с (купон 9 по ОФЗ 26238)</t>
  </si>
  <si>
    <t>Зачисление д/с (купон 20 по БалтЛизБП10)</t>
  </si>
  <si>
    <t>Зачисление д/с (купон 16 по Газпн3P13R)</t>
  </si>
  <si>
    <t>Дивиденды Ренессанс; ISIN RU000A0ZZM04; Дата Фиксации 19/12/2025; Кол-во 30; Ставка Выплаты 4.1000000000; Курс конвертации 1.000</t>
  </si>
  <si>
    <t>Выплата купонов БалтЛизП10, номер купона 21</t>
  </si>
  <si>
    <t>Выплата дивидендов Т-Техно ао. Налог удержан.</t>
  </si>
  <si>
    <t>STME</t>
  </si>
  <si>
    <t>Первая-ВечныйПортф БПИФ</t>
  </si>
  <si>
    <t>Выплата купонов Газпн3P13R, номер купона 17</t>
  </si>
  <si>
    <t>Выплата дивидендов КЦ ИКС 5. Налог удержан.</t>
  </si>
  <si>
    <t>Выплата дивидендов ЛУКОЙЛ. Налог удержан.</t>
  </si>
  <si>
    <t>ОФЗ-ПД 26248 16/05/40</t>
  </si>
  <si>
    <t>Выплата дивидендов Татнфт 3ао. Налог удержан.</t>
  </si>
  <si>
    <t>Выплата дивидендов Роснефть. Налог удержан.</t>
  </si>
  <si>
    <t>Выплата купонов ОФЗ-26233-ПД, номер купона 12</t>
  </si>
  <si>
    <t>Выплата купонов ОФЗ 26240, номер купона 9</t>
  </si>
  <si>
    <t>Выплата купонов БалтЛизП10, номер купона 22</t>
  </si>
  <si>
    <t>ОФЗ-ПД 26253 06/10/2038</t>
  </si>
  <si>
    <t>ОФЗ-ПД 26250 10/06/37</t>
  </si>
  <si>
    <t>Выплата купонов Газпн3P13R, номер купона 18</t>
  </si>
  <si>
    <t>ОФЗ-ПК 29019 18/07/2029</t>
  </si>
  <si>
    <t>Выплата купонов ОФЗ 26242, номер купона 6</t>
  </si>
  <si>
    <t>Выплата купонов БалтЛизП10, номер купона 23</t>
  </si>
  <si>
    <t>Выплата купонов Газпн3P13R, номер купона 19</t>
  </si>
  <si>
    <t>Выплата купонов ОФЗ 26244, номер купона 5</t>
  </si>
  <si>
    <t>Выплата купонов ОФЗ 26230, номер купона 14</t>
  </si>
  <si>
    <t>ОФЗ-ПД 26246 12/03/36</t>
  </si>
  <si>
    <t>Выплата купонов 26226, номер купона 15</t>
  </si>
  <si>
    <t>Выплата купонов Балтийский лизинг-БО-П10, номер купона 24</t>
  </si>
  <si>
    <t>paper_in</t>
  </si>
  <si>
    <t>ОФЗ-ПД 26254 03/10/2040</t>
  </si>
  <si>
    <t>БПИФ Первая Портфель Лежебоки</t>
  </si>
  <si>
    <t>Выплата купонов 26228, номер купона 14</t>
  </si>
  <si>
    <t>Выплата купонов Газпн3P13R, номер купона 20</t>
  </si>
  <si>
    <t>Выплата купонов 29019, номер купона 22</t>
  </si>
  <si>
    <t>Выплата купонов ОФЗ 26253, номер купона 1</t>
  </si>
  <si>
    <t>Выплата купонов ОФЗ 26254, номер купона 1</t>
  </si>
  <si>
    <t>ДельтаЛизинг 001Р-03</t>
  </si>
  <si>
    <t>Выплата дивидендов Яндекс. Налог удержан.</t>
  </si>
  <si>
    <t>Выплата дивидендов Хэдхантер МКПАО. Налог удержан.</t>
  </si>
  <si>
    <t>Выплата дивидендов Банк Санкт-Петербург. Налог удержан.</t>
  </si>
  <si>
    <t>ПГК 003Р-04</t>
  </si>
  <si>
    <t>Выплата купонов ДелЛиз1Р3, номер купона 6</t>
  </si>
  <si>
    <t>Выплата купонов ОФЗ 26241, номер купона 7</t>
  </si>
  <si>
    <t>Выплата купонов ПГК3Р04, номер купона 1</t>
  </si>
  <si>
    <t>Выплата дивидендов Т-технологии. Налог удержан.</t>
  </si>
  <si>
    <t>Выплата купонов ОФЗ 26238, номер купона 10</t>
  </si>
  <si>
    <t>Выплата купонов ОФЗ 26248, номер купона 4</t>
  </si>
  <si>
    <t>Выплата купонов ДелЛиз1Р3, номер купона 7</t>
  </si>
  <si>
    <t>Выплата купонов ОФЗ 26250, номер купона 2</t>
  </si>
  <si>
    <t>Выплата дивидендов Интер РАО. Налог удержан.</t>
  </si>
  <si>
    <t>Выплата купонов ПГК3Р04, номер купона 2</t>
  </si>
  <si>
    <t>Выплата дивидендов Россети Ленэнерго ап. Налог удержан.</t>
  </si>
  <si>
    <t>Выплата дивидендов НоваБев Групп. Налог удержан.</t>
  </si>
  <si>
    <t>Выплата дивидендов Корп центр ИКС 5. Налог удержан.</t>
  </si>
  <si>
    <t>Выплата купонов ДелЛиз1Р3, номер купона 8</t>
  </si>
  <si>
    <t>Выплата купонов ОФЗ 29019, номер купона 23</t>
  </si>
  <si>
    <t>Выплата дивидендов Московская Биржа. Налог удержан.</t>
  </si>
  <si>
    <t>Выплата купонов ПГК3Р04, номер купона 3</t>
  </si>
  <si>
    <t>Выплата купонов ОФЗ 26233, номер купона 13</t>
  </si>
  <si>
    <t>Выплата дивидендов Татнефть. Налог удержан.</t>
  </si>
  <si>
    <t>Выплата дивидендов Сургутнефтегаз ап. Налог удержан.</t>
  </si>
  <si>
    <t>Выплата дивидендов Сбербанк России. Налог удержан.</t>
  </si>
  <si>
    <t>Выплата дивидендов Транснефть ап. Налог удержан.</t>
  </si>
  <si>
    <t>Выплата купонов ОФЗ 26240, номер купона 10</t>
  </si>
  <si>
    <t>Выплата купонов ДелЛиз1Р3, номер купона 9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</si>
  <si>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</si>
  <si>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</si>
  <si>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</si>
  <si>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</si>
  <si>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</si>
  <si>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</si>
  <si>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</si>
  <si>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</si>
  <si>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</si>
  <si>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</si>
  <si>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</si>
  <si>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ИИС-3</t>
  </si>
  <si>
    <t>ММК</t>
  </si>
  <si>
    <t>СевСт-ао</t>
  </si>
  <si>
    <t>ИНАРКТИКА</t>
  </si>
  <si>
    <t>Роснефть</t>
  </si>
  <si>
    <t>Совкомфлот</t>
  </si>
  <si>
    <t>Ростел -ап</t>
  </si>
  <si>
    <t>Новатэк ао</t>
  </si>
  <si>
    <t>БСП ао</t>
  </si>
  <si>
    <t>ВТБ ао</t>
  </si>
  <si>
    <t>Купон</t>
  </si>
  <si>
    <t>БалтЛизБП1</t>
  </si>
  <si>
    <t>Газпн3P13R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</si>
  <si>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</si>
  <si>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</si>
  <si>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</si>
  <si>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</si>
  <si>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</si>
  <si>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</si>
  <si>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</si>
  <si>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</si>
  <si>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</si>
  <si>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</si>
  <si>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</si>
  <si>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</si>
  <si>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</si>
  <si>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</si>
  <si>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</si>
  <si>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</si>
  <si>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SBWS ETF</t>
  </si>
  <si>
    <t>РусГидро</t>
  </si>
  <si>
    <t>Мечел ао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</si>
</sst>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E6FB71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9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4</v>
      </c>
      <c r="F2" s="6" t="n">
        <v>4176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-0.2217</v>
      </c>
      <c r="L2" s="6" t="n">
        <v>6597.45</v>
      </c>
      <c r="M2" s="17" t="n">
        <v>2.99</v>
      </c>
      <c r="N2" s="16"/>
      <c r="O2" s="16" t="s">
        <v>20</v>
      </c>
      <c r="P2" s="17" t="n">
        <v>0.2348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52</v>
      </c>
      <c r="F3" s="6" t="n">
        <v>266.47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0.0792</v>
      </c>
      <c r="L3" s="6" t="n">
        <v>293.74</v>
      </c>
      <c r="M3" s="17" t="n">
        <v>2.48</v>
      </c>
      <c r="N3" s="16"/>
      <c r="O3" s="16" t="s">
        <v>23</v>
      </c>
      <c r="P3" s="17" t="n">
        <v>27.91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5</v>
      </c>
      <c r="F4" s="6" t="n">
        <v>2631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-0.1035</v>
      </c>
      <c r="L4" s="6" t="n">
        <v>3442.73</v>
      </c>
      <c r="M4" s="17" t="n">
        <v>2.35</v>
      </c>
      <c r="N4" s="16"/>
      <c r="O4" s="16" t="s">
        <v>26</v>
      </c>
      <c r="P4" s="17" t="n">
        <v>60.713153724247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3</v>
      </c>
      <c r="F5" s="6" t="n">
        <v>3458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0.027</v>
      </c>
      <c r="L5" s="6" t="n">
        <v>3559.54</v>
      </c>
      <c r="M5" s="17" t="n">
        <v>1.86</v>
      </c>
      <c r="N5" s="16"/>
      <c r="O5" s="16" t="s">
        <v>29</v>
      </c>
      <c r="P5" s="17" t="n">
        <v>104.8805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5</v>
      </c>
      <c r="F6" s="6" t="n">
        <v>1802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-0.2226</v>
      </c>
      <c r="L6" s="6" t="n">
        <v>2945.29</v>
      </c>
      <c r="M6" s="17" t="n">
        <v>1.61</v>
      </c>
      <c r="N6" s="16"/>
      <c r="O6" s="16" t="s">
        <v>32</v>
      </c>
      <c r="P6" s="17" t="n">
        <v>12.5294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16</v>
      </c>
      <c r="F7" s="6" t="n">
        <v>522.7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-0.0502</v>
      </c>
      <c r="L7" s="6" t="n">
        <v>660.77</v>
      </c>
      <c r="M7" s="17" t="n">
        <v>1.5</v>
      </c>
      <c r="N7" s="16"/>
      <c r="O7" s="16" t="s">
        <v>35</v>
      </c>
      <c r="P7" s="17" t="n">
        <v>98.2897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30</v>
      </c>
      <c r="F8" s="6" t="n">
        <v>248.92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0.018</v>
      </c>
      <c r="L8" s="6" t="n">
        <v>265.08</v>
      </c>
      <c r="M8" s="17" t="n">
        <v>1.34</v>
      </c>
      <c r="N8" s="16"/>
      <c r="O8" s="16" t="s">
        <v>38</v>
      </c>
      <c r="P8" s="17" t="n">
        <v>114.9017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4</v>
      </c>
      <c r="F9" s="6" t="n">
        <v>1018.4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0.0977</v>
      </c>
      <c r="L9" s="6" t="n">
        <v>1196.61</v>
      </c>
      <c r="M9" s="17" t="n">
        <v>0.73</v>
      </c>
      <c r="N9" s="16"/>
      <c r="O9" s="16" t="s">
        <v>41</v>
      </c>
      <c r="P9" s="17" t="n">
        <v>12389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1800</v>
      </c>
      <c r="F10" s="6" t="n">
        <v>2.2355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-0.2251</v>
      </c>
      <c r="L10" s="6" t="n">
        <v>3.48</v>
      </c>
      <c r="M10" s="17" t="n">
        <v>0.72</v>
      </c>
      <c r="N10" s="16"/>
      <c r="O10" s="16" t="s">
        <v>44</v>
      </c>
      <c r="P10" s="17" t="n">
        <v>10.7509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60</v>
      </c>
      <c r="F11" s="6" t="n">
        <v>67.14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-0.2176</v>
      </c>
      <c r="L11" s="6" t="n">
        <v>92.93</v>
      </c>
      <c r="M11" s="17" t="n">
        <v>0.72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48</v>
      </c>
      <c r="B12" s="16" t="s">
        <v>17</v>
      </c>
      <c r="C12" s="16" t="s">
        <v>49</v>
      </c>
      <c r="D12" s="16" t="s">
        <v>19</v>
      </c>
      <c r="E12" s="7" t="n">
        <v>10</v>
      </c>
      <c r="F12" s="6" t="n">
        <v>330.3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0.5834</v>
      </c>
      <c r="L12" s="6" t="n">
        <v>203.92</v>
      </c>
      <c r="M12" s="17" t="n">
        <v>0.59</v>
      </c>
      <c r="N12" s="16"/>
      <c r="O12" s="16" t="s">
        <v>50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17</v>
      </c>
      <c r="C13" s="16" t="s">
        <v>52</v>
      </c>
      <c r="D13" s="16" t="s">
        <v>19</v>
      </c>
      <c r="E13" s="7" t="n">
        <v>20</v>
      </c>
      <c r="F13" s="6" t="n">
        <v>151.15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-0.08</v>
      </c>
      <c r="L13" s="6" t="n">
        <v>234.89</v>
      </c>
      <c r="M13" s="17" t="n">
        <v>0.54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53</v>
      </c>
      <c r="B14" s="16" t="s">
        <v>17</v>
      </c>
      <c r="C14" s="16" t="s">
        <v>54</v>
      </c>
      <c r="D14" s="16" t="s">
        <v>19</v>
      </c>
      <c r="E14" s="7" t="n">
        <v>50</v>
      </c>
      <c r="F14" s="6" t="n">
        <v>41.5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-0.1114</v>
      </c>
      <c r="L14" s="6" t="n">
        <v>58.58</v>
      </c>
      <c r="M14" s="17" t="n">
        <v>0.37</v>
      </c>
      <c r="N14" s="16"/>
      <c r="O14" s="16" t="s">
        <v>55</v>
      </c>
      <c r="P14" s="17" t="n">
        <v>180.15</v>
      </c>
      <c r="Q14" s="6" t="s">
        <f>=P14/$P$13</f>
      </c>
    </row>
    <row collapsed="false" customFormat="false" customHeight="false" hidden="false" ht="12.1" outlineLevel="0" r="15">
      <c r="A15" s="16" t="s">
        <v>56</v>
      </c>
      <c r="B15" s="16" t="s">
        <v>17</v>
      </c>
      <c r="C15" s="16" t="s">
        <v>57</v>
      </c>
      <c r="D15" s="16" t="s">
        <v>19</v>
      </c>
      <c r="E15" s="7" t="n">
        <v>8</v>
      </c>
      <c r="F15" s="6" t="n">
        <v>237.6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-0.3493</v>
      </c>
      <c r="L15" s="6" t="n">
        <v>717.61</v>
      </c>
      <c r="M15" s="17" t="n">
        <v>0.34</v>
      </c>
      <c r="N15" s="16"/>
      <c r="O15" s="16" t="s">
        <v>58</v>
      </c>
      <c r="P15" s="17" t="n">
        <v>1.78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4"/>
      <c r="H16" s="4" t="s">
        <v>59</v>
      </c>
      <c r="I16" s="4"/>
      <c r="J16" s="5" t="s">
        <f>=SUM(J2:J15)</f>
      </c>
      <c r="K16" s="4"/>
      <c r="L16" s="4"/>
      <c r="M16" s="10" t="s">
        <f>=J16/J40</f>
      </c>
      <c r="N16" s="16"/>
      <c r="O16" s="16" t="s">
        <v>60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61</v>
      </c>
      <c r="B17" s="16" t="s">
        <v>62</v>
      </c>
      <c r="C17" s="16" t="s">
        <v>63</v>
      </c>
      <c r="D17" s="16" t="s">
        <v>19</v>
      </c>
      <c r="E17" s="7" t="n">
        <v>1111</v>
      </c>
      <c r="F17" s="6" t="n">
        <v>19.2525</v>
      </c>
      <c r="G17" s="17" t="n">
        <v>0</v>
      </c>
      <c r="H17" s="6" t="n">
        <v>0</v>
      </c>
      <c r="I17" s="16"/>
      <c r="J17" s="6" t="s">
        <f>=E17*F17*Портфель!$Q$13</f>
      </c>
      <c r="K17" s="9" t="n">
        <v>0.1723</v>
      </c>
      <c r="L17" s="6" t="n">
        <v>17.14</v>
      </c>
      <c r="M17" s="17" t="n">
        <v>3.83</v>
      </c>
      <c r="N17" s="16"/>
      <c r="O17" s="16" t="s">
        <v>64</v>
      </c>
      <c r="P17" s="17" t="n">
        <v>84.282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62</v>
      </c>
      <c r="C18" s="16" t="s">
        <v>66</v>
      </c>
      <c r="D18" s="16" t="s">
        <v>19</v>
      </c>
      <c r="E18" s="7" t="n">
        <v>34</v>
      </c>
      <c r="F18" s="6" t="n">
        <v>9.796</v>
      </c>
      <c r="G18" s="17" t="n">
        <v>0</v>
      </c>
      <c r="H18" s="6" t="n">
        <v>0</v>
      </c>
      <c r="I18" s="16"/>
      <c r="J18" s="6" t="s">
        <f>=E18*F18*Портфель!$Q$13</f>
      </c>
      <c r="K18" s="9" t="n">
        <v>-0.0276</v>
      </c>
      <c r="L18" s="6" t="n">
        <v>10.07</v>
      </c>
      <c r="M18" s="17" t="n">
        <v>0.06</v>
      </c>
      <c r="N18" s="16"/>
      <c r="O18" s="16"/>
      <c r="P18" s="17"/>
      <c r="Q18" s="17"/>
    </row>
    <row collapsed="false" customFormat="false" customHeight="false" hidden="false" ht="12.1" outlineLevel="0" r="19">
      <c r="A19" s="16"/>
      <c r="B19" s="16"/>
      <c r="C19" s="16"/>
      <c r="D19" s="16"/>
      <c r="E19" s="7"/>
      <c r="F19" s="6"/>
      <c r="G19" s="4"/>
      <c r="H19" s="4" t="s">
        <v>67</v>
      </c>
      <c r="I19" s="4"/>
      <c r="J19" s="5" t="s">
        <f>=SUM(J17:J18)</f>
      </c>
      <c r="K19" s="4"/>
      <c r="L19" s="4"/>
      <c r="M19" s="10" t="s">
        <f>=J19/J40</f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68</v>
      </c>
      <c r="B20" s="16" t="s">
        <v>69</v>
      </c>
      <c r="C20" s="16" t="s">
        <v>70</v>
      </c>
      <c r="D20" s="16" t="s">
        <v>19</v>
      </c>
      <c r="E20" s="7" t="n">
        <v>80</v>
      </c>
      <c r="F20" s="6" t="n">
        <v>81.826</v>
      </c>
      <c r="G20" s="17" t="n">
        <v>1000</v>
      </c>
      <c r="H20" s="6" t="n">
        <v>21.37</v>
      </c>
      <c r="I20" s="16" t="s">
        <v>71</v>
      </c>
      <c r="J20" s="6" t="s">
        <f>=E20*((F20/100*G20)*Портфель!$Q$13 + H20*Портфель!$Q$13) </f>
      </c>
      <c r="K20" s="9" t="n">
        <v>-0.034</v>
      </c>
      <c r="L20" s="6" t="n">
        <v>917.21</v>
      </c>
      <c r="M20" s="17" t="n">
        <v>12.02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72</v>
      </c>
      <c r="B21" s="16" t="s">
        <v>69</v>
      </c>
      <c r="C21" s="16" t="s">
        <v>73</v>
      </c>
      <c r="D21" s="16" t="s">
        <v>19</v>
      </c>
      <c r="E21" s="7" t="n">
        <v>109</v>
      </c>
      <c r="F21" s="6" t="n">
        <v>58.778</v>
      </c>
      <c r="G21" s="17" t="n">
        <v>1000</v>
      </c>
      <c r="H21" s="6" t="n">
        <v>3.07</v>
      </c>
      <c r="I21" s="16" t="s">
        <v>74</v>
      </c>
      <c r="J21" s="6" t="s">
        <f>=E21*((F21/100*G21)*Портфель!$Q$13 + H21*Портфель!$Q$13) </f>
      </c>
      <c r="K21" s="9" t="n">
        <v>-0.0387</v>
      </c>
      <c r="L21" s="6" t="n">
        <v>637.87</v>
      </c>
      <c r="M21" s="17" t="n">
        <v>11.53</v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75</v>
      </c>
      <c r="B22" s="16" t="s">
        <v>69</v>
      </c>
      <c r="C22" s="16" t="s">
        <v>76</v>
      </c>
      <c r="D22" s="16" t="s">
        <v>19</v>
      </c>
      <c r="E22" s="7" t="n">
        <v>73</v>
      </c>
      <c r="F22" s="6" t="n">
        <v>83.039</v>
      </c>
      <c r="G22" s="17" t="n">
        <v>1000</v>
      </c>
      <c r="H22" s="6" t="n">
        <v>51.29</v>
      </c>
      <c r="I22" s="16" t="s">
        <v>77</v>
      </c>
      <c r="J22" s="6" t="s">
        <f>=E22*((F22/100*G22)*Портфель!$Q$13 + H22*Портфель!$Q$13) </f>
      </c>
      <c r="K22" s="9" t="n">
        <v>-0.0261</v>
      </c>
      <c r="L22" s="6" t="n">
        <v>902.37</v>
      </c>
      <c r="M22" s="17" t="n">
        <v>11.52</v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78</v>
      </c>
      <c r="B23" s="16" t="s">
        <v>69</v>
      </c>
      <c r="C23" s="16" t="s">
        <v>79</v>
      </c>
      <c r="D23" s="16" t="s">
        <v>19</v>
      </c>
      <c r="E23" s="7" t="n">
        <v>108</v>
      </c>
      <c r="F23" s="6" t="n">
        <v>56.758</v>
      </c>
      <c r="G23" s="17" t="n">
        <v>1000</v>
      </c>
      <c r="H23" s="6" t="n">
        <v>5.01</v>
      </c>
      <c r="I23" s="16" t="s">
        <v>80</v>
      </c>
      <c r="J23" s="6" t="s">
        <f>=E23*((F23/100*G23)*Портфель!$Q$13 + H23*Портфель!$Q$13) </f>
      </c>
      <c r="K23" s="9" t="n">
        <v>-0.0741</v>
      </c>
      <c r="L23" s="6" t="n">
        <v>615.51</v>
      </c>
      <c r="M23" s="17" t="n">
        <v>11.07</v>
      </c>
      <c r="N23" s="16"/>
      <c r="O23" s="16"/>
      <c r="P23" s="17"/>
      <c r="Q23" s="17"/>
    </row>
    <row collapsed="false" customFormat="false" customHeight="false" hidden="false" ht="12.1" outlineLevel="0" r="24">
      <c r="A24" s="16" t="s">
        <v>81</v>
      </c>
      <c r="B24" s="16" t="s">
        <v>69</v>
      </c>
      <c r="C24" s="16" t="s">
        <v>82</v>
      </c>
      <c r="D24" s="16" t="s">
        <v>19</v>
      </c>
      <c r="E24" s="7" t="n">
        <v>70</v>
      </c>
      <c r="F24" s="6" t="n">
        <v>81.858</v>
      </c>
      <c r="G24" s="17" t="n">
        <v>1000</v>
      </c>
      <c r="H24" s="6" t="n">
        <v>28.86</v>
      </c>
      <c r="I24" s="16" t="s">
        <v>83</v>
      </c>
      <c r="J24" s="6" t="s">
        <f>=E24*((F24/100*G24)*Портфель!$Q$13 + H24*Портфель!$Q$13) </f>
      </c>
      <c r="K24" s="9" t="n">
        <v>-0.0414</v>
      </c>
      <c r="L24" s="6" t="n">
        <v>934.5</v>
      </c>
      <c r="M24" s="17" t="n">
        <v>10.62</v>
      </c>
      <c r="N24" s="16"/>
      <c r="O24" s="16"/>
      <c r="P24" s="17"/>
      <c r="Q24" s="17"/>
    </row>
    <row collapsed="false" customFormat="false" customHeight="false" hidden="false" ht="12.1" outlineLevel="0" r="25">
      <c r="A25" s="16" t="s">
        <v>84</v>
      </c>
      <c r="B25" s="16" t="s">
        <v>69</v>
      </c>
      <c r="C25" s="16" t="s">
        <v>85</v>
      </c>
      <c r="D25" s="16" t="s">
        <v>19</v>
      </c>
      <c r="E25" s="7" t="n">
        <v>57</v>
      </c>
      <c r="F25" s="6" t="n">
        <v>85.654</v>
      </c>
      <c r="G25" s="17" t="n">
        <v>1000</v>
      </c>
      <c r="H25" s="6" t="n">
        <v>45.59</v>
      </c>
      <c r="I25" s="16" t="s">
        <v>86</v>
      </c>
      <c r="J25" s="6" t="s">
        <f>=E25*((F25/100*G25)*Портфель!$Q$13 + H25*Портфель!$Q$13) </f>
      </c>
      <c r="K25" s="9" t="n">
        <v>-0.0439</v>
      </c>
      <c r="L25" s="6" t="n">
        <v>941.77</v>
      </c>
      <c r="M25" s="17" t="n">
        <v>9.2</v>
      </c>
      <c r="N25" s="16"/>
      <c r="O25" s="16"/>
      <c r="P25" s="17"/>
      <c r="Q25" s="17"/>
    </row>
    <row collapsed="false" customFormat="false" customHeight="false" hidden="false" ht="12.1" outlineLevel="0" r="26">
      <c r="A26" s="16" t="s">
        <v>87</v>
      </c>
      <c r="B26" s="16" t="s">
        <v>69</v>
      </c>
      <c r="C26" s="16" t="s">
        <v>88</v>
      </c>
      <c r="D26" s="16" t="s">
        <v>19</v>
      </c>
      <c r="E26" s="7" t="n">
        <v>15</v>
      </c>
      <c r="F26" s="6" t="n">
        <v>101.16</v>
      </c>
      <c r="G26" s="17" t="n">
        <v>1000</v>
      </c>
      <c r="H26" s="6" t="n">
        <v>5.64</v>
      </c>
      <c r="I26" s="16" t="s">
        <v>89</v>
      </c>
      <c r="J26" s="6" t="s">
        <f>=E26*((F26/100*G26)*Портфель!$Q$13 + H26*Портфель!$Q$13) </f>
      </c>
      <c r="K26" s="9" t="n">
        <v>0.0384</v>
      </c>
      <c r="L26" s="6" t="n">
        <v>1029.54</v>
      </c>
      <c r="M26" s="17" t="n">
        <v>2.73</v>
      </c>
      <c r="N26" s="16"/>
      <c r="O26" s="16"/>
      <c r="P26" s="17"/>
      <c r="Q26" s="17"/>
    </row>
    <row collapsed="false" customFormat="false" customHeight="false" hidden="false" ht="12.1" outlineLevel="0" r="27">
      <c r="A27" s="16" t="s">
        <v>90</v>
      </c>
      <c r="B27" s="16" t="s">
        <v>69</v>
      </c>
      <c r="C27" s="16" t="s">
        <v>91</v>
      </c>
      <c r="D27" s="16" t="s">
        <v>19</v>
      </c>
      <c r="E27" s="7" t="n">
        <v>15</v>
      </c>
      <c r="F27" s="6" t="n">
        <v>99.05</v>
      </c>
      <c r="G27" s="17" t="n">
        <v>1000</v>
      </c>
      <c r="H27" s="6" t="n">
        <v>0.84</v>
      </c>
      <c r="I27" s="16" t="s">
        <v>92</v>
      </c>
      <c r="J27" s="6" t="s">
        <f>=E27*((F27/100*G27)*Портфель!$Q$13 + H27*Портфель!$Q$13) </f>
      </c>
      <c r="K27" s="9" t="n">
        <v>0.0294</v>
      </c>
      <c r="L27" s="6" t="n">
        <v>1009.72</v>
      </c>
      <c r="M27" s="17" t="n">
        <v>2.66</v>
      </c>
      <c r="N27" s="16"/>
      <c r="O27" s="16"/>
      <c r="P27" s="17"/>
      <c r="Q27" s="17"/>
    </row>
    <row collapsed="false" customFormat="false" customHeight="false" hidden="false" ht="12.1" outlineLevel="0" r="28">
      <c r="A28" s="16" t="s">
        <v>93</v>
      </c>
      <c r="B28" s="16" t="s">
        <v>69</v>
      </c>
      <c r="C28" s="16" t="s">
        <v>94</v>
      </c>
      <c r="D28" s="16" t="s">
        <v>19</v>
      </c>
      <c r="E28" s="7" t="n">
        <v>16</v>
      </c>
      <c r="F28" s="6" t="n">
        <v>86.218</v>
      </c>
      <c r="G28" s="17" t="n">
        <v>1000</v>
      </c>
      <c r="H28" s="6" t="n">
        <v>45.59</v>
      </c>
      <c r="I28" s="16" t="s">
        <v>95</v>
      </c>
      <c r="J28" s="6" t="s">
        <f>=E28*((F28/100*G28)*Портфель!$Q$13 + H28*Портфель!$Q$13) </f>
      </c>
      <c r="K28" s="9" t="n">
        <v>-0.0028</v>
      </c>
      <c r="L28" s="6" t="n">
        <v>975.09</v>
      </c>
      <c r="M28" s="17" t="n">
        <v>2.6</v>
      </c>
      <c r="N28" s="16"/>
      <c r="O28" s="16"/>
      <c r="P28" s="17"/>
      <c r="Q28" s="17"/>
    </row>
    <row collapsed="false" customFormat="false" customHeight="false" hidden="false" ht="12.1" outlineLevel="0" r="29">
      <c r="A29" s="16" t="s">
        <v>96</v>
      </c>
      <c r="B29" s="16" t="s">
        <v>69</v>
      </c>
      <c r="C29" s="16" t="s">
        <v>97</v>
      </c>
      <c r="D29" s="16" t="s">
        <v>19</v>
      </c>
      <c r="E29" s="7" t="n">
        <v>5</v>
      </c>
      <c r="F29" s="6" t="n">
        <v>99.034</v>
      </c>
      <c r="G29" s="17" t="n">
        <v>1000</v>
      </c>
      <c r="H29" s="6" t="n">
        <v>14.18</v>
      </c>
      <c r="I29" s="16" t="s">
        <v>98</v>
      </c>
      <c r="J29" s="6" t="s">
        <f>=E29*((F29/100*G29)*Портфель!$Q$13 + H29*Портфель!$Q$13) </f>
      </c>
      <c r="K29" s="9" t="n">
        <v>0.0777</v>
      </c>
      <c r="L29" s="6" t="n">
        <v>1004.01</v>
      </c>
      <c r="M29" s="17" t="n">
        <v>0.9</v>
      </c>
      <c r="N29" s="16"/>
      <c r="O29" s="16"/>
      <c r="P29" s="17"/>
      <c r="Q29" s="17"/>
    </row>
    <row collapsed="false" customFormat="false" customHeight="false" hidden="false" ht="12.1" outlineLevel="0" r="30">
      <c r="A30" s="16" t="s">
        <v>99</v>
      </c>
      <c r="B30" s="16" t="s">
        <v>69</v>
      </c>
      <c r="C30" s="16" t="s">
        <v>100</v>
      </c>
      <c r="D30" s="16" t="s">
        <v>19</v>
      </c>
      <c r="E30" s="7" t="n">
        <v>5</v>
      </c>
      <c r="F30" s="6" t="n">
        <v>87.998</v>
      </c>
      <c r="G30" s="17" t="n">
        <v>1000</v>
      </c>
      <c r="H30" s="6" t="n">
        <v>43.65</v>
      </c>
      <c r="I30" s="16" t="s">
        <v>101</v>
      </c>
      <c r="J30" s="6" t="s">
        <f>=E30*((F30/100*G30)*Портфель!$Q$13 + H30*Портфель!$Q$13) </f>
      </c>
      <c r="K30" s="9" t="n">
        <v>0.2052</v>
      </c>
      <c r="L30" s="6" t="n">
        <v>770.73</v>
      </c>
      <c r="M30" s="17" t="n">
        <v>0.83</v>
      </c>
      <c r="N30" s="16"/>
      <c r="O30" s="16"/>
      <c r="P30" s="17"/>
      <c r="Q30" s="17"/>
    </row>
    <row collapsed="false" customFormat="false" customHeight="false" hidden="false" ht="12.1" outlineLevel="0" r="31">
      <c r="A31" s="16" t="s">
        <v>102</v>
      </c>
      <c r="B31" s="16" t="s">
        <v>69</v>
      </c>
      <c r="C31" s="16" t="s">
        <v>103</v>
      </c>
      <c r="D31" s="16" t="s">
        <v>19</v>
      </c>
      <c r="E31" s="7" t="n">
        <v>5</v>
      </c>
      <c r="F31" s="6" t="n">
        <v>78.003</v>
      </c>
      <c r="G31" s="17" t="n">
        <v>1000</v>
      </c>
      <c r="H31" s="6" t="n">
        <v>24.21</v>
      </c>
      <c r="I31" s="16" t="s">
        <v>104</v>
      </c>
      <c r="J31" s="6" t="s">
        <f>=E31*((F31/100*G31)*Портфель!$Q$13 + H31*Портфель!$Q$13) </f>
      </c>
      <c r="K31" s="9" t="n">
        <v>0.0934</v>
      </c>
      <c r="L31" s="6" t="n">
        <v>824.39</v>
      </c>
      <c r="M31" s="17" t="n">
        <v>0.72</v>
      </c>
      <c r="N31" s="16"/>
      <c r="O31" s="16"/>
      <c r="P31" s="17"/>
      <c r="Q31" s="17"/>
    </row>
    <row collapsed="false" customFormat="false" customHeight="false" hidden="false" ht="12.1" outlineLevel="0" r="32">
      <c r="A32" s="16" t="s">
        <v>105</v>
      </c>
      <c r="B32" s="16" t="s">
        <v>69</v>
      </c>
      <c r="C32" s="16" t="s">
        <v>106</v>
      </c>
      <c r="D32" s="16" t="s">
        <v>19</v>
      </c>
      <c r="E32" s="7" t="n">
        <v>4</v>
      </c>
      <c r="F32" s="6" t="n">
        <v>53.093</v>
      </c>
      <c r="G32" s="17" t="n">
        <v>1000</v>
      </c>
      <c r="H32" s="6" t="n">
        <v>16.73</v>
      </c>
      <c r="I32" s="16" t="s">
        <v>107</v>
      </c>
      <c r="J32" s="6" t="s">
        <f>=E32*((F32/100*G32)*Портфель!$Q$13 + H32*Портфель!$Q$13) </f>
      </c>
      <c r="K32" s="9" t="n">
        <v>0.0971</v>
      </c>
      <c r="L32" s="6" t="n">
        <v>586.12</v>
      </c>
      <c r="M32" s="17" t="n">
        <v>0.39</v>
      </c>
      <c r="N32" s="16"/>
      <c r="O32" s="16"/>
      <c r="P32" s="17"/>
      <c r="Q32" s="17"/>
    </row>
    <row collapsed="false" customFormat="false" customHeight="false" hidden="false" ht="12.1" outlineLevel="0" r="33">
      <c r="A33" s="16" t="s">
        <v>108</v>
      </c>
      <c r="B33" s="16" t="s">
        <v>69</v>
      </c>
      <c r="C33" s="16" t="s">
        <v>109</v>
      </c>
      <c r="D33" s="16" t="s">
        <v>19</v>
      </c>
      <c r="E33" s="7" t="n">
        <v>2</v>
      </c>
      <c r="F33" s="6" t="n">
        <v>99.398</v>
      </c>
      <c r="G33" s="17" t="n">
        <v>1000</v>
      </c>
      <c r="H33" s="6" t="n">
        <v>30.93</v>
      </c>
      <c r="I33" s="16" t="s">
        <v>110</v>
      </c>
      <c r="J33" s="6" t="s">
        <f>=E33*((F33/100*G33)*Портфель!$Q$13 + H33*Портфель!$Q$13) </f>
      </c>
      <c r="K33" s="9" t="n">
        <v>0.1837</v>
      </c>
      <c r="L33" s="6" t="n">
        <v>889.03</v>
      </c>
      <c r="M33" s="17" t="n">
        <v>0.37</v>
      </c>
      <c r="N33" s="16"/>
      <c r="O33" s="16"/>
      <c r="P33" s="17"/>
      <c r="Q33" s="17"/>
    </row>
    <row collapsed="false" customFormat="false" customHeight="false" hidden="false" ht="12.1" outlineLevel="0" r="34">
      <c r="A34" s="16" t="s">
        <v>111</v>
      </c>
      <c r="B34" s="16" t="s">
        <v>69</v>
      </c>
      <c r="C34" s="16" t="s">
        <v>112</v>
      </c>
      <c r="D34" s="16" t="s">
        <v>19</v>
      </c>
      <c r="E34" s="7" t="n">
        <v>3</v>
      </c>
      <c r="F34" s="6" t="n">
        <v>58.287</v>
      </c>
      <c r="G34" s="17" t="n">
        <v>1000</v>
      </c>
      <c r="H34" s="6" t="n">
        <v>31.43</v>
      </c>
      <c r="I34" s="16" t="s">
        <v>113</v>
      </c>
      <c r="J34" s="6" t="s">
        <f>=E34*((F34/100*G34)*Портфель!$Q$13 + H34*Портфель!$Q$13) </f>
      </c>
      <c r="K34" s="9" t="n">
        <v>0.0601</v>
      </c>
      <c r="L34" s="6" t="n">
        <v>679.18</v>
      </c>
      <c r="M34" s="17" t="n">
        <v>0.33</v>
      </c>
      <c r="N34" s="16"/>
      <c r="O34" s="16"/>
      <c r="P34" s="17"/>
      <c r="Q34" s="17"/>
    </row>
    <row collapsed="false" customFormat="false" customHeight="false" hidden="false" ht="12.1" outlineLevel="0" r="35">
      <c r="A35" s="16" t="s">
        <v>114</v>
      </c>
      <c r="B35" s="16" t="s">
        <v>69</v>
      </c>
      <c r="C35" s="16" t="s">
        <v>115</v>
      </c>
      <c r="D35" s="16" t="s">
        <v>19</v>
      </c>
      <c r="E35" s="7" t="n">
        <v>2</v>
      </c>
      <c r="F35" s="6" t="n">
        <v>81.865</v>
      </c>
      <c r="G35" s="17" t="n">
        <v>1000</v>
      </c>
      <c r="H35" s="6" t="n">
        <v>48.09</v>
      </c>
      <c r="I35" s="16" t="s">
        <v>116</v>
      </c>
      <c r="J35" s="6" t="s">
        <f>=E35*((F35/100*G35)*Портфель!$Q$13 + H35*Портфель!$Q$13) </f>
      </c>
      <c r="K35" s="9" t="n">
        <v>0.0937</v>
      </c>
      <c r="L35" s="6" t="n">
        <v>876.22</v>
      </c>
      <c r="M35" s="17" t="n">
        <v>0.31</v>
      </c>
      <c r="N35" s="16"/>
      <c r="O35" s="16"/>
      <c r="P35" s="17"/>
      <c r="Q35" s="17"/>
    </row>
    <row collapsed="false" customFormat="false" customHeight="false" hidden="false" ht="12.1" outlineLevel="0" r="36">
      <c r="A36" s="16" t="s">
        <v>117</v>
      </c>
      <c r="B36" s="16" t="s">
        <v>69</v>
      </c>
      <c r="C36" s="16" t="s">
        <v>118</v>
      </c>
      <c r="D36" s="16" t="s">
        <v>19</v>
      </c>
      <c r="E36" s="7" t="n">
        <v>1</v>
      </c>
      <c r="F36" s="6" t="n">
        <v>81.108</v>
      </c>
      <c r="G36" s="17" t="n">
        <v>1000</v>
      </c>
      <c r="H36" s="6" t="n">
        <v>28.3</v>
      </c>
      <c r="I36" s="16" t="s">
        <v>119</v>
      </c>
      <c r="J36" s="6" t="s">
        <f>=E36*((F36/100*G36)*Портфель!$Q$13 + H36*Портфель!$Q$13) </f>
      </c>
      <c r="K36" s="9" t="n">
        <v>0.1817</v>
      </c>
      <c r="L36" s="6" t="n">
        <v>742.35</v>
      </c>
      <c r="M36" s="17" t="n">
        <v>0.15</v>
      </c>
      <c r="N36" s="16"/>
      <c r="O36" s="16"/>
      <c r="P36" s="17"/>
      <c r="Q36" s="17"/>
    </row>
    <row collapsed="false" customFormat="false" customHeight="false" hidden="false" ht="12.1" outlineLevel="0" r="37">
      <c r="A37" s="16"/>
      <c r="B37" s="16"/>
      <c r="C37" s="16"/>
      <c r="D37" s="16"/>
      <c r="E37" s="7"/>
      <c r="F37" s="6"/>
      <c r="G37" s="4"/>
      <c r="H37" s="4" t="s">
        <v>120</v>
      </c>
      <c r="I37" s="4"/>
      <c r="J37" s="5" t="s">
        <f>=SUM(J20:J36)</f>
      </c>
      <c r="K37" s="4"/>
      <c r="L37" s="4"/>
      <c r="M37" s="10" t="s">
        <f>=J37/J40</f>
      </c>
      <c r="N37" s="16"/>
      <c r="O37" s="16"/>
      <c r="P37" s="17"/>
      <c r="Q37" s="17"/>
    </row>
    <row collapsed="false" customFormat="false" customHeight="false" hidden="false" ht="12.1" outlineLevel="0" r="38">
      <c r="A38" s="16" t="s">
        <v>19</v>
      </c>
      <c r="B38" s="16" t="s">
        <v>3</v>
      </c>
      <c r="C38" s="16" t="s">
        <v>121</v>
      </c>
      <c r="D38" s="16" t="s">
        <v>19</v>
      </c>
      <c r="E38" s="7" t="n">
        <v>216.83</v>
      </c>
      <c r="F38" s="6" t="n">
        <v>1</v>
      </c>
      <c r="G38" s="17" t="n">
        <v>0</v>
      </c>
      <c r="H38" s="6" t="n">
        <v>0</v>
      </c>
      <c r="I38" s="16"/>
      <c r="J38" s="6" t="s">
        <f>=E38*F38</f>
      </c>
      <c r="K38" s="17"/>
      <c r="L38" s="6"/>
      <c r="M38" s="17"/>
      <c r="N38" s="16"/>
      <c r="O38" s="16"/>
      <c r="P38" s="17"/>
      <c r="Q38" s="17"/>
    </row>
    <row collapsed="false" customFormat="false" customHeight="false" hidden="false" ht="12.1" outlineLevel="0" r="39">
      <c r="A39" s="16"/>
      <c r="B39" s="16"/>
      <c r="C39" s="16"/>
      <c r="D39" s="16"/>
      <c r="E39" s="7"/>
      <c r="F39" s="6"/>
      <c r="G39" s="4"/>
      <c r="H39" s="4" t="s">
        <v>122</v>
      </c>
      <c r="I39" s="4"/>
      <c r="J39" s="5" t="s">
        <f>=SUM(J38:J38)</f>
      </c>
      <c r="K39" s="4"/>
      <c r="L39" s="4"/>
      <c r="M39" s="10" t="s">
        <f>=J39/J40</f>
      </c>
      <c r="N39" s="16"/>
      <c r="O39" s="16"/>
      <c r="P39" s="17"/>
      <c r="Q39" s="17"/>
    </row>
    <row collapsed="false" customFormat="false" customHeight="false" hidden="false" ht="12.1" outlineLevel="0" r="40">
      <c r="A40" s="16"/>
      <c r="B40" s="16"/>
      <c r="C40" s="16"/>
      <c r="D40" s="16"/>
      <c r="E40" s="7"/>
      <c r="F40" s="6"/>
      <c r="G40" s="4"/>
      <c r="H40" s="4" t="s">
        <v>123</v>
      </c>
      <c r="I40" s="4"/>
      <c r="J40" s="5" t="s">
        <f>=J16+J19+J37+J39</f>
      </c>
      <c r="K40" s="17"/>
      <c r="L40" s="6"/>
      <c r="M40" s="17"/>
      <c r="N40" s="16"/>
      <c r="O40" s="16"/>
      <c r="P40" s="17"/>
      <c r="Q40" s="17"/>
    </row>
  </sheetData>
  <mergeCells>
    <mergeCell ref="H16:I16"/>
    <mergeCell ref="H19:I19"/>
    <mergeCell ref="H37:I37"/>
    <mergeCell ref="H39:I3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719</v>
      </c>
      <c r="D1" s="34" t="s">
        <v>720</v>
      </c>
      <c r="E1" s="34" t="s">
        <v>691</v>
      </c>
      <c r="F1" s="34" t="s">
        <v>721</v>
      </c>
      <c r="G1" s="34" t="s">
        <v>688</v>
      </c>
      <c r="H1" s="34" t="s">
        <v>722</v>
      </c>
      <c r="I1" s="34" t="s">
        <v>723</v>
      </c>
      <c r="J1" s="34" t="s">
        <v>724</v>
      </c>
      <c r="K1" s="34" t="s">
        <v>725</v>
      </c>
    </row>
    <row collapsed="false" customFormat="false" customHeight="false" hidden="false" ht="12.1" outlineLevel="0" r="2">
      <c r="A2" s="16" t="s">
        <v>420</v>
      </c>
      <c r="B2" s="16" t="s">
        <v>701</v>
      </c>
      <c r="C2" s="37" t="n">
        <v>45356</v>
      </c>
      <c r="D2" s="38" t="n">
        <v>46090</v>
      </c>
      <c r="E2" s="17" t="n">
        <v>584.825</v>
      </c>
      <c r="F2" s="17" t="n">
        <v>496.55</v>
      </c>
      <c r="G2" s="17" t="n">
        <v>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420</v>
      </c>
      <c r="B3" s="16" t="s">
        <v>701</v>
      </c>
      <c r="C3" s="37" t="n">
        <v>45356</v>
      </c>
      <c r="D3" s="38" t="n">
        <v>46090</v>
      </c>
      <c r="E3" s="17" t="n">
        <v>584.825</v>
      </c>
      <c r="F3" s="17" t="n">
        <v>496.556</v>
      </c>
      <c r="G3" s="17" t="n">
        <v>1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420</v>
      </c>
      <c r="B4" s="16" t="s">
        <v>701</v>
      </c>
      <c r="C4" s="37" t="n">
        <v>45509</v>
      </c>
      <c r="D4" s="38" t="n">
        <v>46090</v>
      </c>
      <c r="E4" s="17" t="n">
        <v>498.04</v>
      </c>
      <c r="F4" s="17" t="n">
        <v>496.556</v>
      </c>
      <c r="G4" s="17" t="n">
        <v>2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420</v>
      </c>
      <c r="B5" s="16" t="s">
        <v>701</v>
      </c>
      <c r="C5" s="37" t="n">
        <v>45538</v>
      </c>
      <c r="D5" s="38" t="n">
        <v>46090</v>
      </c>
      <c r="E5" s="17" t="n">
        <v>467.04</v>
      </c>
      <c r="F5" s="17" t="n">
        <v>496.556</v>
      </c>
      <c r="G5" s="17" t="n">
        <v>1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420</v>
      </c>
      <c r="B6" s="16" t="s">
        <v>701</v>
      </c>
      <c r="C6" s="37" t="n">
        <v>45538</v>
      </c>
      <c r="D6" s="38" t="n">
        <v>46090</v>
      </c>
      <c r="E6" s="17" t="n">
        <v>467.0867</v>
      </c>
      <c r="F6" s="17" t="n">
        <v>496.556</v>
      </c>
      <c r="G6" s="17" t="n">
        <v>3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420</v>
      </c>
      <c r="B7" s="16" t="s">
        <v>701</v>
      </c>
      <c r="C7" s="37" t="n">
        <v>45602</v>
      </c>
      <c r="D7" s="38" t="n">
        <v>46090</v>
      </c>
      <c r="E7" s="17" t="n">
        <v>476.22</v>
      </c>
      <c r="F7" s="17" t="n">
        <v>496.556</v>
      </c>
      <c r="G7" s="17" t="n">
        <v>1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420</v>
      </c>
      <c r="B8" s="16" t="s">
        <v>701</v>
      </c>
      <c r="C8" s="37" t="n">
        <v>45602</v>
      </c>
      <c r="D8" s="38" t="n">
        <v>46090</v>
      </c>
      <c r="E8" s="17" t="n">
        <v>476.26</v>
      </c>
      <c r="F8" s="17" t="n">
        <v>496.556</v>
      </c>
      <c r="G8" s="17" t="n">
        <v>1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420</v>
      </c>
      <c r="B9" s="16" t="s">
        <v>701</v>
      </c>
      <c r="C9" s="37" t="n">
        <v>45602</v>
      </c>
      <c r="D9" s="38" t="n">
        <v>46090</v>
      </c>
      <c r="E9" s="17" t="n">
        <v>475.71</v>
      </c>
      <c r="F9" s="17" t="n">
        <v>496.556</v>
      </c>
      <c r="G9" s="17" t="n">
        <v>1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421</v>
      </c>
      <c r="B10" s="16" t="s">
        <v>700</v>
      </c>
      <c r="C10" s="37" t="n">
        <v>45356</v>
      </c>
      <c r="D10" s="38" t="n">
        <v>46161</v>
      </c>
      <c r="E10" s="17" t="n">
        <v>900.45</v>
      </c>
      <c r="F10" s="17" t="n">
        <v>421.71</v>
      </c>
      <c r="G10" s="17" t="n">
        <v>1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422</v>
      </c>
      <c r="B11" s="16" t="s">
        <v>702</v>
      </c>
      <c r="C11" s="37" t="n">
        <v>45356</v>
      </c>
      <c r="D11" s="38" t="n">
        <v>46160</v>
      </c>
      <c r="E11" s="17" t="n">
        <v>136.488</v>
      </c>
      <c r="F11" s="17" t="n">
        <v>79.736</v>
      </c>
      <c r="G11" s="17" t="n">
        <v>10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423</v>
      </c>
      <c r="B12" s="16" t="s">
        <v>703</v>
      </c>
      <c r="C12" s="37" t="n">
        <v>45356</v>
      </c>
      <c r="D12" s="38" t="n">
        <v>46161</v>
      </c>
      <c r="E12" s="17" t="n">
        <v>79.111</v>
      </c>
      <c r="F12" s="17" t="n">
        <v>55.964</v>
      </c>
      <c r="G12" s="17" t="n">
        <v>10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424</v>
      </c>
      <c r="B13" s="16" t="s">
        <v>726</v>
      </c>
      <c r="C13" s="37" t="n">
        <v>45356</v>
      </c>
      <c r="D13" s="38" t="n">
        <v>45379</v>
      </c>
      <c r="E13" s="17" t="n">
        <v>3.7327</v>
      </c>
      <c r="F13" s="17" t="n">
        <v>3.7127</v>
      </c>
      <c r="G13" s="17" t="n">
        <v>15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425</v>
      </c>
      <c r="B14" s="16" t="s">
        <v>727</v>
      </c>
      <c r="C14" s="37" t="n">
        <v>45356</v>
      </c>
      <c r="D14" s="38" t="n">
        <v>45702</v>
      </c>
      <c r="E14" s="17" t="n">
        <v>0.7712</v>
      </c>
      <c r="F14" s="17" t="n">
        <v>0.5552</v>
      </c>
      <c r="G14" s="17" t="n">
        <v>2000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426</v>
      </c>
      <c r="B15" s="16" t="s">
        <v>698</v>
      </c>
      <c r="C15" s="37" t="n">
        <v>45357</v>
      </c>
      <c r="D15" s="38" t="n">
        <v>46160</v>
      </c>
      <c r="E15" s="17" t="n">
        <v>55.413</v>
      </c>
      <c r="F15" s="17" t="n">
        <v>24.888</v>
      </c>
      <c r="G15" s="17" t="n">
        <v>10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427</v>
      </c>
      <c r="B16" s="16" t="s">
        <v>699</v>
      </c>
      <c r="C16" s="37" t="n">
        <v>45370</v>
      </c>
      <c r="D16" s="38" t="n">
        <v>46160</v>
      </c>
      <c r="E16" s="17" t="n">
        <v>1733.7</v>
      </c>
      <c r="F16" s="17" t="n">
        <v>738.36</v>
      </c>
      <c r="G16" s="17" t="n">
        <v>1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427</v>
      </c>
      <c r="B17" s="16" t="s">
        <v>699</v>
      </c>
      <c r="C17" s="37" t="n">
        <v>45474</v>
      </c>
      <c r="D17" s="38" t="n">
        <v>46160</v>
      </c>
      <c r="E17" s="17" t="n">
        <v>1554.72</v>
      </c>
      <c r="F17" s="17" t="n">
        <v>738.36</v>
      </c>
      <c r="G17" s="17" t="n">
        <v>1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428</v>
      </c>
      <c r="B18" s="16" t="s">
        <v>728</v>
      </c>
      <c r="C18" s="37" t="n">
        <v>45383</v>
      </c>
      <c r="D18" s="38" t="n">
        <v>45538</v>
      </c>
      <c r="E18" s="17" t="n">
        <v>280.24</v>
      </c>
      <c r="F18" s="17" t="n">
        <v>111.99</v>
      </c>
      <c r="G18" s="17" t="n">
        <v>1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428</v>
      </c>
      <c r="B19" s="16" t="s">
        <v>728</v>
      </c>
      <c r="C19" s="37" t="n">
        <v>45414</v>
      </c>
      <c r="D19" s="38" t="n">
        <v>45538</v>
      </c>
      <c r="E19" s="17" t="n">
        <v>248.67</v>
      </c>
      <c r="F19" s="17" t="n">
        <v>111.99</v>
      </c>
      <c r="G19" s="17" t="n">
        <v>1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429</v>
      </c>
      <c r="B20" s="16" t="s">
        <v>515</v>
      </c>
      <c r="C20" s="37" t="n">
        <v>45509</v>
      </c>
      <c r="D20" s="38" t="n">
        <v>45679</v>
      </c>
      <c r="E20" s="17" t="n">
        <v>0.8263</v>
      </c>
      <c r="F20" s="17" t="n">
        <v>0.8365</v>
      </c>
      <c r="G20" s="17" t="n">
        <v>2000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430</v>
      </c>
      <c r="B21" s="16" t="s">
        <v>704</v>
      </c>
      <c r="C21" s="37" t="n">
        <v>45509</v>
      </c>
      <c r="D21" s="38" t="n">
        <v>45679</v>
      </c>
      <c r="E21" s="17" t="n">
        <v>1008.92</v>
      </c>
      <c r="F21" s="17" t="n">
        <v>1028.4</v>
      </c>
      <c r="G21" s="17" t="n">
        <v>1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61</v>
      </c>
      <c r="B22" s="16" t="s">
        <v>63</v>
      </c>
      <c r="C22" s="37" t="n">
        <v>45530</v>
      </c>
      <c r="D22" s="38" t="n">
        <v>45602</v>
      </c>
      <c r="E22" s="17" t="n">
        <v>13.635</v>
      </c>
      <c r="F22" s="17" t="n">
        <v>14.0823</v>
      </c>
      <c r="G22" s="17" t="n">
        <v>6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61</v>
      </c>
      <c r="B23" s="16" t="s">
        <v>63</v>
      </c>
      <c r="C23" s="37" t="n">
        <v>45538</v>
      </c>
      <c r="D23" s="38" t="n">
        <v>45602</v>
      </c>
      <c r="E23" s="17" t="n">
        <v>13.6491</v>
      </c>
      <c r="F23" s="17" t="n">
        <v>14.0823</v>
      </c>
      <c r="G23" s="17" t="n">
        <v>90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61</v>
      </c>
      <c r="B24" s="16" t="s">
        <v>63</v>
      </c>
      <c r="C24" s="37" t="n">
        <v>45538</v>
      </c>
      <c r="D24" s="38" t="n">
        <v>45679</v>
      </c>
      <c r="E24" s="17" t="n">
        <v>13.6491</v>
      </c>
      <c r="F24" s="17" t="n">
        <v>14.6976</v>
      </c>
      <c r="G24" s="17" t="n">
        <v>25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61</v>
      </c>
      <c r="B25" s="16" t="s">
        <v>63</v>
      </c>
      <c r="C25" s="37" t="n">
        <v>45538</v>
      </c>
      <c r="D25" s="38" t="n">
        <v>45679</v>
      </c>
      <c r="E25" s="17" t="n">
        <v>13.6491</v>
      </c>
      <c r="F25" s="17" t="n">
        <v>14.695</v>
      </c>
      <c r="G25" s="17" t="n">
        <v>2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61</v>
      </c>
      <c r="B26" s="16" t="s">
        <v>63</v>
      </c>
      <c r="C26" s="37" t="n">
        <v>45538</v>
      </c>
      <c r="D26" s="38" t="n">
        <v>45782</v>
      </c>
      <c r="E26" s="17" t="n">
        <v>13.6491</v>
      </c>
      <c r="F26" s="17" t="n">
        <v>15.5833</v>
      </c>
      <c r="G26" s="17" t="n">
        <v>98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61</v>
      </c>
      <c r="B27" s="16" t="s">
        <v>63</v>
      </c>
      <c r="C27" s="37" t="n">
        <v>45538</v>
      </c>
      <c r="D27" s="38" t="n">
        <v>45782</v>
      </c>
      <c r="E27" s="17" t="n">
        <v>13.6489</v>
      </c>
      <c r="F27" s="17" t="n">
        <v>15.5833</v>
      </c>
      <c r="G27" s="17" t="n">
        <v>19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61</v>
      </c>
      <c r="B28" s="16" t="s">
        <v>63</v>
      </c>
      <c r="C28" s="37" t="n">
        <v>45539</v>
      </c>
      <c r="D28" s="38" t="n">
        <v>45782</v>
      </c>
      <c r="E28" s="17" t="n">
        <v>13.67</v>
      </c>
      <c r="F28" s="17" t="n">
        <v>15.5833</v>
      </c>
      <c r="G28" s="17" t="n">
        <v>1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61</v>
      </c>
      <c r="B29" s="16" t="s">
        <v>63</v>
      </c>
      <c r="C29" s="37" t="n">
        <v>45539</v>
      </c>
      <c r="D29" s="38" t="n">
        <v>45782</v>
      </c>
      <c r="E29" s="17" t="n">
        <v>13.655</v>
      </c>
      <c r="F29" s="17" t="n">
        <v>15.5833</v>
      </c>
      <c r="G29" s="17" t="n">
        <v>6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61</v>
      </c>
      <c r="B30" s="16" t="s">
        <v>63</v>
      </c>
      <c r="C30" s="37" t="n">
        <v>45555</v>
      </c>
      <c r="D30" s="38" t="n">
        <v>45782</v>
      </c>
      <c r="E30" s="17" t="n">
        <v>13.7775</v>
      </c>
      <c r="F30" s="17" t="n">
        <v>15.5833</v>
      </c>
      <c r="G30" s="17" t="n">
        <v>4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61</v>
      </c>
      <c r="B31" s="16" t="s">
        <v>63</v>
      </c>
      <c r="C31" s="37" t="n">
        <v>45559</v>
      </c>
      <c r="D31" s="38" t="n">
        <v>45782</v>
      </c>
      <c r="E31" s="17" t="n">
        <v>13.79</v>
      </c>
      <c r="F31" s="17" t="n">
        <v>15.5833</v>
      </c>
      <c r="G31" s="17" t="n">
        <v>10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61</v>
      </c>
      <c r="B32" s="16" t="s">
        <v>63</v>
      </c>
      <c r="C32" s="37" t="n">
        <v>45560</v>
      </c>
      <c r="D32" s="38" t="n">
        <v>45782</v>
      </c>
      <c r="E32" s="17" t="n">
        <v>13.7975</v>
      </c>
      <c r="F32" s="17" t="n">
        <v>15.5833</v>
      </c>
      <c r="G32" s="17" t="n">
        <v>4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61</v>
      </c>
      <c r="B33" s="16" t="s">
        <v>63</v>
      </c>
      <c r="C33" s="37" t="n">
        <v>45567</v>
      </c>
      <c r="D33" s="38" t="n">
        <v>45782</v>
      </c>
      <c r="E33" s="17" t="n">
        <v>13.8408</v>
      </c>
      <c r="F33" s="17" t="n">
        <v>15.5833</v>
      </c>
      <c r="G33" s="17" t="n">
        <v>13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61</v>
      </c>
      <c r="B34" s="16" t="s">
        <v>63</v>
      </c>
      <c r="C34" s="37" t="n">
        <v>45567</v>
      </c>
      <c r="D34" s="38" t="n">
        <v>45782</v>
      </c>
      <c r="E34" s="17" t="n">
        <v>13.842</v>
      </c>
      <c r="F34" s="17" t="n">
        <v>15.5833</v>
      </c>
      <c r="G34" s="17" t="n">
        <v>5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61</v>
      </c>
      <c r="B35" s="16" t="s">
        <v>63</v>
      </c>
      <c r="C35" s="37" t="n">
        <v>45579</v>
      </c>
      <c r="D35" s="38" t="n">
        <v>45782</v>
      </c>
      <c r="E35" s="17" t="n">
        <v>13.918</v>
      </c>
      <c r="F35" s="17" t="n">
        <v>15.5833</v>
      </c>
      <c r="G35" s="17" t="n">
        <v>5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61</v>
      </c>
      <c r="B36" s="16" t="s">
        <v>63</v>
      </c>
      <c r="C36" s="37" t="n">
        <v>45586</v>
      </c>
      <c r="D36" s="38" t="n">
        <v>45782</v>
      </c>
      <c r="E36" s="17" t="n">
        <v>13.975</v>
      </c>
      <c r="F36" s="17" t="n">
        <v>15.5833</v>
      </c>
      <c r="G36" s="17" t="n">
        <v>2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61</v>
      </c>
      <c r="B37" s="16" t="s">
        <v>63</v>
      </c>
      <c r="C37" s="37" t="n">
        <v>45588</v>
      </c>
      <c r="D37" s="38" t="n">
        <v>45782</v>
      </c>
      <c r="E37" s="17" t="n">
        <v>13.9814</v>
      </c>
      <c r="F37" s="17" t="n">
        <v>15.5833</v>
      </c>
      <c r="G37" s="17" t="n">
        <v>14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61</v>
      </c>
      <c r="B38" s="16" t="s">
        <v>63</v>
      </c>
      <c r="C38" s="37" t="n">
        <v>45588</v>
      </c>
      <c r="D38" s="38" t="n">
        <v>45782</v>
      </c>
      <c r="E38" s="17" t="n">
        <v>14</v>
      </c>
      <c r="F38" s="17" t="n">
        <v>15.5833</v>
      </c>
      <c r="G38" s="17" t="n">
        <v>1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61</v>
      </c>
      <c r="B39" s="16" t="s">
        <v>63</v>
      </c>
      <c r="C39" s="37" t="n">
        <v>45590</v>
      </c>
      <c r="D39" s="38" t="n">
        <v>45782</v>
      </c>
      <c r="E39" s="17" t="n">
        <v>14.01</v>
      </c>
      <c r="F39" s="17" t="n">
        <v>15.5833</v>
      </c>
      <c r="G39" s="17" t="n">
        <v>6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61</v>
      </c>
      <c r="B40" s="16" t="s">
        <v>63</v>
      </c>
      <c r="C40" s="37" t="n">
        <v>45593</v>
      </c>
      <c r="D40" s="38" t="n">
        <v>45782</v>
      </c>
      <c r="E40" s="17" t="n">
        <v>14.025</v>
      </c>
      <c r="F40" s="17" t="n">
        <v>15.5833</v>
      </c>
      <c r="G40" s="17" t="n">
        <v>2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61</v>
      </c>
      <c r="B41" s="16" t="s">
        <v>63</v>
      </c>
      <c r="C41" s="37" t="n">
        <v>45594</v>
      </c>
      <c r="D41" s="38" t="n">
        <v>45782</v>
      </c>
      <c r="E41" s="17" t="n">
        <v>14.0275</v>
      </c>
      <c r="F41" s="17" t="n">
        <v>15.5833</v>
      </c>
      <c r="G41" s="17" t="n">
        <v>4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61</v>
      </c>
      <c r="B42" s="16" t="s">
        <v>63</v>
      </c>
      <c r="C42" s="37" t="n">
        <v>45602</v>
      </c>
      <c r="D42" s="38" t="n">
        <v>45782</v>
      </c>
      <c r="E42" s="17" t="n">
        <v>14.0913</v>
      </c>
      <c r="F42" s="17" t="n">
        <v>15.5833</v>
      </c>
      <c r="G42" s="17" t="n">
        <v>23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61</v>
      </c>
      <c r="B43" s="16" t="s">
        <v>63</v>
      </c>
      <c r="C43" s="37" t="n">
        <v>45603</v>
      </c>
      <c r="D43" s="38" t="n">
        <v>45782</v>
      </c>
      <c r="E43" s="17" t="n">
        <v>14.1</v>
      </c>
      <c r="F43" s="17" t="n">
        <v>15.5833</v>
      </c>
      <c r="G43" s="17" t="n">
        <v>3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61</v>
      </c>
      <c r="B44" s="16" t="s">
        <v>63</v>
      </c>
      <c r="C44" s="37" t="n">
        <v>45615</v>
      </c>
      <c r="D44" s="38" t="n">
        <v>45782</v>
      </c>
      <c r="E44" s="17" t="n">
        <v>14.2</v>
      </c>
      <c r="F44" s="17" t="n">
        <v>15.5833</v>
      </c>
      <c r="G44" s="17" t="n">
        <v>3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61</v>
      </c>
      <c r="B45" s="16" t="s">
        <v>63</v>
      </c>
      <c r="C45" s="37" t="n">
        <v>45622</v>
      </c>
      <c r="D45" s="38" t="n">
        <v>45782</v>
      </c>
      <c r="E45" s="17" t="n">
        <v>14.252</v>
      </c>
      <c r="F45" s="17" t="n">
        <v>15.5833</v>
      </c>
      <c r="G45" s="17" t="n">
        <v>5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61</v>
      </c>
      <c r="B46" s="16" t="s">
        <v>63</v>
      </c>
      <c r="C46" s="37" t="n">
        <v>45623</v>
      </c>
      <c r="D46" s="38" t="n">
        <v>45782</v>
      </c>
      <c r="E46" s="17" t="n">
        <v>14.26</v>
      </c>
      <c r="F46" s="17" t="n">
        <v>15.5833</v>
      </c>
      <c r="G46" s="17" t="n">
        <v>7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61</v>
      </c>
      <c r="B47" s="16" t="s">
        <v>63</v>
      </c>
      <c r="C47" s="37" t="n">
        <v>45630</v>
      </c>
      <c r="D47" s="38" t="n">
        <v>45782</v>
      </c>
      <c r="E47" s="17" t="n">
        <v>14.3152</v>
      </c>
      <c r="F47" s="17" t="n">
        <v>15.5833</v>
      </c>
      <c r="G47" s="17" t="n">
        <v>29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61</v>
      </c>
      <c r="B48" s="16" t="s">
        <v>63</v>
      </c>
      <c r="C48" s="37" t="n">
        <v>45636</v>
      </c>
      <c r="D48" s="38" t="n">
        <v>45782</v>
      </c>
      <c r="E48" s="17" t="n">
        <v>14.3625</v>
      </c>
      <c r="F48" s="17" t="n">
        <v>15.5833</v>
      </c>
      <c r="G48" s="17" t="n">
        <v>12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61</v>
      </c>
      <c r="B49" s="16" t="s">
        <v>63</v>
      </c>
      <c r="C49" s="37" t="n">
        <v>45645</v>
      </c>
      <c r="D49" s="38" t="n">
        <v>45782</v>
      </c>
      <c r="E49" s="17" t="n">
        <v>14.4375</v>
      </c>
      <c r="F49" s="17" t="n">
        <v>15.5833</v>
      </c>
      <c r="G49" s="17" t="n">
        <v>4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61</v>
      </c>
      <c r="B50" s="16" t="s">
        <v>63</v>
      </c>
      <c r="C50" s="37" t="n">
        <v>45650</v>
      </c>
      <c r="D50" s="38" t="n">
        <v>45782</v>
      </c>
      <c r="E50" s="17" t="n">
        <v>14.4771</v>
      </c>
      <c r="F50" s="17" t="n">
        <v>15.5833</v>
      </c>
      <c r="G50" s="17" t="n">
        <v>7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61</v>
      </c>
      <c r="B51" s="16" t="s">
        <v>63</v>
      </c>
      <c r="C51" s="37" t="n">
        <v>45652</v>
      </c>
      <c r="D51" s="38" t="n">
        <v>45782</v>
      </c>
      <c r="E51" s="17" t="n">
        <v>14.494</v>
      </c>
      <c r="F51" s="17" t="n">
        <v>15.5833</v>
      </c>
      <c r="G51" s="17" t="n">
        <v>5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61</v>
      </c>
      <c r="B52" s="16" t="s">
        <v>63</v>
      </c>
      <c r="C52" s="37" t="n">
        <v>45654</v>
      </c>
      <c r="D52" s="38" t="n">
        <v>45782</v>
      </c>
      <c r="E52" s="17" t="n">
        <v>14.5169</v>
      </c>
      <c r="F52" s="17" t="n">
        <v>15.5833</v>
      </c>
      <c r="G52" s="17" t="n">
        <v>32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61</v>
      </c>
      <c r="B53" s="16" t="s">
        <v>63</v>
      </c>
      <c r="C53" s="37" t="n">
        <v>45654</v>
      </c>
      <c r="D53" s="38" t="n">
        <v>45782</v>
      </c>
      <c r="E53" s="17" t="n">
        <v>14.5183</v>
      </c>
      <c r="F53" s="17" t="n">
        <v>15.5833</v>
      </c>
      <c r="G53" s="17" t="n">
        <v>6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61</v>
      </c>
      <c r="B54" s="16" t="s">
        <v>63</v>
      </c>
      <c r="C54" s="37" t="n">
        <v>45672</v>
      </c>
      <c r="D54" s="38" t="n">
        <v>45782</v>
      </c>
      <c r="E54" s="17" t="n">
        <v>14.6513</v>
      </c>
      <c r="F54" s="17" t="n">
        <v>15.5833</v>
      </c>
      <c r="G54" s="17" t="n">
        <v>16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61</v>
      </c>
      <c r="B55" s="16" t="s">
        <v>63</v>
      </c>
      <c r="C55" s="37" t="n">
        <v>45677</v>
      </c>
      <c r="D55" s="38" t="n">
        <v>45782</v>
      </c>
      <c r="E55" s="17" t="n">
        <v>14.6925</v>
      </c>
      <c r="F55" s="17" t="n">
        <v>15.5833</v>
      </c>
      <c r="G55" s="17" t="n">
        <v>4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61</v>
      </c>
      <c r="B56" s="16" t="s">
        <v>63</v>
      </c>
      <c r="C56" s="37" t="n">
        <v>45679</v>
      </c>
      <c r="D56" s="38" t="n">
        <v>45782</v>
      </c>
      <c r="E56" s="17" t="n">
        <v>14.72</v>
      </c>
      <c r="F56" s="17" t="n">
        <v>15.5833</v>
      </c>
      <c r="G56" s="17" t="n">
        <v>1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61</v>
      </c>
      <c r="B57" s="16" t="s">
        <v>63</v>
      </c>
      <c r="C57" s="37" t="n">
        <v>45679</v>
      </c>
      <c r="D57" s="38" t="n">
        <v>45782</v>
      </c>
      <c r="E57" s="17" t="n">
        <v>14.7078</v>
      </c>
      <c r="F57" s="17" t="n">
        <v>15.5833</v>
      </c>
      <c r="G57" s="17" t="n">
        <v>9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61</v>
      </c>
      <c r="B58" s="16" t="s">
        <v>63</v>
      </c>
      <c r="C58" s="37" t="n">
        <v>45680</v>
      </c>
      <c r="D58" s="38" t="n">
        <v>45782</v>
      </c>
      <c r="E58" s="17" t="n">
        <v>14.7146</v>
      </c>
      <c r="F58" s="17" t="n">
        <v>15.5833</v>
      </c>
      <c r="G58" s="17" t="n">
        <v>13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61</v>
      </c>
      <c r="B59" s="16" t="s">
        <v>63</v>
      </c>
      <c r="C59" s="37" t="n">
        <v>45691</v>
      </c>
      <c r="D59" s="38" t="n">
        <v>45782</v>
      </c>
      <c r="E59" s="17" t="n">
        <v>14.81</v>
      </c>
      <c r="F59" s="17" t="n">
        <v>15.5833</v>
      </c>
      <c r="G59" s="17" t="n">
        <v>2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61</v>
      </c>
      <c r="B60" s="16" t="s">
        <v>63</v>
      </c>
      <c r="C60" s="37" t="n">
        <v>45700</v>
      </c>
      <c r="D60" s="38" t="n">
        <v>45782</v>
      </c>
      <c r="E60" s="17" t="n">
        <v>14.878</v>
      </c>
      <c r="F60" s="17" t="n">
        <v>15.5833</v>
      </c>
      <c r="G60" s="17" t="n">
        <v>5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61</v>
      </c>
      <c r="B61" s="16" t="s">
        <v>63</v>
      </c>
      <c r="C61" s="37" t="n">
        <v>45702</v>
      </c>
      <c r="D61" s="38" t="n">
        <v>45782</v>
      </c>
      <c r="E61" s="17" t="n">
        <v>14.91</v>
      </c>
      <c r="F61" s="17" t="n">
        <v>15.5833</v>
      </c>
      <c r="G61" s="17" t="n">
        <v>7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61</v>
      </c>
      <c r="B62" s="16" t="s">
        <v>63</v>
      </c>
      <c r="C62" s="37" t="n">
        <v>45705</v>
      </c>
      <c r="D62" s="38" t="n">
        <v>45782</v>
      </c>
      <c r="E62" s="17" t="n">
        <v>14.9175</v>
      </c>
      <c r="F62" s="17" t="n">
        <v>15.5833</v>
      </c>
      <c r="G62" s="17" t="n">
        <v>4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61</v>
      </c>
      <c r="B63" s="16" t="s">
        <v>63</v>
      </c>
      <c r="C63" s="37" t="n">
        <v>45712</v>
      </c>
      <c r="D63" s="38" t="n">
        <v>45782</v>
      </c>
      <c r="E63" s="17" t="n">
        <v>14.9783</v>
      </c>
      <c r="F63" s="17" t="n">
        <v>15.5833</v>
      </c>
      <c r="G63" s="17" t="n">
        <v>6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61</v>
      </c>
      <c r="B64" s="16" t="s">
        <v>63</v>
      </c>
      <c r="C64" s="37" t="n">
        <v>45719</v>
      </c>
      <c r="D64" s="38" t="n">
        <v>45782</v>
      </c>
      <c r="E64" s="17" t="n">
        <v>15.0375</v>
      </c>
      <c r="F64" s="17" t="n">
        <v>15.5833</v>
      </c>
      <c r="G64" s="17" t="n">
        <v>11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61</v>
      </c>
      <c r="B65" s="16" t="s">
        <v>63</v>
      </c>
      <c r="C65" s="37" t="n">
        <v>45719</v>
      </c>
      <c r="D65" s="38" t="n">
        <v>45874</v>
      </c>
      <c r="E65" s="17" t="n">
        <v>15.0375</v>
      </c>
      <c r="F65" s="17" t="n">
        <v>16.3746</v>
      </c>
      <c r="G65" s="17" t="n">
        <v>9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61</v>
      </c>
      <c r="B66" s="16" t="s">
        <v>63</v>
      </c>
      <c r="C66" s="37" t="n">
        <v>45721</v>
      </c>
      <c r="D66" s="38" t="n">
        <v>45874</v>
      </c>
      <c r="E66" s="17" t="n">
        <v>15.0547</v>
      </c>
      <c r="F66" s="17" t="n">
        <v>16.3746</v>
      </c>
      <c r="G66" s="17" t="n">
        <v>15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61</v>
      </c>
      <c r="B67" s="16" t="s">
        <v>63</v>
      </c>
      <c r="C67" s="37" t="n">
        <v>45735</v>
      </c>
      <c r="D67" s="38" t="n">
        <v>45874</v>
      </c>
      <c r="E67" s="17" t="n">
        <v>15.1775</v>
      </c>
      <c r="F67" s="17" t="n">
        <v>16.3746</v>
      </c>
      <c r="G67" s="17" t="n">
        <v>4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61</v>
      </c>
      <c r="B68" s="16" t="s">
        <v>63</v>
      </c>
      <c r="C68" s="37" t="n">
        <v>45742</v>
      </c>
      <c r="D68" s="38" t="n">
        <v>45874</v>
      </c>
      <c r="E68" s="17" t="n">
        <v>15.24</v>
      </c>
      <c r="F68" s="17" t="n">
        <v>16.3746</v>
      </c>
      <c r="G68" s="17" t="n">
        <v>4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61</v>
      </c>
      <c r="B69" s="16" t="s">
        <v>63</v>
      </c>
      <c r="C69" s="37" t="n">
        <v>45742</v>
      </c>
      <c r="D69" s="38" t="n">
        <v>45874</v>
      </c>
      <c r="E69" s="17" t="n">
        <v>15.24</v>
      </c>
      <c r="F69" s="17" t="n">
        <v>16.3746</v>
      </c>
      <c r="G69" s="17" t="n">
        <v>6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61</v>
      </c>
      <c r="B70" s="16" t="s">
        <v>63</v>
      </c>
      <c r="C70" s="37" t="n">
        <v>45748</v>
      </c>
      <c r="D70" s="38" t="n">
        <v>45874</v>
      </c>
      <c r="E70" s="17" t="n">
        <v>15.295</v>
      </c>
      <c r="F70" s="17" t="n">
        <v>16.3746</v>
      </c>
      <c r="G70" s="17" t="n">
        <v>2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61</v>
      </c>
      <c r="B71" s="16" t="s">
        <v>63</v>
      </c>
      <c r="C71" s="37" t="n">
        <v>45749</v>
      </c>
      <c r="D71" s="38" t="n">
        <v>45874</v>
      </c>
      <c r="E71" s="17" t="n">
        <v>15.3</v>
      </c>
      <c r="F71" s="17" t="n">
        <v>16.3746</v>
      </c>
      <c r="G71" s="17" t="n">
        <v>5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61</v>
      </c>
      <c r="B72" s="16" t="s">
        <v>63</v>
      </c>
      <c r="C72" s="37" t="n">
        <v>45756</v>
      </c>
      <c r="D72" s="38" t="n">
        <v>45874</v>
      </c>
      <c r="E72" s="17" t="n">
        <v>15.364</v>
      </c>
      <c r="F72" s="17" t="n">
        <v>16.3746</v>
      </c>
      <c r="G72" s="17" t="n">
        <v>5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61</v>
      </c>
      <c r="B73" s="16" t="s">
        <v>63</v>
      </c>
      <c r="C73" s="37" t="n">
        <v>45763</v>
      </c>
      <c r="D73" s="38" t="n">
        <v>45874</v>
      </c>
      <c r="E73" s="17" t="n">
        <v>15.44</v>
      </c>
      <c r="F73" s="17" t="n">
        <v>16.3746</v>
      </c>
      <c r="G73" s="17" t="n">
        <v>1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61</v>
      </c>
      <c r="B74" s="16" t="s">
        <v>63</v>
      </c>
      <c r="C74" s="37" t="n">
        <v>45763</v>
      </c>
      <c r="D74" s="38" t="n">
        <v>45874</v>
      </c>
      <c r="E74" s="17" t="n">
        <v>15.435</v>
      </c>
      <c r="F74" s="17" t="n">
        <v>16.3746</v>
      </c>
      <c r="G74" s="17" t="n">
        <v>2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61</v>
      </c>
      <c r="B75" s="16" t="s">
        <v>63</v>
      </c>
      <c r="C75" s="37" t="n">
        <v>45765</v>
      </c>
      <c r="D75" s="38" t="n">
        <v>45874</v>
      </c>
      <c r="E75" s="17" t="n">
        <v>15.4625</v>
      </c>
      <c r="F75" s="17" t="n">
        <v>16.3746</v>
      </c>
      <c r="G75" s="17" t="n">
        <v>4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61</v>
      </c>
      <c r="B76" s="16" t="s">
        <v>63</v>
      </c>
      <c r="C76" s="37" t="n">
        <v>45772</v>
      </c>
      <c r="D76" s="38" t="n">
        <v>45874</v>
      </c>
      <c r="E76" s="17" t="n">
        <v>15.525</v>
      </c>
      <c r="F76" s="17" t="n">
        <v>16.3746</v>
      </c>
      <c r="G76" s="17" t="n">
        <v>6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61</v>
      </c>
      <c r="B77" s="16" t="s">
        <v>63</v>
      </c>
      <c r="C77" s="37" t="n">
        <v>45777</v>
      </c>
      <c r="D77" s="38" t="n">
        <v>45874</v>
      </c>
      <c r="E77" s="17" t="n">
        <v>15.5585</v>
      </c>
      <c r="F77" s="17" t="n">
        <v>16.3746</v>
      </c>
      <c r="G77" s="17" t="n">
        <v>13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61</v>
      </c>
      <c r="B78" s="16" t="s">
        <v>63</v>
      </c>
      <c r="C78" s="37" t="n">
        <v>45782</v>
      </c>
      <c r="D78" s="38" t="n">
        <v>45874</v>
      </c>
      <c r="E78" s="17" t="n">
        <v>15.61</v>
      </c>
      <c r="F78" s="17" t="n">
        <v>16.3746</v>
      </c>
      <c r="G78" s="17" t="n">
        <v>1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61</v>
      </c>
      <c r="B79" s="16" t="s">
        <v>63</v>
      </c>
      <c r="C79" s="37" t="n">
        <v>45790</v>
      </c>
      <c r="D79" s="38" t="n">
        <v>45874</v>
      </c>
      <c r="E79" s="17" t="n">
        <v>15.6624</v>
      </c>
      <c r="F79" s="17" t="n">
        <v>16.3746</v>
      </c>
      <c r="G79" s="17" t="n">
        <v>17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61</v>
      </c>
      <c r="B80" s="16" t="s">
        <v>63</v>
      </c>
      <c r="C80" s="37" t="n">
        <v>45796</v>
      </c>
      <c r="D80" s="38" t="n">
        <v>45874</v>
      </c>
      <c r="E80" s="17" t="n">
        <v>15.7175</v>
      </c>
      <c r="F80" s="17" t="n">
        <v>16.3746</v>
      </c>
      <c r="G80" s="17" t="n">
        <v>4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61</v>
      </c>
      <c r="B81" s="16" t="s">
        <v>63</v>
      </c>
      <c r="C81" s="37" t="n">
        <v>45803</v>
      </c>
      <c r="D81" s="38" t="n">
        <v>45874</v>
      </c>
      <c r="E81" s="17" t="n">
        <v>15.7773</v>
      </c>
      <c r="F81" s="17" t="n">
        <v>16.3746</v>
      </c>
      <c r="G81" s="17" t="n">
        <v>11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61</v>
      </c>
      <c r="B82" s="16" t="s">
        <v>63</v>
      </c>
      <c r="C82" s="37" t="n">
        <v>45805</v>
      </c>
      <c r="D82" s="38" t="n">
        <v>45874</v>
      </c>
      <c r="E82" s="17" t="n">
        <v>15.7967</v>
      </c>
      <c r="F82" s="17" t="n">
        <v>16.3746</v>
      </c>
      <c r="G82" s="17" t="n">
        <v>6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61</v>
      </c>
      <c r="B83" s="16" t="s">
        <v>63</v>
      </c>
      <c r="C83" s="37" t="n">
        <v>45812</v>
      </c>
      <c r="D83" s="38" t="n">
        <v>45874</v>
      </c>
      <c r="E83" s="17" t="n">
        <v>15.8589</v>
      </c>
      <c r="F83" s="17" t="n">
        <v>16.3746</v>
      </c>
      <c r="G83" s="17" t="n">
        <v>9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61</v>
      </c>
      <c r="B84" s="16" t="s">
        <v>63</v>
      </c>
      <c r="C84" s="37" t="n">
        <v>45825</v>
      </c>
      <c r="D84" s="38" t="n">
        <v>45874</v>
      </c>
      <c r="E84" s="17" t="n">
        <v>15.9733</v>
      </c>
      <c r="F84" s="17" t="n">
        <v>16.3746</v>
      </c>
      <c r="G84" s="17" t="n">
        <v>3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61</v>
      </c>
      <c r="B85" s="16" t="s">
        <v>63</v>
      </c>
      <c r="C85" s="37" t="n">
        <v>45826</v>
      </c>
      <c r="D85" s="38" t="n">
        <v>45874</v>
      </c>
      <c r="E85" s="17" t="n">
        <v>15.9793</v>
      </c>
      <c r="F85" s="17" t="n">
        <v>16.3746</v>
      </c>
      <c r="G85" s="17" t="n">
        <v>58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61</v>
      </c>
      <c r="B86" s="16" t="s">
        <v>63</v>
      </c>
      <c r="C86" s="37" t="n">
        <v>45827</v>
      </c>
      <c r="D86" s="38" t="n">
        <v>45874</v>
      </c>
      <c r="E86" s="17" t="n">
        <v>15.989</v>
      </c>
      <c r="F86" s="17" t="n">
        <v>16.3746</v>
      </c>
      <c r="G86" s="17" t="n">
        <v>29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61</v>
      </c>
      <c r="B87" s="16" t="s">
        <v>63</v>
      </c>
      <c r="C87" s="37" t="n">
        <v>45832</v>
      </c>
      <c r="D87" s="38" t="n">
        <v>45874</v>
      </c>
      <c r="E87" s="17" t="n">
        <v>16.0317</v>
      </c>
      <c r="F87" s="17" t="n">
        <v>16.3746</v>
      </c>
      <c r="G87" s="17" t="n">
        <v>6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61</v>
      </c>
      <c r="B88" s="16" t="s">
        <v>63</v>
      </c>
      <c r="C88" s="37" t="n">
        <v>45833</v>
      </c>
      <c r="D88" s="38" t="n">
        <v>45874</v>
      </c>
      <c r="E88" s="17" t="n">
        <v>16.04</v>
      </c>
      <c r="F88" s="17" t="n">
        <v>16.3746</v>
      </c>
      <c r="G88" s="17" t="n">
        <v>11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61</v>
      </c>
      <c r="B89" s="16" t="s">
        <v>63</v>
      </c>
      <c r="C89" s="37" t="n">
        <v>45834</v>
      </c>
      <c r="D89" s="38" t="n">
        <v>45874</v>
      </c>
      <c r="E89" s="17" t="n">
        <v>16.0476</v>
      </c>
      <c r="F89" s="17" t="n">
        <v>16.3746</v>
      </c>
      <c r="G89" s="17" t="n">
        <v>17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61</v>
      </c>
      <c r="B90" s="16" t="s">
        <v>63</v>
      </c>
      <c r="C90" s="37" t="n">
        <v>45853</v>
      </c>
      <c r="D90" s="38" t="n">
        <v>45874</v>
      </c>
      <c r="E90" s="17" t="n">
        <v>16.23</v>
      </c>
      <c r="F90" s="17" t="n">
        <v>16.3746</v>
      </c>
      <c r="G90" s="17" t="n">
        <v>1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61</v>
      </c>
      <c r="B91" s="16" t="s">
        <v>63</v>
      </c>
      <c r="C91" s="37" t="n">
        <v>45855</v>
      </c>
      <c r="D91" s="38" t="n">
        <v>45874</v>
      </c>
      <c r="E91" s="17" t="n">
        <v>16.23</v>
      </c>
      <c r="F91" s="17" t="n">
        <v>16.3746</v>
      </c>
      <c r="G91" s="17" t="n">
        <v>3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61</v>
      </c>
      <c r="B92" s="16" t="s">
        <v>63</v>
      </c>
      <c r="C92" s="37" t="n">
        <v>45856</v>
      </c>
      <c r="D92" s="38" t="n">
        <v>45874</v>
      </c>
      <c r="E92" s="17" t="n">
        <v>16.2529</v>
      </c>
      <c r="F92" s="17" t="n">
        <v>16.3746</v>
      </c>
      <c r="G92" s="17" t="n">
        <v>14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61</v>
      </c>
      <c r="B93" s="16" t="s">
        <v>63</v>
      </c>
      <c r="C93" s="37" t="n">
        <v>45862</v>
      </c>
      <c r="D93" s="38" t="n">
        <v>45874</v>
      </c>
      <c r="E93" s="17" t="n">
        <v>16.286</v>
      </c>
      <c r="F93" s="17" t="n">
        <v>16.3746</v>
      </c>
      <c r="G93" s="17" t="n">
        <v>5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61</v>
      </c>
      <c r="B94" s="16" t="s">
        <v>63</v>
      </c>
      <c r="C94" s="37" t="n">
        <v>45866</v>
      </c>
      <c r="D94" s="38" t="n">
        <v>45874</v>
      </c>
      <c r="E94" s="17" t="n">
        <v>16.3233</v>
      </c>
      <c r="F94" s="17" t="n">
        <v>16.3746</v>
      </c>
      <c r="G94" s="17" t="n">
        <v>3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61</v>
      </c>
      <c r="B95" s="16" t="s">
        <v>63</v>
      </c>
      <c r="C95" s="37" t="n">
        <v>45868</v>
      </c>
      <c r="D95" s="38" t="n">
        <v>45874</v>
      </c>
      <c r="E95" s="17" t="n">
        <v>16.3367</v>
      </c>
      <c r="F95" s="17" t="n">
        <v>16.3746</v>
      </c>
      <c r="G95" s="17" t="n">
        <v>3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61</v>
      </c>
      <c r="B96" s="16" t="s">
        <v>63</v>
      </c>
      <c r="C96" s="37" t="n">
        <v>45868</v>
      </c>
      <c r="D96" s="38" t="n">
        <v>45874</v>
      </c>
      <c r="E96" s="17" t="n">
        <v>16.35</v>
      </c>
      <c r="F96" s="17" t="n">
        <v>16.3746</v>
      </c>
      <c r="G96" s="17" t="n">
        <v>1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61</v>
      </c>
      <c r="B97" s="16" t="s">
        <v>63</v>
      </c>
      <c r="C97" s="37" t="n">
        <v>45870</v>
      </c>
      <c r="D97" s="38" t="n">
        <v>45874</v>
      </c>
      <c r="E97" s="17" t="n">
        <v>16.3684</v>
      </c>
      <c r="F97" s="17" t="n">
        <v>16.3746</v>
      </c>
      <c r="G97" s="17" t="n">
        <v>10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431</v>
      </c>
      <c r="B98" s="16" t="s">
        <v>708</v>
      </c>
      <c r="C98" s="37" t="n">
        <v>45567</v>
      </c>
      <c r="D98" s="38" t="n">
        <v>46134</v>
      </c>
      <c r="E98" s="17" t="n">
        <v>1012.98</v>
      </c>
      <c r="F98" s="17" t="n">
        <v>971.55</v>
      </c>
      <c r="G98" s="17" t="n">
        <v>1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431</v>
      </c>
      <c r="B99" s="16" t="s">
        <v>708</v>
      </c>
      <c r="C99" s="37" t="n">
        <v>45567</v>
      </c>
      <c r="D99" s="38" t="n">
        <v>46134</v>
      </c>
      <c r="E99" s="17" t="n">
        <v>1013.29</v>
      </c>
      <c r="F99" s="17" t="n">
        <v>971.55</v>
      </c>
      <c r="G99" s="17" t="n">
        <v>1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431</v>
      </c>
      <c r="B100" s="16" t="s">
        <v>708</v>
      </c>
      <c r="C100" s="37" t="n">
        <v>45602</v>
      </c>
      <c r="D100" s="38" t="n">
        <v>46134</v>
      </c>
      <c r="E100" s="17" t="n">
        <v>950.17</v>
      </c>
      <c r="F100" s="17" t="n">
        <v>971.5475</v>
      </c>
      <c r="G100" s="17" t="n">
        <v>1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431</v>
      </c>
      <c r="B101" s="16" t="s">
        <v>708</v>
      </c>
      <c r="C101" s="37" t="n">
        <v>46020</v>
      </c>
      <c r="D101" s="38" t="n">
        <v>46134</v>
      </c>
      <c r="E101" s="17" t="n">
        <v>955.625</v>
      </c>
      <c r="F101" s="17" t="n">
        <v>971.5475</v>
      </c>
      <c r="G101" s="17" t="n">
        <v>2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431</v>
      </c>
      <c r="B102" s="16" t="s">
        <v>708</v>
      </c>
      <c r="C102" s="37" t="n">
        <v>46020</v>
      </c>
      <c r="D102" s="38" t="n">
        <v>46134</v>
      </c>
      <c r="E102" s="17" t="n">
        <v>955.72</v>
      </c>
      <c r="F102" s="17" t="n">
        <v>971.5475</v>
      </c>
      <c r="G102" s="17" t="n">
        <v>1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432</v>
      </c>
      <c r="B103" s="16" t="s">
        <v>709</v>
      </c>
      <c r="C103" s="37" t="n">
        <v>45567</v>
      </c>
      <c r="D103" s="38" t="n">
        <v>46144</v>
      </c>
      <c r="E103" s="17" t="n">
        <v>1007.795</v>
      </c>
      <c r="F103" s="17" t="n">
        <v>1002.02</v>
      </c>
      <c r="G103" s="17" t="n">
        <v>1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432</v>
      </c>
      <c r="B104" s="16" t="s">
        <v>709</v>
      </c>
      <c r="C104" s="37" t="n">
        <v>45567</v>
      </c>
      <c r="D104" s="38" t="n">
        <v>46144</v>
      </c>
      <c r="E104" s="17" t="n">
        <v>1007.795</v>
      </c>
      <c r="F104" s="17" t="n">
        <v>1002.0275</v>
      </c>
      <c r="G104" s="17" t="n">
        <v>1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432</v>
      </c>
      <c r="B105" s="16" t="s">
        <v>709</v>
      </c>
      <c r="C105" s="37" t="n">
        <v>45602</v>
      </c>
      <c r="D105" s="38" t="n">
        <v>46144</v>
      </c>
      <c r="E105" s="17" t="n">
        <v>988.32</v>
      </c>
      <c r="F105" s="17" t="n">
        <v>1002.0275</v>
      </c>
      <c r="G105" s="17" t="n">
        <v>2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432</v>
      </c>
      <c r="B106" s="16" t="s">
        <v>709</v>
      </c>
      <c r="C106" s="37" t="n">
        <v>45702</v>
      </c>
      <c r="D106" s="38" t="n">
        <v>46144</v>
      </c>
      <c r="E106" s="17" t="n">
        <v>992.07</v>
      </c>
      <c r="F106" s="17" t="n">
        <v>1002.0275</v>
      </c>
      <c r="G106" s="17" t="n">
        <v>1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419</v>
      </c>
      <c r="B107" s="16" t="s">
        <v>706</v>
      </c>
      <c r="C107" s="37" t="n">
        <v>45672</v>
      </c>
      <c r="D107" s="38" t="n">
        <v>46125</v>
      </c>
      <c r="E107" s="17" t="n">
        <v>80.63</v>
      </c>
      <c r="F107" s="17" t="n">
        <v>119</v>
      </c>
      <c r="G107" s="17" t="n">
        <v>1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419</v>
      </c>
      <c r="B108" s="16" t="s">
        <v>706</v>
      </c>
      <c r="C108" s="37" t="n">
        <v>45672</v>
      </c>
      <c r="D108" s="38" t="n">
        <v>46125</v>
      </c>
      <c r="E108" s="17" t="n">
        <v>80.624</v>
      </c>
      <c r="F108" s="17" t="n">
        <v>119</v>
      </c>
      <c r="G108" s="17" t="n">
        <v>5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433</v>
      </c>
      <c r="B109" s="16" t="s">
        <v>705</v>
      </c>
      <c r="C109" s="37" t="n">
        <v>45719</v>
      </c>
      <c r="D109" s="38" t="n">
        <v>46161</v>
      </c>
      <c r="E109" s="17" t="n">
        <v>387.023</v>
      </c>
      <c r="F109" s="17" t="n">
        <v>321.874</v>
      </c>
      <c r="G109" s="17" t="n">
        <v>10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6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124</v>
      </c>
      <c r="B1" s="18" t="s">
        <v>9</v>
      </c>
      <c r="C1" s="18" t="s">
        <v>125</v>
      </c>
      <c r="D1" s="18" t="s">
        <v>126</v>
      </c>
      <c r="E1" s="18" t="s">
        <v>127</v>
      </c>
      <c r="F1" s="18" t="s">
        <v>128</v>
      </c>
      <c r="G1" s="18" t="s">
        <v>129</v>
      </c>
      <c r="H1" s="18" t="s">
        <v>130</v>
      </c>
    </row>
    <row collapsed="false" customFormat="false" customHeight="false" hidden="false" ht="12.1" outlineLevel="0" r="2">
      <c r="A2" s="13" t="n">
        <v>45356</v>
      </c>
      <c r="B2" s="6" t="n">
        <v>5000</v>
      </c>
      <c r="C2" s="16" t="s">
        <v>131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45356</v>
      </c>
      <c r="B3" s="6" t="n">
        <v>1637</v>
      </c>
      <c r="C3" s="16" t="s">
        <v>131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45357</v>
      </c>
      <c r="B4" s="6" t="n">
        <v>470</v>
      </c>
      <c r="C4" s="16" t="s">
        <v>131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45370</v>
      </c>
      <c r="B5" s="6" t="n">
        <v>1750</v>
      </c>
      <c r="C5" s="16" t="s">
        <v>131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45383</v>
      </c>
      <c r="B6" s="6" t="n">
        <v>8500</v>
      </c>
      <c r="C6" s="16" t="s">
        <v>131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45385</v>
      </c>
      <c r="B7" s="6" t="n">
        <v>-76.78</v>
      </c>
      <c r="C7" s="16" t="s">
        <v>132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45385</v>
      </c>
      <c r="B8" s="6" t="n">
        <v>76.78</v>
      </c>
      <c r="C8" s="16" t="s">
        <v>133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45414</v>
      </c>
      <c r="B9" s="6" t="n">
        <v>8500</v>
      </c>
      <c r="C9" s="16" t="s">
        <v>131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45441</v>
      </c>
      <c r="B10" s="6" t="n">
        <v>-94.74</v>
      </c>
      <c r="C10" s="16" t="s">
        <v>134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45441</v>
      </c>
      <c r="B11" s="6" t="n">
        <v>94.74</v>
      </c>
      <c r="C11" s="16" t="s">
        <v>135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45446</v>
      </c>
      <c r="B12" s="6" t="n">
        <v>-28.6</v>
      </c>
      <c r="C12" s="16" t="s">
        <v>136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45447</v>
      </c>
      <c r="B13" s="6" t="n">
        <v>8500</v>
      </c>
      <c r="C13" s="16" t="s">
        <v>131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45448</v>
      </c>
      <c r="B14" s="6" t="n">
        <v>-70.8</v>
      </c>
      <c r="C14" s="16" t="s">
        <v>137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45448</v>
      </c>
      <c r="B15" s="6" t="n">
        <v>70.8</v>
      </c>
      <c r="C15" s="16" t="s">
        <v>138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45453</v>
      </c>
      <c r="B16" s="6" t="n">
        <v>-23.52</v>
      </c>
      <c r="C16" s="16" t="s">
        <v>139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45457</v>
      </c>
      <c r="B17" s="6" t="n">
        <v>-150.5</v>
      </c>
      <c r="C17" s="16" t="s">
        <v>140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45461</v>
      </c>
      <c r="B18" s="6" t="n">
        <v>-33.3</v>
      </c>
      <c r="C18" s="16" t="s">
        <v>141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45461</v>
      </c>
      <c r="B19" s="6" t="n">
        <v>-166.51</v>
      </c>
      <c r="C19" s="16" t="s">
        <v>142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45462</v>
      </c>
      <c r="B20" s="6" t="n">
        <v>28.59</v>
      </c>
      <c r="C20" s="16" t="s">
        <v>143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45468</v>
      </c>
      <c r="B21" s="6" t="n">
        <v>23.52</v>
      </c>
      <c r="C21" s="16" t="s">
        <v>144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45470</v>
      </c>
      <c r="B22" s="6" t="n">
        <v>33.3</v>
      </c>
      <c r="C22" s="16" t="s">
        <v>145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45470</v>
      </c>
      <c r="B23" s="6" t="n">
        <v>167.51</v>
      </c>
      <c r="C23" s="16" t="s">
        <v>146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45471</v>
      </c>
      <c r="B24" s="6" t="n">
        <v>150.5</v>
      </c>
      <c r="C24" s="16" t="s">
        <v>147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45474</v>
      </c>
      <c r="B25" s="6" t="n">
        <v>8500</v>
      </c>
      <c r="C25" s="16" t="s">
        <v>131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45481</v>
      </c>
      <c r="B26" s="6" t="n">
        <v>-9</v>
      </c>
      <c r="C26" s="16" t="s">
        <v>148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45481</v>
      </c>
      <c r="B27" s="6" t="n">
        <v>-9</v>
      </c>
      <c r="C27" s="16" t="s">
        <v>148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45482</v>
      </c>
      <c r="B28" s="6" t="n">
        <v>-50.02</v>
      </c>
      <c r="C28" s="16" t="s">
        <v>149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45482</v>
      </c>
      <c r="B29" s="6" t="n">
        <v>-87.68</v>
      </c>
      <c r="C29" s="16" t="s">
        <v>150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45484</v>
      </c>
      <c r="B30" s="6" t="n">
        <v>-290</v>
      </c>
      <c r="C30" s="16" t="s">
        <v>151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45484</v>
      </c>
      <c r="B31" s="6" t="n">
        <v>9</v>
      </c>
      <c r="C31" s="16" t="s">
        <v>152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45484</v>
      </c>
      <c r="B32" s="6" t="n">
        <v>9</v>
      </c>
      <c r="C32" s="16" t="s">
        <v>152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45484</v>
      </c>
      <c r="B33" s="6" t="n">
        <v>2000</v>
      </c>
      <c r="C33" s="16" t="s">
        <v>131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45493</v>
      </c>
      <c r="B34" s="6" t="n">
        <v>-97.7</v>
      </c>
      <c r="C34" s="16" t="s">
        <v>153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45497</v>
      </c>
      <c r="B35" s="6" t="n">
        <v>50.02</v>
      </c>
      <c r="C35" s="16" t="s">
        <v>154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45497</v>
      </c>
      <c r="B36" s="6" t="n">
        <v>87.68</v>
      </c>
      <c r="C36" s="16" t="s">
        <v>155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45497</v>
      </c>
      <c r="B37" s="6" t="n">
        <v>97.7</v>
      </c>
      <c r="C37" s="16" t="s">
        <v>156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45499</v>
      </c>
      <c r="B38" s="6" t="n">
        <v>290</v>
      </c>
      <c r="C38" s="16" t="s">
        <v>157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45504</v>
      </c>
      <c r="B39" s="6" t="n">
        <v>-60.84</v>
      </c>
      <c r="C39" s="16" t="s">
        <v>158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45504</v>
      </c>
      <c r="B40" s="6" t="n">
        <v>60.84</v>
      </c>
      <c r="C40" s="16" t="s">
        <v>159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45509</v>
      </c>
      <c r="B41" s="6" t="n">
        <v>6500</v>
      </c>
      <c r="C41" s="16" t="s">
        <v>131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45518</v>
      </c>
      <c r="B42" s="6" t="n">
        <v>-69.8</v>
      </c>
      <c r="C42" s="16" t="s">
        <v>160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45518</v>
      </c>
      <c r="B43" s="6" t="n">
        <v>69.8</v>
      </c>
      <c r="C43" s="16" t="s">
        <v>161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45538</v>
      </c>
      <c r="B44" s="6" t="n">
        <v>8500</v>
      </c>
      <c r="C44" s="16" t="s">
        <v>131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45539</v>
      </c>
      <c r="B45" s="6" t="n">
        <v>-89.76</v>
      </c>
      <c r="C45" s="16" t="s">
        <v>162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45539</v>
      </c>
      <c r="B46" s="6" t="n">
        <v>89.76</v>
      </c>
      <c r="C46" s="16" t="s">
        <v>163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45545</v>
      </c>
      <c r="B47" s="6" t="n">
        <v>-54.12</v>
      </c>
      <c r="C47" s="16" t="s">
        <v>164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45555</v>
      </c>
      <c r="B48" s="6" t="n">
        <v>-139</v>
      </c>
      <c r="C48" s="16" t="s">
        <v>165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45555</v>
      </c>
      <c r="B49" s="6" t="n">
        <v>54.12</v>
      </c>
      <c r="C49" s="16" t="s">
        <v>166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45559</v>
      </c>
      <c r="B50" s="6" t="n">
        <v>139</v>
      </c>
      <c r="C50" s="16" t="s">
        <v>167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45560</v>
      </c>
      <c r="B51" s="6" t="n">
        <v>-56.1</v>
      </c>
      <c r="C51" s="16" t="s">
        <v>168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45560</v>
      </c>
      <c r="B52" s="6" t="n">
        <v>56.1</v>
      </c>
      <c r="C52" s="16" t="s">
        <v>169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45562</v>
      </c>
      <c r="B53" s="6" t="n">
        <v>-52.6</v>
      </c>
      <c r="C53" s="16" t="s">
        <v>170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45567</v>
      </c>
      <c r="B54" s="6" t="n">
        <v>-76.78</v>
      </c>
      <c r="C54" s="16" t="s">
        <v>132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45567</v>
      </c>
      <c r="B55" s="6" t="n">
        <v>8500</v>
      </c>
      <c r="C55" s="16" t="s">
        <v>131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45567</v>
      </c>
      <c r="B56" s="6" t="n">
        <v>76.78</v>
      </c>
      <c r="C56" s="16" t="s">
        <v>171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45571</v>
      </c>
      <c r="B57" s="6" t="n">
        <v>-9</v>
      </c>
      <c r="C57" s="16" t="s">
        <v>148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45573</v>
      </c>
      <c r="B58" s="6" t="n">
        <v>-199.2</v>
      </c>
      <c r="C58" s="16" t="s">
        <v>172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45576</v>
      </c>
      <c r="B59" s="6" t="n">
        <v>-87</v>
      </c>
      <c r="C59" s="16" t="s">
        <v>173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45576</v>
      </c>
      <c r="B60" s="6" t="n">
        <v>-30.5</v>
      </c>
      <c r="C60" s="16" t="s">
        <v>174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45579</v>
      </c>
      <c r="B61" s="6" t="n">
        <v>52.6</v>
      </c>
      <c r="C61" s="16" t="s">
        <v>175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45579</v>
      </c>
      <c r="B62" s="6" t="n">
        <v>9</v>
      </c>
      <c r="C62" s="16" t="s">
        <v>176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45582</v>
      </c>
      <c r="B63" s="6" t="n">
        <v>-21.94</v>
      </c>
      <c r="C63" s="16" t="s">
        <v>177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45585</v>
      </c>
      <c r="B64" s="6" t="n">
        <v>-34.9</v>
      </c>
      <c r="C64" s="16" t="s">
        <v>178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45586</v>
      </c>
      <c r="B65" s="6" t="n">
        <v>34.9</v>
      </c>
      <c r="C65" s="16" t="s">
        <v>179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45588</v>
      </c>
      <c r="B66" s="6" t="n">
        <v>199.2</v>
      </c>
      <c r="C66" s="16" t="s">
        <v>180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45590</v>
      </c>
      <c r="B67" s="6" t="n">
        <v>76.5</v>
      </c>
      <c r="C67" s="16" t="s">
        <v>181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45590</v>
      </c>
      <c r="B68" s="6" t="n">
        <v>10.5</v>
      </c>
      <c r="C68" s="16" t="s">
        <v>182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45592</v>
      </c>
      <c r="B69" s="6" t="n">
        <v>-33.36</v>
      </c>
      <c r="C69" s="16" t="s">
        <v>183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45593</v>
      </c>
      <c r="B70" s="6" t="n">
        <v>30.5</v>
      </c>
      <c r="C70" s="16" t="s">
        <v>184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45593</v>
      </c>
      <c r="B71" s="6" t="n">
        <v>33.36</v>
      </c>
      <c r="C71" s="16" t="s">
        <v>185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45594</v>
      </c>
      <c r="B72" s="6" t="n">
        <v>21.94</v>
      </c>
      <c r="C72" s="16" t="s">
        <v>186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45602</v>
      </c>
      <c r="B73" s="6" t="n">
        <v>8500</v>
      </c>
      <c r="C73" s="16" t="s">
        <v>131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45615</v>
      </c>
      <c r="B74" s="6" t="n">
        <v>-55.14</v>
      </c>
      <c r="C74" s="16" t="s">
        <v>187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45615</v>
      </c>
      <c r="B75" s="6" t="n">
        <v>55.14</v>
      </c>
      <c r="C75" s="16" t="s">
        <v>188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45621</v>
      </c>
      <c r="B76" s="6" t="n">
        <v>-161</v>
      </c>
      <c r="C76" s="16" t="s">
        <v>189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45622</v>
      </c>
      <c r="B77" s="6" t="n">
        <v>-71.8</v>
      </c>
      <c r="C77" s="16" t="s">
        <v>190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45622</v>
      </c>
      <c r="B78" s="6" t="n">
        <v>71.8</v>
      </c>
      <c r="C78" s="16" t="s">
        <v>191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45623</v>
      </c>
      <c r="B79" s="6" t="n">
        <v>-94.74</v>
      </c>
      <c r="C79" s="16" t="s">
        <v>134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45623</v>
      </c>
      <c r="B80" s="6" t="n">
        <v>94.74</v>
      </c>
      <c r="C80" s="16" t="s">
        <v>192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45628</v>
      </c>
      <c r="B81" s="6" t="n">
        <v>-17</v>
      </c>
      <c r="C81" s="16" t="s">
        <v>193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45629</v>
      </c>
      <c r="B82" s="6" t="n">
        <v>8500</v>
      </c>
      <c r="C82" s="16" t="s">
        <v>131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45630</v>
      </c>
      <c r="B83" s="6" t="n">
        <v>-141.6</v>
      </c>
      <c r="C83" s="16" t="s">
        <v>194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45630</v>
      </c>
      <c r="B84" s="6" t="n">
        <v>141.6</v>
      </c>
      <c r="C84" s="16" t="s">
        <v>195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45632</v>
      </c>
      <c r="B85" s="6" t="n">
        <v>17</v>
      </c>
      <c r="C85" s="16" t="s">
        <v>196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45636</v>
      </c>
      <c r="B86" s="6" t="n">
        <v>161</v>
      </c>
      <c r="C86" s="16" t="s">
        <v>197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45643</v>
      </c>
      <c r="B87" s="6" t="n">
        <v>-85.12</v>
      </c>
      <c r="C87" s="16" t="s">
        <v>198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45645</v>
      </c>
      <c r="B88" s="6" t="n">
        <v>-57.45</v>
      </c>
      <c r="C88" s="16" t="s">
        <v>199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45645</v>
      </c>
      <c r="B89" s="6" t="n">
        <v>57.45</v>
      </c>
      <c r="C89" s="16" t="s">
        <v>200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45646</v>
      </c>
      <c r="B90" s="6" t="n">
        <v>-94</v>
      </c>
      <c r="C90" s="16" t="s">
        <v>201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45650</v>
      </c>
      <c r="B91" s="6" t="n">
        <v>96</v>
      </c>
      <c r="C91" s="16" t="s">
        <v>202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45652</v>
      </c>
      <c r="B92" s="6" t="n">
        <v>-73.32</v>
      </c>
      <c r="C92" s="16" t="s">
        <v>203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45652</v>
      </c>
      <c r="B93" s="6" t="n">
        <v>73.32</v>
      </c>
      <c r="C93" s="16" t="s">
        <v>204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45654</v>
      </c>
      <c r="B94" s="6" t="n">
        <v>8500</v>
      </c>
      <c r="C94" s="16" t="s">
        <v>131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45654</v>
      </c>
      <c r="B95" s="6" t="n">
        <v>85.12</v>
      </c>
      <c r="C95" s="16" t="s">
        <v>205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45665</v>
      </c>
      <c r="B96" s="6" t="n">
        <v>-181.68</v>
      </c>
      <c r="C96" s="16" t="s">
        <v>206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45667</v>
      </c>
      <c r="B97" s="6" t="n">
        <v>-349.17</v>
      </c>
      <c r="C97" s="16" t="s">
        <v>207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45672</v>
      </c>
      <c r="B98" s="6" t="n">
        <v>500</v>
      </c>
      <c r="C98" s="16" t="s">
        <v>131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45675</v>
      </c>
      <c r="B99" s="6" t="n">
        <v>-57.45</v>
      </c>
      <c r="C99" s="16" t="s">
        <v>199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45677</v>
      </c>
      <c r="B100" s="6" t="n">
        <v>57.45</v>
      </c>
      <c r="C100" s="16" t="s">
        <v>208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45680</v>
      </c>
      <c r="B101" s="6" t="n">
        <v>181.68</v>
      </c>
      <c r="C101" s="16" t="s">
        <v>209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45682</v>
      </c>
      <c r="B102" s="6" t="n">
        <v>-73.32</v>
      </c>
      <c r="C102" s="16" t="s">
        <v>203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45684</v>
      </c>
      <c r="B103" s="6" t="n">
        <v>350.17</v>
      </c>
      <c r="C103" s="16" t="s">
        <v>210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45684</v>
      </c>
      <c r="B104" s="6" t="n">
        <v>73.32</v>
      </c>
      <c r="C104" s="16" t="s">
        <v>211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45686</v>
      </c>
      <c r="B105" s="6" t="n">
        <v>-60.84</v>
      </c>
      <c r="C105" s="16" t="s">
        <v>158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45686</v>
      </c>
      <c r="B106" s="6" t="n">
        <v>60.84</v>
      </c>
      <c r="C106" s="16" t="s">
        <v>212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45691</v>
      </c>
      <c r="B107" s="6" t="n">
        <v>9643</v>
      </c>
      <c r="C107" s="16" t="s">
        <v>131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45700</v>
      </c>
      <c r="B108" s="6" t="n">
        <v>-69.8</v>
      </c>
      <c r="C108" s="16" t="s">
        <v>160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45700</v>
      </c>
      <c r="B109" s="6" t="n">
        <v>69.8</v>
      </c>
      <c r="C109" s="16" t="s">
        <v>213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45705</v>
      </c>
      <c r="B110" s="6" t="n">
        <v>-57.45</v>
      </c>
      <c r="C110" s="16" t="s">
        <v>199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45705</v>
      </c>
      <c r="B111" s="6" t="n">
        <v>57.45</v>
      </c>
      <c r="C111" s="16" t="s">
        <v>214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45712</v>
      </c>
      <c r="B112" s="6" t="n">
        <v>-91.65</v>
      </c>
      <c r="C112" s="16" t="s">
        <v>215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45712</v>
      </c>
      <c r="B113" s="6" t="n">
        <v>91.65</v>
      </c>
      <c r="C113" s="16" t="s">
        <v>216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45719</v>
      </c>
      <c r="B114" s="6" t="n">
        <v>10000</v>
      </c>
      <c r="C114" s="16" t="s">
        <v>131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45721</v>
      </c>
      <c r="B115" s="6" t="n">
        <v>-224.4</v>
      </c>
      <c r="C115" s="16" t="s">
        <v>217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45721</v>
      </c>
      <c r="B116" s="6" t="n">
        <v>224.4</v>
      </c>
      <c r="C116" s="16" t="s">
        <v>218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45735</v>
      </c>
      <c r="B117" s="6" t="n">
        <v>-57.45</v>
      </c>
      <c r="C117" s="16" t="s">
        <v>199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45735</v>
      </c>
      <c r="B118" s="6" t="n">
        <v>57.45</v>
      </c>
      <c r="C118" s="16" t="s">
        <v>219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45742</v>
      </c>
      <c r="B119" s="6" t="n">
        <v>-56.1</v>
      </c>
      <c r="C119" s="16" t="s">
        <v>168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45742</v>
      </c>
      <c r="B120" s="6" t="n">
        <v>-91.65</v>
      </c>
      <c r="C120" s="16" t="s">
        <v>215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45742</v>
      </c>
      <c r="B121" s="6" t="n">
        <v>56.1</v>
      </c>
      <c r="C121" s="16" t="s">
        <v>220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45742</v>
      </c>
      <c r="B122" s="6" t="n">
        <v>91.65</v>
      </c>
      <c r="C122" s="16" t="s">
        <v>221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45748</v>
      </c>
      <c r="B123" s="6" t="n">
        <v>10000</v>
      </c>
      <c r="C123" s="16" t="s">
        <v>131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45749</v>
      </c>
      <c r="B124" s="6" t="n">
        <v>-76.78</v>
      </c>
      <c r="C124" s="16" t="s">
        <v>132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45749</v>
      </c>
      <c r="B125" s="6" t="n">
        <v>76.78</v>
      </c>
      <c r="C125" s="16" t="s">
        <v>222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45756</v>
      </c>
      <c r="B126" s="6" t="n">
        <v>-79.28</v>
      </c>
      <c r="C126" s="16" t="s">
        <v>223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45756</v>
      </c>
      <c r="B127" s="6" t="n">
        <v>79.28</v>
      </c>
      <c r="C127" s="16" t="s">
        <v>224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45763</v>
      </c>
      <c r="B128" s="6" t="n">
        <v>-38.15</v>
      </c>
      <c r="C128" s="16" t="s">
        <v>225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45763</v>
      </c>
      <c r="B129" s="6" t="n">
        <v>38.15</v>
      </c>
      <c r="C129" s="16" t="s">
        <v>226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45765</v>
      </c>
      <c r="B130" s="6" t="n">
        <v>-57.45</v>
      </c>
      <c r="C130" s="16" t="s">
        <v>199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45765</v>
      </c>
      <c r="B131" s="6" t="n">
        <v>57.45</v>
      </c>
      <c r="C131" s="16" t="s">
        <v>227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45772</v>
      </c>
      <c r="B132" s="6" t="n">
        <v>-91.65</v>
      </c>
      <c r="C132" s="16" t="s">
        <v>215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45772</v>
      </c>
      <c r="B133" s="6" t="n">
        <v>91.65</v>
      </c>
      <c r="C133" s="16" t="s">
        <v>228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45775</v>
      </c>
      <c r="B134" s="6" t="n">
        <v>-209</v>
      </c>
      <c r="C134" s="16" t="s">
        <v>229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45777</v>
      </c>
      <c r="B135" s="6" t="n">
        <v>209</v>
      </c>
      <c r="C135" s="16" t="s">
        <v>230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45782</v>
      </c>
      <c r="B136" s="6" t="n">
        <v>-258.2</v>
      </c>
      <c r="C136" s="16" t="s">
        <v>231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45790</v>
      </c>
      <c r="B137" s="6" t="n">
        <v>258.2</v>
      </c>
      <c r="C137" s="16" t="s">
        <v>232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45793</v>
      </c>
      <c r="B138" s="6" t="n">
        <v>-84</v>
      </c>
      <c r="C138" s="16" t="s">
        <v>233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45795</v>
      </c>
      <c r="B139" s="6" t="n">
        <v>-57.45</v>
      </c>
      <c r="C139" s="16" t="s">
        <v>199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45796</v>
      </c>
      <c r="B140" s="6" t="n">
        <v>57.45</v>
      </c>
      <c r="C140" s="16" t="s">
        <v>234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45802</v>
      </c>
      <c r="B141" s="6" t="n">
        <v>-91.65</v>
      </c>
      <c r="C141" s="16" t="s">
        <v>215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45803</v>
      </c>
      <c r="B142" s="6" t="n">
        <v>84</v>
      </c>
      <c r="C142" s="16" t="s">
        <v>235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45803</v>
      </c>
      <c r="B143" s="6" t="n">
        <v>91.65</v>
      </c>
      <c r="C143" s="16" t="s">
        <v>236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45805</v>
      </c>
      <c r="B144" s="6" t="n">
        <v>-94.74</v>
      </c>
      <c r="C144" s="16" t="s">
        <v>134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45805</v>
      </c>
      <c r="B145" s="6" t="n">
        <v>94.74</v>
      </c>
      <c r="C145" s="16" t="s">
        <v>237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45810</v>
      </c>
      <c r="B146" s="6" t="n">
        <v>-450.32</v>
      </c>
      <c r="C146" s="16" t="s">
        <v>238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45811</v>
      </c>
      <c r="B147" s="6" t="n">
        <v>-941</v>
      </c>
      <c r="C147" s="16" t="s">
        <v>239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45812</v>
      </c>
      <c r="B148" s="6" t="n">
        <v>-141.6</v>
      </c>
      <c r="C148" s="16" t="s">
        <v>194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45812</v>
      </c>
      <c r="B149" s="6" t="n">
        <v>141.6</v>
      </c>
      <c r="C149" s="16" t="s">
        <v>240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45817</v>
      </c>
      <c r="B150" s="6" t="n">
        <v>-277.38</v>
      </c>
      <c r="C150" s="16" t="s">
        <v>241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45817</v>
      </c>
      <c r="B151" s="6" t="n">
        <v>-174</v>
      </c>
      <c r="C151" s="16" t="s">
        <v>242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45825</v>
      </c>
      <c r="B152" s="6" t="n">
        <v>-57.3</v>
      </c>
      <c r="C152" s="16" t="s">
        <v>243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45825</v>
      </c>
      <c r="B153" s="6" t="n">
        <v>57.3</v>
      </c>
      <c r="C153" s="16" t="s">
        <v>244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45826</v>
      </c>
      <c r="B154" s="6" t="n">
        <v>941</v>
      </c>
      <c r="C154" s="16" t="s">
        <v>245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45827</v>
      </c>
      <c r="B155" s="6" t="n">
        <v>450.32</v>
      </c>
      <c r="C155" s="16" t="s">
        <v>246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45832</v>
      </c>
      <c r="B156" s="6" t="n">
        <v>-90.4</v>
      </c>
      <c r="C156" s="16" t="s">
        <v>247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45832</v>
      </c>
      <c r="B157" s="6" t="n">
        <v>90.4</v>
      </c>
      <c r="C157" s="16" t="s">
        <v>248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45833</v>
      </c>
      <c r="B158" s="6" t="n">
        <v>174</v>
      </c>
      <c r="C158" s="16" t="s">
        <v>249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45834</v>
      </c>
      <c r="B159" s="6" t="n">
        <v>277.38</v>
      </c>
      <c r="C159" s="16" t="s">
        <v>250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45841</v>
      </c>
      <c r="B160" s="6" t="n">
        <v>-225.52</v>
      </c>
      <c r="C160" s="16" t="s">
        <v>251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45845</v>
      </c>
      <c r="B161" s="6" t="n">
        <v>-9</v>
      </c>
      <c r="C161" s="16" t="s">
        <v>148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45848</v>
      </c>
      <c r="B162" s="6" t="n">
        <v>-454.2</v>
      </c>
      <c r="C162" s="16" t="s">
        <v>252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45848</v>
      </c>
      <c r="B163" s="6" t="n">
        <v>9</v>
      </c>
      <c r="C163" s="16" t="s">
        <v>253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45849</v>
      </c>
      <c r="B164" s="6" t="n">
        <v>133.48</v>
      </c>
      <c r="C164" s="16" t="s">
        <v>254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45853</v>
      </c>
      <c r="B165" s="6" t="n">
        <v>-167</v>
      </c>
      <c r="C165" s="16" t="s">
        <v>255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45855</v>
      </c>
      <c r="B166" s="6" t="n">
        <v>-54.99</v>
      </c>
      <c r="C166" s="16" t="s">
        <v>256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45855</v>
      </c>
      <c r="B167" s="6" t="n">
        <v>-86</v>
      </c>
      <c r="C167" s="16" t="s">
        <v>257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45855</v>
      </c>
      <c r="B168" s="6" t="n">
        <v>-690</v>
      </c>
      <c r="C168" s="16" t="s">
        <v>258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45855</v>
      </c>
      <c r="B169" s="6" t="n">
        <v>-370</v>
      </c>
      <c r="C169" s="16" t="s">
        <v>259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45855</v>
      </c>
      <c r="B170" s="6" t="n">
        <v>54.99</v>
      </c>
      <c r="C170" s="16" t="s">
        <v>260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45856</v>
      </c>
      <c r="B171" s="6" t="n">
        <v>-1212.6</v>
      </c>
      <c r="C171" s="16" t="s">
        <v>261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45856</v>
      </c>
      <c r="B172" s="6" t="n">
        <v>225.52</v>
      </c>
      <c r="C172" s="16" t="s">
        <v>262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45858</v>
      </c>
      <c r="B173" s="6" t="n">
        <v>-140.48</v>
      </c>
      <c r="C173" s="16" t="s">
        <v>263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45862</v>
      </c>
      <c r="B174" s="6" t="n">
        <v>-87.55</v>
      </c>
      <c r="C174" s="16" t="s">
        <v>264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45862</v>
      </c>
      <c r="B175" s="6" t="n">
        <v>87.55</v>
      </c>
      <c r="C175" s="16" t="s">
        <v>265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45862</v>
      </c>
      <c r="B176" s="6" t="n">
        <v>86</v>
      </c>
      <c r="C176" s="16" t="s">
        <v>266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45863</v>
      </c>
      <c r="B177" s="6" t="n">
        <v>454.2</v>
      </c>
      <c r="C177" s="16" t="s">
        <v>267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45863</v>
      </c>
      <c r="B178" s="6" t="n">
        <v>169</v>
      </c>
      <c r="C178" s="16" t="s">
        <v>268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45868</v>
      </c>
      <c r="B179" s="6" t="n">
        <v>-60.84</v>
      </c>
      <c r="C179" s="16" t="s">
        <v>158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45868</v>
      </c>
      <c r="B180" s="6" t="n">
        <v>60.84</v>
      </c>
      <c r="C180" s="16" t="s">
        <v>269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45870</v>
      </c>
      <c r="B181" s="6" t="n">
        <v>693</v>
      </c>
      <c r="C181" s="16" t="s">
        <v>270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45870</v>
      </c>
      <c r="B182" s="6" t="n">
        <v>370</v>
      </c>
      <c r="C182" s="16" t="s">
        <v>271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45873</v>
      </c>
      <c r="B183" s="6" t="n">
        <v>1213.6</v>
      </c>
      <c r="C183" s="16" t="s">
        <v>272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45873</v>
      </c>
      <c r="B184" s="6" t="n">
        <v>140.48</v>
      </c>
      <c r="C184" s="16" t="s">
        <v>273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45882</v>
      </c>
      <c r="B185" s="6" t="n">
        <v>-69.8</v>
      </c>
      <c r="C185" s="16" t="s">
        <v>160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45882</v>
      </c>
      <c r="B186" s="6" t="n">
        <v>-54.5</v>
      </c>
      <c r="C186" s="16" t="s">
        <v>274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45882</v>
      </c>
      <c r="B187" s="6" t="n">
        <v>69.8</v>
      </c>
      <c r="C187" s="16" t="s">
        <v>275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45885</v>
      </c>
      <c r="B188" s="6" t="n">
        <v>-52.86</v>
      </c>
      <c r="C188" s="16" t="s">
        <v>276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45887</v>
      </c>
      <c r="B189" s="6" t="n">
        <v>52.86</v>
      </c>
      <c r="C189" s="16" t="s">
        <v>277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45892</v>
      </c>
      <c r="B190" s="6" t="n">
        <v>-82.05</v>
      </c>
      <c r="C190" s="16" t="s">
        <v>278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45894</v>
      </c>
      <c r="B191" s="6" t="n">
        <v>82.05</v>
      </c>
      <c r="C191" s="16" t="s">
        <v>279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45897</v>
      </c>
      <c r="B192" s="6" t="n">
        <v>55.5</v>
      </c>
      <c r="C192" s="16" t="s">
        <v>280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45901</v>
      </c>
      <c r="B193" s="6" t="n">
        <v>30000</v>
      </c>
      <c r="C193" s="16" t="s">
        <v>131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45903</v>
      </c>
      <c r="B194" s="6" t="n">
        <v>-224.4</v>
      </c>
      <c r="C194" s="16" t="s">
        <v>217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45903</v>
      </c>
      <c r="B195" s="6" t="n">
        <v>224.4</v>
      </c>
      <c r="C195" s="16" t="s">
        <v>281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45915</v>
      </c>
      <c r="B196" s="6" t="n">
        <v>-50.04</v>
      </c>
      <c r="C196" s="16" t="s">
        <v>282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45915</v>
      </c>
      <c r="B197" s="6" t="n">
        <v>50.04</v>
      </c>
      <c r="C197" s="16" t="s">
        <v>283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45922</v>
      </c>
      <c r="B198" s="6" t="n">
        <v>-79.2</v>
      </c>
      <c r="C198" s="16" t="s">
        <v>284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45922</v>
      </c>
      <c r="B199" s="6" t="n">
        <v>79.2</v>
      </c>
      <c r="C199" s="16" t="s">
        <v>285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45924</v>
      </c>
      <c r="B200" s="6" t="n">
        <v>-56.1</v>
      </c>
      <c r="C200" s="16" t="s">
        <v>168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45924</v>
      </c>
      <c r="B201" s="6" t="n">
        <v>56.1</v>
      </c>
      <c r="C201" s="16" t="s">
        <v>286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45927</v>
      </c>
      <c r="B202" s="6" t="n">
        <v>-1014</v>
      </c>
      <c r="C202" s="16" t="s">
        <v>287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45929</v>
      </c>
      <c r="B203" s="6" t="n">
        <v>-209</v>
      </c>
      <c r="C203" s="16" t="s">
        <v>229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45931</v>
      </c>
      <c r="B204" s="6" t="n">
        <v>-76.78</v>
      </c>
      <c r="C204" s="16" t="s">
        <v>132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45931</v>
      </c>
      <c r="B205" s="6" t="n">
        <v>76.78</v>
      </c>
      <c r="C205" s="16" t="s">
        <v>288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45933</v>
      </c>
      <c r="B206" s="6" t="n">
        <v>209</v>
      </c>
      <c r="C206" s="16" t="s">
        <v>289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45933</v>
      </c>
      <c r="B207" s="6" t="n">
        <v>1014</v>
      </c>
      <c r="C207" s="16" t="s">
        <v>290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45936</v>
      </c>
      <c r="B208" s="6" t="n">
        <v>-91</v>
      </c>
      <c r="C208" s="16" t="s">
        <v>291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45936</v>
      </c>
      <c r="B209" s="6" t="n">
        <v>-144.1</v>
      </c>
      <c r="C209" s="16" t="s">
        <v>292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45938</v>
      </c>
      <c r="B210" s="6" t="n">
        <v>-79.28</v>
      </c>
      <c r="C210" s="16" t="s">
        <v>223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45938</v>
      </c>
      <c r="B211" s="6" t="n">
        <v>79.28</v>
      </c>
      <c r="C211" s="16" t="s">
        <v>293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45939</v>
      </c>
      <c r="B212" s="6" t="n">
        <v>144.1</v>
      </c>
      <c r="C212" s="16" t="s">
        <v>294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45943</v>
      </c>
      <c r="B213" s="6" t="n">
        <v>91</v>
      </c>
      <c r="C213" s="16" t="s">
        <v>295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45944</v>
      </c>
      <c r="B214" s="6" t="n">
        <v>-199.6</v>
      </c>
      <c r="C214" s="16" t="s">
        <v>296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45945</v>
      </c>
      <c r="B215" s="6" t="n">
        <v>-48.09</v>
      </c>
      <c r="C215" s="16" t="s">
        <v>297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45945</v>
      </c>
      <c r="B216" s="6" t="n">
        <v>-38.15</v>
      </c>
      <c r="C216" s="16" t="s">
        <v>225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45945</v>
      </c>
      <c r="B217" s="6" t="n">
        <v>38.15</v>
      </c>
      <c r="C217" s="16" t="s">
        <v>298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45945</v>
      </c>
      <c r="B218" s="6" t="n">
        <v>48.09</v>
      </c>
      <c r="C218" s="16" t="s">
        <v>299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45948</v>
      </c>
      <c r="B219" s="6" t="n">
        <v>-139</v>
      </c>
      <c r="C219" s="16" t="s">
        <v>300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45952</v>
      </c>
      <c r="B220" s="6" t="n">
        <v>-75.2</v>
      </c>
      <c r="C220" s="16" t="s">
        <v>301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45952</v>
      </c>
      <c r="B221" s="6" t="n">
        <v>75.2</v>
      </c>
      <c r="C221" s="16" t="s">
        <v>302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45959</v>
      </c>
      <c r="B222" s="6" t="n">
        <v>199.6</v>
      </c>
      <c r="C222" s="16" t="s">
        <v>303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45961</v>
      </c>
      <c r="B223" s="6" t="n">
        <v>139</v>
      </c>
      <c r="C223" s="16" t="s">
        <v>304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45971</v>
      </c>
      <c r="B224" s="6" t="n">
        <v>15000</v>
      </c>
      <c r="C224" s="16" t="s">
        <v>131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45975</v>
      </c>
      <c r="B225" s="6" t="n">
        <v>-47.1</v>
      </c>
      <c r="C225" s="16" t="s">
        <v>305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45975</v>
      </c>
      <c r="B226" s="6" t="n">
        <v>47.1</v>
      </c>
      <c r="C226" s="16" t="s">
        <v>306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45982</v>
      </c>
      <c r="B227" s="6" t="n">
        <v>-73.9</v>
      </c>
      <c r="C227" s="16" t="s">
        <v>307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45982</v>
      </c>
      <c r="B228" s="6" t="n">
        <v>73.9</v>
      </c>
      <c r="C228" s="16" t="s">
        <v>308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45987</v>
      </c>
      <c r="B229" s="6" t="n">
        <v>-94.74</v>
      </c>
      <c r="C229" s="16" t="s">
        <v>134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45987</v>
      </c>
      <c r="B230" s="6" t="n">
        <v>94.74</v>
      </c>
      <c r="C230" s="16" t="s">
        <v>309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45993</v>
      </c>
      <c r="B231" s="6" t="n">
        <v>3000</v>
      </c>
      <c r="C231" s="16" t="s">
        <v>131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45993</v>
      </c>
      <c r="B232" s="6" t="n">
        <v>100</v>
      </c>
      <c r="C232" s="16" t="s">
        <v>131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45994</v>
      </c>
      <c r="B233" s="6" t="n">
        <v>-141.6</v>
      </c>
      <c r="C233" s="16" t="s">
        <v>194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45994</v>
      </c>
      <c r="B234" s="6" t="n">
        <v>141.6</v>
      </c>
      <c r="C234" s="16" t="s">
        <v>310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46005</v>
      </c>
      <c r="B235" s="6" t="n">
        <v>-46.35</v>
      </c>
      <c r="C235" s="16" t="s">
        <v>311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46006</v>
      </c>
      <c r="B236" s="6" t="n">
        <v>46.35</v>
      </c>
      <c r="C236" s="16" t="s">
        <v>312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46010</v>
      </c>
      <c r="B237" s="6" t="n">
        <v>-107</v>
      </c>
      <c r="C237" s="16" t="s">
        <v>313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46012</v>
      </c>
      <c r="B238" s="6" t="n">
        <v>-73.15</v>
      </c>
      <c r="C238" s="16" t="s">
        <v>314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46013</v>
      </c>
      <c r="B239" s="6" t="n">
        <v>73.15</v>
      </c>
      <c r="C239" s="16" t="s">
        <v>315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46014</v>
      </c>
      <c r="B240" s="6" t="n">
        <v>108</v>
      </c>
      <c r="C240" s="16" t="s">
        <v>316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46020</v>
      </c>
      <c r="B241" s="6" t="n">
        <v>2900</v>
      </c>
      <c r="C241" s="16" t="s">
        <v>131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46028</v>
      </c>
      <c r="B242" s="6" t="n">
        <v>-1601</v>
      </c>
      <c r="C242" s="16" t="s">
        <v>317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46030</v>
      </c>
      <c r="B243" s="6" t="n">
        <v>-94</v>
      </c>
      <c r="C243" s="16" t="s">
        <v>318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46033</v>
      </c>
      <c r="B244" s="6" t="n">
        <v>-113.08</v>
      </c>
      <c r="C244" s="16" t="s">
        <v>319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46034</v>
      </c>
      <c r="B245" s="6" t="n">
        <v>-110.16</v>
      </c>
      <c r="C245" s="16" t="s">
        <v>320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46034</v>
      </c>
      <c r="B246" s="6" t="n">
        <v>-1382</v>
      </c>
      <c r="C246" s="16" t="s">
        <v>321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46035</v>
      </c>
      <c r="B247" s="6" t="n">
        <v>-91.38</v>
      </c>
      <c r="C247" s="16" t="s">
        <v>322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46035</v>
      </c>
      <c r="B248" s="6" t="n">
        <v>91.38</v>
      </c>
      <c r="C248" s="16" t="s">
        <v>323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46037</v>
      </c>
      <c r="B249" s="6" t="n">
        <v>7000</v>
      </c>
      <c r="C249" s="16" t="s">
        <v>131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46041</v>
      </c>
      <c r="B250" s="6" t="n">
        <v>94</v>
      </c>
      <c r="C250" s="16" t="s">
        <v>324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46042</v>
      </c>
      <c r="B251" s="6" t="n">
        <v>-71.6</v>
      </c>
      <c r="C251" s="16" t="s">
        <v>325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46042</v>
      </c>
      <c r="B252" s="6" t="n">
        <v>71.6</v>
      </c>
      <c r="C252" s="16" t="s">
        <v>326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3" t="n">
        <v>46044</v>
      </c>
      <c r="B253" s="6" t="n">
        <v>1601</v>
      </c>
      <c r="C253" s="16" t="s">
        <v>327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 t="n">
        <v>46044</v>
      </c>
      <c r="B254" s="6" t="n">
        <v>1382</v>
      </c>
      <c r="C254" s="16" t="s">
        <v>328</v>
      </c>
      <c r="D254" s="16"/>
      <c r="E254" s="16"/>
      <c r="F254" s="6" t="s">
        <f>=A254-A253</f>
      </c>
      <c r="G254" s="6" t="s">
        <f>=B254+G253</f>
      </c>
      <c r="H254" s="6" t="s">
        <f>=F254*G253</f>
      </c>
    </row>
    <row collapsed="false" customFormat="false" customHeight="false" hidden="false" ht="12.1" outlineLevel="0" r="255">
      <c r="A255" s="13" t="n">
        <v>46048</v>
      </c>
      <c r="B255" s="6" t="n">
        <v>113.08</v>
      </c>
      <c r="C255" s="16" t="s">
        <v>329</v>
      </c>
      <c r="D255" s="16"/>
      <c r="E255" s="16"/>
      <c r="F255" s="6" t="s">
        <f>=A255-A254</f>
      </c>
      <c r="G255" s="6" t="s">
        <f>=B255+G254</f>
      </c>
      <c r="H255" s="6" t="s">
        <f>=F255*G254</f>
      </c>
    </row>
    <row collapsed="false" customFormat="false" customHeight="false" hidden="false" ht="12.1" outlineLevel="0" r="256">
      <c r="A256" s="13" t="n">
        <v>46049</v>
      </c>
      <c r="B256" s="6" t="n">
        <v>110.16</v>
      </c>
      <c r="C256" s="16" t="s">
        <v>330</v>
      </c>
      <c r="D256" s="16"/>
      <c r="E256" s="16"/>
      <c r="F256" s="6" t="s">
        <f>=A256-A255</f>
      </c>
      <c r="G256" s="6" t="s">
        <f>=B256+G255</f>
      </c>
      <c r="H256" s="6" t="s">
        <f>=F256*G255</f>
      </c>
    </row>
    <row collapsed="false" customFormat="false" customHeight="false" hidden="false" ht="12.1" outlineLevel="0" r="257">
      <c r="A257" s="13" t="n">
        <v>46050</v>
      </c>
      <c r="B257" s="6" t="n">
        <v>-60.84</v>
      </c>
      <c r="C257" s="16" t="s">
        <v>158</v>
      </c>
      <c r="D257" s="16"/>
      <c r="E257" s="16"/>
      <c r="F257" s="6" t="s">
        <f>=A257-A256</f>
      </c>
      <c r="G257" s="6" t="s">
        <f>=B257+G256</f>
      </c>
      <c r="H257" s="6" t="s">
        <f>=F257*G256</f>
      </c>
    </row>
    <row collapsed="false" customFormat="false" customHeight="false" hidden="false" ht="12.1" outlineLevel="0" r="258">
      <c r="A258" s="13" t="n">
        <v>46050</v>
      </c>
      <c r="B258" s="6" t="n">
        <v>60.84</v>
      </c>
      <c r="C258" s="16" t="s">
        <v>331</v>
      </c>
      <c r="D258" s="16"/>
      <c r="E258" s="16"/>
      <c r="F258" s="6" t="s">
        <f>=A258-A257</f>
      </c>
      <c r="G258" s="6" t="s">
        <f>=B258+G257</f>
      </c>
      <c r="H258" s="6" t="s">
        <f>=F258*G257</f>
      </c>
    </row>
    <row collapsed="false" customFormat="false" customHeight="false" hidden="false" ht="12.1" outlineLevel="0" r="259">
      <c r="A259" s="13" t="n">
        <v>46052</v>
      </c>
      <c r="B259" s="6" t="n">
        <v>9200</v>
      </c>
      <c r="C259" s="16" t="s">
        <v>131</v>
      </c>
      <c r="D259" s="16"/>
      <c r="E259" s="16"/>
      <c r="F259" s="6" t="s">
        <f>=A259-A258</f>
      </c>
      <c r="G259" s="6" t="s">
        <f>=B259+G258</f>
      </c>
      <c r="H259" s="6" t="s">
        <f>=F259*G258</f>
      </c>
    </row>
    <row collapsed="false" customFormat="false" customHeight="false" hidden="false" ht="12.1" outlineLevel="0" r="260">
      <c r="A260" s="13" t="n">
        <v>46064</v>
      </c>
      <c r="B260" s="6" t="n">
        <v>-453.7</v>
      </c>
      <c r="C260" s="16" t="s">
        <v>332</v>
      </c>
      <c r="D260" s="16"/>
      <c r="E260" s="16"/>
      <c r="F260" s="6" t="s">
        <f>=A260-A259</f>
      </c>
      <c r="G260" s="6" t="s">
        <f>=B260+G259</f>
      </c>
      <c r="H260" s="6" t="s">
        <f>=F260*G259</f>
      </c>
    </row>
    <row collapsed="false" customFormat="false" customHeight="false" hidden="false" ht="12.1" outlineLevel="0" r="261">
      <c r="A261" s="13" t="n">
        <v>46064</v>
      </c>
      <c r="B261" s="6" t="n">
        <v>453.7</v>
      </c>
      <c r="C261" s="16" t="s">
        <v>333</v>
      </c>
      <c r="D261" s="16"/>
      <c r="E261" s="16"/>
      <c r="F261" s="6" t="s">
        <f>=A261-A260</f>
      </c>
      <c r="G261" s="6" t="s">
        <f>=B261+G260</f>
      </c>
      <c r="H261" s="6" t="s">
        <f>=F261*G260</f>
      </c>
    </row>
    <row collapsed="false" customFormat="false" customHeight="false" hidden="false" ht="12.1" outlineLevel="0" r="262">
      <c r="A262" s="13" t="n">
        <v>46065</v>
      </c>
      <c r="B262" s="6" t="n">
        <v>-90.24</v>
      </c>
      <c r="C262" s="16" t="s">
        <v>334</v>
      </c>
      <c r="D262" s="16"/>
      <c r="E262" s="16"/>
      <c r="F262" s="6" t="s">
        <f>=A262-A261</f>
      </c>
      <c r="G262" s="6" t="s">
        <f>=B262+G261</f>
      </c>
      <c r="H262" s="6" t="s">
        <f>=F262*G261</f>
      </c>
    </row>
    <row collapsed="false" customFormat="false" customHeight="false" hidden="false" ht="12.1" outlineLevel="0" r="263">
      <c r="A263" s="13" t="n">
        <v>46065</v>
      </c>
      <c r="B263" s="6" t="n">
        <v>90.24</v>
      </c>
      <c r="C263" s="16" t="s">
        <v>335</v>
      </c>
      <c r="D263" s="16"/>
      <c r="E263" s="16"/>
      <c r="F263" s="6" t="s">
        <f>=A263-A262</f>
      </c>
      <c r="G263" s="6" t="s">
        <f>=B263+G262</f>
      </c>
      <c r="H263" s="6" t="s">
        <f>=F263*G262</f>
      </c>
    </row>
    <row collapsed="false" customFormat="false" customHeight="false" hidden="false" ht="12.1" outlineLevel="0" r="264">
      <c r="A264" s="13" t="n">
        <v>46066</v>
      </c>
      <c r="B264" s="6" t="n">
        <v>100</v>
      </c>
      <c r="C264" s="16" t="s">
        <v>131</v>
      </c>
      <c r="D264" s="16"/>
      <c r="E264" s="16"/>
      <c r="F264" s="6" t="s">
        <f>=A264-A263</f>
      </c>
      <c r="G264" s="6" t="s">
        <f>=B264+G263</f>
      </c>
      <c r="H264" s="6" t="s">
        <f>=F264*G263</f>
      </c>
    </row>
    <row collapsed="false" customFormat="false" customHeight="false" hidden="false" ht="12.1" outlineLevel="0" r="265">
      <c r="A265" s="13" t="n">
        <v>46066</v>
      </c>
      <c r="B265" s="6" t="n">
        <v>10000</v>
      </c>
      <c r="C265" s="16" t="s">
        <v>131</v>
      </c>
      <c r="D265" s="16"/>
      <c r="E265" s="16"/>
      <c r="F265" s="6" t="s">
        <f>=A265-A264</f>
      </c>
      <c r="G265" s="6" t="s">
        <f>=B265+G264</f>
      </c>
      <c r="H265" s="6" t="s">
        <f>=F265*G264</f>
      </c>
    </row>
    <row collapsed="false" customFormat="false" customHeight="false" hidden="false" ht="12.1" outlineLevel="0" r="266">
      <c r="A266" s="13" t="n">
        <v>46072</v>
      </c>
      <c r="B266" s="6" t="n">
        <v>-71.1</v>
      </c>
      <c r="C266" s="16" t="s">
        <v>336</v>
      </c>
      <c r="D266" s="16"/>
      <c r="E266" s="16"/>
      <c r="F266" s="6" t="s">
        <f>=A266-A265</f>
      </c>
      <c r="G266" s="6" t="s">
        <f>=B266+G265</f>
      </c>
      <c r="H266" s="6" t="s">
        <f>=F266*G265</f>
      </c>
    </row>
    <row collapsed="false" customFormat="false" customHeight="false" hidden="false" ht="12.1" outlineLevel="0" r="267">
      <c r="A267" s="13" t="n">
        <v>46072</v>
      </c>
      <c r="B267" s="6" t="n">
        <v>71.1</v>
      </c>
      <c r="C267" s="16" t="s">
        <v>337</v>
      </c>
      <c r="D267" s="16"/>
      <c r="E267" s="16"/>
      <c r="F267" s="6" t="s">
        <f>=A267-A266</f>
      </c>
      <c r="G267" s="6" t="s">
        <f>=B267+G266</f>
      </c>
      <c r="H267" s="6" t="s">
        <f>=F267*G266</f>
      </c>
    </row>
    <row collapsed="false" customFormat="false" customHeight="false" hidden="false" ht="12.1" outlineLevel="0" r="268">
      <c r="A268" s="13" t="n">
        <v>46078</v>
      </c>
      <c r="B268" s="6" t="n">
        <v>5000</v>
      </c>
      <c r="C268" s="16" t="s">
        <v>131</v>
      </c>
      <c r="D268" s="16"/>
      <c r="E268" s="16"/>
      <c r="F268" s="6" t="s">
        <f>=A268-A267</f>
      </c>
      <c r="G268" s="6" t="s">
        <f>=B268+G267</f>
      </c>
      <c r="H268" s="6" t="s">
        <f>=F268*G267</f>
      </c>
    </row>
    <row collapsed="false" customFormat="false" customHeight="false" hidden="false" ht="12.1" outlineLevel="0" r="269">
      <c r="A269" s="13" t="n">
        <v>46083</v>
      </c>
      <c r="B269" s="6" t="n">
        <v>15000</v>
      </c>
      <c r="C269" s="16" t="s">
        <v>131</v>
      </c>
      <c r="D269" s="16"/>
      <c r="E269" s="16"/>
      <c r="F269" s="6" t="s">
        <f>=A269-A268</f>
      </c>
      <c r="G269" s="6" t="s">
        <f>=B269+G268</f>
      </c>
      <c r="H269" s="6" t="s">
        <f>=F269*G268</f>
      </c>
    </row>
    <row collapsed="false" customFormat="false" customHeight="false" hidden="false" ht="12.1" outlineLevel="0" r="270">
      <c r="A270" s="13" t="n">
        <v>46085</v>
      </c>
      <c r="B270" s="6" t="n">
        <v>-224.4</v>
      </c>
      <c r="C270" s="16" t="s">
        <v>217</v>
      </c>
      <c r="D270" s="16"/>
      <c r="E270" s="16"/>
      <c r="F270" s="6" t="s">
        <f>=A270-A269</f>
      </c>
      <c r="G270" s="6" t="s">
        <f>=B270+G269</f>
      </c>
      <c r="H270" s="6" t="s">
        <f>=F270*G269</f>
      </c>
    </row>
    <row collapsed="false" customFormat="false" customHeight="false" hidden="false" ht="12.1" outlineLevel="0" r="271">
      <c r="A271" s="13" t="n">
        <v>46085</v>
      </c>
      <c r="B271" s="6" t="n">
        <v>224.4</v>
      </c>
      <c r="C271" s="16" t="s">
        <v>338</v>
      </c>
      <c r="D271" s="16"/>
      <c r="E271" s="16"/>
      <c r="F271" s="6" t="s">
        <f>=A271-A270</f>
      </c>
      <c r="G271" s="6" t="s">
        <f>=B271+G270</f>
      </c>
      <c r="H271" s="6" t="s">
        <f>=F271*G270</f>
      </c>
    </row>
    <row collapsed="false" customFormat="false" customHeight="false" hidden="false" ht="12.1" outlineLevel="0" r="272">
      <c r="A272" s="13" t="n">
        <v>46095</v>
      </c>
      <c r="B272" s="6" t="n">
        <v>-88.62</v>
      </c>
      <c r="C272" s="16" t="s">
        <v>339</v>
      </c>
      <c r="D272" s="16"/>
      <c r="E272" s="16"/>
      <c r="F272" s="6" t="s">
        <f>=A272-A271</f>
      </c>
      <c r="G272" s="6" t="s">
        <f>=B272+G271</f>
      </c>
      <c r="H272" s="6" t="s">
        <f>=F272*G271</f>
      </c>
    </row>
    <row collapsed="false" customFormat="false" customHeight="false" hidden="false" ht="12.1" outlineLevel="0" r="273">
      <c r="A273" s="13" t="n">
        <v>46097</v>
      </c>
      <c r="B273" s="6" t="n">
        <v>88.62</v>
      </c>
      <c r="C273" s="16" t="s">
        <v>340</v>
      </c>
      <c r="D273" s="16"/>
      <c r="E273" s="16"/>
      <c r="F273" s="6" t="s">
        <f>=A273-A272</f>
      </c>
      <c r="G273" s="6" t="s">
        <f>=B273+G272</f>
      </c>
      <c r="H273" s="6" t="s">
        <f>=F273*G272</f>
      </c>
    </row>
    <row collapsed="false" customFormat="false" customHeight="false" hidden="false" ht="12.1" outlineLevel="0" r="274">
      <c r="A274" s="13" t="n">
        <v>46102</v>
      </c>
      <c r="B274" s="6" t="n">
        <v>-69.25</v>
      </c>
      <c r="C274" s="16" t="s">
        <v>341</v>
      </c>
      <c r="D274" s="16"/>
      <c r="E274" s="16"/>
      <c r="F274" s="6" t="s">
        <f>=A274-A273</f>
      </c>
      <c r="G274" s="6" t="s">
        <f>=B274+G273</f>
      </c>
      <c r="H274" s="6" t="s">
        <f>=F274*G273</f>
      </c>
    </row>
    <row collapsed="false" customFormat="false" customHeight="false" hidden="false" ht="12.1" outlineLevel="0" r="275">
      <c r="A275" s="13" t="n">
        <v>46104</v>
      </c>
      <c r="B275" s="6" t="n">
        <v>69.25</v>
      </c>
      <c r="C275" s="16" t="s">
        <v>342</v>
      </c>
      <c r="D275" s="16"/>
      <c r="E275" s="16"/>
      <c r="F275" s="6" t="s">
        <f>=A275-A274</f>
      </c>
      <c r="G275" s="6" t="s">
        <f>=B275+G274</f>
      </c>
      <c r="H275" s="6" t="s">
        <f>=F275*G274</f>
      </c>
    </row>
    <row collapsed="false" customFormat="false" customHeight="false" hidden="false" ht="12.1" outlineLevel="0" r="276">
      <c r="A276" s="13" t="n">
        <v>46106</v>
      </c>
      <c r="B276" s="6" t="n">
        <v>-112.2</v>
      </c>
      <c r="C276" s="16" t="s">
        <v>343</v>
      </c>
      <c r="D276" s="16"/>
      <c r="E276" s="16"/>
      <c r="F276" s="6" t="s">
        <f>=A276-A275</f>
      </c>
      <c r="G276" s="6" t="s">
        <f>=B276+G275</f>
      </c>
      <c r="H276" s="6" t="s">
        <f>=F276*G275</f>
      </c>
    </row>
    <row collapsed="false" customFormat="false" customHeight="false" hidden="false" ht="12.1" outlineLevel="0" r="277">
      <c r="A277" s="13" t="n">
        <v>46106</v>
      </c>
      <c r="B277" s="6" t="n">
        <v>112.2</v>
      </c>
      <c r="C277" s="16" t="s">
        <v>344</v>
      </c>
      <c r="D277" s="16"/>
      <c r="E277" s="16"/>
      <c r="F277" s="6" t="s">
        <f>=A277-A276</f>
      </c>
      <c r="G277" s="6" t="s">
        <f>=B277+G276</f>
      </c>
      <c r="H277" s="6" t="s">
        <f>=F277*G276</f>
      </c>
    </row>
    <row collapsed="false" customFormat="false" customHeight="false" hidden="false" ht="12.1" outlineLevel="0" r="278">
      <c r="A278" s="13" t="n">
        <v>46113</v>
      </c>
      <c r="B278" s="6" t="n">
        <v>-76.78</v>
      </c>
      <c r="C278" s="16" t="s">
        <v>132</v>
      </c>
      <c r="D278" s="16"/>
      <c r="E278" s="16"/>
      <c r="F278" s="6" t="s">
        <f>=A278-A277</f>
      </c>
      <c r="G278" s="6" t="s">
        <f>=B278+G277</f>
      </c>
      <c r="H278" s="6" t="s">
        <f>=F278*G277</f>
      </c>
    </row>
    <row collapsed="false" customFormat="false" customHeight="false" hidden="false" ht="12.1" outlineLevel="0" r="279">
      <c r="A279" s="13" t="n">
        <v>46113</v>
      </c>
      <c r="B279" s="6" t="n">
        <v>15000</v>
      </c>
      <c r="C279" s="16" t="s">
        <v>131</v>
      </c>
      <c r="D279" s="16"/>
      <c r="E279" s="16"/>
      <c r="F279" s="6" t="s">
        <f>=A279-A278</f>
      </c>
      <c r="G279" s="6" t="s">
        <f>=B279+G278</f>
      </c>
      <c r="H279" s="6" t="s">
        <f>=F279*G278</f>
      </c>
    </row>
    <row collapsed="false" customFormat="false" customHeight="false" hidden="false" ht="12.1" outlineLevel="0" r="280">
      <c r="A280" s="13" t="n">
        <v>46113</v>
      </c>
      <c r="B280" s="6" t="n">
        <v>76.78</v>
      </c>
      <c r="C280" s="16" t="s">
        <v>345</v>
      </c>
      <c r="D280" s="16"/>
      <c r="E280" s="16"/>
      <c r="F280" s="6" t="s">
        <f>=A280-A279</f>
      </c>
      <c r="G280" s="6" t="s">
        <f>=B280+G279</f>
      </c>
      <c r="H280" s="6" t="s">
        <f>=F280*G279</f>
      </c>
    </row>
    <row collapsed="false" customFormat="false" customHeight="false" hidden="false" ht="12.1" outlineLevel="0" r="281">
      <c r="A281" s="13" t="n">
        <v>46120</v>
      </c>
      <c r="B281" s="6" t="n">
        <v>-79.28</v>
      </c>
      <c r="C281" s="16" t="s">
        <v>223</v>
      </c>
      <c r="D281" s="16"/>
      <c r="E281" s="16"/>
      <c r="F281" s="6" t="s">
        <f>=A281-A280</f>
      </c>
      <c r="G281" s="6" t="s">
        <f>=B281+G280</f>
      </c>
      <c r="H281" s="6" t="s">
        <f>=F281*G280</f>
      </c>
    </row>
    <row collapsed="false" customFormat="false" customHeight="false" hidden="false" ht="12.1" outlineLevel="0" r="282">
      <c r="A282" s="13" t="n">
        <v>46120</v>
      </c>
      <c r="B282" s="6" t="n">
        <v>79.28</v>
      </c>
      <c r="C282" s="16" t="s">
        <v>346</v>
      </c>
      <c r="D282" s="16"/>
      <c r="E282" s="16"/>
      <c r="F282" s="6" t="s">
        <f>=A282-A281</f>
      </c>
      <c r="G282" s="6" t="s">
        <f>=B282+G281</f>
      </c>
      <c r="H282" s="6" t="s">
        <f>=F282*G281</f>
      </c>
    </row>
    <row collapsed="false" customFormat="false" customHeight="false" hidden="false" ht="12.1" outlineLevel="0" r="283">
      <c r="A283" s="13" t="n">
        <v>46125</v>
      </c>
      <c r="B283" s="6" t="n">
        <v>-86.52</v>
      </c>
      <c r="C283" s="16" t="s">
        <v>347</v>
      </c>
      <c r="D283" s="16"/>
      <c r="E283" s="16"/>
      <c r="F283" s="6" t="s">
        <f>=A283-A282</f>
      </c>
      <c r="G283" s="6" t="s">
        <f>=B283+G282</f>
      </c>
      <c r="H283" s="6" t="s">
        <f>=F283*G282</f>
      </c>
    </row>
    <row collapsed="false" customFormat="false" customHeight="false" hidden="false" ht="12.1" outlineLevel="0" r="284">
      <c r="A284" s="13" t="n">
        <v>46125</v>
      </c>
      <c r="B284" s="6" t="n">
        <v>86.52</v>
      </c>
      <c r="C284" s="16" t="s">
        <v>348</v>
      </c>
      <c r="D284" s="16"/>
      <c r="E284" s="16"/>
      <c r="F284" s="6" t="s">
        <f>=A284-A283</f>
      </c>
      <c r="G284" s="6" t="s">
        <f>=B284+G283</f>
      </c>
      <c r="H284" s="6" t="s">
        <f>=F284*G283</f>
      </c>
    </row>
    <row collapsed="false" customFormat="false" customHeight="false" hidden="false" ht="12.1" outlineLevel="0" r="285">
      <c r="A285" s="13" t="n">
        <v>46125</v>
      </c>
      <c r="B285" s="6" t="n">
        <v>12109</v>
      </c>
      <c r="C285" s="16" t="s">
        <v>131</v>
      </c>
      <c r="D285" s="16"/>
      <c r="E285" s="16"/>
      <c r="F285" s="6" t="s">
        <f>=A285-A284</f>
      </c>
      <c r="G285" s="6" t="s">
        <f>=B285+G284</f>
      </c>
      <c r="H285" s="6" t="s">
        <f>=F285*G284</f>
      </c>
    </row>
    <row collapsed="false" customFormat="false" customHeight="false" hidden="false" ht="12.1" outlineLevel="0" r="286">
      <c r="A286" s="13" t="n">
        <v>46125.565972222</v>
      </c>
      <c r="B286" s="6" t="n">
        <v>551.73</v>
      </c>
      <c r="C286" s="16" t="s">
        <v>349</v>
      </c>
      <c r="D286" s="16"/>
      <c r="E286" s="16"/>
      <c r="F286" s="6" t="s">
        <f>=A286-A285</f>
      </c>
      <c r="G286" s="6" t="s">
        <f>=B286+G285</f>
      </c>
      <c r="H286" s="6" t="s">
        <f>=F286*G285</f>
      </c>
    </row>
    <row collapsed="false" customFormat="false" customHeight="false" hidden="false" ht="12.1" outlineLevel="0" r="287">
      <c r="A287" s="13" t="n">
        <v>46127</v>
      </c>
      <c r="B287" s="6" t="n">
        <v>-38.15</v>
      </c>
      <c r="C287" s="16" t="s">
        <v>225</v>
      </c>
      <c r="D287" s="16"/>
      <c r="E287" s="16"/>
      <c r="F287" s="6" t="s">
        <f>=A287-A286</f>
      </c>
      <c r="G287" s="6" t="s">
        <f>=B287+G286</f>
      </c>
      <c r="H287" s="6" t="s">
        <f>=F287*G286</f>
      </c>
    </row>
    <row collapsed="false" customFormat="false" customHeight="false" hidden="false" ht="12.1" outlineLevel="0" r="288">
      <c r="A288" s="13" t="n">
        <v>46127</v>
      </c>
      <c r="B288" s="6" t="n">
        <v>38.15</v>
      </c>
      <c r="C288" s="16" t="s">
        <v>350</v>
      </c>
      <c r="D288" s="16"/>
      <c r="E288" s="16"/>
      <c r="F288" s="6" t="s">
        <f>=A288-A287</f>
      </c>
      <c r="G288" s="6" t="s">
        <f>=B288+G287</f>
      </c>
      <c r="H288" s="6" t="s">
        <f>=F288*G287</f>
      </c>
    </row>
    <row collapsed="false" customFormat="false" customHeight="false" hidden="false" ht="12.1" outlineLevel="0" r="289">
      <c r="A289" s="13" t="n">
        <v>46132</v>
      </c>
      <c r="B289" s="6" t="n">
        <v>-67.55</v>
      </c>
      <c r="C289" s="16" t="s">
        <v>351</v>
      </c>
      <c r="D289" s="16"/>
      <c r="E289" s="16"/>
      <c r="F289" s="6" t="s">
        <f>=A289-A288</f>
      </c>
      <c r="G289" s="6" t="s">
        <f>=B289+G288</f>
      </c>
      <c r="H289" s="6" t="s">
        <f>=F289*G288</f>
      </c>
    </row>
    <row collapsed="false" customFormat="false" customHeight="false" hidden="false" ht="12.1" outlineLevel="0" r="290">
      <c r="A290" s="13" t="n">
        <v>46132</v>
      </c>
      <c r="B290" s="6" t="n">
        <v>67.55</v>
      </c>
      <c r="C290" s="16" t="s">
        <v>352</v>
      </c>
      <c r="D290" s="16"/>
      <c r="E290" s="16"/>
      <c r="F290" s="6" t="s">
        <f>=A290-A289</f>
      </c>
      <c r="G290" s="6" t="s">
        <f>=B290+G289</f>
      </c>
      <c r="H290" s="6" t="s">
        <f>=F290*G289</f>
      </c>
    </row>
    <row collapsed="false" customFormat="false" customHeight="false" hidden="false" ht="12.1" outlineLevel="0" r="291">
      <c r="A291" s="13" t="n">
        <v>46134</v>
      </c>
      <c r="B291" s="6" t="n">
        <v>-1037.12</v>
      </c>
      <c r="C291" s="16" t="s">
        <v>353</v>
      </c>
      <c r="D291" s="16"/>
      <c r="E291" s="16"/>
      <c r="F291" s="6" t="s">
        <f>=A291-A290</f>
      </c>
      <c r="G291" s="6" t="s">
        <f>=B291+G290</f>
      </c>
      <c r="H291" s="6" t="s">
        <f>=F291*G290</f>
      </c>
    </row>
    <row collapsed="false" customFormat="false" customHeight="false" hidden="false" ht="12.1" outlineLevel="0" r="292">
      <c r="A292" s="13" t="n">
        <v>46134</v>
      </c>
      <c r="B292" s="6" t="n">
        <v>-189.55</v>
      </c>
      <c r="C292" s="16" t="s">
        <v>354</v>
      </c>
      <c r="D292" s="16"/>
      <c r="E292" s="16"/>
      <c r="F292" s="6" t="s">
        <f>=A292-A291</f>
      </c>
      <c r="G292" s="6" t="s">
        <f>=B292+G291</f>
      </c>
      <c r="H292" s="6" t="s">
        <f>=F292*G291</f>
      </c>
    </row>
    <row collapsed="false" customFormat="false" customHeight="false" hidden="false" ht="12.1" outlineLevel="0" r="293">
      <c r="A293" s="13" t="n">
        <v>46134</v>
      </c>
      <c r="B293" s="6" t="n">
        <v>-194.46</v>
      </c>
      <c r="C293" s="16" t="s">
        <v>355</v>
      </c>
      <c r="D293" s="16"/>
      <c r="E293" s="16"/>
      <c r="F293" s="6" t="s">
        <f>=A293-A292</f>
      </c>
      <c r="G293" s="6" t="s">
        <f>=B293+G292</f>
      </c>
      <c r="H293" s="6" t="s">
        <f>=F293*G292</f>
      </c>
    </row>
    <row collapsed="false" customFormat="false" customHeight="false" hidden="false" ht="12.1" outlineLevel="0" r="294">
      <c r="A294" s="13" t="n">
        <v>46134</v>
      </c>
      <c r="B294" s="6" t="n">
        <v>189.55</v>
      </c>
      <c r="C294" s="16" t="s">
        <v>356</v>
      </c>
      <c r="D294" s="16"/>
      <c r="E294" s="16"/>
      <c r="F294" s="6" t="s">
        <f>=A294-A293</f>
      </c>
      <c r="G294" s="6" t="s">
        <f>=B294+G293</f>
      </c>
      <c r="H294" s="6" t="s">
        <f>=F294*G293</f>
      </c>
    </row>
    <row collapsed="false" customFormat="false" customHeight="false" hidden="false" ht="12.1" outlineLevel="0" r="295">
      <c r="A295" s="13" t="n">
        <v>46134</v>
      </c>
      <c r="B295" s="6" t="n">
        <v>1037.12</v>
      </c>
      <c r="C295" s="16" t="s">
        <v>357</v>
      </c>
      <c r="D295" s="16"/>
      <c r="E295" s="16"/>
      <c r="F295" s="6" t="s">
        <f>=A295-A294</f>
      </c>
      <c r="G295" s="6" t="s">
        <f>=B295+G294</f>
      </c>
      <c r="H295" s="6" t="s">
        <f>=F295*G294</f>
      </c>
    </row>
    <row collapsed="false" customFormat="false" customHeight="false" hidden="false" ht="12.1" outlineLevel="0" r="296">
      <c r="A296" s="13" t="n">
        <v>46134</v>
      </c>
      <c r="B296" s="6" t="n">
        <v>194.46</v>
      </c>
      <c r="C296" s="16" t="s">
        <v>358</v>
      </c>
      <c r="D296" s="16"/>
      <c r="E296" s="16"/>
      <c r="F296" s="6" t="s">
        <f>=A296-A295</f>
      </c>
      <c r="G296" s="6" t="s">
        <f>=B296+G295</f>
      </c>
      <c r="H296" s="6" t="s">
        <f>=F296*G295</f>
      </c>
    </row>
    <row collapsed="false" customFormat="false" customHeight="false" hidden="false" ht="12.1" outlineLevel="0" r="297">
      <c r="A297" s="13" t="n">
        <v>46139</v>
      </c>
      <c r="B297" s="6" t="n">
        <v>-287</v>
      </c>
      <c r="C297" s="16" t="s">
        <v>359</v>
      </c>
      <c r="D297" s="16"/>
      <c r="E297" s="16"/>
      <c r="F297" s="6" t="s">
        <f>=A297-A296</f>
      </c>
      <c r="G297" s="6" t="s">
        <f>=B297+G296</f>
      </c>
      <c r="H297" s="6" t="s">
        <f>=F297*G296</f>
      </c>
    </row>
    <row collapsed="false" customFormat="false" customHeight="false" hidden="false" ht="12.1" outlineLevel="0" r="298">
      <c r="A298" s="13" t="n">
        <v>46141</v>
      </c>
      <c r="B298" s="6" t="n">
        <v>287</v>
      </c>
      <c r="C298" s="16" t="s">
        <v>360</v>
      </c>
      <c r="D298" s="16"/>
      <c r="E298" s="16"/>
      <c r="F298" s="6" t="s">
        <f>=A298-A297</f>
      </c>
      <c r="G298" s="6" t="s">
        <f>=B298+G297</f>
      </c>
      <c r="H298" s="6" t="s">
        <f>=F298*G297</f>
      </c>
    </row>
    <row collapsed="false" customFormat="false" customHeight="false" hidden="false" ht="12.1" outlineLevel="0" r="299">
      <c r="A299" s="13" t="n">
        <v>46143</v>
      </c>
      <c r="B299" s="6" t="n">
        <v>5500</v>
      </c>
      <c r="C299" s="16" t="s">
        <v>131</v>
      </c>
      <c r="D299" s="16"/>
      <c r="E299" s="16"/>
      <c r="F299" s="6" t="s">
        <f>=A299-A298</f>
      </c>
      <c r="G299" s="6" t="s">
        <f>=B299+G298</f>
      </c>
      <c r="H299" s="6" t="s">
        <f>=F299*G298</f>
      </c>
    </row>
    <row collapsed="false" customFormat="false" customHeight="false" hidden="false" ht="12.1" outlineLevel="0" r="300">
      <c r="A300" s="13" t="n">
        <v>46146</v>
      </c>
      <c r="B300" s="6" t="n">
        <v>-967</v>
      </c>
      <c r="C300" s="16" t="s">
        <v>361</v>
      </c>
      <c r="D300" s="16"/>
      <c r="E300" s="16"/>
      <c r="F300" s="6" t="s">
        <f>=A300-A299</f>
      </c>
      <c r="G300" s="6" t="s">
        <f>=B300+G299</f>
      </c>
      <c r="H300" s="6" t="s">
        <f>=F300*G299</f>
      </c>
    </row>
    <row collapsed="false" customFormat="false" customHeight="false" hidden="false" ht="12.1" outlineLevel="0" r="301">
      <c r="A301" s="13" t="n">
        <v>46153</v>
      </c>
      <c r="B301" s="6" t="n">
        <v>-1014</v>
      </c>
      <c r="C301" s="16" t="s">
        <v>287</v>
      </c>
      <c r="D301" s="16"/>
      <c r="E301" s="16"/>
      <c r="F301" s="6" t="s">
        <f>=A301-A300</f>
      </c>
      <c r="G301" s="6" t="s">
        <f>=B301+G300</f>
      </c>
      <c r="H301" s="6" t="s">
        <f>=F301*G300</f>
      </c>
    </row>
    <row collapsed="false" customFormat="false" customHeight="false" hidden="false" ht="12.1" outlineLevel="0" r="302">
      <c r="A302" s="13" t="n">
        <v>46154</v>
      </c>
      <c r="B302" s="6" t="n">
        <v>-228.3</v>
      </c>
      <c r="C302" s="16" t="s">
        <v>362</v>
      </c>
      <c r="D302" s="16"/>
      <c r="E302" s="16"/>
      <c r="F302" s="6" t="s">
        <f>=A302-A301</f>
      </c>
      <c r="G302" s="6" t="s">
        <f>=B302+G301</f>
      </c>
      <c r="H302" s="6" t="s">
        <f>=F302*G301</f>
      </c>
    </row>
    <row collapsed="false" customFormat="false" customHeight="false" hidden="false" ht="12.1" outlineLevel="0" r="303">
      <c r="A303" s="13" t="n">
        <v>46157</v>
      </c>
      <c r="B303" s="6" t="n">
        <v>9500</v>
      </c>
      <c r="C303" s="16" t="s">
        <v>131</v>
      </c>
      <c r="D303" s="16"/>
      <c r="E303" s="16"/>
      <c r="F303" s="6" t="s">
        <f>=A303-A302</f>
      </c>
      <c r="G303" s="6" t="s">
        <f>=B303+G302</f>
      </c>
      <c r="H303" s="6" t="s">
        <f>=F303*G302</f>
      </c>
    </row>
    <row collapsed="false" customFormat="false" customHeight="false" hidden="false" ht="12.1" outlineLevel="0" r="304">
      <c r="A304" s="13" t="n">
        <v>46157</v>
      </c>
      <c r="B304" s="6" t="n">
        <v>1014</v>
      </c>
      <c r="C304" s="16" t="s">
        <v>363</v>
      </c>
      <c r="D304" s="16"/>
      <c r="E304" s="16"/>
      <c r="F304" s="6" t="s">
        <f>=A304-A303</f>
      </c>
      <c r="G304" s="6" t="s">
        <f>=B304+G303</f>
      </c>
      <c r="H304" s="6" t="s">
        <f>=F304*G303</f>
      </c>
    </row>
    <row collapsed="false" customFormat="false" customHeight="false" hidden="false" ht="12.1" outlineLevel="0" r="305">
      <c r="A305" s="13" t="n">
        <v>46157</v>
      </c>
      <c r="B305" s="6" t="n">
        <v>228.3</v>
      </c>
      <c r="C305" s="16" t="s">
        <v>364</v>
      </c>
      <c r="D305" s="16"/>
      <c r="E305" s="16"/>
      <c r="F305" s="6" t="s">
        <f>=A305-A304</f>
      </c>
      <c r="G305" s="6" t="s">
        <f>=B305+G304</f>
      </c>
      <c r="H305" s="6" t="s">
        <f>=F305*G304</f>
      </c>
    </row>
    <row collapsed="false" customFormat="false" customHeight="false" hidden="false" ht="12.1" outlineLevel="0" r="306">
      <c r="A306" s="13" t="n">
        <v>46160</v>
      </c>
      <c r="B306" s="6" t="n">
        <v>-169.2</v>
      </c>
      <c r="C306" s="16" t="s">
        <v>365</v>
      </c>
      <c r="D306" s="16"/>
      <c r="E306" s="16"/>
      <c r="F306" s="6" t="s">
        <f>=A306-A305</f>
      </c>
      <c r="G306" s="6" t="s">
        <f>=B306+G305</f>
      </c>
      <c r="H306" s="6" t="s">
        <f>=F306*G305</f>
      </c>
    </row>
    <row collapsed="false" customFormat="false" customHeight="false" hidden="false" ht="12.1" outlineLevel="0" r="307">
      <c r="A307" s="13" t="n">
        <v>46161</v>
      </c>
      <c r="B307" s="6" t="n">
        <v>169.2</v>
      </c>
      <c r="C307" s="16" t="s">
        <v>366</v>
      </c>
      <c r="D307" s="16"/>
      <c r="E307" s="16"/>
      <c r="F307" s="6" t="s">
        <f>=A307-A306</f>
      </c>
      <c r="G307" s="6" t="s">
        <f>=B307+G306</f>
      </c>
      <c r="H307" s="6" t="s">
        <f>=F307*G306</f>
      </c>
    </row>
    <row collapsed="false" customFormat="false" customHeight="false" hidden="false" ht="12.1" outlineLevel="0" r="308">
      <c r="A308" s="13" t="n">
        <v>46161</v>
      </c>
      <c r="B308" s="6" t="n">
        <v>967</v>
      </c>
      <c r="C308" s="16" t="s">
        <v>328</v>
      </c>
      <c r="D308" s="16"/>
      <c r="E308" s="16"/>
      <c r="F308" s="6" t="s">
        <f>=A308-A307</f>
      </c>
      <c r="G308" s="6" t="s">
        <f>=B308+G307</f>
      </c>
      <c r="H308" s="6" t="s">
        <f>=F308*G307</f>
      </c>
    </row>
    <row collapsed="false" customFormat="false" customHeight="false" hidden="false" ht="12.1" outlineLevel="0" r="309">
      <c r="A309" s="13" t="n">
        <v>46163</v>
      </c>
      <c r="B309" s="6" t="n">
        <v>40000</v>
      </c>
      <c r="C309" s="16" t="s">
        <v>131</v>
      </c>
      <c r="D309" s="16"/>
      <c r="E309" s="16"/>
      <c r="F309" s="6" t="s">
        <f>=A309-A308</f>
      </c>
      <c r="G309" s="6" t="s">
        <f>=B309+G308</f>
      </c>
      <c r="H309" s="6" t="s">
        <f>=F309*G308</f>
      </c>
    </row>
    <row collapsed="false" customFormat="false" customHeight="false" hidden="false" ht="12.1" outlineLevel="0" r="310">
      <c r="A310" s="13" t="n">
        <v>46167</v>
      </c>
      <c r="B310" s="6" t="n">
        <v>-117</v>
      </c>
      <c r="C310" s="16" t="s">
        <v>367</v>
      </c>
      <c r="D310" s="16"/>
      <c r="E310" s="16"/>
      <c r="F310" s="6" t="s">
        <f>=A310-A309</f>
      </c>
      <c r="G310" s="6" t="s">
        <f>=B310+G309</f>
      </c>
      <c r="H310" s="6" t="s">
        <f>=F310*G309</f>
      </c>
    </row>
    <row collapsed="false" customFormat="false" customHeight="false" hidden="false" ht="12.1" outlineLevel="0" r="311">
      <c r="A311" s="13" t="n">
        <v>46169</v>
      </c>
      <c r="B311" s="6" t="n">
        <v>-236.85</v>
      </c>
      <c r="C311" s="16" t="s">
        <v>368</v>
      </c>
      <c r="D311" s="16"/>
      <c r="E311" s="16"/>
      <c r="F311" s="6" t="s">
        <f>=A311-A310</f>
      </c>
      <c r="G311" s="6" t="s">
        <f>=B311+G310</f>
      </c>
      <c r="H311" s="6" t="s">
        <f>=F311*G310</f>
      </c>
    </row>
    <row collapsed="false" customFormat="false" customHeight="false" hidden="false" ht="12.1" outlineLevel="0" r="312">
      <c r="A312" s="13" t="n">
        <v>46169</v>
      </c>
      <c r="B312" s="6" t="n">
        <v>236.85</v>
      </c>
      <c r="C312" s="16" t="s">
        <v>369</v>
      </c>
      <c r="D312" s="16"/>
      <c r="E312" s="16"/>
      <c r="F312" s="6" t="s">
        <f>=A312-A311</f>
      </c>
      <c r="G312" s="6" t="s">
        <f>=B312+G311</f>
      </c>
      <c r="H312" s="6" t="s">
        <f>=F312*G311</f>
      </c>
    </row>
    <row collapsed="false" customFormat="false" customHeight="false" hidden="false" ht="12.1" outlineLevel="0" r="313">
      <c r="A313" s="13" t="n">
        <v>46170</v>
      </c>
      <c r="B313" s="6" t="n">
        <v>-126.6</v>
      </c>
      <c r="C313" s="16" t="s">
        <v>370</v>
      </c>
      <c r="D313" s="16"/>
      <c r="E313" s="16"/>
      <c r="F313" s="6" t="s">
        <f>=A313-A312</f>
      </c>
      <c r="G313" s="6" t="s">
        <f>=B313+G312</f>
      </c>
      <c r="H313" s="6" t="s">
        <f>=F313*G312</f>
      </c>
    </row>
    <row collapsed="false" customFormat="false" customHeight="false" hidden="false" ht="12.1" outlineLevel="0" r="314">
      <c r="A314" s="13" t="n">
        <v>46171</v>
      </c>
      <c r="B314" s="6" t="n">
        <v>126.6</v>
      </c>
      <c r="C314" s="16" t="s">
        <v>371</v>
      </c>
      <c r="D314" s="16"/>
      <c r="E314" s="16"/>
      <c r="F314" s="6" t="s">
        <f>=A314-A313</f>
      </c>
      <c r="G314" s="6" t="s">
        <f>=B314+G313</f>
      </c>
      <c r="H314" s="6" t="s">
        <f>=F314*G313</f>
      </c>
    </row>
    <row collapsed="false" customFormat="false" customHeight="false" hidden="false" ht="12.1" outlineLevel="0" r="315">
      <c r="A315" s="13" t="n">
        <v>46171</v>
      </c>
      <c r="B315" s="6" t="n">
        <v>6591</v>
      </c>
      <c r="C315" s="16" t="s">
        <v>131</v>
      </c>
      <c r="D315" s="16"/>
      <c r="E315" s="16"/>
      <c r="F315" s="6" t="s">
        <f>=A315-A314</f>
      </c>
      <c r="G315" s="6" t="s">
        <f>=B315+G314</f>
      </c>
      <c r="H315" s="6" t="s">
        <f>=F315*G314</f>
      </c>
    </row>
    <row collapsed="false" customFormat="false" customHeight="false" hidden="false" ht="12.1" outlineLevel="0" r="316">
      <c r="A316" s="13" t="n">
        <v>46172</v>
      </c>
      <c r="B316" s="6" t="n">
        <v>265000</v>
      </c>
      <c r="C316" s="16" t="s">
        <v>131</v>
      </c>
      <c r="D316" s="16"/>
      <c r="E316" s="16"/>
      <c r="F316" s="6" t="s">
        <f>=A316-A315</f>
      </c>
      <c r="G316" s="6" t="s">
        <f>=B316+G315</f>
      </c>
      <c r="H316" s="6" t="s">
        <f>=F316*G315</f>
      </c>
    </row>
    <row collapsed="false" customFormat="false" customHeight="false" hidden="false" ht="12.1" outlineLevel="0" r="317">
      <c r="A317" s="13" t="n">
        <v>46175</v>
      </c>
      <c r="B317" s="6" t="n">
        <v>117</v>
      </c>
      <c r="C317" s="16" t="s">
        <v>372</v>
      </c>
      <c r="D317" s="16"/>
      <c r="E317" s="16"/>
      <c r="F317" s="6" t="s">
        <f>=A317-A316</f>
      </c>
      <c r="G317" s="6" t="s">
        <f>=B317+G316</f>
      </c>
      <c r="H317" s="6" t="s">
        <f>=F317*G316</f>
      </c>
    </row>
    <row collapsed="false" customFormat="false" customHeight="false" hidden="false" ht="12.1" outlineLevel="0" r="318">
      <c r="A318" s="13" t="n">
        <v>46176</v>
      </c>
      <c r="B318" s="6" t="n">
        <v>-141.6</v>
      </c>
      <c r="C318" s="16" t="s">
        <v>194</v>
      </c>
      <c r="D318" s="16"/>
      <c r="E318" s="16"/>
      <c r="F318" s="6" t="s">
        <f>=A318-A317</f>
      </c>
      <c r="G318" s="6" t="s">
        <f>=B318+G317</f>
      </c>
      <c r="H318" s="6" t="s">
        <f>=F318*G317</f>
      </c>
    </row>
    <row collapsed="false" customFormat="false" customHeight="false" hidden="false" ht="12.1" outlineLevel="0" r="319">
      <c r="A319" s="13" t="n">
        <v>46176</v>
      </c>
      <c r="B319" s="6" t="n">
        <v>-4275.6</v>
      </c>
      <c r="C319" s="16" t="s">
        <v>373</v>
      </c>
      <c r="D319" s="16"/>
      <c r="E319" s="16"/>
      <c r="F319" s="6" t="s">
        <f>=A319-A318</f>
      </c>
      <c r="G319" s="6" t="s">
        <f>=B319+G318</f>
      </c>
      <c r="H319" s="6" t="s">
        <f>=F319*G318</f>
      </c>
    </row>
    <row collapsed="false" customFormat="false" customHeight="false" hidden="false" ht="12.1" outlineLevel="0" r="320">
      <c r="A320" s="13" t="n">
        <v>46176</v>
      </c>
      <c r="B320" s="6" t="n">
        <v>141.6</v>
      </c>
      <c r="C320" s="16" t="s">
        <v>374</v>
      </c>
      <c r="D320" s="16"/>
      <c r="E320" s="16"/>
      <c r="F320" s="6" t="s">
        <f>=A320-A319</f>
      </c>
      <c r="G320" s="6" t="s">
        <f>=B320+G319</f>
      </c>
      <c r="H320" s="6" t="s">
        <f>=F320*G319</f>
      </c>
    </row>
    <row collapsed="false" customFormat="false" customHeight="false" hidden="false" ht="12.1" outlineLevel="0" r="321">
      <c r="A321" s="13" t="n">
        <v>46176</v>
      </c>
      <c r="B321" s="6" t="n">
        <v>4275.6</v>
      </c>
      <c r="C321" s="16" t="s">
        <v>375</v>
      </c>
      <c r="D321" s="16"/>
      <c r="E321" s="16"/>
      <c r="F321" s="6" t="s">
        <f>=A321-A320</f>
      </c>
      <c r="G321" s="6" t="s">
        <f>=B321+G320</f>
      </c>
      <c r="H321" s="6" t="s">
        <f>=F321*G320</f>
      </c>
    </row>
    <row collapsed="false" customFormat="false" customHeight="false" hidden="false" ht="12.1" outlineLevel="0" r="322">
      <c r="A322" s="13" t="n">
        <v>46182</v>
      </c>
      <c r="B322" s="6" t="n">
        <v>-503.57</v>
      </c>
      <c r="C322" s="16" t="s">
        <v>376</v>
      </c>
      <c r="D322" s="16"/>
      <c r="E322" s="16"/>
      <c r="F322" s="6" t="s">
        <f>=A322-A321</f>
      </c>
      <c r="G322" s="6" t="s">
        <f>=B322+G321</f>
      </c>
      <c r="H322" s="6" t="s">
        <f>=F322*G321</f>
      </c>
    </row>
    <row collapsed="false" customFormat="false" customHeight="false" hidden="false" ht="12.1" outlineLevel="0" r="323">
      <c r="A323" s="13" t="n">
        <v>46190</v>
      </c>
      <c r="B323" s="6" t="n">
        <v>-169.2</v>
      </c>
      <c r="C323" s="16" t="s">
        <v>365</v>
      </c>
      <c r="D323" s="16"/>
      <c r="E323" s="16"/>
      <c r="F323" s="6" t="s">
        <f>=A323-A322</f>
      </c>
      <c r="G323" s="6" t="s">
        <f>=B323+G322</f>
      </c>
      <c r="H323" s="6" t="s">
        <f>=F323*G322</f>
      </c>
    </row>
    <row collapsed="false" customFormat="false" customHeight="false" hidden="false" ht="12.1" outlineLevel="0" r="324">
      <c r="A324" s="13" t="n">
        <v>46190</v>
      </c>
      <c r="B324" s="6" t="n">
        <v>-319.25</v>
      </c>
      <c r="C324" s="16" t="s">
        <v>377</v>
      </c>
      <c r="D324" s="16"/>
      <c r="E324" s="16"/>
      <c r="F324" s="6" t="s">
        <f>=A324-A323</f>
      </c>
      <c r="G324" s="6" t="s">
        <f>=B324+G323</f>
      </c>
      <c r="H324" s="6" t="s">
        <f>=F324*G323</f>
      </c>
    </row>
    <row collapsed="false" customFormat="false" customHeight="false" hidden="false" ht="12.1" outlineLevel="0" r="325">
      <c r="A325" s="13" t="n">
        <v>46191</v>
      </c>
      <c r="B325" s="6" t="n">
        <v>169.2</v>
      </c>
      <c r="C325" s="16" t="s">
        <v>378</v>
      </c>
      <c r="D325" s="16"/>
      <c r="E325" s="16"/>
      <c r="F325" s="6" t="s">
        <f>=A325-A324</f>
      </c>
      <c r="G325" s="6" t="s">
        <f>=B325+G324</f>
      </c>
      <c r="H325" s="6" t="s">
        <f>=F325*G324</f>
      </c>
    </row>
    <row collapsed="false" customFormat="false" customHeight="false" hidden="false" ht="12.1" outlineLevel="0" r="326">
      <c r="A326" s="13" t="n">
        <v>46197</v>
      </c>
      <c r="B326" s="6" t="n">
        <v>-4428.16</v>
      </c>
      <c r="C326" s="16" t="s">
        <v>379</v>
      </c>
      <c r="D326" s="16"/>
      <c r="E326" s="16"/>
      <c r="F326" s="6" t="s">
        <f>=A326-A325</f>
      </c>
      <c r="G326" s="6" t="s">
        <f>=B326+G325</f>
      </c>
      <c r="H326" s="6" t="s">
        <f>=F326*G325</f>
      </c>
    </row>
    <row collapsed="false" customFormat="false" customHeight="false" hidden="false" ht="12.1" outlineLevel="0" r="327">
      <c r="A327" s="13" t="n">
        <v>46197</v>
      </c>
      <c r="B327" s="6" t="n">
        <v>4428.16</v>
      </c>
      <c r="C327" s="16" t="s">
        <v>380</v>
      </c>
      <c r="D327" s="16"/>
      <c r="E327" s="16"/>
      <c r="F327" s="6" t="s">
        <f>=A327-A326</f>
      </c>
      <c r="G327" s="6" t="s">
        <f>=B327+G326</f>
      </c>
      <c r="H327" s="6" t="s">
        <f>=F327*G326</f>
      </c>
    </row>
    <row collapsed="false" customFormat="false" customHeight="false" hidden="false" ht="12.1" outlineLevel="0" r="328">
      <c r="A328" s="13" t="n">
        <v>46197</v>
      </c>
      <c r="B328" s="6" t="n">
        <v>503.56</v>
      </c>
      <c r="C328" s="16" t="s">
        <v>381</v>
      </c>
      <c r="D328" s="16"/>
      <c r="E328" s="16"/>
      <c r="F328" s="6" t="s">
        <f>=A328-A327</f>
      </c>
      <c r="G328" s="6" t="s">
        <f>=B328+G327</f>
      </c>
      <c r="H328" s="6" t="s">
        <f>=F328*G327</f>
      </c>
    </row>
    <row collapsed="false" customFormat="false" customHeight="false" hidden="false" ht="12.1" outlineLevel="0" r="329">
      <c r="A329" s="13" t="n">
        <v>46200</v>
      </c>
      <c r="B329" s="6" t="n">
        <v>-189.9</v>
      </c>
      <c r="C329" s="16" t="s">
        <v>382</v>
      </c>
      <c r="D329" s="16"/>
      <c r="E329" s="16"/>
      <c r="F329" s="6" t="s">
        <f>=A329-A328</f>
      </c>
      <c r="G329" s="6" t="s">
        <f>=B329+G328</f>
      </c>
      <c r="H329" s="6" t="s">
        <f>=F329*G328</f>
      </c>
    </row>
    <row collapsed="false" customFormat="false" customHeight="false" hidden="false" ht="12.1" outlineLevel="0" r="330">
      <c r="A330" s="13" t="n">
        <v>46202</v>
      </c>
      <c r="B330" s="6" t="n">
        <v>-70</v>
      </c>
      <c r="C330" s="16" t="s">
        <v>383</v>
      </c>
      <c r="D330" s="16"/>
      <c r="E330" s="16"/>
      <c r="F330" s="6" t="s">
        <f>=A330-A329</f>
      </c>
      <c r="G330" s="6" t="s">
        <f>=B330+G329</f>
      </c>
      <c r="H330" s="6" t="s">
        <f>=F330*G329</f>
      </c>
    </row>
    <row collapsed="false" customFormat="false" customHeight="false" hidden="false" ht="12.1" outlineLevel="0" r="331">
      <c r="A331" s="13" t="n">
        <v>46203</v>
      </c>
      <c r="B331" s="6" t="n">
        <v>189.9</v>
      </c>
      <c r="C331" s="16" t="s">
        <v>384</v>
      </c>
      <c r="D331" s="16"/>
      <c r="E331" s="16"/>
      <c r="F331" s="6" t="s">
        <f>=A331-A330</f>
      </c>
      <c r="G331" s="6" t="s">
        <f>=B331+G330</f>
      </c>
      <c r="H331" s="6" t="s">
        <f>=F331*G330</f>
      </c>
    </row>
    <row collapsed="false" customFormat="false" customHeight="false" hidden="false" ht="12.1" outlineLevel="0" r="332">
      <c r="A332" s="13" t="n">
        <v>46205</v>
      </c>
      <c r="B332" s="6" t="n">
        <v>319.24</v>
      </c>
      <c r="C332" s="16" t="s">
        <v>385</v>
      </c>
      <c r="D332" s="16"/>
      <c r="E332" s="16"/>
      <c r="F332" s="6" t="s">
        <f>=A332-A331</f>
      </c>
      <c r="G332" s="6" t="s">
        <f>=B332+G331</f>
      </c>
      <c r="H332" s="6" t="s">
        <f>=F332*G331</f>
      </c>
    </row>
    <row collapsed="false" customFormat="false" customHeight="false" hidden="false" ht="12.1" outlineLevel="0" r="333">
      <c r="A333" s="13" t="n">
        <v>46210</v>
      </c>
      <c r="B333" s="6" t="n">
        <v>-1066</v>
      </c>
      <c r="C333" s="16" t="s">
        <v>386</v>
      </c>
      <c r="D333" s="16"/>
      <c r="E333" s="16"/>
      <c r="F333" s="6" t="s">
        <f>=A333-A332</f>
      </c>
      <c r="G333" s="6" t="s">
        <f>=B333+G332</f>
      </c>
      <c r="H333" s="6" t="s">
        <f>=F333*G332</f>
      </c>
    </row>
    <row collapsed="false" customFormat="false" customHeight="false" hidden="false" ht="12.1" outlineLevel="0" r="334">
      <c r="A334" s="13" t="n">
        <v>46212</v>
      </c>
      <c r="B334" s="6" t="n">
        <v>-340.4</v>
      </c>
      <c r="C334" s="16" t="s">
        <v>387</v>
      </c>
      <c r="D334" s="16"/>
      <c r="E334" s="16"/>
      <c r="F334" s="6" t="s">
        <f>=A334-A333</f>
      </c>
      <c r="G334" s="6" t="s">
        <f>=B334+G333</f>
      </c>
      <c r="H334" s="6" t="s">
        <f>=F334*G333</f>
      </c>
    </row>
    <row collapsed="false" customFormat="false" customHeight="false" hidden="false" ht="12.1" outlineLevel="0" r="335">
      <c r="A335" s="13" t="n">
        <v>46217</v>
      </c>
      <c r="B335" s="6" t="n">
        <v>70</v>
      </c>
      <c r="C335" s="16" t="s">
        <v>388</v>
      </c>
      <c r="D335" s="16"/>
      <c r="E335" s="16"/>
      <c r="F335" s="6" t="s">
        <f>=A335-A334</f>
      </c>
      <c r="G335" s="6" t="s">
        <f>=B335+G334</f>
      </c>
      <c r="H335" s="6" t="s">
        <f>=F335*G334</f>
      </c>
    </row>
    <row collapsed="false" customFormat="false" customHeight="false" hidden="false" ht="12.1" outlineLevel="0" r="336">
      <c r="A336" s="13" t="n">
        <v>46218</v>
      </c>
      <c r="B336" s="6" t="n">
        <v>-161.76</v>
      </c>
      <c r="C336" s="16" t="s">
        <v>389</v>
      </c>
      <c r="D336" s="16"/>
      <c r="E336" s="16"/>
      <c r="F336" s="6" t="s">
        <f>=A336-A335</f>
      </c>
      <c r="G336" s="6" t="s">
        <f>=B336+G335</f>
      </c>
      <c r="H336" s="6" t="s">
        <f>=F336*G335</f>
      </c>
    </row>
    <row collapsed="false" customFormat="false" customHeight="false" hidden="false" ht="12.1" outlineLevel="0" r="337">
      <c r="A337" s="13" t="n">
        <v>46219</v>
      </c>
      <c r="B337" s="6" t="n">
        <v>-36.5</v>
      </c>
      <c r="C337" s="16" t="s">
        <v>390</v>
      </c>
      <c r="D337" s="16"/>
      <c r="E337" s="16"/>
      <c r="F337" s="6" t="s">
        <f>=A337-A336</f>
      </c>
      <c r="G337" s="6" t="s">
        <f>=B337+G336</f>
      </c>
      <c r="H337" s="6" t="s">
        <f>=F337*G336</f>
      </c>
    </row>
    <row collapsed="false" customFormat="false" customHeight="false" hidden="false" ht="12.1" outlineLevel="0" r="338">
      <c r="A338" s="13" t="n">
        <v>46220</v>
      </c>
      <c r="B338" s="6" t="n">
        <v>-169.2</v>
      </c>
      <c r="C338" s="16" t="s">
        <v>365</v>
      </c>
      <c r="D338" s="16"/>
      <c r="E338" s="16"/>
      <c r="F338" s="6" t="s">
        <f>=A338-A337</f>
      </c>
      <c r="G338" s="6" t="s">
        <f>=B338+G337</f>
      </c>
      <c r="H338" s="6" t="s">
        <f>=F338*G337</f>
      </c>
    </row>
    <row collapsed="false" customFormat="false" customHeight="false" hidden="false" ht="12.1" outlineLevel="0" r="339">
      <c r="A339" s="13" t="n">
        <v>46223</v>
      </c>
      <c r="B339" s="6" t="n">
        <v>-1703.28</v>
      </c>
      <c r="C339" s="16" t="s">
        <v>391</v>
      </c>
      <c r="D339" s="16"/>
      <c r="E339" s="16"/>
      <c r="F339" s="6" t="s">
        <f>=A339-A338</f>
      </c>
      <c r="G339" s="6" t="s">
        <f>=B339+G338</f>
      </c>
      <c r="H339" s="6" t="s">
        <f>=F339*G338</f>
      </c>
    </row>
    <row collapsed="false" customFormat="false" customHeight="false" hidden="false" ht="12.1" outlineLevel="0" r="340">
      <c r="A340" s="13" t="n">
        <v>46223</v>
      </c>
      <c r="B340" s="6" t="n">
        <v>-710.68</v>
      </c>
      <c r="C340" s="16" t="s">
        <v>392</v>
      </c>
      <c r="D340" s="16"/>
      <c r="E340" s="16"/>
      <c r="F340" s="6" t="s">
        <f>=A340-A339</f>
      </c>
      <c r="G340" s="6" t="s">
        <f>=B340+G339</f>
      </c>
      <c r="H340" s="6" t="s">
        <f>=F340*G339</f>
      </c>
    </row>
    <row collapsed="false" customFormat="false" customHeight="false" hidden="false" ht="12.1" outlineLevel="0" r="341">
      <c r="A341" s="13" t="n">
        <v>46223</v>
      </c>
      <c r="B341" s="6" t="n">
        <v>1066</v>
      </c>
      <c r="C341" s="16" t="s">
        <v>393</v>
      </c>
      <c r="D341" s="16"/>
      <c r="E341" s="16"/>
      <c r="F341" s="6" t="s">
        <f>=A341-A340</f>
      </c>
      <c r="G341" s="6" t="s">
        <f>=B341+G340</f>
      </c>
      <c r="H341" s="6" t="s">
        <f>=F341*G340</f>
      </c>
    </row>
    <row collapsed="false" customFormat="false" customHeight="false" hidden="false" ht="12.1" outlineLevel="0" r="342">
      <c r="A342" s="13" t="n">
        <v>46223</v>
      </c>
      <c r="B342" s="6" t="n">
        <v>169.2</v>
      </c>
      <c r="C342" s="16" t="s">
        <v>394</v>
      </c>
      <c r="D342" s="16"/>
      <c r="E342" s="16"/>
      <c r="F342" s="6" t="s">
        <f>=A342-A341</f>
      </c>
      <c r="G342" s="6" t="s">
        <f>=B342+G341</f>
      </c>
      <c r="H342" s="6" t="s">
        <f>=F342*G341</f>
      </c>
    </row>
    <row collapsed="false" customFormat="false" customHeight="false" hidden="false" ht="12.1" outlineLevel="0" r="343">
      <c r="A343" s="13" t="n">
        <v>46225</v>
      </c>
      <c r="B343" s="6" t="n">
        <v>-177.2</v>
      </c>
      <c r="C343" s="16" t="s">
        <v>395</v>
      </c>
      <c r="D343" s="16"/>
      <c r="E343" s="16"/>
      <c r="F343" s="6" t="s">
        <f>=A343-A342</f>
      </c>
      <c r="G343" s="6" t="s">
        <f>=B343+G342</f>
      </c>
      <c r="H343" s="6" t="s">
        <f>=F343*G342</f>
      </c>
    </row>
    <row collapsed="false" customFormat="false" customHeight="false" hidden="false" ht="12.1" outlineLevel="0" r="344">
      <c r="A344" s="13" t="n">
        <v>46225</v>
      </c>
      <c r="B344" s="6" t="n">
        <v>177.2</v>
      </c>
      <c r="C344" s="16" t="s">
        <v>396</v>
      </c>
      <c r="D344" s="16"/>
      <c r="E344" s="16"/>
      <c r="F344" s="6" t="s">
        <f>=A344-A343</f>
      </c>
      <c r="G344" s="6" t="s">
        <f>=B344+G343</f>
      </c>
      <c r="H344" s="6" t="s">
        <f>=F344*G343</f>
      </c>
    </row>
    <row collapsed="false" customFormat="false" customHeight="false" hidden="false" ht="12.1" outlineLevel="0" r="345">
      <c r="A345" s="13" t="n">
        <v>46226</v>
      </c>
      <c r="B345" s="6" t="n">
        <v>340.4</v>
      </c>
      <c r="C345" s="16" t="s">
        <v>397</v>
      </c>
      <c r="D345" s="16"/>
      <c r="E345" s="16"/>
      <c r="F345" s="6" t="s">
        <f>=A345-A344</f>
      </c>
      <c r="G345" s="6" t="s">
        <f>=B345+G344</f>
      </c>
      <c r="H345" s="6" t="s">
        <f>=F345*G344</f>
      </c>
    </row>
    <row collapsed="false" customFormat="false" customHeight="false" hidden="false" ht="12.1" outlineLevel="0" r="346">
      <c r="A346" s="13" t="n">
        <v>46230</v>
      </c>
      <c r="B346" s="6" t="n">
        <v>-189.9</v>
      </c>
      <c r="C346" s="16" t="s">
        <v>382</v>
      </c>
      <c r="D346" s="16"/>
      <c r="E346" s="16"/>
      <c r="F346" s="6" t="s">
        <f>=A346-A345</f>
      </c>
      <c r="G346" s="6" t="s">
        <f>=B346+G345</f>
      </c>
      <c r="H346" s="6" t="s">
        <f>=F346*G345</f>
      </c>
    </row>
    <row collapsed="false" customFormat="false" customHeight="false" hidden="false" ht="12.1" outlineLevel="0" r="347">
      <c r="A347" s="13" t="n">
        <v>46231</v>
      </c>
      <c r="B347" s="6" t="n">
        <v>189.9</v>
      </c>
      <c r="C347" s="16" t="s">
        <v>398</v>
      </c>
      <c r="D347" s="16"/>
      <c r="E347" s="16"/>
      <c r="F347" s="6" t="s">
        <f>=A347-A346</f>
      </c>
      <c r="G347" s="6" t="s">
        <f>=B347+G346</f>
      </c>
      <c r="H347" s="6" t="s">
        <f>=F347*G346</f>
      </c>
    </row>
    <row collapsed="false" customFormat="false" customHeight="false" hidden="false" ht="12.1" outlineLevel="0" r="348">
      <c r="A348" s="13" t="n">
        <v>46232</v>
      </c>
      <c r="B348" s="6" t="n">
        <v>-3042</v>
      </c>
      <c r="C348" s="16" t="s">
        <v>399</v>
      </c>
      <c r="D348" s="16"/>
      <c r="E348" s="16"/>
      <c r="F348" s="6" t="s">
        <f>=A348-A347</f>
      </c>
      <c r="G348" s="6" t="s">
        <f>=B348+G347</f>
      </c>
      <c r="H348" s="6" t="s">
        <f>=F348*G347</f>
      </c>
    </row>
    <row collapsed="false" customFormat="false" customHeight="false" hidden="false" ht="12.1" outlineLevel="0" r="349">
      <c r="A349" s="13" t="n">
        <v>46232</v>
      </c>
      <c r="B349" s="6" t="n">
        <v>3042</v>
      </c>
      <c r="C349" s="16" t="s">
        <v>400</v>
      </c>
      <c r="D349" s="16"/>
      <c r="E349" s="16"/>
      <c r="F349" s="6" t="s">
        <f>=A349-A348</f>
      </c>
      <c r="G349" s="6" t="s">
        <f>=B349+G348</f>
      </c>
      <c r="H349" s="6" t="s">
        <f>=F349*G348</f>
      </c>
    </row>
    <row collapsed="false" customFormat="false" customHeight="false" hidden="false" ht="12.1" outlineLevel="0" r="350">
      <c r="A350" s="13" t="n">
        <v>46233</v>
      </c>
      <c r="B350" s="6" t="n">
        <v>161.76</v>
      </c>
      <c r="C350" s="16" t="s">
        <v>401</v>
      </c>
      <c r="D350" s="16"/>
      <c r="E350" s="16"/>
      <c r="F350" s="6" t="s">
        <f>=A350-A349</f>
      </c>
      <c r="G350" s="6" t="s">
        <f>=B350+G349</f>
      </c>
      <c r="H350" s="6" t="s">
        <f>=F350*G349</f>
      </c>
    </row>
    <row collapsed="false" customFormat="false" customHeight="false" hidden="false" ht="12.1" outlineLevel="0" r="351">
      <c r="A351" s="13" t="n">
        <v>46234</v>
      </c>
      <c r="B351" s="6" t="n">
        <v>36.5</v>
      </c>
      <c r="C351" s="16" t="s">
        <v>402</v>
      </c>
      <c r="D351" s="16"/>
      <c r="E351" s="16"/>
      <c r="F351" s="6" t="s">
        <f>=A351-A350</f>
      </c>
      <c r="G351" s="6" t="s">
        <f>=B351+G350</f>
      </c>
      <c r="H351" s="6" t="s">
        <f>=F351*G350</f>
      </c>
    </row>
    <row collapsed="false" customFormat="false" customHeight="false" hidden="false" ht="12.1" outlineLevel="0" r="352">
      <c r="A352" s="13" t="n">
        <v>46238</v>
      </c>
      <c r="B352" s="6" t="n">
        <v>1705.28</v>
      </c>
      <c r="C352" s="16" t="s">
        <v>403</v>
      </c>
      <c r="D352" s="16"/>
      <c r="E352" s="16"/>
      <c r="F352" s="6" t="s">
        <f>=A352-A351</f>
      </c>
      <c r="G352" s="6" t="s">
        <f>=B352+G351</f>
      </c>
      <c r="H352" s="6" t="s">
        <f>=F352*G351</f>
      </c>
    </row>
    <row collapsed="false" customFormat="false" customHeight="false" hidden="false" ht="12.1" outlineLevel="0" r="353">
      <c r="A353" s="13" t="n">
        <v>46238</v>
      </c>
      <c r="B353" s="6" t="n">
        <v>717.68</v>
      </c>
      <c r="C353" s="16" t="s">
        <v>404</v>
      </c>
      <c r="D353" s="16"/>
      <c r="E353" s="16"/>
      <c r="F353" s="6" t="s">
        <f>=A353-A352</f>
      </c>
      <c r="G353" s="6" t="s">
        <f>=B353+G352</f>
      </c>
      <c r="H353" s="6" t="s">
        <f>=F353*G352</f>
      </c>
    </row>
    <row collapsed="false" customFormat="false" customHeight="false" hidden="false" ht="12.1" outlineLevel="0" r="354">
      <c r="A354" s="13" t="n">
        <v>46244</v>
      </c>
      <c r="B354" s="6" t="n">
        <v>-120</v>
      </c>
      <c r="C354" s="16" t="s">
        <v>405</v>
      </c>
      <c r="D354" s="16"/>
      <c r="E354" s="16"/>
      <c r="F354" s="6" t="s">
        <f>=A354-A353</f>
      </c>
      <c r="G354" s="6" t="s">
        <f>=B354+G353</f>
      </c>
      <c r="H354" s="6" t="s">
        <f>=F354*G353</f>
      </c>
    </row>
    <row collapsed="false" customFormat="false" customHeight="false" hidden="false" ht="12.1" outlineLevel="0" r="355">
      <c r="A355" s="13" t="n">
        <v>46246</v>
      </c>
      <c r="B355" s="6" t="n">
        <v>-3559.8</v>
      </c>
      <c r="C355" s="16" t="s">
        <v>406</v>
      </c>
      <c r="D355" s="16"/>
      <c r="E355" s="16"/>
      <c r="F355" s="6" t="s">
        <f>=A355-A354</f>
      </c>
      <c r="G355" s="6" t="s">
        <f>=B355+G354</f>
      </c>
      <c r="H355" s="6" t="s">
        <f>=F355*G354</f>
      </c>
    </row>
    <row collapsed="false" customFormat="false" customHeight="false" hidden="false" ht="12.1" outlineLevel="0" r="356">
      <c r="A356" s="13" t="n">
        <v>46246</v>
      </c>
      <c r="B356" s="6" t="n">
        <v>3559.8</v>
      </c>
      <c r="C356" s="16" t="s">
        <v>407</v>
      </c>
      <c r="D356" s="16"/>
      <c r="E356" s="16"/>
      <c r="F356" s="6" t="s">
        <f>=A356-A355</f>
      </c>
      <c r="G356" s="6" t="s">
        <f>=B356+G355</f>
      </c>
      <c r="H356" s="6" t="s">
        <f>=F356*G355</f>
      </c>
    </row>
    <row collapsed="false" customFormat="false" customHeight="false" hidden="false" ht="12.1" outlineLevel="0" r="357">
      <c r="A357" s="13" t="n">
        <v>46250</v>
      </c>
      <c r="B357" s="6" t="n">
        <v>-211.5</v>
      </c>
      <c r="C357" s="16" t="s">
        <v>408</v>
      </c>
      <c r="D357" s="16"/>
      <c r="E357" s="16"/>
      <c r="F357" s="6" t="s">
        <f>=A357-A356</f>
      </c>
      <c r="G357" s="6" t="s">
        <f>=B357+G356</f>
      </c>
      <c r="H357" s="6" t="s">
        <f>=F357*G356</f>
      </c>
    </row>
    <row collapsed="false" customFormat="false" customHeight="false" hidden="false" ht="12.1" outlineLevel="0" r="358">
      <c r="A358" s="13" t="n">
        <v>46252</v>
      </c>
      <c r="B358" s="6" t="n">
        <v>211.5</v>
      </c>
      <c r="C358" s="16" t="s">
        <v>409</v>
      </c>
      <c r="D358" s="16"/>
      <c r="E358" s="16"/>
      <c r="F358" s="6" t="s">
        <f>=A358-A357</f>
      </c>
      <c r="G358" s="6" t="s">
        <f>=B358+G357</f>
      </c>
      <c r="H358" s="6" t="s">
        <f>=F358*G357</f>
      </c>
    </row>
    <row collapsed="false" customFormat="false" customHeight="false" hidden="false" ht="12.1" outlineLevel="0" r="359">
      <c r="A359" s="13" t="n">
        <v>46252</v>
      </c>
      <c r="B359" s="6" t="n">
        <v>120</v>
      </c>
      <c r="C359" s="16" t="s">
        <v>372</v>
      </c>
      <c r="D359" s="16"/>
      <c r="E359" s="16"/>
      <c r="F359" s="6" t="s">
        <f>=A359-A358</f>
      </c>
      <c r="G359" s="6" t="s">
        <f>=B359+G358</f>
      </c>
      <c r="H359" s="6" t="s">
        <f>=F359*G358</f>
      </c>
    </row>
    <row collapsed="false" customFormat="false" customHeight="false" hidden="false" ht="12.1" outlineLevel="0" r="360">
      <c r="A360" s="13" t="n">
        <v>46260</v>
      </c>
      <c r="B360" s="6" t="n">
        <v>-189.9</v>
      </c>
      <c r="C360" s="16" t="s">
        <v>382</v>
      </c>
      <c r="D360" s="16"/>
      <c r="E360" s="16"/>
      <c r="F360" s="6" t="s">
        <f>=A360-A359</f>
      </c>
      <c r="G360" s="6" t="s">
        <f>=B360+G359</f>
      </c>
      <c r="H360" s="6" t="s">
        <f>=F360*G359</f>
      </c>
    </row>
    <row collapsed="false" customFormat="false" customHeight="false" hidden="false" ht="12.1" outlineLevel="0" r="361">
      <c r="A361" s="12" t="n">
        <v>46261</v>
      </c>
      <c r="B361" s="5" t="n">
        <v>-558786.17</v>
      </c>
      <c r="C361" s="14" t="s">
        <v>410</v>
      </c>
      <c r="D361" s="16"/>
      <c r="E361" s="16"/>
      <c r="F361" s="6" t="s">
        <f>=A361-A360</f>
      </c>
      <c r="G361" s="6" t="s">
        <f>=B361+G360</f>
      </c>
      <c r="H361" s="6" t="s">
        <f>=F361*G360</f>
      </c>
    </row>
    <row collapsed="false" customFormat="false" customHeight="false" hidden="false" ht="12.1" outlineLevel="0" r="362">
      <c r="A362" s="13"/>
      <c r="B362" s="9" t="s">
        <f>=XIRR(B2:B361,A2:A361)</f>
      </c>
      <c r="C362" s="16" t="s">
        <v>411</v>
      </c>
      <c r="D362" s="16"/>
      <c r="E362" s="16"/>
      <c r="F362" s="7"/>
      <c r="G362" s="2" t="s">
        <v>412</v>
      </c>
      <c r="H362" s="6" t="s">
        <f>=SUM(I2:H361)/365</f>
      </c>
    </row>
    <row collapsed="false" customFormat="false" customHeight="false" hidden="false" ht="12.1" outlineLevel="0" r="363">
      <c r="A363" s="13"/>
      <c r="B363" s="5" t="s">
        <f>=-SUM(B2:B361)</f>
      </c>
      <c r="C363" s="16" t="s">
        <v>413</v>
      </c>
      <c r="D363" s="16"/>
      <c r="E363" s="16"/>
      <c r="F363" s="7"/>
      <c r="G363" s="14" t="s">
        <v>414</v>
      </c>
      <c r="H363" s="9" t="s">
        <f>=B363/H362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U1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  <c r="AK1" s="0"/>
      <c r="AL1" s="4" t="s">
        <v>53</v>
      </c>
      <c r="AM1" s="0"/>
      <c r="AN1" s="0"/>
      <c r="AO1" s="4" t="s">
        <v>56</v>
      </c>
      <c r="AP1" s="0"/>
      <c r="AQ1" s="0"/>
      <c r="AR1" s="4" t="s">
        <v>61</v>
      </c>
      <c r="AS1" s="0"/>
      <c r="AT1" s="0"/>
      <c r="AU1" s="4" t="s">
        <v>65</v>
      </c>
      <c r="AV1" s="0"/>
      <c r="AW1" s="0"/>
      <c r="AX1" s="4" t="s">
        <v>68</v>
      </c>
      <c r="AY1" s="0"/>
      <c r="AZ1" s="0"/>
      <c r="BA1" s="4" t="s">
        <v>72</v>
      </c>
      <c r="BB1" s="0"/>
      <c r="BC1" s="0"/>
      <c r="BD1" s="4" t="s">
        <v>75</v>
      </c>
      <c r="BE1" s="0"/>
      <c r="BF1" s="0"/>
      <c r="BG1" s="4" t="s">
        <v>78</v>
      </c>
      <c r="BH1" s="0"/>
      <c r="BI1" s="0"/>
      <c r="BJ1" s="4" t="s">
        <v>81</v>
      </c>
      <c r="BK1" s="0"/>
      <c r="BL1" s="0"/>
      <c r="BM1" s="4" t="s">
        <v>84</v>
      </c>
      <c r="BN1" s="0"/>
      <c r="BO1" s="0"/>
      <c r="BP1" s="4" t="s">
        <v>87</v>
      </c>
      <c r="BQ1" s="0"/>
      <c r="BR1" s="0"/>
      <c r="BS1" s="4" t="s">
        <v>90</v>
      </c>
      <c r="BT1" s="0"/>
      <c r="BU1" s="0"/>
      <c r="BV1" s="4" t="s">
        <v>93</v>
      </c>
      <c r="BW1" s="0"/>
      <c r="BX1" s="0"/>
      <c r="BY1" s="4" t="s">
        <v>96</v>
      </c>
      <c r="BZ1" s="0"/>
      <c r="CA1" s="0"/>
      <c r="CB1" s="4" t="s">
        <v>99</v>
      </c>
      <c r="CC1" s="0"/>
      <c r="CD1" s="0"/>
      <c r="CE1" s="4" t="s">
        <v>102</v>
      </c>
      <c r="CF1" s="0"/>
      <c r="CG1" s="0"/>
      <c r="CH1" s="4" t="s">
        <v>105</v>
      </c>
      <c r="CI1" s="0"/>
      <c r="CJ1" s="0"/>
      <c r="CK1" s="4" t="s">
        <v>108</v>
      </c>
      <c r="CL1" s="0"/>
      <c r="CM1" s="0"/>
      <c r="CN1" s="4" t="s">
        <v>111</v>
      </c>
      <c r="CO1" s="0"/>
      <c r="CP1" s="0"/>
      <c r="CQ1" s="4" t="s">
        <v>114</v>
      </c>
      <c r="CR1" s="0"/>
      <c r="CS1" s="0"/>
      <c r="CT1" s="4" t="s">
        <v>117</v>
      </c>
      <c r="CU1" s="0"/>
    </row>
    <row collapsed="false" customFormat="false" customHeight="false" hidden="false" ht="12.1" outlineLevel="0" r="2">
      <c r="A2" s="11" t="n">
        <v>45691</v>
      </c>
      <c r="B2" s="6" t="n">
        <v>7168.07</v>
      </c>
      <c r="C2" s="0" t="s">
        <v>415</v>
      </c>
      <c r="D2" s="11" t="n">
        <v>45414</v>
      </c>
      <c r="E2" s="6" t="n">
        <v>3091.47</v>
      </c>
      <c r="F2" s="0" t="s">
        <v>415</v>
      </c>
      <c r="G2" s="11" t="n">
        <v>45748</v>
      </c>
      <c r="H2" s="6" t="n">
        <v>9959.79</v>
      </c>
      <c r="I2" s="0" t="s">
        <v>415</v>
      </c>
      <c r="J2" s="11" t="n">
        <v>45509</v>
      </c>
      <c r="K2" s="6" t="n">
        <v>3631.94</v>
      </c>
      <c r="L2" s="0" t="s">
        <v>415</v>
      </c>
      <c r="M2" s="11" t="n">
        <v>45874</v>
      </c>
      <c r="N2" s="6" t="n">
        <v>5910.44</v>
      </c>
      <c r="O2" s="0" t="s">
        <v>415</v>
      </c>
      <c r="P2" s="11" t="n">
        <v>45414</v>
      </c>
      <c r="Q2" s="6" t="n">
        <v>2905.16</v>
      </c>
      <c r="R2" s="0" t="s">
        <v>415</v>
      </c>
      <c r="S2" s="11" t="n">
        <v>45475</v>
      </c>
      <c r="T2" s="6" t="n">
        <v>2994.34</v>
      </c>
      <c r="U2" s="0" t="s">
        <v>415</v>
      </c>
      <c r="V2" s="11" t="n">
        <v>45602</v>
      </c>
      <c r="W2" s="6" t="n">
        <v>1314.83</v>
      </c>
      <c r="X2" s="0" t="s">
        <v>415</v>
      </c>
      <c r="Y2" s="11" t="n">
        <v>45383</v>
      </c>
      <c r="Z2" s="6" t="n">
        <v>410.15</v>
      </c>
      <c r="AA2" s="0" t="s">
        <v>415</v>
      </c>
      <c r="AB2" s="11" t="n">
        <v>45602</v>
      </c>
      <c r="AC2" s="6" t="n">
        <v>976.62</v>
      </c>
      <c r="AD2" s="0" t="s">
        <v>415</v>
      </c>
      <c r="AE2" s="11" t="n">
        <v>45719</v>
      </c>
      <c r="AF2" s="6" t="n">
        <v>2039.21</v>
      </c>
      <c r="AG2" s="0" t="s">
        <v>415</v>
      </c>
      <c r="AH2" s="11" t="n">
        <v>45414</v>
      </c>
      <c r="AI2" s="6" t="n">
        <v>2364.98</v>
      </c>
      <c r="AJ2" s="0" t="s">
        <v>415</v>
      </c>
      <c r="AK2" s="11" t="n">
        <v>45691</v>
      </c>
      <c r="AL2" s="6" t="n">
        <v>2928.76</v>
      </c>
      <c r="AM2" s="0" t="s">
        <v>415</v>
      </c>
      <c r="AN2" s="11" t="n">
        <v>45448</v>
      </c>
      <c r="AO2" s="6" t="n">
        <v>5740.89</v>
      </c>
      <c r="AP2" s="0" t="s">
        <v>415</v>
      </c>
      <c r="AQ2" s="11" t="n">
        <v>45530</v>
      </c>
      <c r="AR2" s="6" t="n">
        <v>81.81</v>
      </c>
      <c r="AS2" s="0" t="s">
        <v>415</v>
      </c>
      <c r="AT2" s="11" t="n">
        <v>46125</v>
      </c>
      <c r="AU2" s="6" t="n">
        <v>191.49</v>
      </c>
      <c r="AV2" s="0" t="s">
        <v>415</v>
      </c>
      <c r="AW2" s="11" t="n">
        <v>46066</v>
      </c>
      <c r="AX2" s="6" t="s">
        <f>=9717.64</f>
      </c>
      <c r="AY2" s="0" t="s">
        <v>415</v>
      </c>
      <c r="AZ2" s="11" t="n">
        <v>45383</v>
      </c>
      <c r="BA2" s="6" t="s">
        <f>=1306.92</f>
      </c>
      <c r="BB2" s="0" t="s">
        <v>415</v>
      </c>
      <c r="BC2" s="11" t="n">
        <v>46113</v>
      </c>
      <c r="BD2" s="6" t="s">
        <f>=15145.63</f>
      </c>
      <c r="BE2" s="0" t="s">
        <v>415</v>
      </c>
      <c r="BF2" s="11" t="n">
        <v>45383</v>
      </c>
      <c r="BG2" s="6" t="s">
        <f>=1236.17</f>
      </c>
      <c r="BH2" s="0" t="s">
        <v>415</v>
      </c>
      <c r="BI2" s="11" t="n">
        <v>46044</v>
      </c>
      <c r="BJ2" s="6" t="s">
        <f>=892.81</f>
      </c>
      <c r="BK2" s="0" t="s">
        <v>415</v>
      </c>
      <c r="BL2" s="11" t="n">
        <v>46125</v>
      </c>
      <c r="BM2" s="6" t="s">
        <f>=2958.64</f>
      </c>
      <c r="BN2" s="0" t="s">
        <v>415</v>
      </c>
      <c r="BO2" s="11" t="n">
        <v>46134</v>
      </c>
      <c r="BP2" s="6" t="s">
        <f>=1029.91</f>
      </c>
      <c r="BQ2" s="0" t="s">
        <v>415</v>
      </c>
      <c r="BR2" s="11" t="n">
        <v>46157</v>
      </c>
      <c r="BS2" s="6" t="s">
        <f>=8076.15</f>
      </c>
      <c r="BT2" s="0" t="s">
        <v>415</v>
      </c>
      <c r="BU2" s="11" t="n">
        <v>46065</v>
      </c>
      <c r="BV2" s="6" t="s">
        <f>=952.38</f>
      </c>
      <c r="BW2" s="0" t="s">
        <v>415</v>
      </c>
      <c r="BX2" s="11" t="n">
        <v>46083</v>
      </c>
      <c r="BY2" s="6" t="s">
        <f>=5020.03</f>
      </c>
      <c r="BZ2" s="0" t="s">
        <v>415</v>
      </c>
      <c r="CA2" s="11" t="n">
        <v>45447</v>
      </c>
      <c r="CB2" s="6" t="s">
        <f>=1649.42</f>
      </c>
      <c r="CC2" s="0" t="s">
        <v>415</v>
      </c>
      <c r="CD2" s="11" t="n">
        <v>45383</v>
      </c>
      <c r="CE2" s="6" t="s">
        <f>=1723.29</f>
      </c>
      <c r="CF2" s="0" t="s">
        <v>415</v>
      </c>
      <c r="CG2" s="11" t="n">
        <v>45383</v>
      </c>
      <c r="CH2" s="6" t="s">
        <f>=1257.78</f>
      </c>
      <c r="CI2" s="0" t="s">
        <v>415</v>
      </c>
      <c r="CJ2" s="11" t="n">
        <v>45679</v>
      </c>
      <c r="CK2" s="6" t="s">
        <f>=889.39</f>
      </c>
      <c r="CL2" s="0" t="s">
        <v>415</v>
      </c>
      <c r="CM2" s="11" t="n">
        <v>45383</v>
      </c>
      <c r="CN2" s="6" t="s">
        <f>=1404.3</f>
      </c>
      <c r="CO2" s="0" t="s">
        <v>415</v>
      </c>
      <c r="CP2" s="11" t="n">
        <v>45383</v>
      </c>
      <c r="CQ2" s="6" t="s">
        <f>=907.19</f>
      </c>
      <c r="CR2" s="0" t="s">
        <v>415</v>
      </c>
      <c r="CS2" s="11" t="n">
        <v>45672</v>
      </c>
      <c r="CT2" s="6" t="s">
        <f>=742.35</f>
      </c>
      <c r="CU2" s="0" t="s">
        <v>415</v>
      </c>
    </row>
    <row collapsed="false" customFormat="false" customHeight="false" hidden="false" ht="12.1" outlineLevel="0" r="3">
      <c r="A3" s="11" t="n">
        <v>45782</v>
      </c>
      <c r="B3" s="6" t="n">
        <v>6336.35</v>
      </c>
      <c r="C3" s="0" t="s">
        <v>415</v>
      </c>
      <c r="D3" s="11" t="n">
        <v>45484</v>
      </c>
      <c r="E3" s="6" t="n">
        <v>-290</v>
      </c>
      <c r="F3" s="0" t="s">
        <v>151</v>
      </c>
      <c r="G3" s="11" t="n">
        <v>45901</v>
      </c>
      <c r="H3" s="6" t="n">
        <v>7253.86</v>
      </c>
      <c r="I3" s="0" t="s">
        <v>415</v>
      </c>
      <c r="J3" s="11" t="n">
        <v>45538</v>
      </c>
      <c r="K3" s="6" t="n">
        <v>3655.02</v>
      </c>
      <c r="L3" s="0" t="s">
        <v>415</v>
      </c>
      <c r="M3" s="11" t="n">
        <v>45901</v>
      </c>
      <c r="N3" s="6" t="n">
        <v>8816</v>
      </c>
      <c r="O3" s="0" t="s">
        <v>415</v>
      </c>
      <c r="P3" s="11" t="n">
        <v>45482</v>
      </c>
      <c r="Q3" s="6" t="n">
        <v>-87.68</v>
      </c>
      <c r="R3" s="0" t="s">
        <v>150</v>
      </c>
      <c r="S3" s="11" t="n">
        <v>45567</v>
      </c>
      <c r="T3" s="6" t="n">
        <v>2579.49</v>
      </c>
      <c r="U3" s="0" t="s">
        <v>415</v>
      </c>
      <c r="V3" s="11" t="n">
        <v>45679</v>
      </c>
      <c r="W3" s="6" t="n">
        <v>1170.85</v>
      </c>
      <c r="X3" s="0" t="s">
        <v>415</v>
      </c>
      <c r="Y3" s="11" t="n">
        <v>45446</v>
      </c>
      <c r="Z3" s="6" t="n">
        <v>-28.6</v>
      </c>
      <c r="AA3" s="0" t="s">
        <v>136</v>
      </c>
      <c r="AB3" s="11" t="n">
        <v>45602</v>
      </c>
      <c r="AC3" s="6" t="n">
        <v>976.81</v>
      </c>
      <c r="AD3" s="0" t="s">
        <v>415</v>
      </c>
      <c r="AE3" s="11" t="n">
        <v>45841</v>
      </c>
      <c r="AF3" s="6" t="n">
        <v>-225.52</v>
      </c>
      <c r="AG3" s="0" t="s">
        <v>251</v>
      </c>
      <c r="AH3" s="11" t="n">
        <v>45457</v>
      </c>
      <c r="AI3" s="6" t="n">
        <v>-150.5</v>
      </c>
      <c r="AJ3" s="0" t="s">
        <v>140</v>
      </c>
      <c r="AK3" s="11" t="n">
        <v>45855</v>
      </c>
      <c r="AL3" s="6" t="n">
        <v>-370</v>
      </c>
      <c r="AM3" s="0" t="s">
        <v>259</v>
      </c>
      <c r="AN3" s="11" t="n">
        <v>45576</v>
      </c>
      <c r="AO3" s="6" t="n">
        <v>-87</v>
      </c>
      <c r="AP3" s="0" t="s">
        <v>173</v>
      </c>
      <c r="AQ3" s="11" t="n">
        <v>45538</v>
      </c>
      <c r="AR3" s="6" t="n">
        <v>2934.56</v>
      </c>
      <c r="AS3" s="0" t="s">
        <v>415</v>
      </c>
      <c r="AT3" s="11" t="n">
        <v>46135</v>
      </c>
      <c r="AU3" s="6" t="n">
        <v>150.9</v>
      </c>
      <c r="AV3" s="0" t="s">
        <v>415</v>
      </c>
      <c r="AW3" s="11" t="n">
        <v>46143</v>
      </c>
      <c r="AX3" s="6" t="s">
        <f>=5572.09</f>
      </c>
      <c r="AY3" s="0" t="s">
        <v>415</v>
      </c>
      <c r="AZ3" s="11" t="n">
        <v>45518</v>
      </c>
      <c r="BA3" s="6" t="s">
        <f>=-69.8</f>
      </c>
      <c r="BB3" s="0" t="s">
        <v>160</v>
      </c>
      <c r="BC3" s="11" t="n">
        <v>46172</v>
      </c>
      <c r="BD3" s="6" t="s">
        <f>=7246.1</f>
      </c>
      <c r="BE3" s="0" t="s">
        <v>415</v>
      </c>
      <c r="BF3" s="11" t="n">
        <v>45504</v>
      </c>
      <c r="BG3" s="6" t="s">
        <f>=-60.84</f>
      </c>
      <c r="BH3" s="0" t="s">
        <v>158</v>
      </c>
      <c r="BI3" s="11" t="n">
        <v>46044</v>
      </c>
      <c r="BJ3" s="6" t="s">
        <f>=1786.41</f>
      </c>
      <c r="BK3" s="0" t="s">
        <v>415</v>
      </c>
      <c r="BL3" s="11" t="n">
        <v>46134</v>
      </c>
      <c r="BM3" s="6" t="s">
        <f>=-194.46</f>
      </c>
      <c r="BN3" s="0" t="s">
        <v>355</v>
      </c>
      <c r="BO3" s="11" t="n">
        <v>46134</v>
      </c>
      <c r="BP3" s="6" t="s">
        <f>=6179.46</f>
      </c>
      <c r="BQ3" s="0" t="s">
        <v>415</v>
      </c>
      <c r="BR3" s="11" t="n">
        <v>46157</v>
      </c>
      <c r="BS3" s="6" t="s">
        <f>=1009.53</f>
      </c>
      <c r="BT3" s="0" t="s">
        <v>415</v>
      </c>
      <c r="BU3" s="11" t="n">
        <v>46078</v>
      </c>
      <c r="BV3" s="6" t="s">
        <f>=4882.23</f>
      </c>
      <c r="BW3" s="0" t="s">
        <v>415</v>
      </c>
      <c r="BX3" s="11" t="n">
        <v>46134</v>
      </c>
      <c r="BY3" s="6" t="s">
        <f>=-189.55</f>
      </c>
      <c r="BZ3" s="0" t="s">
        <v>354</v>
      </c>
      <c r="CA3" s="11" t="n">
        <v>45539</v>
      </c>
      <c r="CB3" s="6" t="s">
        <f>=-89.76</f>
      </c>
      <c r="CC3" s="0" t="s">
        <v>162</v>
      </c>
      <c r="CD3" s="11" t="n">
        <v>45441</v>
      </c>
      <c r="CE3" s="6" t="s">
        <f>=-94.74</f>
      </c>
      <c r="CF3" s="0" t="s">
        <v>134</v>
      </c>
      <c r="CG3" s="11" t="n">
        <v>45448</v>
      </c>
      <c r="CH3" s="6" t="s">
        <f>=-70.8</f>
      </c>
      <c r="CI3" s="0" t="s">
        <v>137</v>
      </c>
      <c r="CJ3" s="11" t="n">
        <v>45679</v>
      </c>
      <c r="CK3" s="6" t="s">
        <f>=888.67</f>
      </c>
      <c r="CL3" s="0" t="s">
        <v>415</v>
      </c>
      <c r="CM3" s="11" t="n">
        <v>45385</v>
      </c>
      <c r="CN3" s="6" t="s">
        <f>=-76.78</f>
      </c>
      <c r="CO3" s="0" t="s">
        <v>132</v>
      </c>
      <c r="CP3" s="11" t="n">
        <v>45560</v>
      </c>
      <c r="CQ3" s="6" t="s">
        <f>=-56.1</f>
      </c>
      <c r="CR3" s="0" t="s">
        <v>168</v>
      </c>
      <c r="CS3" s="11" t="n">
        <v>45763</v>
      </c>
      <c r="CT3" s="6" t="s">
        <f>=-38.15</f>
      </c>
      <c r="CU3" s="0" t="s">
        <v>225</v>
      </c>
    </row>
    <row collapsed="false" customFormat="false" customHeight="false" hidden="false" ht="12.1" outlineLevel="0" r="4">
      <c r="A4" s="11" t="n">
        <v>45811</v>
      </c>
      <c r="B4" s="6" t="n">
        <v>-941</v>
      </c>
      <c r="C4" s="0" t="s">
        <v>239</v>
      </c>
      <c r="D4" s="11" t="n">
        <v>45484</v>
      </c>
      <c r="E4" s="6" t="n">
        <v>2908.97</v>
      </c>
      <c r="F4" s="0" t="s">
        <v>415</v>
      </c>
      <c r="G4" s="11" t="n">
        <v>45927</v>
      </c>
      <c r="H4" s="6" t="n">
        <v>-1014</v>
      </c>
      <c r="I4" s="0" t="s">
        <v>287</v>
      </c>
      <c r="J4" s="11" t="n">
        <v>45555</v>
      </c>
      <c r="K4" s="6" t="n">
        <v>-139</v>
      </c>
      <c r="L4" s="0" t="s">
        <v>165</v>
      </c>
      <c r="M4" s="11" t="n">
        <v>46028</v>
      </c>
      <c r="N4" s="6" t="n">
        <v>-1601</v>
      </c>
      <c r="O4" s="0" t="s">
        <v>317</v>
      </c>
      <c r="P4" s="11" t="n">
        <v>45567</v>
      </c>
      <c r="Q4" s="6" t="n">
        <v>1322.75</v>
      </c>
      <c r="R4" s="0" t="s">
        <v>415</v>
      </c>
      <c r="S4" s="11" t="n">
        <v>45621</v>
      </c>
      <c r="T4" s="6" t="n">
        <v>-161</v>
      </c>
      <c r="U4" s="0" t="s">
        <v>189</v>
      </c>
      <c r="V4" s="11" t="n">
        <v>45719</v>
      </c>
      <c r="W4" s="6" t="n">
        <v>2300.77</v>
      </c>
      <c r="X4" s="0" t="s">
        <v>415</v>
      </c>
      <c r="Y4" s="11" t="n">
        <v>45447</v>
      </c>
      <c r="Z4" s="6" t="n">
        <v>1121.48</v>
      </c>
      <c r="AA4" s="0" t="s">
        <v>415</v>
      </c>
      <c r="AB4" s="11" t="n">
        <v>45630</v>
      </c>
      <c r="AC4" s="6" t="n">
        <v>975.21</v>
      </c>
      <c r="AD4" s="0" t="s">
        <v>415</v>
      </c>
      <c r="AE4" s="11" t="n">
        <v>46190</v>
      </c>
      <c r="AF4" s="6" t="n">
        <v>-319.25</v>
      </c>
      <c r="AG4" s="0" t="s">
        <v>377</v>
      </c>
      <c r="AH4" s="11" t="n">
        <v>45475</v>
      </c>
      <c r="AI4" s="6" t="n">
        <v>2332.78</v>
      </c>
      <c r="AJ4" s="0" t="s">
        <v>415</v>
      </c>
      <c r="AK4" s="11" t="n">
        <v>46219</v>
      </c>
      <c r="AL4" s="6" t="n">
        <v>-36.5</v>
      </c>
      <c r="AM4" s="0" t="s">
        <v>390</v>
      </c>
      <c r="AN4" s="11" t="n">
        <v>45817</v>
      </c>
      <c r="AO4" s="6" t="n">
        <v>-174</v>
      </c>
      <c r="AP4" s="0" t="s">
        <v>242</v>
      </c>
      <c r="AQ4" s="11" t="n">
        <v>45538</v>
      </c>
      <c r="AR4" s="6" t="n">
        <v>259.33</v>
      </c>
      <c r="AS4" s="0" t="s">
        <v>415</v>
      </c>
      <c r="AT4" s="11" t="n">
        <v>46490</v>
      </c>
      <c r="AU4" s="8" t="s">
        <f>=-Портфель!J18</f>
      </c>
      <c r="AV4" s="0" t="s">
        <v>416</v>
      </c>
      <c r="AW4" s="11" t="n">
        <v>46172</v>
      </c>
      <c r="AX4" s="6" t="s">
        <f>=52088.15</f>
      </c>
      <c r="AY4" s="0" t="s">
        <v>415</v>
      </c>
      <c r="AZ4" s="11" t="n">
        <v>45700</v>
      </c>
      <c r="BA4" s="6" t="s">
        <f>=-69.8</f>
      </c>
      <c r="BB4" s="0" t="s">
        <v>160</v>
      </c>
      <c r="BC4" s="11" t="n">
        <v>46172</v>
      </c>
      <c r="BD4" s="6" t="s">
        <f>=43481.43</f>
      </c>
      <c r="BE4" s="0" t="s">
        <v>415</v>
      </c>
      <c r="BF4" s="11" t="n">
        <v>45686</v>
      </c>
      <c r="BG4" s="6" t="s">
        <f>=-60.84</f>
      </c>
      <c r="BH4" s="0" t="s">
        <v>158</v>
      </c>
      <c r="BI4" s="11" t="n">
        <v>46052</v>
      </c>
      <c r="BJ4" s="6" t="s">
        <f>=8997.85</f>
      </c>
      <c r="BK4" s="0" t="s">
        <v>415</v>
      </c>
      <c r="BL4" s="11" t="n">
        <v>46172</v>
      </c>
      <c r="BM4" s="6" t="s">
        <f>=50722.39</f>
      </c>
      <c r="BN4" s="0" t="s">
        <v>415</v>
      </c>
      <c r="BO4" s="11" t="n">
        <v>46144</v>
      </c>
      <c r="BP4" s="6" t="s">
        <f>=4158.11</f>
      </c>
      <c r="BQ4" s="0" t="s">
        <v>415</v>
      </c>
      <c r="BR4" s="11" t="n">
        <v>46157</v>
      </c>
      <c r="BS4" s="6" t="s">
        <f>=1009.62</f>
      </c>
      <c r="BT4" s="0" t="s">
        <v>415</v>
      </c>
      <c r="BU4" s="11" t="n">
        <v>46083</v>
      </c>
      <c r="BV4" s="6" t="s">
        <f>=9766.79</f>
      </c>
      <c r="BW4" s="0" t="s">
        <v>415</v>
      </c>
      <c r="BX4" s="11" t="n">
        <v>46225</v>
      </c>
      <c r="BY4" s="6" t="s">
        <f>=-177.2</f>
      </c>
      <c r="BZ4" s="0" t="s">
        <v>395</v>
      </c>
      <c r="CA4" s="11" t="n">
        <v>45602</v>
      </c>
      <c r="CB4" s="6" t="s">
        <f>=722.48</f>
      </c>
      <c r="CC4" s="0" t="s">
        <v>415</v>
      </c>
      <c r="CD4" s="11" t="n">
        <v>45623</v>
      </c>
      <c r="CE4" s="6" t="s">
        <f>=-94.74</f>
      </c>
      <c r="CF4" s="0" t="s">
        <v>134</v>
      </c>
      <c r="CG4" s="11" t="n">
        <v>45474</v>
      </c>
      <c r="CH4" s="6" t="s">
        <f>=1086.68</f>
      </c>
      <c r="CI4" s="0" t="s">
        <v>415</v>
      </c>
      <c r="CJ4" s="11" t="n">
        <v>45756</v>
      </c>
      <c r="CK4" s="6" t="s">
        <f>=-79.28</f>
      </c>
      <c r="CL4" s="0" t="s">
        <v>223</v>
      </c>
      <c r="CM4" s="11" t="n">
        <v>45567</v>
      </c>
      <c r="CN4" s="6" t="s">
        <f>=-76.78</f>
      </c>
      <c r="CO4" s="0" t="s">
        <v>132</v>
      </c>
      <c r="CP4" s="11" t="n">
        <v>45742</v>
      </c>
      <c r="CQ4" s="6" t="s">
        <f>=-56.1</f>
      </c>
      <c r="CR4" s="0" t="s">
        <v>168</v>
      </c>
      <c r="CS4" s="11" t="n">
        <v>45945</v>
      </c>
      <c r="CT4" s="6" t="s">
        <f>=-38.15</f>
      </c>
      <c r="CU4" s="0" t="s">
        <v>225</v>
      </c>
    </row>
    <row collapsed="false" customFormat="false" customHeight="false" hidden="false" ht="12.1" outlineLevel="0" r="5">
      <c r="A5" s="11" t="n">
        <v>45901</v>
      </c>
      <c r="B5" s="6" t="n">
        <v>12885.39</v>
      </c>
      <c r="C5" s="0" t="s">
        <v>415</v>
      </c>
      <c r="D5" s="11" t="n">
        <v>45654</v>
      </c>
      <c r="E5" s="6" t="n">
        <v>5463.77</v>
      </c>
      <c r="F5" s="0" t="s">
        <v>415</v>
      </c>
      <c r="G5" s="11" t="n">
        <v>46153</v>
      </c>
      <c r="H5" s="6" t="n">
        <v>-1014</v>
      </c>
      <c r="I5" s="0" t="s">
        <v>287</v>
      </c>
      <c r="J5" s="11" t="n">
        <v>45630</v>
      </c>
      <c r="K5" s="6" t="n">
        <v>3391.65</v>
      </c>
      <c r="L5" s="0" t="s">
        <v>415</v>
      </c>
      <c r="M5" s="11" t="n">
        <v>46210</v>
      </c>
      <c r="N5" s="6" t="n">
        <v>-1066</v>
      </c>
      <c r="O5" s="0" t="s">
        <v>386</v>
      </c>
      <c r="P5" s="11" t="n">
        <v>45573</v>
      </c>
      <c r="Q5" s="6" t="n">
        <v>-199.2</v>
      </c>
      <c r="R5" s="0" t="s">
        <v>172</v>
      </c>
      <c r="S5" s="11" t="n">
        <v>45630</v>
      </c>
      <c r="T5" s="6" t="n">
        <v>2378.62</v>
      </c>
      <c r="U5" s="0" t="s">
        <v>415</v>
      </c>
      <c r="V5" s="11" t="n">
        <v>45855</v>
      </c>
      <c r="W5" s="6" t="n">
        <v>-690</v>
      </c>
      <c r="X5" s="0" t="s">
        <v>258</v>
      </c>
      <c r="Y5" s="11" t="n">
        <v>45567</v>
      </c>
      <c r="Z5" s="6" t="n">
        <v>382.41</v>
      </c>
      <c r="AA5" s="0" t="s">
        <v>415</v>
      </c>
      <c r="AB5" s="11" t="n">
        <v>45646</v>
      </c>
      <c r="AC5" s="6" t="n">
        <v>-94</v>
      </c>
      <c r="AD5" s="0" t="s">
        <v>201</v>
      </c>
      <c r="AE5" s="11" t="n">
        <v>46261</v>
      </c>
      <c r="AF5" s="8" t="s">
        <f>=-Портфель!J12</f>
      </c>
      <c r="AG5" s="0" t="s">
        <v>416</v>
      </c>
      <c r="AH5" s="11" t="n">
        <v>45848</v>
      </c>
      <c r="AI5" s="6" t="n">
        <v>-454.2</v>
      </c>
      <c r="AJ5" s="0" t="s">
        <v>252</v>
      </c>
      <c r="AK5" s="11" t="n">
        <v>46261</v>
      </c>
      <c r="AL5" s="8" t="s">
        <f>=-Портфель!J14</f>
      </c>
      <c r="AM5" s="0" t="s">
        <v>416</v>
      </c>
      <c r="AN5" s="11" t="n">
        <v>45948</v>
      </c>
      <c r="AO5" s="6" t="n">
        <v>-139</v>
      </c>
      <c r="AP5" s="0" t="s">
        <v>300</v>
      </c>
      <c r="AQ5" s="11" t="n">
        <v>45539</v>
      </c>
      <c r="AR5" s="6" t="n">
        <v>13.67</v>
      </c>
      <c r="AS5" s="0" t="s">
        <v>415</v>
      </c>
      <c r="AT5" s="0"/>
      <c r="AU5" s="10" t="s">
        <f>=XIRR(AU2:AU4,AT2:AT4)</f>
      </c>
      <c r="AV5" s="0"/>
      <c r="AW5" s="11" t="n">
        <v>46172</v>
      </c>
      <c r="AX5" s="6" t="s">
        <f>=930.15</f>
      </c>
      <c r="AY5" s="0" t="s">
        <v>415</v>
      </c>
      <c r="AZ5" s="11" t="n">
        <v>45882</v>
      </c>
      <c r="BA5" s="6" t="s">
        <f>=-69.8</f>
      </c>
      <c r="BB5" s="0" t="s">
        <v>160</v>
      </c>
      <c r="BC5" s="11" t="n">
        <v>46478</v>
      </c>
      <c r="BD5" s="8" t="s">
        <f>=-Портфель!J22</f>
      </c>
      <c r="BE5" s="0" t="s">
        <v>416</v>
      </c>
      <c r="BF5" s="11" t="n">
        <v>45868</v>
      </c>
      <c r="BG5" s="6" t="s">
        <f>=-60.84</f>
      </c>
      <c r="BH5" s="0" t="s">
        <v>158</v>
      </c>
      <c r="BI5" s="11" t="n">
        <v>46172</v>
      </c>
      <c r="BJ5" s="6" t="s">
        <f>=53737.88</f>
      </c>
      <c r="BK5" s="0" t="s">
        <v>415</v>
      </c>
      <c r="BL5" s="11" t="n">
        <v>46490</v>
      </c>
      <c r="BM5" s="8" t="s">
        <f>=-Портфель!J25</f>
      </c>
      <c r="BN5" s="0" t="s">
        <v>416</v>
      </c>
      <c r="BO5" s="11" t="n">
        <v>46146</v>
      </c>
      <c r="BP5" s="6" t="s">
        <f>=1034.62</f>
      </c>
      <c r="BQ5" s="0" t="s">
        <v>415</v>
      </c>
      <c r="BR5" s="11" t="n">
        <v>46170</v>
      </c>
      <c r="BS5" s="6" t="s">
        <f>=-126.6</f>
      </c>
      <c r="BT5" s="0" t="s">
        <v>370</v>
      </c>
      <c r="BU5" s="11" t="n">
        <v>46134</v>
      </c>
      <c r="BV5" s="6" t="s">
        <f>=-1037.12</f>
      </c>
      <c r="BW5" s="0" t="s">
        <v>353</v>
      </c>
      <c r="BX5" s="11" t="n">
        <v>46448</v>
      </c>
      <c r="BY5" s="8" t="s">
        <f>=-Портфель!J29</f>
      </c>
      <c r="BZ5" s="0" t="s">
        <v>416</v>
      </c>
      <c r="CA5" s="11" t="n">
        <v>45630</v>
      </c>
      <c r="CB5" s="6" t="s">
        <f>=1481.73</f>
      </c>
      <c r="CC5" s="0" t="s">
        <v>415</v>
      </c>
      <c r="CD5" s="11" t="n">
        <v>45805</v>
      </c>
      <c r="CE5" s="6" t="s">
        <f>=-94.74</f>
      </c>
      <c r="CF5" s="0" t="s">
        <v>134</v>
      </c>
      <c r="CG5" s="11" t="n">
        <v>45630</v>
      </c>
      <c r="CH5" s="6" t="s">
        <f>=-141.6</f>
      </c>
      <c r="CI5" s="0" t="s">
        <v>194</v>
      </c>
      <c r="CJ5" s="11" t="n">
        <v>45938</v>
      </c>
      <c r="CK5" s="6" t="s">
        <f>=-79.28</f>
      </c>
      <c r="CL5" s="0" t="s">
        <v>223</v>
      </c>
      <c r="CM5" s="11" t="n">
        <v>45749</v>
      </c>
      <c r="CN5" s="6" t="s">
        <f>=-76.78</f>
      </c>
      <c r="CO5" s="0" t="s">
        <v>132</v>
      </c>
      <c r="CP5" s="11" t="n">
        <v>45924</v>
      </c>
      <c r="CQ5" s="6" t="s">
        <f>=-56.1</f>
      </c>
      <c r="CR5" s="0" t="s">
        <v>168</v>
      </c>
      <c r="CS5" s="11" t="n">
        <v>46127</v>
      </c>
      <c r="CT5" s="6" t="s">
        <f>=-38.15</f>
      </c>
      <c r="CU5" s="0" t="s">
        <v>225</v>
      </c>
    </row>
    <row collapsed="false" customFormat="false" customHeight="false" hidden="false" ht="12.1" outlineLevel="0" r="6">
      <c r="A6" s="11" t="n">
        <v>46034</v>
      </c>
      <c r="B6" s="6" t="n">
        <v>-1382</v>
      </c>
      <c r="C6" s="0" t="s">
        <v>321</v>
      </c>
      <c r="D6" s="11" t="n">
        <v>45856</v>
      </c>
      <c r="E6" s="6" t="n">
        <v>-1212.6</v>
      </c>
      <c r="F6" s="0" t="s">
        <v>261</v>
      </c>
      <c r="G6" s="11" t="n">
        <v>46261</v>
      </c>
      <c r="H6" s="8" t="s">
        <f>=-Портфель!J4</f>
      </c>
      <c r="I6" s="0" t="s">
        <v>416</v>
      </c>
      <c r="J6" s="11" t="n">
        <v>45775</v>
      </c>
      <c r="K6" s="6" t="n">
        <v>-209</v>
      </c>
      <c r="L6" s="0" t="s">
        <v>229</v>
      </c>
      <c r="M6" s="11" t="n">
        <v>46261</v>
      </c>
      <c r="N6" s="8" t="s">
        <f>=-Портфель!J6</f>
      </c>
      <c r="O6" s="0" t="s">
        <v>416</v>
      </c>
      <c r="P6" s="11" t="n">
        <v>45602</v>
      </c>
      <c r="Q6" s="6" t="n">
        <v>1143.77</v>
      </c>
      <c r="R6" s="0" t="s">
        <v>415</v>
      </c>
      <c r="S6" s="11" t="n">
        <v>45793</v>
      </c>
      <c r="T6" s="6" t="n">
        <v>-84</v>
      </c>
      <c r="U6" s="0" t="s">
        <v>233</v>
      </c>
      <c r="V6" s="11" t="n">
        <v>46223</v>
      </c>
      <c r="W6" s="6" t="n">
        <v>-710.68</v>
      </c>
      <c r="X6" s="0" t="s">
        <v>392</v>
      </c>
      <c r="Y6" s="11" t="n">
        <v>45719</v>
      </c>
      <c r="Z6" s="6" t="n">
        <v>1490.31</v>
      </c>
      <c r="AA6" s="0" t="s">
        <v>415</v>
      </c>
      <c r="AB6" s="11" t="n">
        <v>45853</v>
      </c>
      <c r="AC6" s="6" t="n">
        <v>-167</v>
      </c>
      <c r="AD6" s="0" t="s">
        <v>255</v>
      </c>
      <c r="AE6" s="0"/>
      <c r="AF6" s="10" t="s">
        <f>=XIRR(AF2:AF5,AE2:AE5)</f>
      </c>
      <c r="AG6" s="0"/>
      <c r="AH6" s="11" t="n">
        <v>46212</v>
      </c>
      <c r="AI6" s="6" t="n">
        <v>-340.4</v>
      </c>
      <c r="AJ6" s="0" t="s">
        <v>387</v>
      </c>
      <c r="AK6" s="0"/>
      <c r="AL6" s="10" t="s">
        <f>=XIRR(AL2:AL5,AK2:AK5)</f>
      </c>
      <c r="AM6" s="0"/>
      <c r="AN6" s="11" t="n">
        <v>46202</v>
      </c>
      <c r="AO6" s="6" t="n">
        <v>-70</v>
      </c>
      <c r="AP6" s="0" t="s">
        <v>383</v>
      </c>
      <c r="AQ6" s="11" t="n">
        <v>45539</v>
      </c>
      <c r="AR6" s="6" t="n">
        <v>81.93</v>
      </c>
      <c r="AS6" s="0" t="s">
        <v>415</v>
      </c>
      <c r="AT6" s="0"/>
      <c r="AU6" s="8" t="s">
        <f>=-SUM(AU2:AU4)</f>
      </c>
      <c r="AV6" s="0" t="s">
        <v>417</v>
      </c>
      <c r="AW6" s="11" t="n">
        <v>46197</v>
      </c>
      <c r="AX6" s="6" t="s">
        <f>=-4428.16</f>
      </c>
      <c r="AY6" s="0" t="s">
        <v>379</v>
      </c>
      <c r="AZ6" s="11" t="n">
        <v>45993</v>
      </c>
      <c r="BA6" s="6" t="s">
        <f>=637.46</f>
      </c>
      <c r="BB6" s="0" t="s">
        <v>415</v>
      </c>
      <c r="BC6" s="0"/>
      <c r="BD6" s="10" t="s">
        <f>=XIRR(BD2:BD5,BC2:BC5)</f>
      </c>
      <c r="BE6" s="0"/>
      <c r="BF6" s="11" t="n">
        <v>46050</v>
      </c>
      <c r="BG6" s="6" t="s">
        <f>=-60.84</f>
      </c>
      <c r="BH6" s="0" t="s">
        <v>158</v>
      </c>
      <c r="BI6" s="11" t="n">
        <v>46176</v>
      </c>
      <c r="BJ6" s="6" t="s">
        <f>=-4275.6</f>
      </c>
      <c r="BK6" s="0" t="s">
        <v>373</v>
      </c>
      <c r="BL6" s="0"/>
      <c r="BM6" s="10" t="s">
        <f>=XIRR(BM2:BM5,BL2:BL5)</f>
      </c>
      <c r="BN6" s="0"/>
      <c r="BO6" s="11" t="n">
        <v>46160</v>
      </c>
      <c r="BP6" s="6" t="s">
        <f>=-169.2</f>
      </c>
      <c r="BQ6" s="0" t="s">
        <v>365</v>
      </c>
      <c r="BR6" s="11" t="n">
        <v>46176</v>
      </c>
      <c r="BS6" s="6" t="s">
        <f>=4040.35</f>
      </c>
      <c r="BT6" s="0" t="s">
        <v>415</v>
      </c>
      <c r="BU6" s="11" t="n">
        <v>46430</v>
      </c>
      <c r="BV6" s="8" t="s">
        <f>=-Портфель!J28</f>
      </c>
      <c r="BW6" s="0" t="s">
        <v>416</v>
      </c>
      <c r="BX6" s="0"/>
      <c r="BY6" s="10" t="s">
        <f>=XIRR(BY2:BY5,BX2:BX5)</f>
      </c>
      <c r="BZ6" s="0"/>
      <c r="CA6" s="11" t="n">
        <v>45721</v>
      </c>
      <c r="CB6" s="6" t="s">
        <f>=-224.4</f>
      </c>
      <c r="CC6" s="0" t="s">
        <v>217</v>
      </c>
      <c r="CD6" s="11" t="n">
        <v>45987</v>
      </c>
      <c r="CE6" s="6" t="s">
        <f>=-94.74</f>
      </c>
      <c r="CF6" s="0" t="s">
        <v>134</v>
      </c>
      <c r="CG6" s="11" t="n">
        <v>45812</v>
      </c>
      <c r="CH6" s="6" t="s">
        <f>=-141.6</f>
      </c>
      <c r="CI6" s="0" t="s">
        <v>194</v>
      </c>
      <c r="CJ6" s="11" t="n">
        <v>46120</v>
      </c>
      <c r="CK6" s="6" t="s">
        <f>=-79.28</f>
      </c>
      <c r="CL6" s="0" t="s">
        <v>223</v>
      </c>
      <c r="CM6" s="11" t="n">
        <v>45931</v>
      </c>
      <c r="CN6" s="6" t="s">
        <f>=-76.78</f>
      </c>
      <c r="CO6" s="0" t="s">
        <v>132</v>
      </c>
      <c r="CP6" s="11" t="n">
        <v>45933</v>
      </c>
      <c r="CQ6" s="6" t="s">
        <f>=845.24</f>
      </c>
      <c r="CR6" s="0" t="s">
        <v>415</v>
      </c>
      <c r="CS6" s="11" t="n">
        <v>46261</v>
      </c>
      <c r="CT6" s="8" t="s">
        <f>=-Портфель!J36</f>
      </c>
      <c r="CU6" s="0" t="s">
        <v>416</v>
      </c>
    </row>
    <row collapsed="false" customFormat="false" customHeight="false" hidden="false" ht="12.1" outlineLevel="0" r="7">
      <c r="A7" s="11" t="n">
        <v>46146</v>
      </c>
      <c r="B7" s="6" t="n">
        <v>-967</v>
      </c>
      <c r="C7" s="0" t="s">
        <v>361</v>
      </c>
      <c r="D7" s="11" t="n">
        <v>46125</v>
      </c>
      <c r="E7" s="6" t="n">
        <v>3175.34</v>
      </c>
      <c r="F7" s="0" t="s">
        <v>415</v>
      </c>
      <c r="G7" s="0"/>
      <c r="H7" s="10" t="s">
        <f>=XIRR(H2:H6,G2:G6)</f>
      </c>
      <c r="I7" s="0"/>
      <c r="J7" s="11" t="n">
        <v>45929</v>
      </c>
      <c r="K7" s="6" t="n">
        <v>-209</v>
      </c>
      <c r="L7" s="0" t="s">
        <v>229</v>
      </c>
      <c r="M7" s="0"/>
      <c r="N7" s="10" t="s">
        <f>=XIRR(N2:N6,M2:M6)</f>
      </c>
      <c r="O7" s="0"/>
      <c r="P7" s="11" t="n">
        <v>45654</v>
      </c>
      <c r="Q7" s="6" t="n">
        <v>2572.86</v>
      </c>
      <c r="R7" s="0" t="s">
        <v>415</v>
      </c>
      <c r="S7" s="11" t="n">
        <v>45855</v>
      </c>
      <c r="T7" s="6" t="n">
        <v>-86</v>
      </c>
      <c r="U7" s="0" t="s">
        <v>257</v>
      </c>
      <c r="V7" s="11" t="n">
        <v>46261</v>
      </c>
      <c r="W7" s="8" t="s">
        <f>=-Портфель!J9</f>
      </c>
      <c r="X7" s="0" t="s">
        <v>416</v>
      </c>
      <c r="Y7" s="11" t="n">
        <v>45817</v>
      </c>
      <c r="Z7" s="6" t="n">
        <v>-277.38</v>
      </c>
      <c r="AA7" s="0" t="s">
        <v>241</v>
      </c>
      <c r="AB7" s="11" t="n">
        <v>46010</v>
      </c>
      <c r="AC7" s="6" t="n">
        <v>-107</v>
      </c>
      <c r="AD7" s="0" t="s">
        <v>313</v>
      </c>
      <c r="AE7" s="0"/>
      <c r="AF7" s="8" t="s">
        <f>=-SUM(AF2:AF5)</f>
      </c>
      <c r="AG7" s="0" t="s">
        <v>417</v>
      </c>
      <c r="AH7" s="11" t="n">
        <v>46261</v>
      </c>
      <c r="AI7" s="8" t="s">
        <f>=-Портфель!J13</f>
      </c>
      <c r="AJ7" s="0" t="s">
        <v>416</v>
      </c>
      <c r="AK7" s="0"/>
      <c r="AL7" s="8" t="s">
        <f>=-SUM(AL2:AL5)</f>
      </c>
      <c r="AM7" s="0" t="s">
        <v>417</v>
      </c>
      <c r="AN7" s="11" t="n">
        <v>46261</v>
      </c>
      <c r="AO7" s="8" t="s">
        <f>=-Портфель!J15</f>
      </c>
      <c r="AP7" s="0" t="s">
        <v>416</v>
      </c>
      <c r="AQ7" s="11" t="n">
        <v>45555</v>
      </c>
      <c r="AR7" s="6" t="n">
        <v>55.11</v>
      </c>
      <c r="AS7" s="0" t="s">
        <v>415</v>
      </c>
      <c r="AT7" s="0"/>
      <c r="AU7" s="0"/>
      <c r="AV7" s="0"/>
      <c r="AW7" s="11" t="n">
        <v>46197</v>
      </c>
      <c r="AX7" s="6" t="s">
        <f>=4227.65</f>
      </c>
      <c r="AY7" s="0" t="s">
        <v>415</v>
      </c>
      <c r="AZ7" s="11" t="n">
        <v>46037</v>
      </c>
      <c r="BA7" s="6" t="s">
        <f>=652.33</f>
      </c>
      <c r="BB7" s="0" t="s">
        <v>415</v>
      </c>
      <c r="BC7" s="0"/>
      <c r="BD7" s="8" t="s">
        <f>=-SUM(BD2:BD5)</f>
      </c>
      <c r="BE7" s="0" t="s">
        <v>417</v>
      </c>
      <c r="BF7" s="11" t="n">
        <v>46066</v>
      </c>
      <c r="BG7" s="6" t="s">
        <f>=588.02</f>
      </c>
      <c r="BH7" s="0" t="s">
        <v>415</v>
      </c>
      <c r="BI7" s="11" t="n">
        <v>46409</v>
      </c>
      <c r="BJ7" s="8" t="s">
        <f>=-Портфель!J24</f>
      </c>
      <c r="BK7" s="0" t="s">
        <v>416</v>
      </c>
      <c r="BL7" s="0"/>
      <c r="BM7" s="8" t="s">
        <f>=-SUM(BM2:BM5)</f>
      </c>
      <c r="BN7" s="0" t="s">
        <v>417</v>
      </c>
      <c r="BO7" s="11" t="n">
        <v>46190</v>
      </c>
      <c r="BP7" s="6" t="s">
        <f>=-169.2</f>
      </c>
      <c r="BQ7" s="0" t="s">
        <v>365</v>
      </c>
      <c r="BR7" s="11" t="n">
        <v>46176</v>
      </c>
      <c r="BS7" s="6" t="s">
        <f>=1010.08</f>
      </c>
      <c r="BT7" s="0" t="s">
        <v>415</v>
      </c>
      <c r="BU7" s="0"/>
      <c r="BV7" s="10" t="s">
        <f>=XIRR(BV2:BV6,BU2:BU6)</f>
      </c>
      <c r="BW7" s="0"/>
      <c r="BX7" s="0"/>
      <c r="BY7" s="8" t="s">
        <f>=-SUM(BY2:BY5)</f>
      </c>
      <c r="BZ7" s="0" t="s">
        <v>417</v>
      </c>
      <c r="CA7" s="11" t="n">
        <v>45903</v>
      </c>
      <c r="CB7" s="6" t="s">
        <f>=-224.4</f>
      </c>
      <c r="CC7" s="0" t="s">
        <v>217</v>
      </c>
      <c r="CD7" s="11" t="n">
        <v>45993</v>
      </c>
      <c r="CE7" s="6" t="s">
        <f>=2398.67</f>
      </c>
      <c r="CF7" s="0" t="s">
        <v>415</v>
      </c>
      <c r="CG7" s="11" t="n">
        <v>45994</v>
      </c>
      <c r="CH7" s="6" t="s">
        <f>=-141.6</f>
      </c>
      <c r="CI7" s="0" t="s">
        <v>194</v>
      </c>
      <c r="CJ7" s="11" t="n">
        <v>46261</v>
      </c>
      <c r="CK7" s="8" t="s">
        <f>=-Портфель!J33</f>
      </c>
      <c r="CL7" s="0" t="s">
        <v>416</v>
      </c>
      <c r="CM7" s="11" t="n">
        <v>46113</v>
      </c>
      <c r="CN7" s="6" t="s">
        <f>=-76.78</f>
      </c>
      <c r="CO7" s="0" t="s">
        <v>132</v>
      </c>
      <c r="CP7" s="11" t="n">
        <v>46106</v>
      </c>
      <c r="CQ7" s="6" t="s">
        <f>=-112.2</f>
      </c>
      <c r="CR7" s="0" t="s">
        <v>343</v>
      </c>
      <c r="CS7" s="0"/>
      <c r="CT7" s="10" t="s">
        <f>=XIRR(CT2:CT6,CS2:CS6)</f>
      </c>
      <c r="CU7" s="0"/>
    </row>
    <row collapsed="false" customFormat="false" customHeight="false" hidden="false" ht="12.1" outlineLevel="0" r="8">
      <c r="A8" s="11" t="n">
        <v>46261</v>
      </c>
      <c r="B8" s="8" t="s">
        <f>=-Портфель!J2</f>
      </c>
      <c r="C8" s="0" t="s">
        <v>416</v>
      </c>
      <c r="D8" s="11" t="n">
        <v>46125</v>
      </c>
      <c r="E8" s="6" t="n">
        <v>635.05</v>
      </c>
      <c r="F8" s="0" t="s">
        <v>415</v>
      </c>
      <c r="G8" s="0"/>
      <c r="H8" s="8" t="s">
        <f>=-SUM(H2:H6)</f>
      </c>
      <c r="I8" s="0" t="s">
        <v>417</v>
      </c>
      <c r="J8" s="11" t="n">
        <v>46139</v>
      </c>
      <c r="K8" s="6" t="n">
        <v>-287</v>
      </c>
      <c r="L8" s="0" t="s">
        <v>359</v>
      </c>
      <c r="M8" s="0"/>
      <c r="N8" s="8" t="s">
        <f>=-SUM(N2:N6)</f>
      </c>
      <c r="O8" s="0" t="s">
        <v>417</v>
      </c>
      <c r="P8" s="11" t="n">
        <v>45665</v>
      </c>
      <c r="Q8" s="6" t="n">
        <v>-181.68</v>
      </c>
      <c r="R8" s="0" t="s">
        <v>206</v>
      </c>
      <c r="S8" s="11" t="n">
        <v>45936</v>
      </c>
      <c r="T8" s="6" t="n">
        <v>-91</v>
      </c>
      <c r="U8" s="0" t="s">
        <v>291</v>
      </c>
      <c r="V8" s="0"/>
      <c r="W8" s="10" t="s">
        <f>=XIRR(W2:W7,V2:V7)</f>
      </c>
      <c r="X8" s="0"/>
      <c r="Y8" s="11" t="n">
        <v>46125</v>
      </c>
      <c r="Z8" s="6" t="n">
        <v>2866.98</v>
      </c>
      <c r="AA8" s="0" t="s">
        <v>415</v>
      </c>
      <c r="AB8" s="11" t="n">
        <v>46125</v>
      </c>
      <c r="AC8" s="6" t="n">
        <v>882.29</v>
      </c>
      <c r="AD8" s="0" t="s">
        <v>415</v>
      </c>
      <c r="AE8" s="0"/>
      <c r="AF8" s="0"/>
      <c r="AG8" s="0"/>
      <c r="AH8" s="0"/>
      <c r="AI8" s="10" t="s">
        <f>=XIRR(AI2:AI7,AH2:AH7)</f>
      </c>
      <c r="AJ8" s="0"/>
      <c r="AK8" s="0"/>
      <c r="AL8" s="0"/>
      <c r="AM8" s="0"/>
      <c r="AN8" s="0"/>
      <c r="AO8" s="10" t="s">
        <f>=XIRR(AO2:AO7,AN2:AN7)</f>
      </c>
      <c r="AP8" s="0"/>
      <c r="AQ8" s="11" t="n">
        <v>45559</v>
      </c>
      <c r="AR8" s="6" t="n">
        <v>137.9</v>
      </c>
      <c r="AS8" s="0" t="s">
        <v>415</v>
      </c>
      <c r="AT8" s="0"/>
      <c r="AU8" s="0"/>
      <c r="AV8" s="0"/>
      <c r="AW8" s="11" t="n">
        <v>46198</v>
      </c>
      <c r="AX8" s="6" t="s">
        <f>=841.44</f>
      </c>
      <c r="AY8" s="0" t="s">
        <v>415</v>
      </c>
      <c r="AZ8" s="11" t="n">
        <v>46037</v>
      </c>
      <c r="BA8" s="6" t="s">
        <f>=3261.74</f>
      </c>
      <c r="BB8" s="0" t="s">
        <v>415</v>
      </c>
      <c r="BC8" s="0"/>
      <c r="BD8" s="0"/>
      <c r="BE8" s="0"/>
      <c r="BF8" s="11" t="n">
        <v>46160</v>
      </c>
      <c r="BG8" s="6" t="s">
        <f>=2473.47</f>
      </c>
      <c r="BH8" s="0" t="s">
        <v>415</v>
      </c>
      <c r="BI8" s="0"/>
      <c r="BJ8" s="10" t="s">
        <f>=XIRR(BJ2:BJ7,BI2:BI7)</f>
      </c>
      <c r="BK8" s="0"/>
      <c r="BL8" s="0"/>
      <c r="BM8" s="0"/>
      <c r="BN8" s="0"/>
      <c r="BO8" s="11" t="n">
        <v>46220</v>
      </c>
      <c r="BP8" s="6" t="s">
        <f>=-169.2</f>
      </c>
      <c r="BQ8" s="0" t="s">
        <v>365</v>
      </c>
      <c r="BR8" s="11" t="n">
        <v>46200</v>
      </c>
      <c r="BS8" s="6" t="s">
        <f>=-189.9</f>
      </c>
      <c r="BT8" s="0" t="s">
        <v>382</v>
      </c>
      <c r="BU8" s="0"/>
      <c r="BV8" s="8" t="s">
        <f>=-SUM(BV2:BV6)</f>
      </c>
      <c r="BW8" s="0" t="s">
        <v>417</v>
      </c>
      <c r="BX8" s="0"/>
      <c r="BY8" s="0"/>
      <c r="BZ8" s="0"/>
      <c r="CA8" s="11" t="n">
        <v>46085</v>
      </c>
      <c r="CB8" s="6" t="s">
        <f>=-224.4</f>
      </c>
      <c r="CC8" s="0" t="s">
        <v>217</v>
      </c>
      <c r="CD8" s="11" t="n">
        <v>46169</v>
      </c>
      <c r="CE8" s="6" t="s">
        <f>=-236.85</f>
      </c>
      <c r="CF8" s="0" t="s">
        <v>368</v>
      </c>
      <c r="CG8" s="11" t="n">
        <v>46176</v>
      </c>
      <c r="CH8" s="6" t="s">
        <f>=-141.6</f>
      </c>
      <c r="CI8" s="0" t="s">
        <v>194</v>
      </c>
      <c r="CJ8" s="0"/>
      <c r="CK8" s="10" t="s">
        <f>=XIRR(CK2:CK7,CJ2:CJ7)</f>
      </c>
      <c r="CL8" s="0"/>
      <c r="CM8" s="11" t="n">
        <v>46157</v>
      </c>
      <c r="CN8" s="6" t="s">
        <f>=633.23</f>
      </c>
      <c r="CO8" s="0" t="s">
        <v>415</v>
      </c>
      <c r="CP8" s="11" t="n">
        <v>46261</v>
      </c>
      <c r="CQ8" s="8" t="s">
        <f>=-Портфель!J35</f>
      </c>
      <c r="CR8" s="0" t="s">
        <v>416</v>
      </c>
      <c r="CS8" s="0"/>
      <c r="CT8" s="8" t="s">
        <f>=-SUM(CT2:CT6)</f>
      </c>
      <c r="CU8" s="0" t="s">
        <v>417</v>
      </c>
    </row>
    <row collapsed="false" customFormat="false" customHeight="false" hidden="false" ht="12.1" outlineLevel="0" r="9">
      <c r="A9" s="0"/>
      <c r="B9" s="10" t="s">
        <f>=XIRR(B2:B8,A2:A8)</f>
      </c>
      <c r="C9" s="0"/>
      <c r="D9" s="11" t="n">
        <v>46223</v>
      </c>
      <c r="E9" s="6" t="n">
        <v>-1703.28</v>
      </c>
      <c r="F9" s="0" t="s">
        <v>391</v>
      </c>
      <c r="G9" s="0"/>
      <c r="H9" s="0"/>
      <c r="I9" s="0"/>
      <c r="J9" s="11" t="n">
        <v>46261</v>
      </c>
      <c r="K9" s="8" t="s">
        <f>=-Портфель!J5</f>
      </c>
      <c r="L9" s="0" t="s">
        <v>416</v>
      </c>
      <c r="M9" s="0"/>
      <c r="N9" s="0"/>
      <c r="O9" s="0"/>
      <c r="P9" s="11" t="n">
        <v>45810</v>
      </c>
      <c r="Q9" s="6" t="n">
        <v>-450.32</v>
      </c>
      <c r="R9" s="0" t="s">
        <v>238</v>
      </c>
      <c r="S9" s="11" t="n">
        <v>46030</v>
      </c>
      <c r="T9" s="6" t="n">
        <v>-94</v>
      </c>
      <c r="U9" s="0" t="s">
        <v>318</v>
      </c>
      <c r="V9" s="0"/>
      <c r="W9" s="8" t="s">
        <f>=-SUM(W2:W7)</f>
      </c>
      <c r="X9" s="0" t="s">
        <v>417</v>
      </c>
      <c r="Y9" s="11" t="n">
        <v>46182</v>
      </c>
      <c r="Z9" s="6" t="n">
        <v>-503.57</v>
      </c>
      <c r="AA9" s="0" t="s">
        <v>376</v>
      </c>
      <c r="AB9" s="11" t="n">
        <v>46125</v>
      </c>
      <c r="AC9" s="6" t="n">
        <v>1764.6</v>
      </c>
      <c r="AD9" s="0" t="s">
        <v>415</v>
      </c>
      <c r="AE9" s="0"/>
      <c r="AF9" s="0"/>
      <c r="AG9" s="0"/>
      <c r="AH9" s="0"/>
      <c r="AI9" s="8" t="s">
        <f>=-SUM(AI2:AI7)</f>
      </c>
      <c r="AJ9" s="0" t="s">
        <v>417</v>
      </c>
      <c r="AK9" s="0"/>
      <c r="AL9" s="0"/>
      <c r="AM9" s="0"/>
      <c r="AN9" s="0"/>
      <c r="AO9" s="8" t="s">
        <f>=-SUM(AO2:AO7)</f>
      </c>
      <c r="AP9" s="0" t="s">
        <v>417</v>
      </c>
      <c r="AQ9" s="11" t="n">
        <v>45560</v>
      </c>
      <c r="AR9" s="6" t="n">
        <v>55.19</v>
      </c>
      <c r="AS9" s="0" t="s">
        <v>415</v>
      </c>
      <c r="AT9" s="0"/>
      <c r="AU9" s="0"/>
      <c r="AV9" s="0"/>
      <c r="AW9" s="11" t="n">
        <v>46431</v>
      </c>
      <c r="AX9" s="8" t="s">
        <f>=-Портфель!J20</f>
      </c>
      <c r="AY9" s="0" t="s">
        <v>416</v>
      </c>
      <c r="AZ9" s="11" t="n">
        <v>46037</v>
      </c>
      <c r="BA9" s="6" t="s">
        <f>=2610.4</f>
      </c>
      <c r="BB9" s="0" t="s">
        <v>415</v>
      </c>
      <c r="BC9" s="0"/>
      <c r="BD9" s="0"/>
      <c r="BE9" s="0"/>
      <c r="BF9" s="11" t="n">
        <v>46161</v>
      </c>
      <c r="BG9" s="6" t="s">
        <f>=618.51</f>
      </c>
      <c r="BH9" s="0" t="s">
        <v>415</v>
      </c>
      <c r="BI9" s="0"/>
      <c r="BJ9" s="8" t="s">
        <f>=-SUM(BJ2:BJ7)</f>
      </c>
      <c r="BK9" s="0" t="s">
        <v>417</v>
      </c>
      <c r="BL9" s="0"/>
      <c r="BM9" s="0"/>
      <c r="BN9" s="0"/>
      <c r="BO9" s="11" t="n">
        <v>46226</v>
      </c>
      <c r="BP9" s="6" t="s">
        <f>=2013.75</f>
      </c>
      <c r="BQ9" s="0" t="s">
        <v>415</v>
      </c>
      <c r="BR9" s="11" t="n">
        <v>46230</v>
      </c>
      <c r="BS9" s="6" t="s">
        <f>=-189.9</f>
      </c>
      <c r="BT9" s="0" t="s">
        <v>382</v>
      </c>
      <c r="BU9" s="0"/>
      <c r="BV9" s="0"/>
      <c r="BW9" s="0"/>
      <c r="BX9" s="0"/>
      <c r="BY9" s="0"/>
      <c r="BZ9" s="0"/>
      <c r="CA9" s="11" t="n">
        <v>46261</v>
      </c>
      <c r="CB9" s="8" t="s">
        <f>=-Портфель!J30</f>
      </c>
      <c r="CC9" s="0" t="s">
        <v>416</v>
      </c>
      <c r="CD9" s="11" t="n">
        <v>46261</v>
      </c>
      <c r="CE9" s="8" t="s">
        <f>=-Портфель!J31</f>
      </c>
      <c r="CF9" s="0" t="s">
        <v>416</v>
      </c>
      <c r="CG9" s="11" t="n">
        <v>46261</v>
      </c>
      <c r="CH9" s="8" t="s">
        <f>=-Портфель!J32</f>
      </c>
      <c r="CI9" s="0" t="s">
        <v>416</v>
      </c>
      <c r="CJ9" s="0"/>
      <c r="CK9" s="8" t="s">
        <f>=-SUM(CK2:CK7)</f>
      </c>
      <c r="CL9" s="0" t="s">
        <v>417</v>
      </c>
      <c r="CM9" s="11" t="n">
        <v>46261</v>
      </c>
      <c r="CN9" s="8" t="s">
        <f>=-Портфель!J34</f>
      </c>
      <c r="CO9" s="0" t="s">
        <v>416</v>
      </c>
      <c r="CP9" s="0"/>
      <c r="CQ9" s="10" t="s">
        <f>=XIRR(CQ2:CQ8,CP2:CP8)</f>
      </c>
      <c r="CR9" s="0"/>
    </row>
    <row collapsed="false" customFormat="false" customHeight="false" hidden="false" ht="12.1" outlineLevel="0" r="10">
      <c r="A10" s="0"/>
      <c r="B10" s="8" t="s">
        <f>=-SUM(B2:B8)</f>
      </c>
      <c r="C10" s="0" t="s">
        <v>417</v>
      </c>
      <c r="D10" s="11" t="n">
        <v>46261</v>
      </c>
      <c r="E10" s="8" t="s">
        <f>=-Портфель!J3</f>
      </c>
      <c r="F10" s="0" t="s">
        <v>416</v>
      </c>
      <c r="G10" s="0"/>
      <c r="H10" s="0"/>
      <c r="I10" s="0"/>
      <c r="J10" s="0"/>
      <c r="K10" s="10" t="s">
        <f>=XIRR(K2:K9,J2:J9)</f>
      </c>
      <c r="L10" s="0"/>
      <c r="M10" s="0"/>
      <c r="N10" s="0"/>
      <c r="O10" s="0"/>
      <c r="P10" s="11" t="n">
        <v>45864</v>
      </c>
      <c r="Q10" s="6" t="n">
        <v>667.08</v>
      </c>
      <c r="R10" s="0" t="s">
        <v>415</v>
      </c>
      <c r="S10" s="11" t="n">
        <v>46167</v>
      </c>
      <c r="T10" s="6" t="n">
        <v>-117</v>
      </c>
      <c r="U10" s="0" t="s">
        <v>367</v>
      </c>
      <c r="V10" s="0"/>
      <c r="W10" s="0"/>
      <c r="X10" s="0"/>
      <c r="Y10" s="11" t="n">
        <v>46261</v>
      </c>
      <c r="Z10" s="8" t="s">
        <f>=-Портфель!J10</f>
      </c>
      <c r="AA10" s="0" t="s">
        <v>416</v>
      </c>
      <c r="AB10" s="11" t="n">
        <v>46261</v>
      </c>
      <c r="AC10" s="8" t="s">
        <f>=-Портфель!J11</f>
      </c>
      <c r="AD10" s="0" t="s">
        <v>416</v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11" t="n">
        <v>45567</v>
      </c>
      <c r="AR10" s="6" t="n">
        <v>179.93</v>
      </c>
      <c r="AS10" s="0" t="s">
        <v>415</v>
      </c>
      <c r="AT10" s="0"/>
      <c r="AU10" s="0"/>
      <c r="AV10" s="0"/>
      <c r="AW10" s="0"/>
      <c r="AX10" s="10" t="s">
        <f>=XIRR(AX2:AX9,AW2:AW9)</f>
      </c>
      <c r="AY10" s="0"/>
      <c r="AZ10" s="11" t="n">
        <v>46064</v>
      </c>
      <c r="BA10" s="6" t="s">
        <f>=-453.7</f>
      </c>
      <c r="BB10" s="0" t="s">
        <v>332</v>
      </c>
      <c r="BC10" s="0"/>
      <c r="BD10" s="0"/>
      <c r="BE10" s="0"/>
      <c r="BF10" s="11" t="n">
        <v>46161</v>
      </c>
      <c r="BG10" s="6" t="s">
        <f>=4329.31</f>
      </c>
      <c r="BH10" s="0" t="s">
        <v>415</v>
      </c>
      <c r="BI10" s="0"/>
      <c r="BJ10" s="0"/>
      <c r="BK10" s="0"/>
      <c r="BL10" s="0"/>
      <c r="BM10" s="0"/>
      <c r="BN10" s="0"/>
      <c r="BO10" s="11" t="n">
        <v>46232</v>
      </c>
      <c r="BP10" s="6" t="s">
        <f>=1027.26</f>
      </c>
      <c r="BQ10" s="0" t="s">
        <v>415</v>
      </c>
      <c r="BR10" s="11" t="n">
        <v>46260</v>
      </c>
      <c r="BS10" s="6" t="s">
        <f>=-189.9</f>
      </c>
      <c r="BT10" s="0" t="s">
        <v>382</v>
      </c>
      <c r="BU10" s="0"/>
      <c r="BV10" s="0"/>
      <c r="BW10" s="0"/>
      <c r="BX10" s="0"/>
      <c r="BY10" s="0"/>
      <c r="BZ10" s="0"/>
      <c r="CA10" s="0"/>
      <c r="CB10" s="10" t="s">
        <f>=XIRR(CB2:CB9,CA2:CA9)</f>
      </c>
      <c r="CC10" s="0"/>
      <c r="CD10" s="0"/>
      <c r="CE10" s="10" t="s">
        <f>=XIRR(CE2:CE9,CD2:CD9)</f>
      </c>
      <c r="CF10" s="0"/>
      <c r="CG10" s="0"/>
      <c r="CH10" s="10" t="s">
        <f>=XIRR(CH2:CH9,CG2:CG9)</f>
      </c>
      <c r="CI10" s="0"/>
      <c r="CJ10" s="0"/>
      <c r="CK10" s="0"/>
      <c r="CL10" s="0"/>
      <c r="CM10" s="0"/>
      <c r="CN10" s="10" t="s">
        <f>=XIRR(CN2:CN9,CM2:CM9)</f>
      </c>
      <c r="CO10" s="0"/>
      <c r="CP10" s="0"/>
      <c r="CQ10" s="8" t="s">
        <f>=-SUM(CQ2:CQ8)</f>
      </c>
      <c r="CR10" s="0" t="s">
        <v>417</v>
      </c>
    </row>
    <row collapsed="false" customFormat="false" customHeight="false" hidden="false" ht="12.1" outlineLevel="0" r="11">
      <c r="A11" s="0"/>
      <c r="B11" s="0"/>
      <c r="C11" s="0"/>
      <c r="D11" s="0"/>
      <c r="E11" s="10" t="s">
        <f>=XIRR(E2:E10,D2:D10)</f>
      </c>
      <c r="F11" s="0"/>
      <c r="G11" s="0"/>
      <c r="H11" s="0"/>
      <c r="I11" s="0"/>
      <c r="J11" s="0"/>
      <c r="K11" s="8" t="s">
        <f>=-SUM(K2:K9)</f>
      </c>
      <c r="L11" s="0" t="s">
        <v>417</v>
      </c>
      <c r="M11" s="0"/>
      <c r="N11" s="0"/>
      <c r="O11" s="0"/>
      <c r="P11" s="11" t="n">
        <v>45870</v>
      </c>
      <c r="Q11" s="6" t="n">
        <v>649.83</v>
      </c>
      <c r="R11" s="0" t="s">
        <v>415</v>
      </c>
      <c r="S11" s="11" t="n">
        <v>46244</v>
      </c>
      <c r="T11" s="6" t="n">
        <v>-120</v>
      </c>
      <c r="U11" s="0" t="s">
        <v>405</v>
      </c>
      <c r="V11" s="0"/>
      <c r="W11" s="0"/>
      <c r="X11" s="0"/>
      <c r="Y11" s="0"/>
      <c r="Z11" s="10" t="s">
        <f>=XIRR(Z2:Z10,Y2:Y10)</f>
      </c>
      <c r="AA11" s="0"/>
      <c r="AB11" s="0"/>
      <c r="AC11" s="10" t="s">
        <f>=XIRR(AC2:AC10,AB2:AB10)</f>
      </c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11" t="n">
        <v>45567</v>
      </c>
      <c r="AR11" s="6" t="n">
        <v>69.21</v>
      </c>
      <c r="AS11" s="0" t="s">
        <v>415</v>
      </c>
      <c r="AT11" s="0"/>
      <c r="AU11" s="0"/>
      <c r="AV11" s="0"/>
      <c r="AW11" s="0"/>
      <c r="AX11" s="8" t="s">
        <f>=-SUM(AX2:AX9)</f>
      </c>
      <c r="AY11" s="0" t="s">
        <v>417</v>
      </c>
      <c r="AZ11" s="11" t="n">
        <v>46091</v>
      </c>
      <c r="BA11" s="6" t="s">
        <f>=5720.47</f>
      </c>
      <c r="BB11" s="0" t="s">
        <v>415</v>
      </c>
      <c r="BC11" s="0"/>
      <c r="BD11" s="0"/>
      <c r="BE11" s="0"/>
      <c r="BF11" s="11" t="n">
        <v>46163</v>
      </c>
      <c r="BG11" s="6" t="s">
        <f>=620.44</f>
      </c>
      <c r="BH11" s="0" t="s">
        <v>415</v>
      </c>
      <c r="BI11" s="0"/>
      <c r="BJ11" s="0"/>
      <c r="BK11" s="0"/>
      <c r="BL11" s="0"/>
      <c r="BM11" s="0"/>
      <c r="BN11" s="0"/>
      <c r="BO11" s="11" t="n">
        <v>46250</v>
      </c>
      <c r="BP11" s="6" t="s">
        <f>=-211.5</f>
      </c>
      <c r="BQ11" s="0" t="s">
        <v>408</v>
      </c>
      <c r="BR11" s="11" t="n">
        <v>46522</v>
      </c>
      <c r="BS11" s="8" t="s">
        <f>=-Портфель!J27</f>
      </c>
      <c r="BT11" s="0" t="s">
        <v>416</v>
      </c>
      <c r="BU11" s="0"/>
      <c r="BV11" s="0"/>
      <c r="BW11" s="0"/>
      <c r="BX11" s="0"/>
      <c r="BY11" s="0"/>
      <c r="BZ11" s="0"/>
      <c r="CA11" s="0"/>
      <c r="CB11" s="8" t="s">
        <f>=-SUM(CB2:CB9)</f>
      </c>
      <c r="CC11" s="0" t="s">
        <v>417</v>
      </c>
      <c r="CD11" s="0"/>
      <c r="CE11" s="8" t="s">
        <f>=-SUM(CE2:CE9)</f>
      </c>
      <c r="CF11" s="0" t="s">
        <v>417</v>
      </c>
      <c r="CG11" s="0"/>
      <c r="CH11" s="8" t="s">
        <f>=-SUM(CH2:CH9)</f>
      </c>
      <c r="CI11" s="0" t="s">
        <v>417</v>
      </c>
      <c r="CJ11" s="0"/>
      <c r="CK11" s="0"/>
      <c r="CL11" s="0"/>
      <c r="CM11" s="0"/>
      <c r="CN11" s="8" t="s">
        <f>=-SUM(CN2:CN9)</f>
      </c>
      <c r="CO11" s="0" t="s">
        <v>417</v>
      </c>
    </row>
    <row collapsed="false" customFormat="false" customHeight="false" hidden="false" ht="12.1" outlineLevel="0" r="12">
      <c r="A12" s="0"/>
      <c r="B12" s="0"/>
      <c r="C12" s="0"/>
      <c r="D12" s="0"/>
      <c r="E12" s="8" t="s">
        <f>=-SUM(E2:E10)</f>
      </c>
      <c r="F12" s="0" t="s">
        <v>417</v>
      </c>
      <c r="G12" s="0"/>
      <c r="H12" s="0"/>
      <c r="I12" s="0"/>
      <c r="J12" s="0"/>
      <c r="K12" s="0"/>
      <c r="L12" s="0"/>
      <c r="M12" s="0"/>
      <c r="N12" s="0"/>
      <c r="O12" s="0"/>
      <c r="P12" s="11" t="n">
        <v>45901</v>
      </c>
      <c r="Q12" s="6" t="n">
        <v>659.16</v>
      </c>
      <c r="R12" s="0" t="s">
        <v>415</v>
      </c>
      <c r="S12" s="11" t="n">
        <v>46261</v>
      </c>
      <c r="T12" s="8" t="s">
        <f>=-Портфель!J8</f>
      </c>
      <c r="U12" s="0" t="s">
        <v>416</v>
      </c>
      <c r="V12" s="0"/>
      <c r="W12" s="0"/>
      <c r="X12" s="0"/>
      <c r="Y12" s="0"/>
      <c r="Z12" s="8" t="s">
        <f>=-SUM(Z2:Z10)</f>
      </c>
      <c r="AA12" s="0" t="s">
        <v>417</v>
      </c>
      <c r="AB12" s="0"/>
      <c r="AC12" s="8" t="s">
        <f>=-SUM(AC2:AC10)</f>
      </c>
      <c r="AD12" s="0" t="s">
        <v>417</v>
      </c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11" t="n">
        <v>45579</v>
      </c>
      <c r="AR12" s="6" t="n">
        <v>69.59</v>
      </c>
      <c r="AS12" s="0" t="s">
        <v>415</v>
      </c>
      <c r="AT12" s="0"/>
      <c r="AU12" s="0"/>
      <c r="AV12" s="0"/>
      <c r="AW12" s="0"/>
      <c r="AX12" s="0"/>
      <c r="AY12" s="0"/>
      <c r="AZ12" s="11" t="n">
        <v>46163</v>
      </c>
      <c r="BA12" s="6" t="s">
        <f>=39622.74</f>
      </c>
      <c r="BB12" s="0" t="s">
        <v>415</v>
      </c>
      <c r="BC12" s="0"/>
      <c r="BD12" s="0"/>
      <c r="BE12" s="0"/>
      <c r="BF12" s="11" t="n">
        <v>46171</v>
      </c>
      <c r="BG12" s="6" t="s">
        <f>=6790.14</f>
      </c>
      <c r="BH12" s="0" t="s">
        <v>415</v>
      </c>
      <c r="BI12" s="0"/>
      <c r="BJ12" s="0"/>
      <c r="BK12" s="0"/>
      <c r="BL12" s="0"/>
      <c r="BM12" s="0"/>
      <c r="BN12" s="0"/>
      <c r="BO12" s="11" t="n">
        <v>46499</v>
      </c>
      <c r="BP12" s="8" t="s">
        <f>=-Портфель!J26</f>
      </c>
      <c r="BQ12" s="0" t="s">
        <v>416</v>
      </c>
      <c r="BR12" s="0"/>
      <c r="BS12" s="10" t="s">
        <f>=XIRR(BS2:BS11,BR2:BR11)</f>
      </c>
      <c r="BT12" s="0"/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11" t="n">
        <v>45903</v>
      </c>
      <c r="Q13" s="6" t="n">
        <v>651.74</v>
      </c>
      <c r="R13" s="0" t="s">
        <v>415</v>
      </c>
      <c r="S13" s="0"/>
      <c r="T13" s="10" t="s">
        <f>=XIRR(T2:T12,S2:S12)</f>
      </c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11" t="n">
        <v>45586</v>
      </c>
      <c r="AR13" s="6" t="n">
        <v>27.95</v>
      </c>
      <c r="AS13" s="0" t="s">
        <v>415</v>
      </c>
      <c r="AT13" s="0"/>
      <c r="AU13" s="0"/>
      <c r="AV13" s="0"/>
      <c r="AW13" s="0"/>
      <c r="AX13" s="0"/>
      <c r="AY13" s="0"/>
      <c r="AZ13" s="11" t="n">
        <v>46172</v>
      </c>
      <c r="BA13" s="6" t="s">
        <f>=11501.46</f>
      </c>
      <c r="BB13" s="0" t="s">
        <v>415</v>
      </c>
      <c r="BC13" s="0"/>
      <c r="BD13" s="0"/>
      <c r="BE13" s="0"/>
      <c r="BF13" s="11" t="n">
        <v>46172</v>
      </c>
      <c r="BG13" s="6" t="s">
        <f>=45183.93</f>
      </c>
      <c r="BH13" s="0" t="s">
        <v>415</v>
      </c>
      <c r="BI13" s="0"/>
      <c r="BJ13" s="0"/>
      <c r="BK13" s="0"/>
      <c r="BL13" s="0"/>
      <c r="BM13" s="0"/>
      <c r="BN13" s="0"/>
      <c r="BO13" s="0"/>
      <c r="BP13" s="10" t="s">
        <f>=XIRR(BP2:BP12,BO2:BO12)</f>
      </c>
      <c r="BQ13" s="0"/>
      <c r="BR13" s="0"/>
      <c r="BS13" s="8" t="s">
        <f>=-SUM(BS2:BS11)</f>
      </c>
      <c r="BT13" s="0" t="s">
        <v>417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11" t="n">
        <v>45944</v>
      </c>
      <c r="Q14" s="6" t="n">
        <v>-199.6</v>
      </c>
      <c r="R14" s="0" t="s">
        <v>296</v>
      </c>
      <c r="S14" s="0"/>
      <c r="T14" s="8" t="s">
        <f>=-SUM(T2:T12)</f>
      </c>
      <c r="U14" s="0" t="s">
        <v>417</v>
      </c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11" t="n">
        <v>45588</v>
      </c>
      <c r="AR14" s="6" t="n">
        <v>195.74</v>
      </c>
      <c r="AS14" s="0" t="s">
        <v>415</v>
      </c>
      <c r="AT14" s="0"/>
      <c r="AU14" s="0"/>
      <c r="AV14" s="0"/>
      <c r="AW14" s="0"/>
      <c r="AX14" s="0"/>
      <c r="AY14" s="0"/>
      <c r="AZ14" s="11" t="n">
        <v>46246</v>
      </c>
      <c r="BA14" s="6" t="s">
        <f>=-3559.8</f>
      </c>
      <c r="BB14" s="0" t="s">
        <v>406</v>
      </c>
      <c r="BC14" s="0"/>
      <c r="BD14" s="0"/>
      <c r="BE14" s="0"/>
      <c r="BF14" s="11" t="n">
        <v>46232</v>
      </c>
      <c r="BG14" s="6" t="s">
        <f>=-3042</f>
      </c>
      <c r="BH14" s="0" t="s">
        <v>399</v>
      </c>
      <c r="BI14" s="0"/>
      <c r="BJ14" s="0"/>
      <c r="BK14" s="0"/>
      <c r="BL14" s="0"/>
      <c r="BM14" s="0"/>
      <c r="BN14" s="0"/>
      <c r="BO14" s="0"/>
      <c r="BP14" s="8" t="s">
        <f>=-SUM(BP2:BP12)</f>
      </c>
      <c r="BQ14" s="0" t="s">
        <v>417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11" t="n">
        <v>46033</v>
      </c>
      <c r="Q15" s="6" t="n">
        <v>-113.08</v>
      </c>
      <c r="R15" s="0" t="s">
        <v>319</v>
      </c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11" t="n">
        <v>45588</v>
      </c>
      <c r="AR15" s="6" t="n">
        <v>14</v>
      </c>
      <c r="AS15" s="0" t="s">
        <v>415</v>
      </c>
      <c r="AT15" s="0"/>
      <c r="AU15" s="0"/>
      <c r="AV15" s="0"/>
      <c r="AW15" s="0"/>
      <c r="AX15" s="0"/>
      <c r="AY15" s="0"/>
      <c r="AZ15" s="11" t="n">
        <v>46247</v>
      </c>
      <c r="BA15" s="6" t="s">
        <f>=3622.42</f>
      </c>
      <c r="BB15" s="0" t="s">
        <v>415</v>
      </c>
      <c r="BC15" s="0"/>
      <c r="BD15" s="0"/>
      <c r="BE15" s="0"/>
      <c r="BF15" s="11" t="n">
        <v>46232</v>
      </c>
      <c r="BG15" s="6" t="s">
        <f>=2305.2</f>
      </c>
      <c r="BH15" s="0" t="s">
        <v>415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11" t="n">
        <v>46218</v>
      </c>
      <c r="Q16" s="6" t="n">
        <v>-161.76</v>
      </c>
      <c r="R16" s="0" t="s">
        <v>389</v>
      </c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11" t="n">
        <v>45590</v>
      </c>
      <c r="AR16" s="6" t="n">
        <v>84.06</v>
      </c>
      <c r="AS16" s="0" t="s">
        <v>415</v>
      </c>
      <c r="AT16" s="0"/>
      <c r="AU16" s="0"/>
      <c r="AV16" s="0"/>
      <c r="AW16" s="0"/>
      <c r="AX16" s="0"/>
      <c r="AY16" s="0"/>
      <c r="AZ16" s="11" t="n">
        <v>46253</v>
      </c>
      <c r="BA16" s="6" t="s">
        <f>=591.67</f>
      </c>
      <c r="BB16" s="0" t="s">
        <v>415</v>
      </c>
      <c r="BC16" s="0"/>
      <c r="BD16" s="0"/>
      <c r="BE16" s="0"/>
      <c r="BF16" s="11" t="n">
        <v>46243</v>
      </c>
      <c r="BG16" s="6" t="s">
        <f>=2329.85</f>
      </c>
      <c r="BH16" s="0" t="s">
        <v>415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11" t="n">
        <v>46261</v>
      </c>
      <c r="Q17" s="8" t="s">
        <f>=-Портфель!J7</f>
      </c>
      <c r="R17" s="0" t="s">
        <v>416</v>
      </c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11" t="n">
        <v>45593</v>
      </c>
      <c r="AR17" s="6" t="n">
        <v>28.05</v>
      </c>
      <c r="AS17" s="0" t="s">
        <v>415</v>
      </c>
      <c r="AT17" s="0"/>
      <c r="AU17" s="0"/>
      <c r="AV17" s="0"/>
      <c r="AW17" s="0"/>
      <c r="AX17" s="0"/>
      <c r="AY17" s="0"/>
      <c r="AZ17" s="11" t="n">
        <v>46261</v>
      </c>
      <c r="BA17" s="8" t="s">
        <f>=-Портфель!J21</f>
      </c>
      <c r="BB17" s="0" t="s">
        <v>416</v>
      </c>
      <c r="BC17" s="0"/>
      <c r="BD17" s="0"/>
      <c r="BE17" s="0"/>
      <c r="BF17" s="11" t="n">
        <v>46261</v>
      </c>
      <c r="BG17" s="8" t="s">
        <f>=-Портфель!J23</f>
      </c>
      <c r="BH17" s="0" t="s">
        <v>416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10" t="s">
        <f>=XIRR(Q2:Q17,P2:P17)</f>
      </c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11" t="n">
        <v>45594</v>
      </c>
      <c r="AR18" s="6" t="n">
        <v>56.11</v>
      </c>
      <c r="AS18" s="0" t="s">
        <v>415</v>
      </c>
      <c r="AT18" s="0"/>
      <c r="AU18" s="0"/>
      <c r="AV18" s="0"/>
      <c r="AW18" s="0"/>
      <c r="AX18" s="0"/>
      <c r="AY18" s="0"/>
      <c r="AZ18" s="0"/>
      <c r="BA18" s="10" t="s">
        <f>=XIRR(BA2:BA17,AZ2:AZ17)</f>
      </c>
      <c r="BB18" s="0"/>
      <c r="BC18" s="0"/>
      <c r="BD18" s="0"/>
      <c r="BE18" s="0"/>
      <c r="BF18" s="0"/>
      <c r="BG18" s="10" t="s">
        <f>=XIRR(BG2:BG17,BF2:BF17)</f>
      </c>
      <c r="BH18" s="0"/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8" t="s">
        <f>=-SUM(Q2:Q17)</f>
      </c>
      <c r="R19" s="0" t="s">
        <v>417</v>
      </c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11" t="n">
        <v>45602</v>
      </c>
      <c r="AR19" s="6" t="n">
        <v>324.1</v>
      </c>
      <c r="AS19" s="0" t="s">
        <v>415</v>
      </c>
      <c r="AT19" s="0"/>
      <c r="AU19" s="0"/>
      <c r="AV19" s="0"/>
      <c r="AW19" s="0"/>
      <c r="AX19" s="0"/>
      <c r="AY19" s="0"/>
      <c r="AZ19" s="0"/>
      <c r="BA19" s="8" t="s">
        <f>=-SUM(BA2:BA17)</f>
      </c>
      <c r="BB19" s="0" t="s">
        <v>417</v>
      </c>
      <c r="BC19" s="0"/>
      <c r="BD19" s="0"/>
      <c r="BE19" s="0"/>
      <c r="BF19" s="0"/>
      <c r="BG19" s="8" t="s">
        <f>=-SUM(BG2:BG17)</f>
      </c>
      <c r="BH19" s="0" t="s">
        <v>417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11" t="n">
        <v>45602</v>
      </c>
      <c r="AR20" s="6" t="n">
        <v>-1351.9</v>
      </c>
      <c r="AS20" s="0" t="s">
        <v>418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11" t="n">
        <v>45603</v>
      </c>
      <c r="AR21" s="6" t="n">
        <v>42.3</v>
      </c>
      <c r="AS21" s="0" t="s">
        <v>415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11" t="n">
        <v>45615</v>
      </c>
      <c r="AR22" s="6" t="n">
        <v>42.6</v>
      </c>
      <c r="AS22" s="0" t="s">
        <v>415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11" t="n">
        <v>45622</v>
      </c>
      <c r="AR23" s="6" t="n">
        <v>71.26</v>
      </c>
      <c r="AS23" s="0" t="s">
        <v>415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11" t="n">
        <v>45623</v>
      </c>
      <c r="AR24" s="6" t="n">
        <v>99.82</v>
      </c>
      <c r="AS24" s="0" t="s">
        <v>415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11" t="n">
        <v>45630</v>
      </c>
      <c r="AR25" s="6" t="n">
        <v>415.14</v>
      </c>
      <c r="AS25" s="0" t="s">
        <v>415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11" t="n">
        <v>45636</v>
      </c>
      <c r="AR26" s="6" t="n">
        <v>172.35</v>
      </c>
      <c r="AS26" s="0" t="s">
        <v>415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11" t="n">
        <v>45645</v>
      </c>
      <c r="AR27" s="6" t="n">
        <v>57.75</v>
      </c>
      <c r="AS27" s="0" t="s">
        <v>415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11" t="n">
        <v>45650</v>
      </c>
      <c r="AR28" s="6" t="n">
        <v>101.34</v>
      </c>
      <c r="AS28" s="0" t="s">
        <v>415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11" t="n">
        <v>45652</v>
      </c>
      <c r="AR29" s="6" t="n">
        <v>72.47</v>
      </c>
      <c r="AS29" s="0" t="s">
        <v>415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11" t="n">
        <v>45654</v>
      </c>
      <c r="AR30" s="6" t="n">
        <v>464.54</v>
      </c>
      <c r="AS30" s="0" t="s">
        <v>415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11" t="n">
        <v>45654</v>
      </c>
      <c r="AR31" s="6" t="n">
        <v>87.11</v>
      </c>
      <c r="AS31" s="0" t="s">
        <v>415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11" t="n">
        <v>45672</v>
      </c>
      <c r="AR32" s="6" t="n">
        <v>234.42</v>
      </c>
      <c r="AS32" s="0" t="s">
        <v>415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11" t="n">
        <v>45677</v>
      </c>
      <c r="AR33" s="6" t="n">
        <v>58.77</v>
      </c>
      <c r="AS33" s="0" t="s">
        <v>415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11" t="n">
        <v>45679</v>
      </c>
      <c r="AR34" s="6" t="n">
        <v>-367.44</v>
      </c>
      <c r="AS34" s="0" t="s">
        <v>418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11" t="n">
        <v>45679</v>
      </c>
      <c r="AR35" s="6" t="n">
        <v>-29.39</v>
      </c>
      <c r="AS35" s="0" t="s">
        <v>418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11" t="n">
        <v>45679</v>
      </c>
      <c r="AR36" s="6" t="n">
        <v>14.72</v>
      </c>
      <c r="AS36" s="0" t="s">
        <v>415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11" t="n">
        <v>45679</v>
      </c>
      <c r="AR37" s="6" t="n">
        <v>132.37</v>
      </c>
      <c r="AS37" s="0" t="s">
        <v>415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11" t="n">
        <v>45680</v>
      </c>
      <c r="AR38" s="6" t="n">
        <v>191.29</v>
      </c>
      <c r="AS38" s="0" t="s">
        <v>415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11" t="n">
        <v>45691</v>
      </c>
      <c r="AR39" s="6" t="n">
        <v>29.62</v>
      </c>
      <c r="AS39" s="0" t="s">
        <v>415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11" t="n">
        <v>45700</v>
      </c>
      <c r="AR40" s="6" t="n">
        <v>74.39</v>
      </c>
      <c r="AS40" s="0" t="s">
        <v>415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11" t="n">
        <v>45702</v>
      </c>
      <c r="AR41" s="6" t="n">
        <v>104.37</v>
      </c>
      <c r="AS41" s="0" t="s">
        <v>415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11" t="n">
        <v>45705</v>
      </c>
      <c r="AR42" s="6" t="n">
        <v>59.67</v>
      </c>
      <c r="AS42" s="0" t="s">
        <v>415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11" t="n">
        <v>45712</v>
      </c>
      <c r="AR43" s="6" t="n">
        <v>89.87</v>
      </c>
      <c r="AS43" s="0" t="s">
        <v>415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11" t="n">
        <v>45719</v>
      </c>
      <c r="AR44" s="6" t="n">
        <v>300.75</v>
      </c>
      <c r="AS44" s="0" t="s">
        <v>415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11" t="n">
        <v>45721</v>
      </c>
      <c r="AR45" s="6" t="n">
        <v>225.82</v>
      </c>
      <c r="AS45" s="0" t="s">
        <v>415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11" t="n">
        <v>45735</v>
      </c>
      <c r="AR46" s="6" t="n">
        <v>60.71</v>
      </c>
      <c r="AS46" s="0" t="s">
        <v>415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11" t="n">
        <v>45742</v>
      </c>
      <c r="AR47" s="6" t="n">
        <v>60.96</v>
      </c>
      <c r="AS47" s="0" t="s">
        <v>415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11" t="n">
        <v>45742</v>
      </c>
      <c r="AR48" s="6" t="n">
        <v>91.44</v>
      </c>
      <c r="AS48" s="0" t="s">
        <v>415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11" t="n">
        <v>45748</v>
      </c>
      <c r="AR49" s="6" t="n">
        <v>30.59</v>
      </c>
      <c r="AS49" s="0" t="s">
        <v>415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11" t="n">
        <v>45749</v>
      </c>
      <c r="AR50" s="6" t="n">
        <v>76.5</v>
      </c>
      <c r="AS50" s="0" t="s">
        <v>415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11" t="n">
        <v>45756</v>
      </c>
      <c r="AR51" s="6" t="n">
        <v>76.82</v>
      </c>
      <c r="AS51" s="0" t="s">
        <v>415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11" t="n">
        <v>45763</v>
      </c>
      <c r="AR52" s="6" t="n">
        <v>15.44</v>
      </c>
      <c r="AS52" s="0" t="s">
        <v>415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11" t="n">
        <v>45763</v>
      </c>
      <c r="AR53" s="6" t="n">
        <v>30.87</v>
      </c>
      <c r="AS53" s="0" t="s">
        <v>415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11" t="n">
        <v>45765</v>
      </c>
      <c r="AR54" s="6" t="n">
        <v>61.85</v>
      </c>
      <c r="AS54" s="0" t="s">
        <v>415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11" t="n">
        <v>45772</v>
      </c>
      <c r="AR55" s="6" t="n">
        <v>93.15</v>
      </c>
      <c r="AS55" s="0" t="s">
        <v>415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11" t="n">
        <v>45777</v>
      </c>
      <c r="AR56" s="6" t="n">
        <v>202.26</v>
      </c>
      <c r="AS56" s="0" t="s">
        <v>415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11" t="n">
        <v>45782</v>
      </c>
      <c r="AR57" s="6" t="n">
        <v>-6357.99</v>
      </c>
      <c r="AS57" s="0" t="s">
        <v>418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11" t="n">
        <v>45782</v>
      </c>
      <c r="AR58" s="6" t="n">
        <v>15.61</v>
      </c>
      <c r="AS58" s="0" t="s">
        <v>415</v>
      </c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11" t="n">
        <v>45790</v>
      </c>
      <c r="AR59" s="6" t="n">
        <v>266.26</v>
      </c>
      <c r="AS59" s="0" t="s">
        <v>415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11" t="n">
        <v>45796</v>
      </c>
      <c r="AR60" s="6" t="n">
        <v>62.87</v>
      </c>
      <c r="AS60" s="0" t="s">
        <v>415</v>
      </c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11" t="n">
        <v>45803</v>
      </c>
      <c r="AR61" s="6" t="n">
        <v>173.55</v>
      </c>
      <c r="AS61" s="0" t="s">
        <v>415</v>
      </c>
    </row>
    <row collapsed="false" customFormat="false" customHeight="false" hidden="false" ht="12.1" outlineLevel="0" r="62">
      <c r="A62" s="0"/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11" t="n">
        <v>45805</v>
      </c>
      <c r="AR62" s="6" t="n">
        <v>94.78</v>
      </c>
      <c r="AS62" s="0" t="s">
        <v>415</v>
      </c>
    </row>
    <row collapsed="false" customFormat="false" customHeight="false" hidden="false" ht="12.1" outlineLevel="0" r="63">
      <c r="A63" s="0"/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11" t="n">
        <v>45812</v>
      </c>
      <c r="AR63" s="6" t="n">
        <v>142.73</v>
      </c>
      <c r="AS63" s="0" t="s">
        <v>415</v>
      </c>
    </row>
    <row collapsed="false" customFormat="false" customHeight="false" hidden="false" ht="12.1" outlineLevel="0" r="64">
      <c r="A64" s="0"/>
      <c r="B64" s="0"/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11" t="n">
        <v>45825</v>
      </c>
      <c r="AR64" s="6" t="n">
        <v>47.92</v>
      </c>
      <c r="AS64" s="0" t="s">
        <v>415</v>
      </c>
    </row>
    <row collapsed="false" customFormat="false" customHeight="false" hidden="false" ht="12.1" outlineLevel="0" r="65">
      <c r="A65" s="0"/>
      <c r="B65" s="0"/>
      <c r="C65" s="0"/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11" t="n">
        <v>45826</v>
      </c>
      <c r="AR65" s="6" t="n">
        <v>926.8</v>
      </c>
      <c r="AS65" s="0" t="s">
        <v>415</v>
      </c>
    </row>
    <row collapsed="false" customFormat="false" customHeight="false" hidden="false" ht="12.1" outlineLevel="0" r="66">
      <c r="A66" s="0"/>
      <c r="B66" s="0"/>
      <c r="C66" s="0"/>
      <c r="D66" s="0"/>
      <c r="E66" s="0"/>
      <c r="F66" s="0"/>
      <c r="G66" s="0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11" t="n">
        <v>45827</v>
      </c>
      <c r="AR66" s="6" t="n">
        <v>463.68</v>
      </c>
      <c r="AS66" s="0" t="s">
        <v>415</v>
      </c>
    </row>
    <row collapsed="false" customFormat="false" customHeight="false" hidden="false" ht="12.1" outlineLevel="0" r="67">
      <c r="A67" s="0"/>
      <c r="B67" s="0"/>
      <c r="C67" s="0"/>
      <c r="D67" s="0"/>
      <c r="E67" s="0"/>
      <c r="F67" s="0"/>
      <c r="G67" s="0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11" t="n">
        <v>45832</v>
      </c>
      <c r="AR67" s="6" t="n">
        <v>96.19</v>
      </c>
      <c r="AS67" s="0" t="s">
        <v>415</v>
      </c>
    </row>
    <row collapsed="false" customFormat="false" customHeight="false" hidden="false" ht="12.1" outlineLevel="0" r="68">
      <c r="A68" s="0"/>
      <c r="B68" s="0"/>
      <c r="C68" s="0"/>
      <c r="D68" s="0"/>
      <c r="E68" s="0"/>
      <c r="F68" s="0"/>
      <c r="G68" s="0"/>
      <c r="H68" s="0"/>
      <c r="I68" s="0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11" t="n">
        <v>45833</v>
      </c>
      <c r="AR68" s="6" t="n">
        <v>176.44</v>
      </c>
      <c r="AS68" s="0" t="s">
        <v>415</v>
      </c>
    </row>
    <row collapsed="false" customFormat="false" customHeight="false" hidden="false" ht="12.1" outlineLevel="0" r="69">
      <c r="A69" s="0"/>
      <c r="B69" s="0"/>
      <c r="C69" s="0"/>
      <c r="D69" s="0"/>
      <c r="E69" s="0"/>
      <c r="F69" s="0"/>
      <c r="G69" s="0"/>
      <c r="H69" s="0"/>
      <c r="I69" s="0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11" t="n">
        <v>45834</v>
      </c>
      <c r="AR69" s="6" t="n">
        <v>272.81</v>
      </c>
      <c r="AS69" s="0" t="s">
        <v>415</v>
      </c>
    </row>
    <row collapsed="false" customFormat="false" customHeight="false" hidden="false" ht="12.1" outlineLevel="0" r="70">
      <c r="A70" s="0"/>
      <c r="B70" s="0"/>
      <c r="C70" s="0"/>
      <c r="D70" s="0"/>
      <c r="E70" s="0"/>
      <c r="F70" s="0"/>
      <c r="G70" s="0"/>
      <c r="H70" s="0"/>
      <c r="I70" s="0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11" t="n">
        <v>45853</v>
      </c>
      <c r="AR70" s="6" t="n">
        <v>16.23</v>
      </c>
      <c r="AS70" s="0" t="s">
        <v>415</v>
      </c>
    </row>
    <row collapsed="false" customFormat="false" customHeight="false" hidden="false" ht="12.1" outlineLevel="0" r="71">
      <c r="A71" s="0"/>
      <c r="B71" s="0"/>
      <c r="C71" s="0"/>
      <c r="D71" s="0"/>
      <c r="E71" s="0"/>
      <c r="F71" s="0"/>
      <c r="G71" s="0"/>
      <c r="H71" s="0"/>
      <c r="I71" s="0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11" t="n">
        <v>45855</v>
      </c>
      <c r="AR71" s="6" t="n">
        <v>48.69</v>
      </c>
      <c r="AS71" s="0" t="s">
        <v>415</v>
      </c>
    </row>
    <row collapsed="false" customFormat="false" customHeight="false" hidden="false" ht="12.1" outlineLevel="0" r="72">
      <c r="A72" s="0"/>
      <c r="B72" s="0"/>
      <c r="C72" s="0"/>
      <c r="D72" s="0"/>
      <c r="E72" s="0"/>
      <c r="F72" s="0"/>
      <c r="G72" s="0"/>
      <c r="H72" s="0"/>
      <c r="I72" s="0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11" t="n">
        <v>45856</v>
      </c>
      <c r="AR72" s="6" t="n">
        <v>227.54</v>
      </c>
      <c r="AS72" s="0" t="s">
        <v>415</v>
      </c>
    </row>
    <row collapsed="false" customFormat="false" customHeight="false" hidden="false" ht="12.1" outlineLevel="0" r="73">
      <c r="A73" s="0"/>
      <c r="B73" s="0"/>
      <c r="C73" s="0"/>
      <c r="D73" s="0"/>
      <c r="E73" s="0"/>
      <c r="F73" s="0"/>
      <c r="G73" s="0"/>
      <c r="H73" s="0"/>
      <c r="I73" s="0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11" t="n">
        <v>45862</v>
      </c>
      <c r="AR73" s="6" t="n">
        <v>81.43</v>
      </c>
      <c r="AS73" s="0" t="s">
        <v>415</v>
      </c>
    </row>
    <row collapsed="false" customFormat="false" customHeight="false" hidden="false" ht="12.1" outlineLevel="0" r="74">
      <c r="A74" s="0"/>
      <c r="B74" s="0"/>
      <c r="C74" s="0"/>
      <c r="D74" s="0"/>
      <c r="E74" s="0"/>
      <c r="F74" s="0"/>
      <c r="G74" s="0"/>
      <c r="H74" s="0"/>
      <c r="I74" s="0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11" t="n">
        <v>45866</v>
      </c>
      <c r="AR74" s="6" t="n">
        <v>48.97</v>
      </c>
      <c r="AS74" s="0" t="s">
        <v>415</v>
      </c>
    </row>
    <row collapsed="false" customFormat="false" customHeight="false" hidden="false" ht="12.1" outlineLevel="0" r="75">
      <c r="A75" s="0"/>
      <c r="B75" s="0"/>
      <c r="C75" s="0"/>
      <c r="D75" s="0"/>
      <c r="E75" s="0"/>
      <c r="F75" s="0"/>
      <c r="G75" s="0"/>
      <c r="H75" s="0"/>
      <c r="I75" s="0"/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11" t="n">
        <v>45868</v>
      </c>
      <c r="AR75" s="6" t="n">
        <v>49.01</v>
      </c>
      <c r="AS75" s="0" t="s">
        <v>415</v>
      </c>
    </row>
    <row collapsed="false" customFormat="false" customHeight="false" hidden="false" ht="12.1" outlineLevel="0" r="76">
      <c r="A76" s="0"/>
      <c r="B76" s="0"/>
      <c r="C76" s="0"/>
      <c r="D76" s="0"/>
      <c r="E76" s="0"/>
      <c r="F76" s="0"/>
      <c r="G76" s="0"/>
      <c r="H76" s="0"/>
      <c r="I76" s="0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11" t="n">
        <v>45868</v>
      </c>
      <c r="AR76" s="6" t="n">
        <v>16.35</v>
      </c>
      <c r="AS76" s="0" t="s">
        <v>415</v>
      </c>
    </row>
    <row collapsed="false" customFormat="false" customHeight="false" hidden="false" ht="12.1" outlineLevel="0" r="77">
      <c r="A77" s="0"/>
      <c r="B77" s="0"/>
      <c r="C77" s="0"/>
      <c r="D77" s="0"/>
      <c r="E77" s="0"/>
      <c r="F77" s="0"/>
      <c r="G77" s="0"/>
      <c r="H77" s="0"/>
      <c r="I77" s="0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11" t="n">
        <v>45870</v>
      </c>
      <c r="AR77" s="6" t="n">
        <v>409.21</v>
      </c>
      <c r="AS77" s="0" t="s">
        <v>415</v>
      </c>
    </row>
    <row collapsed="false" customFormat="false" customHeight="false" hidden="false" ht="12.1" outlineLevel="0" r="78">
      <c r="A78" s="0"/>
      <c r="B78" s="0"/>
      <c r="C78" s="0"/>
      <c r="D78" s="0"/>
      <c r="E78" s="0"/>
      <c r="F78" s="0"/>
      <c r="G78" s="0"/>
      <c r="H78" s="0"/>
      <c r="I78" s="0"/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11" t="n">
        <v>45874</v>
      </c>
      <c r="AR78" s="6" t="n">
        <v>-4715.89</v>
      </c>
      <c r="AS78" s="0" t="s">
        <v>418</v>
      </c>
    </row>
    <row collapsed="false" customFormat="false" customHeight="false" hidden="false" ht="12.1" outlineLevel="0" r="79">
      <c r="A79" s="0"/>
      <c r="B79" s="0"/>
      <c r="C79" s="0"/>
      <c r="D79" s="0"/>
      <c r="E79" s="0"/>
      <c r="F79" s="0"/>
      <c r="G79" s="0"/>
      <c r="H79" s="0"/>
      <c r="I79" s="0"/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11" t="n">
        <v>45874</v>
      </c>
      <c r="AR79" s="6" t="n">
        <v>147.47</v>
      </c>
      <c r="AS79" s="0" t="s">
        <v>415</v>
      </c>
    </row>
    <row collapsed="false" customFormat="false" customHeight="false" hidden="false" ht="12.1" outlineLevel="0" r="80">
      <c r="A80" s="0"/>
      <c r="B80" s="0"/>
      <c r="C80" s="0"/>
      <c r="D80" s="0"/>
      <c r="E80" s="0"/>
      <c r="F80" s="0"/>
      <c r="G80" s="0"/>
      <c r="H80" s="0"/>
      <c r="I80" s="0"/>
      <c r="J80" s="0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11" t="n">
        <v>45874</v>
      </c>
      <c r="AR80" s="6" t="n">
        <v>16.4</v>
      </c>
      <c r="AS80" s="0" t="s">
        <v>415</v>
      </c>
    </row>
    <row collapsed="false" customFormat="false" customHeight="false" hidden="false" ht="12.1" outlineLevel="0" r="81">
      <c r="A81" s="0"/>
      <c r="B81" s="0"/>
      <c r="C81" s="0"/>
      <c r="D81" s="0"/>
      <c r="E81" s="0"/>
      <c r="F81" s="0"/>
      <c r="G81" s="0"/>
      <c r="H81" s="0"/>
      <c r="I81" s="0"/>
      <c r="J81" s="0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11" t="n">
        <v>45882</v>
      </c>
      <c r="AR81" s="6" t="n">
        <v>65.79</v>
      </c>
      <c r="AS81" s="0" t="s">
        <v>415</v>
      </c>
    </row>
    <row collapsed="false" customFormat="false" customHeight="false" hidden="false" ht="12.1" outlineLevel="0" r="82">
      <c r="A82" s="0"/>
      <c r="B82" s="0"/>
      <c r="C82" s="0"/>
      <c r="D82" s="0"/>
      <c r="E82" s="0"/>
      <c r="F82" s="0"/>
      <c r="G82" s="0"/>
      <c r="H82" s="0"/>
      <c r="I82" s="0"/>
      <c r="J82" s="0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11" t="n">
        <v>45887</v>
      </c>
      <c r="AR82" s="6" t="n">
        <v>49.46</v>
      </c>
      <c r="AS82" s="0" t="s">
        <v>415</v>
      </c>
    </row>
    <row collapsed="false" customFormat="false" customHeight="false" hidden="false" ht="12.1" outlineLevel="0" r="83">
      <c r="A83" s="0"/>
      <c r="B83" s="0"/>
      <c r="C83" s="0"/>
      <c r="D83" s="0"/>
      <c r="E83" s="0"/>
      <c r="F83" s="0"/>
      <c r="G83" s="0"/>
      <c r="H83" s="0"/>
      <c r="I83" s="0"/>
      <c r="J83" s="0"/>
      <c r="K83" s="0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11" t="n">
        <v>45894</v>
      </c>
      <c r="AR83" s="6" t="n">
        <v>82.71</v>
      </c>
      <c r="AS83" s="0" t="s">
        <v>415</v>
      </c>
    </row>
    <row collapsed="false" customFormat="false" customHeight="false" hidden="false" ht="12.1" outlineLevel="0" r="84">
      <c r="A84" s="0"/>
      <c r="B84" s="0"/>
      <c r="C84" s="0"/>
      <c r="D84" s="0"/>
      <c r="E84" s="0"/>
      <c r="F84" s="0"/>
      <c r="G84" s="0"/>
      <c r="H84" s="0"/>
      <c r="I84" s="0"/>
      <c r="J84" s="0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11" t="n">
        <v>45903</v>
      </c>
      <c r="AR84" s="6" t="n">
        <v>16.63</v>
      </c>
      <c r="AS84" s="0" t="s">
        <v>415</v>
      </c>
    </row>
    <row collapsed="false" customFormat="false" customHeight="false" hidden="false" ht="12.1" outlineLevel="0" r="85">
      <c r="A85" s="0"/>
      <c r="B85" s="0"/>
      <c r="C85" s="0"/>
      <c r="D85" s="0"/>
      <c r="E85" s="0"/>
      <c r="F85" s="0"/>
      <c r="G85" s="0"/>
      <c r="H85" s="0"/>
      <c r="I85" s="0"/>
      <c r="J85" s="0"/>
      <c r="K85" s="0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11" t="n">
        <v>45916</v>
      </c>
      <c r="AR85" s="6" t="n">
        <v>50.14</v>
      </c>
      <c r="AS85" s="0" t="s">
        <v>415</v>
      </c>
    </row>
    <row collapsed="false" customFormat="false" customHeight="false" hidden="false" ht="12.1" outlineLevel="0" r="86">
      <c r="A86" s="0"/>
      <c r="B86" s="0"/>
      <c r="C86" s="0"/>
      <c r="D86" s="0"/>
      <c r="E86" s="0"/>
      <c r="F86" s="0"/>
      <c r="G86" s="0"/>
      <c r="H86" s="0"/>
      <c r="I86" s="0"/>
      <c r="J86" s="0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11" t="n">
        <v>45923</v>
      </c>
      <c r="AR86" s="6" t="n">
        <v>67.07</v>
      </c>
      <c r="AS86" s="0" t="s">
        <v>415</v>
      </c>
    </row>
    <row collapsed="false" customFormat="false" customHeight="false" hidden="false" ht="12.1" outlineLevel="0" r="87">
      <c r="A87" s="0"/>
      <c r="B87" s="0"/>
      <c r="C87" s="0"/>
      <c r="D87" s="0"/>
      <c r="E87" s="0"/>
      <c r="F87" s="0"/>
      <c r="G87" s="0"/>
      <c r="H87" s="0"/>
      <c r="I87" s="0"/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11" t="n">
        <v>45926</v>
      </c>
      <c r="AR87" s="6" t="n">
        <v>67.22</v>
      </c>
      <c r="AS87" s="0" t="s">
        <v>415</v>
      </c>
    </row>
    <row collapsed="false" customFormat="false" customHeight="false" hidden="false" ht="12.1" outlineLevel="0" r="88">
      <c r="A88" s="0"/>
      <c r="B88" s="0"/>
      <c r="C88" s="0"/>
      <c r="D88" s="0"/>
      <c r="E88" s="0"/>
      <c r="F88" s="0"/>
      <c r="G88" s="0"/>
      <c r="H88" s="0"/>
      <c r="I88" s="0"/>
      <c r="J88" s="0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11" t="n">
        <v>45933</v>
      </c>
      <c r="AR88" s="6" t="n">
        <v>286.59</v>
      </c>
      <c r="AS88" s="0" t="s">
        <v>415</v>
      </c>
    </row>
    <row collapsed="false" customFormat="false" customHeight="false" hidden="false" ht="12.1" outlineLevel="0" r="89">
      <c r="A89" s="0"/>
      <c r="B89" s="0"/>
      <c r="C89" s="0"/>
      <c r="D89" s="0"/>
      <c r="E89" s="0"/>
      <c r="F89" s="0"/>
      <c r="G89" s="0"/>
      <c r="H89" s="0"/>
      <c r="I89" s="0"/>
      <c r="J89" s="0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11" t="n">
        <v>45933</v>
      </c>
      <c r="AR89" s="6" t="n">
        <v>168.58</v>
      </c>
      <c r="AS89" s="0" t="s">
        <v>415</v>
      </c>
    </row>
    <row collapsed="false" customFormat="false" customHeight="false" hidden="false" ht="12.1" outlineLevel="0" r="90">
      <c r="A90" s="0"/>
      <c r="B90" s="0"/>
      <c r="C90" s="0"/>
      <c r="D90" s="0"/>
      <c r="E90" s="0"/>
      <c r="F90" s="0"/>
      <c r="G90" s="0"/>
      <c r="H90" s="0"/>
      <c r="I90" s="0"/>
      <c r="J90" s="0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11" t="n">
        <v>45938</v>
      </c>
      <c r="AR90" s="6" t="n">
        <v>67.53</v>
      </c>
      <c r="AS90" s="0" t="s">
        <v>415</v>
      </c>
    </row>
    <row collapsed="false" customFormat="false" customHeight="false" hidden="false" ht="12.1" outlineLevel="0" r="91">
      <c r="A91" s="0"/>
      <c r="B91" s="0"/>
      <c r="C91" s="0"/>
      <c r="D91" s="0"/>
      <c r="E91" s="0"/>
      <c r="F91" s="0"/>
      <c r="G91" s="0"/>
      <c r="H91" s="0"/>
      <c r="I91" s="0"/>
      <c r="J91" s="0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11" t="n">
        <v>45939</v>
      </c>
      <c r="AR91" s="6" t="n">
        <v>152</v>
      </c>
      <c r="AS91" s="0" t="s">
        <v>415</v>
      </c>
    </row>
    <row collapsed="false" customFormat="false" customHeight="false" hidden="false" ht="12.1" outlineLevel="0" r="92">
      <c r="A92" s="0"/>
      <c r="B92" s="0"/>
      <c r="C92" s="0"/>
      <c r="D92" s="0"/>
      <c r="E92" s="0"/>
      <c r="F92" s="0"/>
      <c r="G92" s="0"/>
      <c r="H92" s="0"/>
      <c r="I92" s="0"/>
      <c r="J92" s="0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11" t="n">
        <v>45943</v>
      </c>
      <c r="AR92" s="6" t="n">
        <v>84.6</v>
      </c>
      <c r="AS92" s="0" t="s">
        <v>415</v>
      </c>
    </row>
    <row collapsed="false" customFormat="false" customHeight="false" hidden="false" ht="12.1" outlineLevel="0" r="93">
      <c r="A93" s="0"/>
      <c r="B93" s="0"/>
      <c r="C93" s="0"/>
      <c r="D93" s="0"/>
      <c r="E93" s="0"/>
      <c r="F93" s="0"/>
      <c r="G93" s="0"/>
      <c r="H93" s="0"/>
      <c r="I93" s="0"/>
      <c r="J93" s="0"/>
      <c r="K93" s="0"/>
      <c r="L93" s="0"/>
      <c r="M93" s="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11" t="n">
        <v>45945</v>
      </c>
      <c r="AR93" s="6" t="n">
        <v>84.67</v>
      </c>
      <c r="AS93" s="0" t="s">
        <v>415</v>
      </c>
    </row>
    <row collapsed="false" customFormat="false" customHeight="false" hidden="false" ht="12.1" outlineLevel="0" r="94">
      <c r="A94" s="0"/>
      <c r="B94" s="0"/>
      <c r="C94" s="0"/>
      <c r="D94" s="0"/>
      <c r="E94" s="0"/>
      <c r="F94" s="0"/>
      <c r="G94" s="0"/>
      <c r="H94" s="0"/>
      <c r="I94" s="0"/>
      <c r="J94" s="0"/>
      <c r="K94" s="0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11" t="n">
        <v>45952</v>
      </c>
      <c r="AR94" s="6" t="n">
        <v>84.94</v>
      </c>
      <c r="AS94" s="0" t="s">
        <v>415</v>
      </c>
    </row>
    <row collapsed="false" customFormat="false" customHeight="false" hidden="false" ht="12.1" outlineLevel="0" r="95">
      <c r="A95" s="0"/>
      <c r="B95" s="0"/>
      <c r="C95" s="0"/>
      <c r="D95" s="0"/>
      <c r="E95" s="0"/>
      <c r="F95" s="0"/>
      <c r="G95" s="0"/>
      <c r="H95" s="0"/>
      <c r="I95" s="0"/>
      <c r="J95" s="0"/>
      <c r="K95" s="0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11" t="n">
        <v>45959</v>
      </c>
      <c r="AR95" s="6" t="n">
        <v>187.43</v>
      </c>
      <c r="AS95" s="0" t="s">
        <v>415</v>
      </c>
    </row>
    <row collapsed="false" customFormat="false" customHeight="false" hidden="false" ht="12.1" outlineLevel="0" r="96">
      <c r="A96" s="0"/>
      <c r="B96" s="0"/>
      <c r="C96" s="0"/>
      <c r="D96" s="0"/>
      <c r="E96" s="0"/>
      <c r="F96" s="0"/>
      <c r="G96" s="0"/>
      <c r="H96" s="0"/>
      <c r="I96" s="0"/>
      <c r="J96" s="0"/>
      <c r="K96" s="0"/>
      <c r="L96" s="0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11" t="n">
        <v>45961</v>
      </c>
      <c r="AR96" s="6" t="n">
        <v>17.07</v>
      </c>
      <c r="AS96" s="0" t="s">
        <v>415</v>
      </c>
    </row>
    <row collapsed="false" customFormat="false" customHeight="false" hidden="false" ht="12.1" outlineLevel="0" r="97">
      <c r="A97" s="0"/>
      <c r="B97" s="0"/>
      <c r="C97" s="0"/>
      <c r="D97" s="0"/>
      <c r="E97" s="0"/>
      <c r="F97" s="0"/>
      <c r="G97" s="0"/>
      <c r="H97" s="0"/>
      <c r="I97" s="0"/>
      <c r="J97" s="0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11" t="n">
        <v>45961</v>
      </c>
      <c r="AR97" s="6" t="n">
        <v>136.44</v>
      </c>
      <c r="AS97" s="0" t="s">
        <v>415</v>
      </c>
    </row>
    <row collapsed="false" customFormat="false" customHeight="false" hidden="false" ht="12.1" outlineLevel="0" r="98">
      <c r="A98" s="0"/>
      <c r="B98" s="0"/>
      <c r="C98" s="0"/>
      <c r="D98" s="0"/>
      <c r="E98" s="0"/>
      <c r="F98" s="0"/>
      <c r="G98" s="0"/>
      <c r="H98" s="0"/>
      <c r="I98" s="0"/>
      <c r="J98" s="0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11" t="n">
        <v>45971</v>
      </c>
      <c r="AR98" s="6" t="n">
        <v>14834.52</v>
      </c>
      <c r="AS98" s="0" t="s">
        <v>415</v>
      </c>
    </row>
    <row collapsed="false" customFormat="false" customHeight="false" hidden="false" ht="12.1" outlineLevel="0" r="99">
      <c r="A99" s="0"/>
      <c r="B99" s="0"/>
      <c r="C99" s="0"/>
      <c r="D99" s="0"/>
      <c r="E99" s="0"/>
      <c r="F99" s="0"/>
      <c r="G99" s="0"/>
      <c r="H99" s="0"/>
      <c r="I99" s="0"/>
      <c r="J99" s="0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11" t="n">
        <v>45971</v>
      </c>
      <c r="AR99" s="6" t="n">
        <v>154.17</v>
      </c>
      <c r="AS99" s="0" t="s">
        <v>415</v>
      </c>
    </row>
    <row collapsed="false" customFormat="false" customHeight="false" hidden="false" ht="12.1" outlineLevel="0" r="100">
      <c r="A100" s="0"/>
      <c r="B100" s="0"/>
      <c r="C100" s="0"/>
      <c r="D100" s="0"/>
      <c r="E100" s="0"/>
      <c r="F100" s="0"/>
      <c r="G100" s="0"/>
      <c r="H100" s="0"/>
      <c r="I100" s="0"/>
      <c r="J100" s="0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11" t="n">
        <v>45975</v>
      </c>
      <c r="AR100" s="6" t="n">
        <v>51.54</v>
      </c>
      <c r="AS100" s="0" t="s">
        <v>415</v>
      </c>
    </row>
    <row collapsed="false" customFormat="false" customHeight="false" hidden="false" ht="12.1" outlineLevel="0" r="101">
      <c r="A101" s="0"/>
      <c r="B101" s="0"/>
      <c r="C101" s="0"/>
      <c r="D101" s="0"/>
      <c r="E101" s="0"/>
      <c r="F101" s="0"/>
      <c r="G101" s="0"/>
      <c r="H101" s="0"/>
      <c r="I101" s="0"/>
      <c r="J101" s="0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11" t="n">
        <v>45985</v>
      </c>
      <c r="AR101" s="6" t="n">
        <v>68.97</v>
      </c>
      <c r="AS101" s="0" t="s">
        <v>415</v>
      </c>
    </row>
    <row collapsed="false" customFormat="false" customHeight="false" hidden="false" ht="12.1" outlineLevel="0" r="102">
      <c r="A102" s="0"/>
      <c r="B102" s="0"/>
      <c r="C102" s="0"/>
      <c r="D102" s="0"/>
      <c r="E102" s="0"/>
      <c r="F102" s="0"/>
      <c r="G102" s="0"/>
      <c r="H102" s="0"/>
      <c r="I102" s="0"/>
      <c r="J102" s="0"/>
      <c r="K102" s="0"/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11" t="n">
        <v>45987</v>
      </c>
      <c r="AR102" s="6" t="n">
        <v>103.54</v>
      </c>
      <c r="AS102" s="0" t="s">
        <v>415</v>
      </c>
    </row>
    <row collapsed="false" customFormat="false" customHeight="false" hidden="false" ht="12.1" outlineLevel="0" r="103">
      <c r="A103" s="0"/>
      <c r="B103" s="0"/>
      <c r="C103" s="0"/>
      <c r="D103" s="0"/>
      <c r="E103" s="0"/>
      <c r="F103" s="0"/>
      <c r="G103" s="0"/>
      <c r="H103" s="0"/>
      <c r="I103" s="0"/>
      <c r="J103" s="0"/>
      <c r="K103" s="0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11" t="n">
        <v>45993</v>
      </c>
      <c r="AR103" s="6" t="n">
        <v>69.22</v>
      </c>
      <c r="AS103" s="0" t="s">
        <v>415</v>
      </c>
    </row>
    <row collapsed="false" customFormat="false" customHeight="false" hidden="false" ht="12.1" outlineLevel="0" r="104">
      <c r="A104" s="0"/>
      <c r="B104" s="0"/>
      <c r="C104" s="0"/>
      <c r="D104" s="0"/>
      <c r="E104" s="0"/>
      <c r="F104" s="0"/>
      <c r="G104" s="0"/>
      <c r="H104" s="0"/>
      <c r="I104" s="0"/>
      <c r="J104" s="0"/>
      <c r="K104" s="0"/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11" t="n">
        <v>45994</v>
      </c>
      <c r="AR104" s="6" t="n">
        <v>138.5</v>
      </c>
      <c r="AS104" s="0" t="s">
        <v>415</v>
      </c>
    </row>
    <row collapsed="false" customFormat="false" customHeight="false" hidden="false" ht="12.1" outlineLevel="0" r="105">
      <c r="A105" s="0"/>
      <c r="B105" s="0"/>
      <c r="C105" s="0"/>
      <c r="D105" s="0"/>
      <c r="E105" s="0"/>
      <c r="F105" s="0"/>
      <c r="G105" s="0"/>
      <c r="H105" s="0"/>
      <c r="I105" s="0"/>
      <c r="J105" s="0"/>
      <c r="K105" s="0"/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11" t="n">
        <v>46006</v>
      </c>
      <c r="AR105" s="6" t="n">
        <v>34.82</v>
      </c>
      <c r="AS105" s="0" t="s">
        <v>415</v>
      </c>
    </row>
    <row collapsed="false" customFormat="false" customHeight="false" hidden="false" ht="12.1" outlineLevel="0" r="106">
      <c r="A106" s="0"/>
      <c r="B106" s="0"/>
      <c r="C106" s="0"/>
      <c r="D106" s="0"/>
      <c r="E106" s="0"/>
      <c r="F106" s="0"/>
      <c r="G106" s="0"/>
      <c r="H106" s="0"/>
      <c r="I106" s="0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11" t="n">
        <v>46013</v>
      </c>
      <c r="AR106" s="6" t="n">
        <v>87.3</v>
      </c>
      <c r="AS106" s="0" t="s">
        <v>415</v>
      </c>
    </row>
    <row collapsed="false" customFormat="false" customHeight="false" hidden="false" ht="12.1" outlineLevel="0" r="107">
      <c r="A107" s="0"/>
      <c r="B107" s="0"/>
      <c r="C107" s="0"/>
      <c r="D107" s="0"/>
      <c r="E107" s="0"/>
      <c r="F107" s="0"/>
      <c r="G107" s="0"/>
      <c r="H107" s="0"/>
      <c r="I107" s="0"/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11" t="n">
        <v>46014</v>
      </c>
      <c r="AR107" s="6" t="n">
        <v>104.79</v>
      </c>
      <c r="AS107" s="0" t="s">
        <v>415</v>
      </c>
    </row>
    <row collapsed="false" customFormat="false" customHeight="false" hidden="false" ht="12.1" outlineLevel="0" r="108">
      <c r="A108" s="0"/>
      <c r="B108" s="0"/>
      <c r="C108" s="0"/>
      <c r="D108" s="0"/>
      <c r="E108" s="0"/>
      <c r="F108" s="0"/>
      <c r="G108" s="0"/>
      <c r="H108" s="0"/>
      <c r="I108" s="0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11" t="n">
        <v>46020</v>
      </c>
      <c r="AR108" s="6" t="n">
        <v>35.04</v>
      </c>
      <c r="AS108" s="0" t="s">
        <v>415</v>
      </c>
    </row>
    <row collapsed="false" customFormat="false" customHeight="false" hidden="false" ht="12.1" outlineLevel="0" r="109">
      <c r="A109" s="0"/>
      <c r="B109" s="0"/>
      <c r="C109" s="0"/>
      <c r="D109" s="0"/>
      <c r="E109" s="0"/>
      <c r="F109" s="0"/>
      <c r="G109" s="0"/>
      <c r="H109" s="0"/>
      <c r="I109" s="0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11" t="n">
        <v>46035</v>
      </c>
      <c r="AR109" s="6" t="n">
        <v>88.13</v>
      </c>
      <c r="AS109" s="0" t="s">
        <v>415</v>
      </c>
    </row>
    <row collapsed="false" customFormat="false" customHeight="false" hidden="false" ht="12.1" outlineLevel="0" r="110">
      <c r="A110" s="0"/>
      <c r="B110" s="0"/>
      <c r="C110" s="0"/>
      <c r="D110" s="0"/>
      <c r="E110" s="0"/>
      <c r="F110" s="0"/>
      <c r="G110" s="0"/>
      <c r="H110" s="0"/>
      <c r="I110" s="0"/>
      <c r="J110" s="0"/>
      <c r="K110" s="0"/>
      <c r="L110" s="0"/>
      <c r="M110" s="0"/>
      <c r="N110" s="0"/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AB110" s="0"/>
      <c r="AC110" s="0"/>
      <c r="AD110" s="0"/>
      <c r="AE110" s="0"/>
      <c r="AF110" s="0"/>
      <c r="AG110" s="0"/>
      <c r="AH110" s="0"/>
      <c r="AI110" s="0"/>
      <c r="AJ110" s="0"/>
      <c r="AK110" s="0"/>
      <c r="AL110" s="0"/>
      <c r="AM110" s="0"/>
      <c r="AN110" s="0"/>
      <c r="AO110" s="0"/>
      <c r="AP110" s="0"/>
      <c r="AQ110" s="11" t="n">
        <v>46037</v>
      </c>
      <c r="AR110" s="6" t="n">
        <v>476.28</v>
      </c>
      <c r="AS110" s="0" t="s">
        <v>415</v>
      </c>
    </row>
    <row collapsed="false" customFormat="false" customHeight="false" hidden="false" ht="12.1" outlineLevel="0" r="111">
      <c r="A111" s="0"/>
      <c r="B111" s="0"/>
      <c r="C111" s="0"/>
      <c r="D111" s="0"/>
      <c r="E111" s="0"/>
      <c r="F111" s="0"/>
      <c r="G111" s="0"/>
      <c r="H111" s="0"/>
      <c r="I111" s="0"/>
      <c r="J111" s="0"/>
      <c r="K111" s="0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11" t="n">
        <v>46048</v>
      </c>
      <c r="AR111" s="6" t="n">
        <v>106.35</v>
      </c>
      <c r="AS111" s="0" t="s">
        <v>415</v>
      </c>
    </row>
    <row collapsed="false" customFormat="false" customHeight="false" hidden="false" ht="12.1" outlineLevel="0" r="112">
      <c r="A112" s="0"/>
      <c r="B112" s="0"/>
      <c r="C112" s="0"/>
      <c r="D112" s="0"/>
      <c r="E112" s="0"/>
      <c r="F112" s="0"/>
      <c r="G112" s="0"/>
      <c r="H112" s="0"/>
      <c r="I112" s="0"/>
      <c r="J112" s="0"/>
      <c r="K112" s="0"/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11" t="n">
        <v>46055</v>
      </c>
      <c r="AR112" s="6" t="n">
        <v>195.56</v>
      </c>
      <c r="AS112" s="0" t="s">
        <v>415</v>
      </c>
    </row>
    <row collapsed="false" customFormat="false" customHeight="false" hidden="false" ht="12.1" outlineLevel="0" r="113">
      <c r="A113" s="0"/>
      <c r="B113" s="0"/>
      <c r="C113" s="0"/>
      <c r="D113" s="0"/>
      <c r="E113" s="0"/>
      <c r="F113" s="0"/>
      <c r="G113" s="0"/>
      <c r="H113" s="0"/>
      <c r="I113" s="0"/>
      <c r="J113" s="0"/>
      <c r="K113" s="0"/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11" t="n">
        <v>46066</v>
      </c>
      <c r="AR113" s="6" t="n">
        <v>35.77</v>
      </c>
      <c r="AS113" s="0" t="s">
        <v>415</v>
      </c>
    </row>
    <row collapsed="false" customFormat="false" customHeight="false" hidden="false" ht="12.1" outlineLevel="0" r="114">
      <c r="A114" s="0"/>
      <c r="B114" s="0"/>
      <c r="C114" s="0"/>
      <c r="D114" s="0"/>
      <c r="E114" s="0"/>
      <c r="F114" s="0"/>
      <c r="G114" s="0"/>
      <c r="H114" s="0"/>
      <c r="I114" s="0"/>
      <c r="J114" s="0"/>
      <c r="K114" s="0"/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11" t="n">
        <v>46072</v>
      </c>
      <c r="AR114" s="6" t="n">
        <v>71.63</v>
      </c>
      <c r="AS114" s="0" t="s">
        <v>415</v>
      </c>
    </row>
    <row collapsed="false" customFormat="false" customHeight="false" hidden="false" ht="12.1" outlineLevel="0" r="115">
      <c r="A115" s="0"/>
      <c r="B115" s="0"/>
      <c r="C115" s="0"/>
      <c r="D115" s="0"/>
      <c r="E115" s="0"/>
      <c r="F115" s="0"/>
      <c r="G115" s="0"/>
      <c r="H115" s="0"/>
      <c r="I115" s="0"/>
      <c r="J115" s="0"/>
      <c r="K115" s="0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11" t="n">
        <v>46091</v>
      </c>
      <c r="AR115" s="6" t="n">
        <v>306.83</v>
      </c>
      <c r="AS115" s="0" t="s">
        <v>415</v>
      </c>
    </row>
    <row collapsed="false" customFormat="false" customHeight="false" hidden="false" ht="12.1" outlineLevel="0" r="116">
      <c r="A116" s="0"/>
      <c r="B116" s="0"/>
      <c r="C116" s="0"/>
      <c r="D116" s="0"/>
      <c r="E116" s="0"/>
      <c r="F116" s="0"/>
      <c r="G116" s="0"/>
      <c r="H116" s="0"/>
      <c r="I116" s="0"/>
      <c r="J116" s="0"/>
      <c r="K116" s="0"/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11" t="n">
        <v>46261</v>
      </c>
      <c r="AR116" s="8" t="s">
        <f>=-Портфель!J17</f>
      </c>
      <c r="AS116" s="0" t="s">
        <v>416</v>
      </c>
    </row>
    <row collapsed="false" customFormat="false" customHeight="false" hidden="false" ht="12.1" outlineLevel="0" r="117">
      <c r="A117" s="0"/>
      <c r="B117" s="0"/>
      <c r="C117" s="0"/>
      <c r="D117" s="0"/>
      <c r="E117" s="0"/>
      <c r="F117" s="0"/>
      <c r="G117" s="0"/>
      <c r="H117" s="0"/>
      <c r="I117" s="0"/>
      <c r="J117" s="0"/>
      <c r="K117" s="0"/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10" t="s">
        <f>=XIRR(AR2:AR116,AQ2:AQ116)</f>
      </c>
      <c r="AS117" s="0"/>
    </row>
    <row collapsed="false" customFormat="false" customHeight="false" hidden="false" ht="12.1" outlineLevel="0" r="118">
      <c r="A118" s="0"/>
      <c r="B118" s="0"/>
      <c r="C118" s="0"/>
      <c r="D118" s="0"/>
      <c r="E118" s="0"/>
      <c r="F118" s="0"/>
      <c r="G118" s="0"/>
      <c r="H118" s="0"/>
      <c r="I118" s="0"/>
      <c r="J118" s="0"/>
      <c r="K118" s="0"/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8" t="s">
        <f>=-SUM(AR2:AR116)</f>
      </c>
      <c r="AS118" s="0" t="s">
        <v>417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S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419</v>
      </c>
      <c r="C1" s="0"/>
      <c r="D1" s="0"/>
      <c r="E1" s="4" t="s">
        <v>420</v>
      </c>
      <c r="F1" s="0"/>
      <c r="G1" s="0"/>
      <c r="H1" s="4" t="s">
        <v>421</v>
      </c>
      <c r="I1" s="0"/>
      <c r="J1" s="0"/>
      <c r="K1" s="4" t="s">
        <v>422</v>
      </c>
      <c r="L1" s="0"/>
      <c r="M1" s="0"/>
      <c r="N1" s="4" t="s">
        <v>423</v>
      </c>
      <c r="O1" s="0"/>
      <c r="P1" s="0"/>
      <c r="Q1" s="4" t="s">
        <v>424</v>
      </c>
      <c r="R1" s="0"/>
      <c r="S1" s="0"/>
      <c r="T1" s="4" t="s">
        <v>425</v>
      </c>
      <c r="U1" s="0"/>
      <c r="V1" s="0"/>
      <c r="W1" s="4" t="s">
        <v>426</v>
      </c>
      <c r="X1" s="0"/>
      <c r="Y1" s="0"/>
      <c r="Z1" s="4" t="s">
        <v>427</v>
      </c>
      <c r="AA1" s="0"/>
      <c r="AB1" s="0"/>
      <c r="AC1" s="4" t="s">
        <v>428</v>
      </c>
      <c r="AD1" s="0"/>
      <c r="AE1" s="0"/>
      <c r="AF1" s="4" t="s">
        <v>429</v>
      </c>
      <c r="AG1" s="0"/>
      <c r="AH1" s="0"/>
      <c r="AI1" s="4" t="s">
        <v>430</v>
      </c>
      <c r="AJ1" s="0"/>
      <c r="AK1" s="0"/>
      <c r="AL1" s="4" t="s">
        <v>431</v>
      </c>
      <c r="AM1" s="0"/>
      <c r="AN1" s="0"/>
      <c r="AO1" s="4" t="s">
        <v>432</v>
      </c>
      <c r="AP1" s="0"/>
      <c r="AQ1" s="0"/>
      <c r="AR1" s="4" t="s">
        <v>433</v>
      </c>
      <c r="AS1" s="0"/>
    </row>
    <row collapsed="false" customFormat="false" customHeight="false" hidden="false" ht="12.1" outlineLevel="0" r="2">
      <c r="A2" s="11" t="n">
        <v>45485</v>
      </c>
      <c r="B2" s="6" t="n">
        <v>714</v>
      </c>
      <c r="C2" s="0" t="s">
        <v>434</v>
      </c>
      <c r="D2" s="11" t="n">
        <v>45356</v>
      </c>
      <c r="E2" s="6" t="n">
        <v>1169.65</v>
      </c>
      <c r="F2" s="0" t="s">
        <v>415</v>
      </c>
      <c r="G2" s="11" t="n">
        <v>45356</v>
      </c>
      <c r="H2" s="6" t="n">
        <v>900.45</v>
      </c>
      <c r="I2" s="0" t="s">
        <v>415</v>
      </c>
      <c r="J2" s="11" t="n">
        <v>45356</v>
      </c>
      <c r="K2" s="6" t="n">
        <v>1364.88</v>
      </c>
      <c r="L2" s="0" t="s">
        <v>415</v>
      </c>
      <c r="M2" s="11" t="n">
        <v>45356</v>
      </c>
      <c r="N2" s="6" t="n">
        <v>791.11</v>
      </c>
      <c r="O2" s="0" t="s">
        <v>415</v>
      </c>
      <c r="P2" s="11" t="n">
        <v>45356</v>
      </c>
      <c r="Q2" s="6" t="n">
        <v>55.99</v>
      </c>
      <c r="R2" s="0" t="s">
        <v>415</v>
      </c>
      <c r="S2" s="11" t="n">
        <v>45356</v>
      </c>
      <c r="T2" s="6" t="n">
        <v>1542.48</v>
      </c>
      <c r="U2" s="0" t="s">
        <v>415</v>
      </c>
      <c r="V2" s="11" t="n">
        <v>45357</v>
      </c>
      <c r="W2" s="6" t="n">
        <v>554.13</v>
      </c>
      <c r="X2" s="0" t="s">
        <v>415</v>
      </c>
      <c r="Y2" s="11" t="n">
        <v>45370</v>
      </c>
      <c r="Z2" s="6" t="n">
        <v>1733.7</v>
      </c>
      <c r="AA2" s="0" t="s">
        <v>415</v>
      </c>
      <c r="AB2" s="11" t="n">
        <v>45383</v>
      </c>
      <c r="AC2" s="6" t="n">
        <v>280.24</v>
      </c>
      <c r="AD2" s="0" t="s">
        <v>415</v>
      </c>
      <c r="AE2" s="11" t="n">
        <v>45509</v>
      </c>
      <c r="AF2" s="6" t="n">
        <v>1652.63</v>
      </c>
      <c r="AG2" s="0" t="s">
        <v>415</v>
      </c>
      <c r="AH2" s="11" t="n">
        <v>45509</v>
      </c>
      <c r="AI2" s="6" t="n">
        <v>1008.92</v>
      </c>
      <c r="AJ2" s="0" t="s">
        <v>415</v>
      </c>
      <c r="AK2" s="11" t="n">
        <v>45567</v>
      </c>
      <c r="AL2" s="6" t="n">
        <v>1012.98</v>
      </c>
      <c r="AM2" s="0" t="s">
        <v>415</v>
      </c>
      <c r="AN2" s="11" t="n">
        <v>45567</v>
      </c>
      <c r="AO2" s="6" t="n">
        <v>2015.59</v>
      </c>
      <c r="AP2" s="0" t="s">
        <v>415</v>
      </c>
      <c r="AQ2" s="11" t="n">
        <v>45719</v>
      </c>
      <c r="AR2" s="6" t="n">
        <v>3870.23</v>
      </c>
      <c r="AS2" s="0" t="s">
        <v>415</v>
      </c>
    </row>
    <row collapsed="false" customFormat="false" customHeight="false" hidden="false" ht="12.1" outlineLevel="0" r="3">
      <c r="A3" s="11" t="n">
        <v>45672</v>
      </c>
      <c r="B3" s="6" t="n">
        <v>-80.63</v>
      </c>
      <c r="C3" s="0" t="s">
        <v>418</v>
      </c>
      <c r="D3" s="11" t="n">
        <v>45482</v>
      </c>
      <c r="E3" s="6" t="n">
        <v>-50.02</v>
      </c>
      <c r="F3" s="0" t="s">
        <v>149</v>
      </c>
      <c r="G3" s="11" t="n">
        <v>45481</v>
      </c>
      <c r="H3" s="6" t="n">
        <v>-9</v>
      </c>
      <c r="I3" s="0" t="s">
        <v>148</v>
      </c>
      <c r="J3" s="11" t="n">
        <v>45493</v>
      </c>
      <c r="K3" s="6" t="n">
        <v>-97.7</v>
      </c>
      <c r="L3" s="0" t="s">
        <v>153</v>
      </c>
      <c r="M3" s="11" t="n">
        <v>45562</v>
      </c>
      <c r="N3" s="6" t="n">
        <v>-52.6</v>
      </c>
      <c r="O3" s="0" t="s">
        <v>170</v>
      </c>
      <c r="P3" s="11" t="n">
        <v>45379</v>
      </c>
      <c r="Q3" s="6" t="n">
        <v>-55.69</v>
      </c>
      <c r="R3" s="0" t="s">
        <v>418</v>
      </c>
      <c r="S3" s="11" t="n">
        <v>45702</v>
      </c>
      <c r="T3" s="6" t="n">
        <v>-1110.33</v>
      </c>
      <c r="U3" s="0" t="s">
        <v>418</v>
      </c>
      <c r="V3" s="11" t="n">
        <v>45453</v>
      </c>
      <c r="W3" s="6" t="n">
        <v>-23.52</v>
      </c>
      <c r="X3" s="0" t="s">
        <v>139</v>
      </c>
      <c r="Y3" s="11" t="n">
        <v>45461</v>
      </c>
      <c r="Z3" s="6" t="n">
        <v>-33.3</v>
      </c>
      <c r="AA3" s="0" t="s">
        <v>141</v>
      </c>
      <c r="AB3" s="11" t="n">
        <v>45414</v>
      </c>
      <c r="AC3" s="6" t="n">
        <v>248.67</v>
      </c>
      <c r="AD3" s="0" t="s">
        <v>415</v>
      </c>
      <c r="AE3" s="11" t="n">
        <v>45679</v>
      </c>
      <c r="AF3" s="6" t="n">
        <v>-1673.06</v>
      </c>
      <c r="AG3" s="0" t="s">
        <v>418</v>
      </c>
      <c r="AH3" s="11" t="n">
        <v>45576</v>
      </c>
      <c r="AI3" s="6" t="n">
        <v>-30.5</v>
      </c>
      <c r="AJ3" s="0" t="s">
        <v>174</v>
      </c>
      <c r="AK3" s="11" t="n">
        <v>45567</v>
      </c>
      <c r="AL3" s="6" t="n">
        <v>1013.29</v>
      </c>
      <c r="AM3" s="0" t="s">
        <v>415</v>
      </c>
      <c r="AN3" s="11" t="n">
        <v>45592</v>
      </c>
      <c r="AO3" s="6" t="n">
        <v>-33.36</v>
      </c>
      <c r="AP3" s="0" t="s">
        <v>183</v>
      </c>
      <c r="AQ3" s="11" t="n">
        <v>45782</v>
      </c>
      <c r="AR3" s="6" t="n">
        <v>-258.2</v>
      </c>
      <c r="AS3" s="0" t="s">
        <v>231</v>
      </c>
    </row>
    <row collapsed="false" customFormat="false" customHeight="false" hidden="false" ht="12.1" outlineLevel="0" r="4">
      <c r="A4" s="11" t="n">
        <v>45672</v>
      </c>
      <c r="B4" s="6" t="n">
        <v>-403.12</v>
      </c>
      <c r="C4" s="0" t="s">
        <v>418</v>
      </c>
      <c r="D4" s="11" t="n">
        <v>45509</v>
      </c>
      <c r="E4" s="6" t="n">
        <v>996.08</v>
      </c>
      <c r="F4" s="0" t="s">
        <v>415</v>
      </c>
      <c r="G4" s="11" t="n">
        <v>45481</v>
      </c>
      <c r="H4" s="6" t="n">
        <v>-9</v>
      </c>
      <c r="I4" s="0" t="s">
        <v>148</v>
      </c>
      <c r="J4" s="11" t="n">
        <v>46160</v>
      </c>
      <c r="K4" s="6" t="n">
        <v>-797.36</v>
      </c>
      <c r="L4" s="0" t="s">
        <v>418</v>
      </c>
      <c r="M4" s="11" t="n">
        <v>45882</v>
      </c>
      <c r="N4" s="6" t="n">
        <v>-54.5</v>
      </c>
      <c r="O4" s="0" t="s">
        <v>274</v>
      </c>
      <c r="P4" s="0"/>
      <c r="Q4" s="10" t="s">
        <f>=XIRR(Q2:Q3,P2:P3)</f>
      </c>
      <c r="R4" s="0"/>
      <c r="S4" s="0"/>
      <c r="T4" s="10" t="s">
        <f>=XIRR(T2:T3,S2:S3)</f>
      </c>
      <c r="U4" s="0"/>
      <c r="V4" s="11" t="n">
        <v>45582</v>
      </c>
      <c r="W4" s="6" t="n">
        <v>-21.94</v>
      </c>
      <c r="X4" s="0" t="s">
        <v>177</v>
      </c>
      <c r="Y4" s="11" t="n">
        <v>45461</v>
      </c>
      <c r="Z4" s="6" t="n">
        <v>-166.51</v>
      </c>
      <c r="AA4" s="0" t="s">
        <v>142</v>
      </c>
      <c r="AB4" s="11" t="n">
        <v>45538</v>
      </c>
      <c r="AC4" s="6" t="n">
        <v>-111.99</v>
      </c>
      <c r="AD4" s="0" t="s">
        <v>418</v>
      </c>
      <c r="AE4" s="0"/>
      <c r="AF4" s="10" t="s">
        <f>=XIRR(AF2:AF3,AE2:AE3)</f>
      </c>
      <c r="AG4" s="0"/>
      <c r="AH4" s="11" t="n">
        <v>45679</v>
      </c>
      <c r="AI4" s="6" t="n">
        <v>-1028.4</v>
      </c>
      <c r="AJ4" s="0" t="s">
        <v>418</v>
      </c>
      <c r="AK4" s="11" t="n">
        <v>45585</v>
      </c>
      <c r="AL4" s="6" t="n">
        <v>-34.9</v>
      </c>
      <c r="AM4" s="0" t="s">
        <v>178</v>
      </c>
      <c r="AN4" s="11" t="n">
        <v>45602</v>
      </c>
      <c r="AO4" s="6" t="n">
        <v>1976.64</v>
      </c>
      <c r="AP4" s="0" t="s">
        <v>415</v>
      </c>
      <c r="AQ4" s="11" t="n">
        <v>45936</v>
      </c>
      <c r="AR4" s="6" t="n">
        <v>-144.1</v>
      </c>
      <c r="AS4" s="0" t="s">
        <v>292</v>
      </c>
    </row>
    <row collapsed="false" customFormat="false" customHeight="false" hidden="false" ht="12.1" outlineLevel="0" r="5">
      <c r="A5" s="11" t="n">
        <v>45849</v>
      </c>
      <c r="B5" s="6" t="n">
        <v>133.48</v>
      </c>
      <c r="C5" s="0" t="s">
        <v>254</v>
      </c>
      <c r="D5" s="11" t="n">
        <v>45538</v>
      </c>
      <c r="E5" s="6" t="n">
        <v>467.04</v>
      </c>
      <c r="F5" s="0" t="s">
        <v>415</v>
      </c>
      <c r="G5" s="11" t="n">
        <v>45571</v>
      </c>
      <c r="H5" s="6" t="n">
        <v>-9</v>
      </c>
      <c r="I5" s="0" t="s">
        <v>148</v>
      </c>
      <c r="J5" s="0"/>
      <c r="K5" s="10" t="s">
        <f>=XIRR(K2:K4,J2:J4)</f>
      </c>
      <c r="L5" s="0"/>
      <c r="M5" s="11" t="n">
        <v>46161</v>
      </c>
      <c r="N5" s="6" t="n">
        <v>-559.64</v>
      </c>
      <c r="O5" s="0" t="s">
        <v>418</v>
      </c>
      <c r="P5" s="0"/>
      <c r="Q5" s="8" t="s">
        <f>=-SUM(Q2:Q3)</f>
      </c>
      <c r="R5" s="0" t="s">
        <v>417</v>
      </c>
      <c r="S5" s="0"/>
      <c r="T5" s="8" t="s">
        <f>=-SUM(T2:T3)</f>
      </c>
      <c r="U5" s="0" t="s">
        <v>417</v>
      </c>
      <c r="V5" s="11" t="n">
        <v>46160</v>
      </c>
      <c r="W5" s="6" t="n">
        <v>-248.88</v>
      </c>
      <c r="X5" s="0" t="s">
        <v>418</v>
      </c>
      <c r="Y5" s="11" t="n">
        <v>45474</v>
      </c>
      <c r="Z5" s="6" t="n">
        <v>1554.72</v>
      </c>
      <c r="AA5" s="0" t="s">
        <v>415</v>
      </c>
      <c r="AB5" s="11" t="n">
        <v>45538</v>
      </c>
      <c r="AC5" s="6" t="n">
        <v>-111.99</v>
      </c>
      <c r="AD5" s="0" t="s">
        <v>418</v>
      </c>
      <c r="AE5" s="0"/>
      <c r="AF5" s="8" t="s">
        <f>=-SUM(AF2:AF3)</f>
      </c>
      <c r="AG5" s="0" t="s">
        <v>417</v>
      </c>
      <c r="AH5" s="0"/>
      <c r="AI5" s="10" t="s">
        <f>=XIRR(AI2:AI4,AH2:AH4)</f>
      </c>
      <c r="AJ5" s="0"/>
      <c r="AK5" s="11" t="n">
        <v>45602</v>
      </c>
      <c r="AL5" s="6" t="n">
        <v>950.17</v>
      </c>
      <c r="AM5" s="0" t="s">
        <v>415</v>
      </c>
      <c r="AN5" s="11" t="n">
        <v>45622</v>
      </c>
      <c r="AO5" s="6" t="n">
        <v>-71.8</v>
      </c>
      <c r="AP5" s="0" t="s">
        <v>190</v>
      </c>
      <c r="AQ5" s="11" t="n">
        <v>46154</v>
      </c>
      <c r="AR5" s="6" t="n">
        <v>-228.3</v>
      </c>
      <c r="AS5" s="0" t="s">
        <v>362</v>
      </c>
    </row>
    <row collapsed="false" customFormat="false" customHeight="false" hidden="false" ht="12.1" outlineLevel="0" r="6">
      <c r="A6" s="0"/>
      <c r="B6" s="10" t="s">
        <f>=XIRR(B2:B5,A2:A5)</f>
      </c>
      <c r="C6" s="0"/>
      <c r="D6" s="11" t="n">
        <v>45538</v>
      </c>
      <c r="E6" s="6" t="n">
        <v>1401.26</v>
      </c>
      <c r="F6" s="0" t="s">
        <v>415</v>
      </c>
      <c r="G6" s="11" t="n">
        <v>45628</v>
      </c>
      <c r="H6" s="6" t="n">
        <v>-17</v>
      </c>
      <c r="I6" s="0" t="s">
        <v>193</v>
      </c>
      <c r="J6" s="0"/>
      <c r="K6" s="8" t="s">
        <f>=-SUM(K2:K4)</f>
      </c>
      <c r="L6" s="0" t="s">
        <v>417</v>
      </c>
      <c r="M6" s="0"/>
      <c r="N6" s="10" t="s">
        <f>=XIRR(N2:N5,M2:M5)</f>
      </c>
      <c r="O6" s="0"/>
      <c r="P6" s="0"/>
      <c r="Q6" s="0"/>
      <c r="R6" s="0"/>
      <c r="S6" s="0"/>
      <c r="T6" s="0"/>
      <c r="U6" s="0"/>
      <c r="V6" s="0"/>
      <c r="W6" s="10" t="s">
        <f>=XIRR(W2:W5,V2:V5)</f>
      </c>
      <c r="X6" s="0"/>
      <c r="Y6" s="11" t="n">
        <v>45545</v>
      </c>
      <c r="Z6" s="6" t="n">
        <v>-54.12</v>
      </c>
      <c r="AA6" s="0" t="s">
        <v>164</v>
      </c>
      <c r="AB6" s="0"/>
      <c r="AC6" s="10" t="s">
        <f>=XIRR(AC2:AC5,AB2:AB5)</f>
      </c>
      <c r="AD6" s="0"/>
      <c r="AE6" s="0"/>
      <c r="AF6" s="0"/>
      <c r="AG6" s="0"/>
      <c r="AH6" s="0"/>
      <c r="AI6" s="8" t="s">
        <f>=-SUM(AI2:AI4)</f>
      </c>
      <c r="AJ6" s="0" t="s">
        <v>417</v>
      </c>
      <c r="AK6" s="11" t="n">
        <v>45615</v>
      </c>
      <c r="AL6" s="6" t="n">
        <v>-55.14</v>
      </c>
      <c r="AM6" s="0" t="s">
        <v>187</v>
      </c>
      <c r="AN6" s="11" t="n">
        <v>45652</v>
      </c>
      <c r="AO6" s="6" t="n">
        <v>-73.32</v>
      </c>
      <c r="AP6" s="0" t="s">
        <v>203</v>
      </c>
      <c r="AQ6" s="11" t="n">
        <v>46161</v>
      </c>
      <c r="AR6" s="6" t="n">
        <v>-3218.74</v>
      </c>
      <c r="AS6" s="0" t="s">
        <v>418</v>
      </c>
    </row>
    <row collapsed="false" customFormat="false" customHeight="false" hidden="false" ht="12.1" outlineLevel="0" r="7">
      <c r="A7" s="0"/>
      <c r="B7" s="8" t="s">
        <f>=-SUM(B2:B5)</f>
      </c>
      <c r="C7" s="0" t="s">
        <v>417</v>
      </c>
      <c r="D7" s="11" t="n">
        <v>45602</v>
      </c>
      <c r="E7" s="6" t="n">
        <v>476.22</v>
      </c>
      <c r="F7" s="0" t="s">
        <v>415</v>
      </c>
      <c r="G7" s="11" t="n">
        <v>45845</v>
      </c>
      <c r="H7" s="6" t="n">
        <v>-9</v>
      </c>
      <c r="I7" s="0" t="s">
        <v>148</v>
      </c>
      <c r="J7" s="0"/>
      <c r="K7" s="0"/>
      <c r="L7" s="0"/>
      <c r="M7" s="0"/>
      <c r="N7" s="8" t="s">
        <f>=-SUM(N2:N5)</f>
      </c>
      <c r="O7" s="0" t="s">
        <v>417</v>
      </c>
      <c r="P7" s="0"/>
      <c r="Q7" s="0"/>
      <c r="R7" s="0"/>
      <c r="S7" s="0"/>
      <c r="T7" s="0"/>
      <c r="U7" s="0"/>
      <c r="V7" s="0"/>
      <c r="W7" s="8" t="s">
        <f>=-SUM(W2:W5)</f>
      </c>
      <c r="X7" s="0" t="s">
        <v>417</v>
      </c>
      <c r="Y7" s="11" t="n">
        <v>45643</v>
      </c>
      <c r="Z7" s="6" t="n">
        <v>-85.12</v>
      </c>
      <c r="AA7" s="0" t="s">
        <v>198</v>
      </c>
      <c r="AB7" s="0"/>
      <c r="AC7" s="8" t="s">
        <f>=-SUM(AC2:AC5)</f>
      </c>
      <c r="AD7" s="0" t="s">
        <v>417</v>
      </c>
      <c r="AE7" s="0"/>
      <c r="AF7" s="0"/>
      <c r="AG7" s="0"/>
      <c r="AH7" s="0"/>
      <c r="AI7" s="0"/>
      <c r="AJ7" s="0"/>
      <c r="AK7" s="11" t="n">
        <v>45645</v>
      </c>
      <c r="AL7" s="6" t="n">
        <v>-57.45</v>
      </c>
      <c r="AM7" s="0" t="s">
        <v>199</v>
      </c>
      <c r="AN7" s="11" t="n">
        <v>45682</v>
      </c>
      <c r="AO7" s="6" t="n">
        <v>-73.32</v>
      </c>
      <c r="AP7" s="0" t="s">
        <v>203</v>
      </c>
      <c r="AQ7" s="0"/>
      <c r="AR7" s="10" t="s">
        <f>=XIRR(AR2:AR6,AQ2:AQ6)</f>
      </c>
      <c r="AS7" s="0"/>
    </row>
    <row collapsed="false" customFormat="false" customHeight="false" hidden="false" ht="12.1" outlineLevel="0" r="8">
      <c r="A8" s="0"/>
      <c r="B8" s="0"/>
      <c r="C8" s="0"/>
      <c r="D8" s="11" t="n">
        <v>45602</v>
      </c>
      <c r="E8" s="6" t="n">
        <v>476.26</v>
      </c>
      <c r="F8" s="0" t="s">
        <v>415</v>
      </c>
      <c r="G8" s="11" t="n">
        <v>46161</v>
      </c>
      <c r="H8" s="6" t="n">
        <v>-421.71</v>
      </c>
      <c r="I8" s="0" t="s">
        <v>418</v>
      </c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11" t="n">
        <v>46160</v>
      </c>
      <c r="Z8" s="6" t="n">
        <v>-738.36</v>
      </c>
      <c r="AA8" s="0" t="s">
        <v>418</v>
      </c>
      <c r="AB8" s="0"/>
      <c r="AC8" s="0"/>
      <c r="AD8" s="0"/>
      <c r="AE8" s="0"/>
      <c r="AF8" s="0"/>
      <c r="AG8" s="0"/>
      <c r="AH8" s="0"/>
      <c r="AI8" s="0"/>
      <c r="AJ8" s="0"/>
      <c r="AK8" s="11" t="n">
        <v>45675</v>
      </c>
      <c r="AL8" s="6" t="n">
        <v>-57.45</v>
      </c>
      <c r="AM8" s="0" t="s">
        <v>199</v>
      </c>
      <c r="AN8" s="11" t="n">
        <v>45702</v>
      </c>
      <c r="AO8" s="6" t="n">
        <v>992.07</v>
      </c>
      <c r="AP8" s="0" t="s">
        <v>415</v>
      </c>
      <c r="AQ8" s="0"/>
      <c r="AR8" s="8" t="s">
        <f>=-SUM(AR2:AR6)</f>
      </c>
      <c r="AS8" s="0" t="s">
        <v>417</v>
      </c>
    </row>
    <row collapsed="false" customFormat="false" customHeight="false" hidden="false" ht="12.1" outlineLevel="0" r="9">
      <c r="A9" s="0"/>
      <c r="B9" s="0"/>
      <c r="C9" s="0"/>
      <c r="D9" s="11" t="n">
        <v>45602</v>
      </c>
      <c r="E9" s="6" t="n">
        <v>475.71</v>
      </c>
      <c r="F9" s="0" t="s">
        <v>415</v>
      </c>
      <c r="G9" s="0"/>
      <c r="H9" s="10" t="s">
        <f>=XIRR(H2:H8,G2:G8)</f>
      </c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11" t="n">
        <v>46160</v>
      </c>
      <c r="Z9" s="6" t="n">
        <v>-738.36</v>
      </c>
      <c r="AA9" s="0" t="s">
        <v>418</v>
      </c>
      <c r="AB9" s="0"/>
      <c r="AC9" s="0"/>
      <c r="AD9" s="0"/>
      <c r="AE9" s="0"/>
      <c r="AF9" s="0"/>
      <c r="AG9" s="0"/>
      <c r="AH9" s="0"/>
      <c r="AI9" s="0"/>
      <c r="AJ9" s="0"/>
      <c r="AK9" s="11" t="n">
        <v>45705</v>
      </c>
      <c r="AL9" s="6" t="n">
        <v>-57.45</v>
      </c>
      <c r="AM9" s="0" t="s">
        <v>199</v>
      </c>
      <c r="AN9" s="11" t="n">
        <v>45712</v>
      </c>
      <c r="AO9" s="6" t="n">
        <v>-91.65</v>
      </c>
      <c r="AP9" s="0" t="s">
        <v>215</v>
      </c>
    </row>
    <row collapsed="false" customFormat="false" customHeight="false" hidden="false" ht="12.1" outlineLevel="0" r="10">
      <c r="A10" s="0"/>
      <c r="B10" s="0"/>
      <c r="C10" s="0"/>
      <c r="D10" s="11" t="n">
        <v>45667</v>
      </c>
      <c r="E10" s="6" t="n">
        <v>-349.17</v>
      </c>
      <c r="F10" s="0" t="s">
        <v>207</v>
      </c>
      <c r="G10" s="0"/>
      <c r="H10" s="8" t="s">
        <f>=-SUM(H2:H8)</f>
      </c>
      <c r="I10" s="0" t="s">
        <v>417</v>
      </c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10" t="s">
        <f>=XIRR(Z2:Z9,Y2:Y9)</f>
      </c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11" t="n">
        <v>45735</v>
      </c>
      <c r="AL10" s="6" t="n">
        <v>-57.45</v>
      </c>
      <c r="AM10" s="0" t="s">
        <v>199</v>
      </c>
      <c r="AN10" s="11" t="n">
        <v>45742</v>
      </c>
      <c r="AO10" s="6" t="n">
        <v>-91.65</v>
      </c>
      <c r="AP10" s="0" t="s">
        <v>215</v>
      </c>
    </row>
    <row collapsed="false" customFormat="false" customHeight="false" hidden="false" ht="12.1" outlineLevel="0" r="11">
      <c r="A11" s="0"/>
      <c r="B11" s="0"/>
      <c r="C11" s="0"/>
      <c r="D11" s="11" t="n">
        <v>45858</v>
      </c>
      <c r="E11" s="6" t="n">
        <v>-140.48</v>
      </c>
      <c r="F11" s="0" t="s">
        <v>263</v>
      </c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8" t="s">
        <f>=-SUM(Z2:Z9)</f>
      </c>
      <c r="AA11" s="0" t="s">
        <v>417</v>
      </c>
      <c r="AB11" s="0"/>
      <c r="AC11" s="0"/>
      <c r="AD11" s="0"/>
      <c r="AE11" s="0"/>
      <c r="AF11" s="0"/>
      <c r="AG11" s="0"/>
      <c r="AH11" s="0"/>
      <c r="AI11" s="0"/>
      <c r="AJ11" s="0"/>
      <c r="AK11" s="11" t="n">
        <v>45765</v>
      </c>
      <c r="AL11" s="6" t="n">
        <v>-57.45</v>
      </c>
      <c r="AM11" s="0" t="s">
        <v>199</v>
      </c>
      <c r="AN11" s="11" t="n">
        <v>45772</v>
      </c>
      <c r="AO11" s="6" t="n">
        <v>-91.65</v>
      </c>
      <c r="AP11" s="0" t="s">
        <v>215</v>
      </c>
    </row>
    <row collapsed="false" customFormat="false" customHeight="false" hidden="false" ht="12.1" outlineLevel="0" r="12">
      <c r="A12" s="0"/>
      <c r="B12" s="0"/>
      <c r="C12" s="0"/>
      <c r="D12" s="11" t="n">
        <v>46034</v>
      </c>
      <c r="E12" s="6" t="n">
        <v>-110.16</v>
      </c>
      <c r="F12" s="0" t="s">
        <v>320</v>
      </c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11" t="n">
        <v>45795</v>
      </c>
      <c r="AL12" s="6" t="n">
        <v>-57.45</v>
      </c>
      <c r="AM12" s="0" t="s">
        <v>199</v>
      </c>
      <c r="AN12" s="11" t="n">
        <v>45802</v>
      </c>
      <c r="AO12" s="6" t="n">
        <v>-91.65</v>
      </c>
      <c r="AP12" s="0" t="s">
        <v>215</v>
      </c>
    </row>
    <row collapsed="false" customFormat="false" customHeight="false" hidden="false" ht="12.1" outlineLevel="0" r="13">
      <c r="A13" s="0"/>
      <c r="B13" s="0"/>
      <c r="C13" s="0"/>
      <c r="D13" s="11" t="n">
        <v>46090</v>
      </c>
      <c r="E13" s="6" t="n">
        <v>-496.55</v>
      </c>
      <c r="F13" s="0" t="s">
        <v>418</v>
      </c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11" t="n">
        <v>45825</v>
      </c>
      <c r="AL13" s="6" t="n">
        <v>-57.3</v>
      </c>
      <c r="AM13" s="0" t="s">
        <v>243</v>
      </c>
      <c r="AN13" s="11" t="n">
        <v>45832</v>
      </c>
      <c r="AO13" s="6" t="n">
        <v>-90.4</v>
      </c>
      <c r="AP13" s="0" t="s">
        <v>247</v>
      </c>
    </row>
    <row collapsed="false" customFormat="false" customHeight="false" hidden="false" ht="12.1" outlineLevel="0" r="14">
      <c r="A14" s="0"/>
      <c r="B14" s="0"/>
      <c r="C14" s="0"/>
      <c r="D14" s="11" t="n">
        <v>46090</v>
      </c>
      <c r="E14" s="6" t="n">
        <v>-4965.56</v>
      </c>
      <c r="F14" s="0" t="s">
        <v>418</v>
      </c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11" t="n">
        <v>45855</v>
      </c>
      <c r="AL14" s="6" t="n">
        <v>-54.99</v>
      </c>
      <c r="AM14" s="0" t="s">
        <v>256</v>
      </c>
      <c r="AN14" s="11" t="n">
        <v>45862</v>
      </c>
      <c r="AO14" s="6" t="n">
        <v>-87.55</v>
      </c>
      <c r="AP14" s="0" t="s">
        <v>264</v>
      </c>
    </row>
    <row collapsed="false" customFormat="false" customHeight="false" hidden="false" ht="12.1" outlineLevel="0" r="15">
      <c r="A15" s="0"/>
      <c r="B15" s="0"/>
      <c r="C15" s="0"/>
      <c r="D15" s="0"/>
      <c r="E15" s="10" t="s">
        <f>=XIRR(E2:E14,D2:D14)</f>
      </c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11" t="n">
        <v>45885</v>
      </c>
      <c r="AL15" s="6" t="n">
        <v>-52.86</v>
      </c>
      <c r="AM15" s="0" t="s">
        <v>276</v>
      </c>
      <c r="AN15" s="11" t="n">
        <v>45892</v>
      </c>
      <c r="AO15" s="6" t="n">
        <v>-82.05</v>
      </c>
      <c r="AP15" s="0" t="s">
        <v>278</v>
      </c>
    </row>
    <row collapsed="false" customFormat="false" customHeight="false" hidden="false" ht="12.1" outlineLevel="0" r="16">
      <c r="A16" s="0"/>
      <c r="B16" s="0"/>
      <c r="C16" s="0"/>
      <c r="D16" s="0"/>
      <c r="E16" s="8" t="s">
        <f>=-SUM(E2:E14)</f>
      </c>
      <c r="F16" s="0" t="s">
        <v>417</v>
      </c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11" t="n">
        <v>45915</v>
      </c>
      <c r="AL16" s="6" t="n">
        <v>-50.04</v>
      </c>
      <c r="AM16" s="0" t="s">
        <v>282</v>
      </c>
      <c r="AN16" s="11" t="n">
        <v>45922</v>
      </c>
      <c r="AO16" s="6" t="n">
        <v>-79.2</v>
      </c>
      <c r="AP16" s="0" t="s">
        <v>284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11" t="n">
        <v>45945</v>
      </c>
      <c r="AL17" s="6" t="n">
        <v>-48.09</v>
      </c>
      <c r="AM17" s="0" t="s">
        <v>297</v>
      </c>
      <c r="AN17" s="11" t="n">
        <v>45952</v>
      </c>
      <c r="AO17" s="6" t="n">
        <v>-75.2</v>
      </c>
      <c r="AP17" s="0" t="s">
        <v>301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11" t="n">
        <v>45975</v>
      </c>
      <c r="AL18" s="6" t="n">
        <v>-47.1</v>
      </c>
      <c r="AM18" s="0" t="s">
        <v>305</v>
      </c>
      <c r="AN18" s="11" t="n">
        <v>45982</v>
      </c>
      <c r="AO18" s="6" t="n">
        <v>-73.9</v>
      </c>
      <c r="AP18" s="0" t="s">
        <v>307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11" t="n">
        <v>46005</v>
      </c>
      <c r="AL19" s="6" t="n">
        <v>-46.35</v>
      </c>
      <c r="AM19" s="0" t="s">
        <v>311</v>
      </c>
      <c r="AN19" s="11" t="n">
        <v>46012</v>
      </c>
      <c r="AO19" s="6" t="n">
        <v>-73.15</v>
      </c>
      <c r="AP19" s="0" t="s">
        <v>314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11" t="n">
        <v>46020</v>
      </c>
      <c r="AL20" s="6" t="n">
        <v>1911.25</v>
      </c>
      <c r="AM20" s="0" t="s">
        <v>415</v>
      </c>
      <c r="AN20" s="11" t="n">
        <v>46042</v>
      </c>
      <c r="AO20" s="6" t="n">
        <v>-71.6</v>
      </c>
      <c r="AP20" s="0" t="s">
        <v>325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11" t="n">
        <v>46020</v>
      </c>
      <c r="AL21" s="6" t="n">
        <v>955.72</v>
      </c>
      <c r="AM21" s="0" t="s">
        <v>415</v>
      </c>
      <c r="AN21" s="11" t="n">
        <v>46072</v>
      </c>
      <c r="AO21" s="6" t="n">
        <v>-71.1</v>
      </c>
      <c r="AP21" s="0" t="s">
        <v>336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11" t="n">
        <v>46035</v>
      </c>
      <c r="AL22" s="6" t="n">
        <v>-91.38</v>
      </c>
      <c r="AM22" s="0" t="s">
        <v>322</v>
      </c>
      <c r="AN22" s="11" t="n">
        <v>46102</v>
      </c>
      <c r="AO22" s="6" t="n">
        <v>-69.25</v>
      </c>
      <c r="AP22" s="0" t="s">
        <v>341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11" t="n">
        <v>46065</v>
      </c>
      <c r="AL23" s="6" t="n">
        <v>-90.24</v>
      </c>
      <c r="AM23" s="0" t="s">
        <v>334</v>
      </c>
      <c r="AN23" s="11" t="n">
        <v>46132</v>
      </c>
      <c r="AO23" s="6" t="n">
        <v>-67.55</v>
      </c>
      <c r="AP23" s="0" t="s">
        <v>351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11" t="n">
        <v>46095</v>
      </c>
      <c r="AL24" s="6" t="n">
        <v>-88.62</v>
      </c>
      <c r="AM24" s="0" t="s">
        <v>339</v>
      </c>
      <c r="AN24" s="11" t="n">
        <v>46144</v>
      </c>
      <c r="AO24" s="6" t="n">
        <v>-1002.02</v>
      </c>
      <c r="AP24" s="0" t="s">
        <v>418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11" t="n">
        <v>46125</v>
      </c>
      <c r="AL25" s="6" t="n">
        <v>-86.52</v>
      </c>
      <c r="AM25" s="0" t="s">
        <v>347</v>
      </c>
      <c r="AN25" s="11" t="n">
        <v>46144</v>
      </c>
      <c r="AO25" s="6" t="n">
        <v>-4008.11</v>
      </c>
      <c r="AP25" s="0" t="s">
        <v>418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11" t="n">
        <v>46134</v>
      </c>
      <c r="AL26" s="6" t="n">
        <v>-1943.1</v>
      </c>
      <c r="AM26" s="0" t="s">
        <v>418</v>
      </c>
      <c r="AN26" s="0"/>
      <c r="AO26" s="10" t="s">
        <f>=XIRR(AO2:AO25,AN2:AN25)</f>
      </c>
      <c r="AP26" s="0"/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11" t="n">
        <v>46134</v>
      </c>
      <c r="AL27" s="6" t="n">
        <v>-3886.19</v>
      </c>
      <c r="AM27" s="0" t="s">
        <v>418</v>
      </c>
      <c r="AN27" s="0"/>
      <c r="AO27" s="8" t="s">
        <f>=-SUM(AO2:AO25)</f>
      </c>
      <c r="AP27" s="0" t="s">
        <v>417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10" t="s">
        <f>=XIRR(AL2:AL27,AK2:AK27)</f>
      </c>
      <c r="AM28" s="0"/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8" t="s">
        <f>=-SUM(AL2:AL27)</f>
      </c>
      <c r="AM29" s="0" t="s">
        <v>417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U4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435</v>
      </c>
      <c r="C1" s="0"/>
      <c r="D1" s="0"/>
      <c r="E1" s="3" t="s">
        <v>436</v>
      </c>
      <c r="F1" s="0"/>
      <c r="G1" s="0"/>
      <c r="H1" s="3" t="s">
        <v>437</v>
      </c>
      <c r="I1" s="0"/>
      <c r="J1" s="0"/>
      <c r="K1" s="3" t="s">
        <v>438</v>
      </c>
      <c r="L1" s="0"/>
      <c r="M1" s="0"/>
      <c r="N1" s="3" t="s">
        <v>439</v>
      </c>
      <c r="O1" s="0"/>
      <c r="P1" s="0"/>
      <c r="Q1" s="3" t="s">
        <v>440</v>
      </c>
      <c r="R1" s="0"/>
      <c r="S1" s="0"/>
      <c r="T1" s="3" t="s">
        <v>441</v>
      </c>
      <c r="U1" s="0"/>
      <c r="V1" s="0"/>
      <c r="W1" s="3" t="s">
        <v>442</v>
      </c>
      <c r="X1" s="0"/>
      <c r="Y1" s="0"/>
      <c r="Z1" s="3" t="s">
        <v>443</v>
      </c>
      <c r="AA1" s="0"/>
      <c r="AB1" s="0"/>
      <c r="AC1" s="3" t="s">
        <v>444</v>
      </c>
      <c r="AD1" s="0"/>
      <c r="AE1" s="0"/>
      <c r="AF1" s="3" t="s">
        <v>445</v>
      </c>
      <c r="AG1" s="0"/>
      <c r="AH1" s="0"/>
      <c r="AI1" s="3" t="s">
        <v>446</v>
      </c>
      <c r="AJ1" s="0"/>
      <c r="AK1" s="0"/>
      <c r="AL1" s="3" t="s">
        <v>447</v>
      </c>
      <c r="AM1" s="0"/>
      <c r="AN1" s="0"/>
      <c r="AO1" s="3" t="s">
        <v>448</v>
      </c>
      <c r="AP1" s="0"/>
      <c r="AQ1" s="0"/>
      <c r="AR1" s="3" t="s">
        <v>449</v>
      </c>
      <c r="AS1" s="0"/>
      <c r="AT1" s="0"/>
      <c r="AU1" s="3" t="s">
        <v>450</v>
      </c>
      <c r="AV1" s="0"/>
      <c r="AW1" s="0"/>
      <c r="AX1" s="3" t="s">
        <v>451</v>
      </c>
      <c r="AY1" s="0"/>
      <c r="AZ1" s="0"/>
      <c r="BA1" s="3" t="s">
        <v>452</v>
      </c>
      <c r="BB1" s="0"/>
      <c r="BC1" s="0"/>
      <c r="BD1" s="3" t="s">
        <v>453</v>
      </c>
      <c r="BE1" s="0"/>
      <c r="BF1" s="0"/>
      <c r="BG1" s="3" t="s">
        <v>454</v>
      </c>
      <c r="BH1" s="0"/>
      <c r="BI1" s="0"/>
      <c r="BJ1" s="3" t="s">
        <v>455</v>
      </c>
      <c r="BK1" s="0"/>
      <c r="BL1" s="0"/>
      <c r="BM1" s="3" t="s">
        <v>456</v>
      </c>
      <c r="BN1" s="0"/>
      <c r="BO1" s="0"/>
      <c r="BP1" s="3" t="s">
        <v>457</v>
      </c>
      <c r="BQ1" s="0"/>
      <c r="BR1" s="0"/>
      <c r="BS1" s="3" t="s">
        <v>458</v>
      </c>
      <c r="BT1" s="0"/>
      <c r="BU1" s="0"/>
      <c r="BV1" s="3" t="s">
        <v>459</v>
      </c>
      <c r="BW1" s="0"/>
      <c r="BX1" s="0"/>
      <c r="BY1" s="3" t="s">
        <v>460</v>
      </c>
      <c r="BZ1" s="0"/>
      <c r="CA1" s="0"/>
      <c r="CB1" s="3" t="s">
        <v>461</v>
      </c>
      <c r="CC1" s="0"/>
      <c r="CD1" s="0"/>
      <c r="CE1" s="3" t="s">
        <v>462</v>
      </c>
      <c r="CF1" s="0"/>
      <c r="CG1" s="0"/>
      <c r="CH1" s="3" t="s">
        <v>463</v>
      </c>
      <c r="CI1" s="0"/>
      <c r="CJ1" s="0"/>
      <c r="CK1" s="3" t="s">
        <v>464</v>
      </c>
      <c r="CL1" s="0"/>
      <c r="CM1" s="0"/>
      <c r="CN1" s="3" t="s">
        <v>465</v>
      </c>
      <c r="CO1" s="0"/>
      <c r="CP1" s="0"/>
      <c r="CQ1" s="3" t="s">
        <v>466</v>
      </c>
      <c r="CR1" s="0"/>
      <c r="CS1" s="0"/>
      <c r="CT1" s="3" t="s">
        <v>467</v>
      </c>
      <c r="CU1" s="0"/>
    </row>
    <row collapsed="false" customFormat="false" customHeight="false" hidden="false" ht="12.1" outlineLevel="0" r="2">
      <c r="A2" s="11" t="n">
        <v>45691</v>
      </c>
      <c r="B2" s="6" t="n">
        <v>1</v>
      </c>
      <c r="C2" s="6" t="n">
        <v>7168.07</v>
      </c>
      <c r="D2" s="11" t="n">
        <v>45414</v>
      </c>
      <c r="E2" s="6" t="n">
        <v>10</v>
      </c>
      <c r="F2" s="6" t="n">
        <v>3091.47</v>
      </c>
      <c r="G2" s="11" t="n">
        <v>45748</v>
      </c>
      <c r="H2" s="6" t="n">
        <v>3</v>
      </c>
      <c r="I2" s="6" t="n">
        <v>9959.79</v>
      </c>
      <c r="J2" s="11" t="n">
        <v>45509</v>
      </c>
      <c r="K2" s="6" t="n">
        <v>1</v>
      </c>
      <c r="L2" s="6" t="n">
        <v>3631.94</v>
      </c>
      <c r="M2" s="11" t="n">
        <v>45874</v>
      </c>
      <c r="N2" s="6" t="n">
        <v>2</v>
      </c>
      <c r="O2" s="6" t="n">
        <v>5910.44</v>
      </c>
      <c r="P2" s="11" t="n">
        <v>45414</v>
      </c>
      <c r="Q2" s="6" t="n">
        <v>4</v>
      </c>
      <c r="R2" s="6" t="n">
        <v>2905.16</v>
      </c>
      <c r="S2" s="11" t="n">
        <v>45475</v>
      </c>
      <c r="T2" s="6" t="n">
        <v>10</v>
      </c>
      <c r="U2" s="6" t="n">
        <v>2994.34</v>
      </c>
      <c r="V2" s="11" t="n">
        <v>45602</v>
      </c>
      <c r="W2" s="6" t="n">
        <v>1</v>
      </c>
      <c r="X2" s="6" t="n">
        <v>1314.83</v>
      </c>
      <c r="Y2" s="11" t="n">
        <v>45383</v>
      </c>
      <c r="Z2" s="6" t="n">
        <v>100</v>
      </c>
      <c r="AA2" s="6" t="n">
        <v>410.15</v>
      </c>
      <c r="AB2" s="11" t="n">
        <v>45602</v>
      </c>
      <c r="AC2" s="6" t="n">
        <v>10</v>
      </c>
      <c r="AD2" s="6" t="n">
        <v>976.62</v>
      </c>
      <c r="AE2" s="11" t="n">
        <v>45719</v>
      </c>
      <c r="AF2" s="6" t="n">
        <v>10</v>
      </c>
      <c r="AG2" s="6" t="n">
        <v>2039.21</v>
      </c>
      <c r="AH2" s="11" t="n">
        <v>45414</v>
      </c>
      <c r="AI2" s="6" t="n">
        <v>10</v>
      </c>
      <c r="AJ2" s="6" t="n">
        <v>2364.98</v>
      </c>
      <c r="AK2" s="11" t="n">
        <v>45691</v>
      </c>
      <c r="AL2" s="6" t="n">
        <v>50</v>
      </c>
      <c r="AM2" s="6" t="n">
        <v>2928.76</v>
      </c>
      <c r="AN2" s="11" t="n">
        <v>45448</v>
      </c>
      <c r="AO2" s="6" t="n">
        <v>8</v>
      </c>
      <c r="AP2" s="6" t="n">
        <v>5740.89</v>
      </c>
      <c r="AQ2" s="11" t="n">
        <v>45870</v>
      </c>
      <c r="AR2" s="6" t="n">
        <v>15</v>
      </c>
      <c r="AS2" s="6" t="n">
        <v>245.526</v>
      </c>
      <c r="AT2" s="11" t="n">
        <v>46125</v>
      </c>
      <c r="AU2" s="6" t="n">
        <v>19</v>
      </c>
      <c r="AV2" s="6" t="n">
        <v>191.49</v>
      </c>
      <c r="AW2" s="11" t="n">
        <v>46066</v>
      </c>
      <c r="AX2" s="6" t="n">
        <v>11</v>
      </c>
      <c r="AY2" s="6" t="n">
        <v>9717.64</v>
      </c>
      <c r="AZ2" s="11" t="n">
        <v>45383</v>
      </c>
      <c r="BA2" s="6" t="n">
        <v>2</v>
      </c>
      <c r="BB2" s="6" t="n">
        <v>1306.92</v>
      </c>
      <c r="BC2" s="11" t="n">
        <v>46113</v>
      </c>
      <c r="BD2" s="6" t="n">
        <v>17</v>
      </c>
      <c r="BE2" s="6" t="n">
        <v>15145.63</v>
      </c>
      <c r="BF2" s="11" t="n">
        <v>45383</v>
      </c>
      <c r="BG2" s="6" t="n">
        <v>2</v>
      </c>
      <c r="BH2" s="6" t="n">
        <v>1236.17</v>
      </c>
      <c r="BI2" s="11" t="n">
        <v>46044</v>
      </c>
      <c r="BJ2" s="6" t="n">
        <v>1</v>
      </c>
      <c r="BK2" s="6" t="n">
        <v>892.81</v>
      </c>
      <c r="BL2" s="11" t="n">
        <v>46125</v>
      </c>
      <c r="BM2" s="6" t="n">
        <v>3</v>
      </c>
      <c r="BN2" s="6" t="n">
        <v>2958.64</v>
      </c>
      <c r="BO2" s="11" t="n">
        <v>46134</v>
      </c>
      <c r="BP2" s="6" t="n">
        <v>1</v>
      </c>
      <c r="BQ2" s="6" t="n">
        <v>1029.91</v>
      </c>
      <c r="BR2" s="11" t="n">
        <v>46157</v>
      </c>
      <c r="BS2" s="6" t="n">
        <v>8</v>
      </c>
      <c r="BT2" s="6" t="n">
        <v>8076.15</v>
      </c>
      <c r="BU2" s="11" t="n">
        <v>46065</v>
      </c>
      <c r="BV2" s="6" t="n">
        <v>1</v>
      </c>
      <c r="BW2" s="6" t="n">
        <v>952.38</v>
      </c>
      <c r="BX2" s="11" t="n">
        <v>46083</v>
      </c>
      <c r="BY2" s="6" t="n">
        <v>5</v>
      </c>
      <c r="BZ2" s="6" t="n">
        <v>5020.03</v>
      </c>
      <c r="CA2" s="11" t="n">
        <v>45447</v>
      </c>
      <c r="CB2" s="6" t="n">
        <v>2</v>
      </c>
      <c r="CC2" s="6" t="n">
        <v>1649.42</v>
      </c>
      <c r="CD2" s="11" t="n">
        <v>45383</v>
      </c>
      <c r="CE2" s="6" t="n">
        <v>2</v>
      </c>
      <c r="CF2" s="6" t="n">
        <v>1723.29</v>
      </c>
      <c r="CG2" s="11" t="n">
        <v>45383</v>
      </c>
      <c r="CH2" s="6" t="n">
        <v>2</v>
      </c>
      <c r="CI2" s="6" t="n">
        <v>1257.78</v>
      </c>
      <c r="CJ2" s="11" t="n">
        <v>45679</v>
      </c>
      <c r="CK2" s="6" t="n">
        <v>1</v>
      </c>
      <c r="CL2" s="6" t="n">
        <v>889.39</v>
      </c>
      <c r="CM2" s="11" t="n">
        <v>45383</v>
      </c>
      <c r="CN2" s="6" t="n">
        <v>2</v>
      </c>
      <c r="CO2" s="6" t="n">
        <v>1404.3</v>
      </c>
      <c r="CP2" s="11" t="n">
        <v>45383</v>
      </c>
      <c r="CQ2" s="6" t="n">
        <v>1</v>
      </c>
      <c r="CR2" s="6" t="n">
        <v>907.19</v>
      </c>
      <c r="CS2" s="11" t="n">
        <v>45672</v>
      </c>
      <c r="CT2" s="6" t="n">
        <v>1</v>
      </c>
      <c r="CU2" s="6" t="n">
        <v>742.35</v>
      </c>
    </row>
    <row collapsed="false" customFormat="false" customHeight="false" hidden="false" ht="12.1" outlineLevel="0" r="3">
      <c r="A3" s="11" t="n">
        <v>45782</v>
      </c>
      <c r="B3" s="6" t="n">
        <v>1</v>
      </c>
      <c r="C3" s="6" t="n">
        <v>6336.35</v>
      </c>
      <c r="D3" s="11" t="n">
        <v>45484</v>
      </c>
      <c r="E3" s="6" t="n">
        <v>10</v>
      </c>
      <c r="F3" s="6" t="n">
        <v>2908.97</v>
      </c>
      <c r="G3" s="11" t="n">
        <v>45901</v>
      </c>
      <c r="H3" s="6" t="n">
        <v>2</v>
      </c>
      <c r="I3" s="6" t="n">
        <v>7253.86</v>
      </c>
      <c r="J3" s="11" t="n">
        <v>45538</v>
      </c>
      <c r="K3" s="6" t="n">
        <v>1</v>
      </c>
      <c r="L3" s="6" t="n">
        <v>3655.02</v>
      </c>
      <c r="M3" s="11" t="n">
        <v>45901</v>
      </c>
      <c r="N3" s="6" t="n">
        <v>3</v>
      </c>
      <c r="O3" s="6" t="n">
        <v>8816</v>
      </c>
      <c r="P3" s="11" t="n">
        <v>45567</v>
      </c>
      <c r="Q3" s="6" t="n">
        <v>2</v>
      </c>
      <c r="R3" s="6" t="n">
        <v>1322.75</v>
      </c>
      <c r="S3" s="11" t="n">
        <v>45567</v>
      </c>
      <c r="T3" s="6" t="n">
        <v>10</v>
      </c>
      <c r="U3" s="6" t="n">
        <v>2579.49</v>
      </c>
      <c r="V3" s="11" t="n">
        <v>45679</v>
      </c>
      <c r="W3" s="6" t="n">
        <v>1</v>
      </c>
      <c r="X3" s="6" t="n">
        <v>1170.85</v>
      </c>
      <c r="Y3" s="11" t="n">
        <v>45447</v>
      </c>
      <c r="Z3" s="6" t="n">
        <v>300</v>
      </c>
      <c r="AA3" s="6" t="n">
        <v>1121.48</v>
      </c>
      <c r="AB3" s="11" t="n">
        <v>45602</v>
      </c>
      <c r="AC3" s="6" t="n">
        <v>10</v>
      </c>
      <c r="AD3" s="6" t="n">
        <v>976.81</v>
      </c>
      <c r="AE3" s="0"/>
      <c r="AF3" s="5" t="s">
        <f>=SUM(AG2:AG2)/SUM(AF2:AF2)</f>
      </c>
      <c r="AG3" s="0" t="s">
        <v>11</v>
      </c>
      <c r="AH3" s="11" t="n">
        <v>45475</v>
      </c>
      <c r="AI3" s="6" t="n">
        <v>10</v>
      </c>
      <c r="AJ3" s="6" t="n">
        <v>2332.78</v>
      </c>
      <c r="AK3" s="0"/>
      <c r="AL3" s="5" t="s">
        <f>=SUM(AM2:AM2)/SUM(AL2:AL2)</f>
      </c>
      <c r="AM3" s="0" t="s">
        <v>11</v>
      </c>
      <c r="AN3" s="0"/>
      <c r="AO3" s="5" t="s">
        <f>=SUM(AP2:AP2)/SUM(AO2:AO2)</f>
      </c>
      <c r="AP3" s="0" t="s">
        <v>11</v>
      </c>
      <c r="AQ3" s="11" t="n">
        <v>45874</v>
      </c>
      <c r="AR3" s="6" t="n">
        <v>9</v>
      </c>
      <c r="AS3" s="6" t="n">
        <v>147.47</v>
      </c>
      <c r="AT3" s="11" t="n">
        <v>46135</v>
      </c>
      <c r="AU3" s="6" t="n">
        <v>15</v>
      </c>
      <c r="AV3" s="6" t="n">
        <v>150.9</v>
      </c>
      <c r="AW3" s="11" t="n">
        <v>46143</v>
      </c>
      <c r="AX3" s="6" t="n">
        <v>6</v>
      </c>
      <c r="AY3" s="6" t="n">
        <v>5572.09</v>
      </c>
      <c r="AZ3" s="11" t="n">
        <v>45518</v>
      </c>
      <c r="BA3" s="6" t="n">
        <v>1</v>
      </c>
      <c r="BB3" s="6" t="n">
        <v>637.46</v>
      </c>
      <c r="BC3" s="11" t="n">
        <v>46172</v>
      </c>
      <c r="BD3" s="6" t="n">
        <v>8</v>
      </c>
      <c r="BE3" s="6" t="n">
        <v>7246.1</v>
      </c>
      <c r="BF3" s="11" t="n">
        <v>45504</v>
      </c>
      <c r="BG3" s="6" t="n">
        <v>1</v>
      </c>
      <c r="BH3" s="6" t="n">
        <v>588.02</v>
      </c>
      <c r="BI3" s="11" t="n">
        <v>46044</v>
      </c>
      <c r="BJ3" s="6" t="n">
        <v>2</v>
      </c>
      <c r="BK3" s="6" t="n">
        <v>1786.41</v>
      </c>
      <c r="BL3" s="11" t="n">
        <v>46134</v>
      </c>
      <c r="BM3" s="6" t="n">
        <v>54</v>
      </c>
      <c r="BN3" s="6" t="n">
        <v>50722.39</v>
      </c>
      <c r="BO3" s="11" t="n">
        <v>46134</v>
      </c>
      <c r="BP3" s="6" t="n">
        <v>6</v>
      </c>
      <c r="BQ3" s="6" t="n">
        <v>6179.46</v>
      </c>
      <c r="BR3" s="11" t="n">
        <v>46157</v>
      </c>
      <c r="BS3" s="6" t="n">
        <v>1</v>
      </c>
      <c r="BT3" s="6" t="n">
        <v>1009.53</v>
      </c>
      <c r="BU3" s="11" t="n">
        <v>46078</v>
      </c>
      <c r="BV3" s="6" t="n">
        <v>5</v>
      </c>
      <c r="BW3" s="6" t="n">
        <v>4882.23</v>
      </c>
      <c r="BX3" s="0"/>
      <c r="BY3" s="5" t="s">
        <f>=SUM(BZ2:BZ2)/SUM(BY2:BY2)</f>
      </c>
      <c r="BZ3" s="0" t="s">
        <v>11</v>
      </c>
      <c r="CA3" s="11" t="n">
        <v>45539</v>
      </c>
      <c r="CB3" s="6" t="n">
        <v>1</v>
      </c>
      <c r="CC3" s="6" t="n">
        <v>722.48</v>
      </c>
      <c r="CD3" s="11" t="n">
        <v>45441</v>
      </c>
      <c r="CE3" s="6" t="n">
        <v>3</v>
      </c>
      <c r="CF3" s="6" t="n">
        <v>2398.67</v>
      </c>
      <c r="CG3" s="11" t="n">
        <v>45448</v>
      </c>
      <c r="CH3" s="6" t="n">
        <v>2</v>
      </c>
      <c r="CI3" s="6" t="n">
        <v>1086.68</v>
      </c>
      <c r="CJ3" s="11" t="n">
        <v>45679</v>
      </c>
      <c r="CK3" s="6" t="n">
        <v>1</v>
      </c>
      <c r="CL3" s="6" t="n">
        <v>888.67</v>
      </c>
      <c r="CM3" s="11" t="n">
        <v>45385</v>
      </c>
      <c r="CN3" s="6" t="n">
        <v>1</v>
      </c>
      <c r="CO3" s="6" t="n">
        <v>633.23</v>
      </c>
      <c r="CP3" s="11" t="n">
        <v>45560</v>
      </c>
      <c r="CQ3" s="6" t="n">
        <v>1</v>
      </c>
      <c r="CR3" s="6" t="n">
        <v>845.24</v>
      </c>
      <c r="CS3" s="0"/>
      <c r="CT3" s="5" t="s">
        <f>=SUM(CU2:CU2)/SUM(CT2:CT2)</f>
      </c>
      <c r="CU3" s="0" t="s">
        <v>11</v>
      </c>
    </row>
    <row collapsed="false" customFormat="false" customHeight="false" hidden="false" ht="12.1" outlineLevel="0" r="4">
      <c r="A4" s="11" t="n">
        <v>45901</v>
      </c>
      <c r="B4" s="6" t="n">
        <v>2</v>
      </c>
      <c r="C4" s="6" t="n">
        <v>12885.39</v>
      </c>
      <c r="D4" s="11" t="n">
        <v>45654</v>
      </c>
      <c r="E4" s="6" t="n">
        <v>20</v>
      </c>
      <c r="F4" s="6" t="n">
        <v>5463.77</v>
      </c>
      <c r="G4" s="0"/>
      <c r="H4" s="5" t="s">
        <f>=SUM(I2:I3)/SUM(H2:H3)</f>
      </c>
      <c r="I4" s="0" t="s">
        <v>11</v>
      </c>
      <c r="J4" s="11" t="n">
        <v>45630</v>
      </c>
      <c r="K4" s="6" t="n">
        <v>1</v>
      </c>
      <c r="L4" s="6" t="n">
        <v>3391.65</v>
      </c>
      <c r="M4" s="0"/>
      <c r="N4" s="5" t="s">
        <f>=SUM(O2:O3)/SUM(N2:N3)</f>
      </c>
      <c r="O4" s="0" t="s">
        <v>11</v>
      </c>
      <c r="P4" s="11" t="n">
        <v>45602</v>
      </c>
      <c r="Q4" s="6" t="n">
        <v>2</v>
      </c>
      <c r="R4" s="6" t="n">
        <v>1143.77</v>
      </c>
      <c r="S4" s="11" t="n">
        <v>45630</v>
      </c>
      <c r="T4" s="6" t="n">
        <v>10</v>
      </c>
      <c r="U4" s="6" t="n">
        <v>2378.62</v>
      </c>
      <c r="V4" s="11" t="n">
        <v>45719</v>
      </c>
      <c r="W4" s="6" t="n">
        <v>2</v>
      </c>
      <c r="X4" s="6" t="n">
        <v>2300.77</v>
      </c>
      <c r="Y4" s="11" t="n">
        <v>45567</v>
      </c>
      <c r="Z4" s="6" t="n">
        <v>100</v>
      </c>
      <c r="AA4" s="6" t="n">
        <v>382.41</v>
      </c>
      <c r="AB4" s="11" t="n">
        <v>45630</v>
      </c>
      <c r="AC4" s="6" t="n">
        <v>10</v>
      </c>
      <c r="AD4" s="6" t="n">
        <v>975.21</v>
      </c>
      <c r="AE4" s="0"/>
      <c r="AF4" s="6" t="n">
        <v>330.3</v>
      </c>
      <c r="AG4" s="0" t="s">
        <v>468</v>
      </c>
      <c r="AH4" s="0"/>
      <c r="AI4" s="5" t="s">
        <f>=SUM(AJ2:AJ3)/SUM(AI2:AI3)</f>
      </c>
      <c r="AJ4" s="0" t="s">
        <v>11</v>
      </c>
      <c r="AK4" s="0"/>
      <c r="AL4" s="6" t="n">
        <v>41.5</v>
      </c>
      <c r="AM4" s="0" t="s">
        <v>468</v>
      </c>
      <c r="AN4" s="0"/>
      <c r="AO4" s="6" t="n">
        <v>237.6</v>
      </c>
      <c r="AP4" s="0" t="s">
        <v>468</v>
      </c>
      <c r="AQ4" s="11" t="n">
        <v>45874</v>
      </c>
      <c r="AR4" s="6" t="n">
        <v>1</v>
      </c>
      <c r="AS4" s="6" t="n">
        <v>16.4</v>
      </c>
      <c r="AT4" s="0"/>
      <c r="AU4" s="5" t="s">
        <f>=SUM(AV2:AV3)/SUM(AU2:AU3)</f>
      </c>
      <c r="AV4" s="0" t="s">
        <v>11</v>
      </c>
      <c r="AW4" s="11" t="n">
        <v>46172</v>
      </c>
      <c r="AX4" s="6" t="n">
        <v>56</v>
      </c>
      <c r="AY4" s="6" t="n">
        <v>52088.15</v>
      </c>
      <c r="AZ4" s="11" t="n">
        <v>45700</v>
      </c>
      <c r="BA4" s="6" t="n">
        <v>1</v>
      </c>
      <c r="BB4" s="6" t="n">
        <v>652.33</v>
      </c>
      <c r="BC4" s="11" t="n">
        <v>46172</v>
      </c>
      <c r="BD4" s="6" t="n">
        <v>48</v>
      </c>
      <c r="BE4" s="6" t="n">
        <v>43481.43</v>
      </c>
      <c r="BF4" s="11" t="n">
        <v>45686</v>
      </c>
      <c r="BG4" s="6" t="n">
        <v>4</v>
      </c>
      <c r="BH4" s="6" t="n">
        <v>2473.47</v>
      </c>
      <c r="BI4" s="11" t="n">
        <v>46052</v>
      </c>
      <c r="BJ4" s="6" t="n">
        <v>10</v>
      </c>
      <c r="BK4" s="6" t="n">
        <v>8997.85</v>
      </c>
      <c r="BL4" s="0"/>
      <c r="BM4" s="5" t="s">
        <f>=SUM(BN2:BN3)/SUM(BM2:BM3)</f>
      </c>
      <c r="BN4" s="0" t="s">
        <v>11</v>
      </c>
      <c r="BO4" s="11" t="n">
        <v>46144</v>
      </c>
      <c r="BP4" s="6" t="n">
        <v>4</v>
      </c>
      <c r="BQ4" s="6" t="n">
        <v>4158.11</v>
      </c>
      <c r="BR4" s="11" t="n">
        <v>46157</v>
      </c>
      <c r="BS4" s="6" t="n">
        <v>1</v>
      </c>
      <c r="BT4" s="6" t="n">
        <v>1009.62</v>
      </c>
      <c r="BU4" s="11" t="n">
        <v>46083</v>
      </c>
      <c r="BV4" s="6" t="n">
        <v>10</v>
      </c>
      <c r="BW4" s="6" t="n">
        <v>9766.79</v>
      </c>
      <c r="BX4" s="0"/>
      <c r="BY4" s="6" t="n">
        <v>99.034</v>
      </c>
      <c r="BZ4" s="0" t="s">
        <v>468</v>
      </c>
      <c r="CA4" s="11" t="n">
        <v>45602</v>
      </c>
      <c r="CB4" s="6" t="n">
        <v>2</v>
      </c>
      <c r="CC4" s="6" t="n">
        <v>1481.73</v>
      </c>
      <c r="CD4" s="0"/>
      <c r="CE4" s="5" t="s">
        <f>=SUM(CF2:CF3)/SUM(CE2:CE3)</f>
      </c>
      <c r="CF4" s="0" t="s">
        <v>11</v>
      </c>
      <c r="CG4" s="0"/>
      <c r="CH4" s="5" t="s">
        <f>=SUM(CI2:CI3)/SUM(CH2:CH3)</f>
      </c>
      <c r="CI4" s="0" t="s">
        <v>11</v>
      </c>
      <c r="CJ4" s="0"/>
      <c r="CK4" s="5" t="s">
        <f>=SUM(CL2:CL3)/SUM(CK2:CK3)</f>
      </c>
      <c r="CL4" s="0" t="s">
        <v>11</v>
      </c>
      <c r="CM4" s="0"/>
      <c r="CN4" s="5" t="s">
        <f>=SUM(CO2:CO3)/SUM(CN2:CN3)</f>
      </c>
      <c r="CO4" s="0" t="s">
        <v>11</v>
      </c>
      <c r="CP4" s="0"/>
      <c r="CQ4" s="5" t="s">
        <f>=SUM(CR2:CR3)/SUM(CQ2:CQ3)</f>
      </c>
      <c r="CR4" s="0" t="s">
        <v>11</v>
      </c>
      <c r="CS4" s="0"/>
      <c r="CT4" s="6" t="n">
        <v>81.108</v>
      </c>
      <c r="CU4" s="0" t="s">
        <v>468</v>
      </c>
    </row>
    <row collapsed="false" customFormat="false" customHeight="false" hidden="false" ht="12.1" outlineLevel="0" r="5">
      <c r="A5" s="0"/>
      <c r="B5" s="5" t="s">
        <f>=SUM(C2:C4)/SUM(B2:B4)</f>
      </c>
      <c r="C5" s="0" t="s">
        <v>11</v>
      </c>
      <c r="D5" s="11" t="n">
        <v>46125</v>
      </c>
      <c r="E5" s="6" t="n">
        <v>10</v>
      </c>
      <c r="F5" s="6" t="n">
        <v>3175.34</v>
      </c>
      <c r="G5" s="0"/>
      <c r="H5" s="6" t="n">
        <v>2631</v>
      </c>
      <c r="I5" s="0" t="s">
        <v>468</v>
      </c>
      <c r="J5" s="0"/>
      <c r="K5" s="5" t="s">
        <f>=SUM(L2:L4)/SUM(K2:K4)</f>
      </c>
      <c r="L5" s="0" t="s">
        <v>11</v>
      </c>
      <c r="M5" s="0"/>
      <c r="N5" s="6" t="n">
        <v>1802</v>
      </c>
      <c r="O5" s="0" t="s">
        <v>468</v>
      </c>
      <c r="P5" s="11" t="n">
        <v>45654</v>
      </c>
      <c r="Q5" s="6" t="n">
        <v>4</v>
      </c>
      <c r="R5" s="6" t="n">
        <v>2572.86</v>
      </c>
      <c r="S5" s="0"/>
      <c r="T5" s="5" t="s">
        <f>=SUM(U2:U4)/SUM(T2:T4)</f>
      </c>
      <c r="U5" s="0" t="s">
        <v>11</v>
      </c>
      <c r="V5" s="0"/>
      <c r="W5" s="5" t="s">
        <f>=SUM(X2:X4)/SUM(W2:W4)</f>
      </c>
      <c r="X5" s="0" t="s">
        <v>11</v>
      </c>
      <c r="Y5" s="11" t="n">
        <v>45719</v>
      </c>
      <c r="Z5" s="6" t="n">
        <v>400</v>
      </c>
      <c r="AA5" s="6" t="n">
        <v>1490.31</v>
      </c>
      <c r="AB5" s="11" t="n">
        <v>46125</v>
      </c>
      <c r="AC5" s="6" t="n">
        <v>10</v>
      </c>
      <c r="AD5" s="6" t="n">
        <v>882.29</v>
      </c>
      <c r="AE5" s="0"/>
      <c r="AF5" s="6" t="n">
        <v>10</v>
      </c>
      <c r="AG5" s="0" t="s">
        <v>469</v>
      </c>
      <c r="AH5" s="0"/>
      <c r="AI5" s="6" t="n">
        <v>151.15</v>
      </c>
      <c r="AJ5" s="0" t="s">
        <v>468</v>
      </c>
      <c r="AK5" s="0"/>
      <c r="AL5" s="6" t="n">
        <v>50</v>
      </c>
      <c r="AM5" s="0" t="s">
        <v>469</v>
      </c>
      <c r="AN5" s="0"/>
      <c r="AO5" s="6" t="n">
        <v>8</v>
      </c>
      <c r="AP5" s="0" t="s">
        <v>469</v>
      </c>
      <c r="AQ5" s="11" t="n">
        <v>45882</v>
      </c>
      <c r="AR5" s="6" t="n">
        <v>4</v>
      </c>
      <c r="AS5" s="6" t="n">
        <v>65.79</v>
      </c>
      <c r="AT5" s="0"/>
      <c r="AU5" s="6" t="n">
        <v>9.796</v>
      </c>
      <c r="AV5" s="0" t="s">
        <v>468</v>
      </c>
      <c r="AW5" s="11" t="n">
        <v>46172</v>
      </c>
      <c r="AX5" s="6" t="n">
        <v>1</v>
      </c>
      <c r="AY5" s="6" t="n">
        <v>930.15</v>
      </c>
      <c r="AZ5" s="11" t="n">
        <v>45882</v>
      </c>
      <c r="BA5" s="6" t="n">
        <v>5</v>
      </c>
      <c r="BB5" s="6" t="n">
        <v>3261.74</v>
      </c>
      <c r="BC5" s="0"/>
      <c r="BD5" s="5" t="s">
        <f>=SUM(BE2:BE4)/SUM(BD2:BD4)</f>
      </c>
      <c r="BE5" s="0" t="s">
        <v>11</v>
      </c>
      <c r="BF5" s="11" t="n">
        <v>45868</v>
      </c>
      <c r="BG5" s="6" t="n">
        <v>1</v>
      </c>
      <c r="BH5" s="6" t="n">
        <v>618.51</v>
      </c>
      <c r="BI5" s="11" t="n">
        <v>46172</v>
      </c>
      <c r="BJ5" s="6" t="n">
        <v>57</v>
      </c>
      <c r="BK5" s="6" t="n">
        <v>53737.88</v>
      </c>
      <c r="BL5" s="0"/>
      <c r="BM5" s="6" t="n">
        <v>85.654</v>
      </c>
      <c r="BN5" s="0" t="s">
        <v>468</v>
      </c>
      <c r="BO5" s="11" t="n">
        <v>46146</v>
      </c>
      <c r="BP5" s="6" t="n">
        <v>1</v>
      </c>
      <c r="BQ5" s="6" t="n">
        <v>1034.62</v>
      </c>
      <c r="BR5" s="11" t="n">
        <v>46170</v>
      </c>
      <c r="BS5" s="6" t="n">
        <v>4</v>
      </c>
      <c r="BT5" s="6" t="n">
        <v>4040.35</v>
      </c>
      <c r="BU5" s="0"/>
      <c r="BV5" s="5" t="s">
        <f>=SUM(BW2:BW4)/SUM(BV2:BV4)</f>
      </c>
      <c r="BW5" s="0" t="s">
        <v>11</v>
      </c>
      <c r="BX5" s="0"/>
      <c r="BY5" s="6" t="n">
        <v>5</v>
      </c>
      <c r="BZ5" s="0" t="s">
        <v>469</v>
      </c>
      <c r="CA5" s="0"/>
      <c r="CB5" s="5" t="s">
        <f>=SUM(CC2:CC4)/SUM(CB2:CB4)</f>
      </c>
      <c r="CC5" s="0" t="s">
        <v>11</v>
      </c>
      <c r="CD5" s="0"/>
      <c r="CE5" s="6" t="n">
        <v>78.003</v>
      </c>
      <c r="CF5" s="0" t="s">
        <v>468</v>
      </c>
      <c r="CG5" s="0"/>
      <c r="CH5" s="6" t="n">
        <v>53.093</v>
      </c>
      <c r="CI5" s="0" t="s">
        <v>468</v>
      </c>
      <c r="CJ5" s="0"/>
      <c r="CK5" s="6" t="n">
        <v>99.398</v>
      </c>
      <c r="CL5" s="0" t="s">
        <v>468</v>
      </c>
      <c r="CM5" s="0"/>
      <c r="CN5" s="6" t="n">
        <v>58.287</v>
      </c>
      <c r="CO5" s="0" t="s">
        <v>468</v>
      </c>
      <c r="CP5" s="0"/>
      <c r="CQ5" s="6" t="n">
        <v>81.865</v>
      </c>
      <c r="CR5" s="0" t="s">
        <v>468</v>
      </c>
      <c r="CS5" s="0"/>
      <c r="CT5" s="6" t="n">
        <v>1</v>
      </c>
      <c r="CU5" s="0" t="s">
        <v>469</v>
      </c>
    </row>
    <row collapsed="false" customFormat="false" customHeight="false" hidden="false" ht="12.1" outlineLevel="0" r="6">
      <c r="A6" s="0"/>
      <c r="B6" s="6" t="n">
        <v>4176</v>
      </c>
      <c r="C6" s="0" t="s">
        <v>468</v>
      </c>
      <c r="D6" s="11" t="n">
        <v>46125</v>
      </c>
      <c r="E6" s="6" t="n">
        <v>2</v>
      </c>
      <c r="F6" s="6" t="n">
        <v>635.05</v>
      </c>
      <c r="G6" s="0"/>
      <c r="H6" s="6" t="n">
        <v>5</v>
      </c>
      <c r="I6" s="0" t="s">
        <v>469</v>
      </c>
      <c r="J6" s="0"/>
      <c r="K6" s="6" t="n">
        <v>3458</v>
      </c>
      <c r="L6" s="0" t="s">
        <v>468</v>
      </c>
      <c r="M6" s="0"/>
      <c r="N6" s="6" t="n">
        <v>5</v>
      </c>
      <c r="O6" s="0" t="s">
        <v>469</v>
      </c>
      <c r="P6" s="11" t="n">
        <v>45864</v>
      </c>
      <c r="Q6" s="6" t="n">
        <v>1</v>
      </c>
      <c r="R6" s="6" t="n">
        <v>667.08</v>
      </c>
      <c r="S6" s="0"/>
      <c r="T6" s="6" t="n">
        <v>248.92</v>
      </c>
      <c r="U6" s="0" t="s">
        <v>468</v>
      </c>
      <c r="V6" s="0"/>
      <c r="W6" s="6" t="n">
        <v>1018.4</v>
      </c>
      <c r="X6" s="0" t="s">
        <v>468</v>
      </c>
      <c r="Y6" s="11" t="n">
        <v>46125</v>
      </c>
      <c r="Z6" s="6" t="n">
        <v>900</v>
      </c>
      <c r="AA6" s="6" t="n">
        <v>2866.98</v>
      </c>
      <c r="AB6" s="11" t="n">
        <v>46125</v>
      </c>
      <c r="AC6" s="6" t="n">
        <v>20</v>
      </c>
      <c r="AD6" s="6" t="n">
        <v>1764.6</v>
      </c>
      <c r="AE6" s="0"/>
      <c r="AF6" s="5" t="s">
        <f>=AF5*(ABS(AF4)-ABS(AF3))</f>
      </c>
      <c r="AG6" s="0" t="s">
        <v>470</v>
      </c>
      <c r="AH6" s="0"/>
      <c r="AI6" s="6" t="n">
        <v>20</v>
      </c>
      <c r="AJ6" s="0" t="s">
        <v>469</v>
      </c>
      <c r="AK6" s="0"/>
      <c r="AL6" s="5" t="s">
        <f>=AL5*(ABS(AL4)-ABS(AL3))</f>
      </c>
      <c r="AM6" s="0" t="s">
        <v>470</v>
      </c>
      <c r="AN6" s="0"/>
      <c r="AO6" s="5" t="s">
        <f>=AO5*(ABS(AO4)-ABS(AO3))</f>
      </c>
      <c r="AP6" s="0" t="s">
        <v>470</v>
      </c>
      <c r="AQ6" s="11" t="n">
        <v>45887</v>
      </c>
      <c r="AR6" s="6" t="n">
        <v>3</v>
      </c>
      <c r="AS6" s="6" t="n">
        <v>49.46</v>
      </c>
      <c r="AT6" s="0"/>
      <c r="AU6" s="6" t="n">
        <v>34</v>
      </c>
      <c r="AV6" s="0" t="s">
        <v>469</v>
      </c>
      <c r="AW6" s="11" t="n">
        <v>46197</v>
      </c>
      <c r="AX6" s="6" t="n">
        <v>5</v>
      </c>
      <c r="AY6" s="6" t="n">
        <v>4227.65</v>
      </c>
      <c r="AZ6" s="11" t="n">
        <v>45993</v>
      </c>
      <c r="BA6" s="6" t="n">
        <v>4</v>
      </c>
      <c r="BB6" s="6" t="n">
        <v>2610.4</v>
      </c>
      <c r="BC6" s="0"/>
      <c r="BD6" s="6" t="n">
        <v>83.039</v>
      </c>
      <c r="BE6" s="0" t="s">
        <v>468</v>
      </c>
      <c r="BF6" s="11" t="n">
        <v>46050</v>
      </c>
      <c r="BG6" s="6" t="n">
        <v>7</v>
      </c>
      <c r="BH6" s="6" t="n">
        <v>4329.31</v>
      </c>
      <c r="BI6" s="0"/>
      <c r="BJ6" s="5" t="s">
        <f>=SUM(BK2:BK5)/SUM(BJ2:BJ5)</f>
      </c>
      <c r="BK6" s="0" t="s">
        <v>11</v>
      </c>
      <c r="BL6" s="0"/>
      <c r="BM6" s="6" t="n">
        <v>57</v>
      </c>
      <c r="BN6" s="0" t="s">
        <v>469</v>
      </c>
      <c r="BO6" s="11" t="n">
        <v>46160</v>
      </c>
      <c r="BP6" s="6" t="n">
        <v>2</v>
      </c>
      <c r="BQ6" s="6" t="n">
        <v>2013.75</v>
      </c>
      <c r="BR6" s="11" t="n">
        <v>46176</v>
      </c>
      <c r="BS6" s="6" t="n">
        <v>1</v>
      </c>
      <c r="BT6" s="6" t="n">
        <v>1010.08</v>
      </c>
      <c r="BU6" s="0"/>
      <c r="BV6" s="6" t="n">
        <v>86.218</v>
      </c>
      <c r="BW6" s="0" t="s">
        <v>468</v>
      </c>
      <c r="BX6" s="0"/>
      <c r="BY6" s="6" t="s">
        <f>=Портфель!G29*Портфель!$Q$13</f>
      </c>
      <c r="BZ6" s="0" t="s">
        <v>6</v>
      </c>
      <c r="CA6" s="0"/>
      <c r="CB6" s="6" t="n">
        <v>87.998</v>
      </c>
      <c r="CC6" s="0" t="s">
        <v>468</v>
      </c>
      <c r="CD6" s="0"/>
      <c r="CE6" s="6" t="n">
        <v>5</v>
      </c>
      <c r="CF6" s="0" t="s">
        <v>469</v>
      </c>
      <c r="CG6" s="0"/>
      <c r="CH6" s="6" t="n">
        <v>4</v>
      </c>
      <c r="CI6" s="0" t="s">
        <v>469</v>
      </c>
      <c r="CJ6" s="0"/>
      <c r="CK6" s="6" t="n">
        <v>2</v>
      </c>
      <c r="CL6" s="0" t="s">
        <v>469</v>
      </c>
      <c r="CM6" s="0"/>
      <c r="CN6" s="6" t="n">
        <v>3</v>
      </c>
      <c r="CO6" s="0" t="s">
        <v>469</v>
      </c>
      <c r="CP6" s="0"/>
      <c r="CQ6" s="6" t="n">
        <v>2</v>
      </c>
      <c r="CR6" s="0" t="s">
        <v>469</v>
      </c>
      <c r="CS6" s="0"/>
      <c r="CT6" s="6" t="s">
        <f>=Портфель!G36*Портфель!$Q$13</f>
      </c>
      <c r="CU6" s="0" t="s">
        <v>6</v>
      </c>
    </row>
    <row collapsed="false" customFormat="false" customHeight="false" hidden="false" ht="12.1" outlineLevel="0" r="7">
      <c r="A7" s="0"/>
      <c r="B7" s="6" t="n">
        <v>4</v>
      </c>
      <c r="C7" s="0" t="s">
        <v>469</v>
      </c>
      <c r="D7" s="0"/>
      <c r="E7" s="5" t="s">
        <f>=SUM(F2:F6)/SUM(E2:E6)</f>
      </c>
      <c r="F7" s="0" t="s">
        <v>11</v>
      </c>
      <c r="G7" s="0"/>
      <c r="H7" s="5" t="s">
        <f>=H6*(ABS(H5)-ABS(H4))</f>
      </c>
      <c r="I7" s="0" t="s">
        <v>470</v>
      </c>
      <c r="J7" s="0"/>
      <c r="K7" s="6" t="n">
        <v>3</v>
      </c>
      <c r="L7" s="0" t="s">
        <v>469</v>
      </c>
      <c r="M7" s="0"/>
      <c r="N7" s="5" t="s">
        <f>=N6*(ABS(N5)-ABS(N4))</f>
      </c>
      <c r="O7" s="0" t="s">
        <v>470</v>
      </c>
      <c r="P7" s="11" t="n">
        <v>45870</v>
      </c>
      <c r="Q7" s="6" t="n">
        <v>1</v>
      </c>
      <c r="R7" s="6" t="n">
        <v>649.83</v>
      </c>
      <c r="S7" s="0"/>
      <c r="T7" s="6" t="n">
        <v>30</v>
      </c>
      <c r="U7" s="0" t="s">
        <v>469</v>
      </c>
      <c r="V7" s="0"/>
      <c r="W7" s="6" t="n">
        <v>4</v>
      </c>
      <c r="X7" s="0" t="s">
        <v>469</v>
      </c>
      <c r="Y7" s="0"/>
      <c r="Z7" s="5" t="s">
        <f>=SUM(AA2:AA6)/SUM(Z2:Z6)</f>
      </c>
      <c r="AA7" s="0" t="s">
        <v>11</v>
      </c>
      <c r="AB7" s="0"/>
      <c r="AC7" s="5" t="s">
        <f>=SUM(AD2:AD6)/SUM(AC2:AC6)</f>
      </c>
      <c r="AD7" s="0" t="s">
        <v>11</v>
      </c>
      <c r="AE7" s="0"/>
      <c r="AF7" s="0"/>
      <c r="AG7" s="0"/>
      <c r="AH7" s="0"/>
      <c r="AI7" s="5" t="s">
        <f>=AI6*(ABS(AI5)-ABS(AI4))</f>
      </c>
      <c r="AJ7" s="0" t="s">
        <v>470</v>
      </c>
      <c r="AK7" s="0"/>
      <c r="AL7" s="0"/>
      <c r="AM7" s="0"/>
      <c r="AN7" s="0"/>
      <c r="AO7" s="0"/>
      <c r="AP7" s="0"/>
      <c r="AQ7" s="11" t="n">
        <v>45894</v>
      </c>
      <c r="AR7" s="6" t="n">
        <v>5</v>
      </c>
      <c r="AS7" s="6" t="n">
        <v>82.71</v>
      </c>
      <c r="AT7" s="0"/>
      <c r="AU7" s="5" t="s">
        <f>=AU6*(ABS(AU5)-ABS(AU4))</f>
      </c>
      <c r="AV7" s="0" t="s">
        <v>470</v>
      </c>
      <c r="AW7" s="11" t="n">
        <v>46197</v>
      </c>
      <c r="AX7" s="6" t="n">
        <v>1</v>
      </c>
      <c r="AY7" s="6" t="n">
        <v>841.44</v>
      </c>
      <c r="AZ7" s="11" t="n">
        <v>46037</v>
      </c>
      <c r="BA7" s="6" t="n">
        <v>9</v>
      </c>
      <c r="BB7" s="6" t="n">
        <v>5720.47</v>
      </c>
      <c r="BC7" s="0"/>
      <c r="BD7" s="6" t="n">
        <v>73</v>
      </c>
      <c r="BE7" s="0" t="s">
        <v>469</v>
      </c>
      <c r="BF7" s="11" t="n">
        <v>46066</v>
      </c>
      <c r="BG7" s="6" t="n">
        <v>1</v>
      </c>
      <c r="BH7" s="6" t="n">
        <v>620.44</v>
      </c>
      <c r="BI7" s="0"/>
      <c r="BJ7" s="6" t="n">
        <v>81.858</v>
      </c>
      <c r="BK7" s="0" t="s">
        <v>468</v>
      </c>
      <c r="BL7" s="0"/>
      <c r="BM7" s="6" t="s">
        <f>=Портфель!G25*Портфель!$Q$13</f>
      </c>
      <c r="BN7" s="0" t="s">
        <v>6</v>
      </c>
      <c r="BO7" s="11" t="n">
        <v>46190</v>
      </c>
      <c r="BP7" s="6" t="n">
        <v>1</v>
      </c>
      <c r="BQ7" s="6" t="n">
        <v>1027.26</v>
      </c>
      <c r="BR7" s="0"/>
      <c r="BS7" s="5" t="s">
        <f>=SUM(BT2:BT6)/SUM(BS2:BS6)</f>
      </c>
      <c r="BT7" s="0" t="s">
        <v>11</v>
      </c>
      <c r="BU7" s="0"/>
      <c r="BV7" s="6" t="n">
        <v>16</v>
      </c>
      <c r="BW7" s="0" t="s">
        <v>469</v>
      </c>
      <c r="BX7" s="0"/>
      <c r="BY7" s="6" t="s">
        <f>=Портфель!H29*Портфель!$Q$13</f>
      </c>
      <c r="BZ7" s="0" t="s">
        <v>7</v>
      </c>
      <c r="CA7" s="0"/>
      <c r="CB7" s="6" t="n">
        <v>5</v>
      </c>
      <c r="CC7" s="0" t="s">
        <v>469</v>
      </c>
      <c r="CD7" s="0"/>
      <c r="CE7" s="6" t="s">
        <f>=Портфель!G31*Портфель!$Q$13</f>
      </c>
      <c r="CF7" s="0" t="s">
        <v>6</v>
      </c>
      <c r="CG7" s="0"/>
      <c r="CH7" s="6" t="s">
        <f>=Портфель!G32*Портфель!$Q$13</f>
      </c>
      <c r="CI7" s="0" t="s">
        <v>6</v>
      </c>
      <c r="CJ7" s="0"/>
      <c r="CK7" s="6" t="s">
        <f>=Портфель!G33*Портфель!$Q$13</f>
      </c>
      <c r="CL7" s="0" t="s">
        <v>6</v>
      </c>
      <c r="CM7" s="0"/>
      <c r="CN7" s="6" t="s">
        <f>=Портфель!G34*Портфель!$Q$13</f>
      </c>
      <c r="CO7" s="0" t="s">
        <v>6</v>
      </c>
      <c r="CP7" s="0"/>
      <c r="CQ7" s="6" t="s">
        <f>=Портфель!G35*Портфель!$Q$13</f>
      </c>
      <c r="CR7" s="0" t="s">
        <v>6</v>
      </c>
      <c r="CS7" s="0"/>
      <c r="CT7" s="6" t="s">
        <f>=Портфель!H36*Портфель!$Q$13</f>
      </c>
      <c r="CU7" s="0" t="s">
        <v>7</v>
      </c>
    </row>
    <row collapsed="false" customFormat="false" customHeight="false" hidden="false" ht="12.1" outlineLevel="0" r="8">
      <c r="A8" s="0"/>
      <c r="B8" s="5" t="s">
        <f>=B7*(ABS(B6)-ABS(B5))</f>
      </c>
      <c r="C8" s="0" t="s">
        <v>470</v>
      </c>
      <c r="D8" s="0"/>
      <c r="E8" s="6" t="n">
        <v>266.47</v>
      </c>
      <c r="F8" s="0" t="s">
        <v>468</v>
      </c>
      <c r="G8" s="0"/>
      <c r="H8" s="0"/>
      <c r="I8" s="0"/>
      <c r="J8" s="0"/>
      <c r="K8" s="5" t="s">
        <f>=K7*(ABS(K6)-ABS(K5))</f>
      </c>
      <c r="L8" s="0" t="s">
        <v>470</v>
      </c>
      <c r="M8" s="0"/>
      <c r="N8" s="0"/>
      <c r="O8" s="0"/>
      <c r="P8" s="11" t="n">
        <v>45901</v>
      </c>
      <c r="Q8" s="6" t="n">
        <v>1</v>
      </c>
      <c r="R8" s="6" t="n">
        <v>659.16</v>
      </c>
      <c r="S8" s="0"/>
      <c r="T8" s="5" t="s">
        <f>=T7*(ABS(T6)-ABS(T5))</f>
      </c>
      <c r="U8" s="0" t="s">
        <v>470</v>
      </c>
      <c r="V8" s="0"/>
      <c r="W8" s="5" t="s">
        <f>=W7*(ABS(W6)-ABS(W5))</f>
      </c>
      <c r="X8" s="0" t="s">
        <v>470</v>
      </c>
      <c r="Y8" s="0"/>
      <c r="Z8" s="6" t="n">
        <v>2.2355</v>
      </c>
      <c r="AA8" s="0" t="s">
        <v>468</v>
      </c>
      <c r="AB8" s="0"/>
      <c r="AC8" s="6" t="n">
        <v>67.14</v>
      </c>
      <c r="AD8" s="0" t="s">
        <v>468</v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11" t="n">
        <v>45903</v>
      </c>
      <c r="AR8" s="6" t="n">
        <v>1</v>
      </c>
      <c r="AS8" s="6" t="n">
        <v>16.63</v>
      </c>
      <c r="AT8" s="0"/>
      <c r="AU8" s="0"/>
      <c r="AV8" s="0"/>
      <c r="AW8" s="0"/>
      <c r="AX8" s="5" t="s">
        <f>=SUM(AY2:AY7)/SUM(AX2:AX7)</f>
      </c>
      <c r="AY8" s="0" t="s">
        <v>11</v>
      </c>
      <c r="AZ8" s="11" t="n">
        <v>46037</v>
      </c>
      <c r="BA8" s="6" t="n">
        <v>62</v>
      </c>
      <c r="BB8" s="6" t="n">
        <v>39622.74</v>
      </c>
      <c r="BC8" s="0"/>
      <c r="BD8" s="6" t="s">
        <f>=Портфель!G22*Портфель!$Q$13</f>
      </c>
      <c r="BE8" s="0" t="s">
        <v>6</v>
      </c>
      <c r="BF8" s="11" t="n">
        <v>46160</v>
      </c>
      <c r="BG8" s="6" t="n">
        <v>11</v>
      </c>
      <c r="BH8" s="6" t="n">
        <v>6790.14</v>
      </c>
      <c r="BI8" s="0"/>
      <c r="BJ8" s="6" t="n">
        <v>70</v>
      </c>
      <c r="BK8" s="0" t="s">
        <v>469</v>
      </c>
      <c r="BL8" s="0"/>
      <c r="BM8" s="6" t="s">
        <f>=Портфель!H25*Портфель!$Q$13</f>
      </c>
      <c r="BN8" s="0" t="s">
        <v>7</v>
      </c>
      <c r="BO8" s="0"/>
      <c r="BP8" s="5" t="s">
        <f>=SUM(BQ2:BQ7)/SUM(BP2:BP7)</f>
      </c>
      <c r="BQ8" s="0" t="s">
        <v>11</v>
      </c>
      <c r="BR8" s="0"/>
      <c r="BS8" s="6" t="n">
        <v>99.05</v>
      </c>
      <c r="BT8" s="0" t="s">
        <v>468</v>
      </c>
      <c r="BU8" s="0"/>
      <c r="BV8" s="6" t="s">
        <f>=Портфель!G28*Портфель!$Q$13</f>
      </c>
      <c r="BW8" s="0" t="s">
        <v>6</v>
      </c>
      <c r="BX8" s="0"/>
      <c r="BY8" s="5" t="s">
        <f>=BY5*(BY6*BY4/100-BY3+BY7)</f>
      </c>
      <c r="BZ8" s="0" t="s">
        <v>470</v>
      </c>
      <c r="CA8" s="0"/>
      <c r="CB8" s="6" t="s">
        <f>=Портфель!G30*Портфель!$Q$13</f>
      </c>
      <c r="CC8" s="0" t="s">
        <v>6</v>
      </c>
      <c r="CD8" s="0"/>
      <c r="CE8" s="6" t="s">
        <f>=Портфель!H31*Портфель!$Q$13</f>
      </c>
      <c r="CF8" s="0" t="s">
        <v>7</v>
      </c>
      <c r="CG8" s="0"/>
      <c r="CH8" s="6" t="s">
        <f>=Портфель!H32*Портфель!$Q$13</f>
      </c>
      <c r="CI8" s="0" t="s">
        <v>7</v>
      </c>
      <c r="CJ8" s="0"/>
      <c r="CK8" s="6" t="s">
        <f>=Портфель!H33*Портфель!$Q$13</f>
      </c>
      <c r="CL8" s="0" t="s">
        <v>7</v>
      </c>
      <c r="CM8" s="0"/>
      <c r="CN8" s="6" t="s">
        <f>=Портфель!H34*Портфель!$Q$13</f>
      </c>
      <c r="CO8" s="0" t="s">
        <v>7</v>
      </c>
      <c r="CP8" s="0"/>
      <c r="CQ8" s="6" t="s">
        <f>=Портфель!H35*Портфель!$Q$13</f>
      </c>
      <c r="CR8" s="0" t="s">
        <v>7</v>
      </c>
      <c r="CS8" s="0"/>
      <c r="CT8" s="5" t="s">
        <f>=CT5*(CT6*CT4/100-CT3+CT7)</f>
      </c>
      <c r="CU8" s="0" t="s">
        <v>470</v>
      </c>
    </row>
    <row collapsed="false" customFormat="false" customHeight="false" hidden="false" ht="12.1" outlineLevel="0" r="9">
      <c r="A9" s="0"/>
      <c r="B9" s="0"/>
      <c r="C9" s="0"/>
      <c r="D9" s="0"/>
      <c r="E9" s="6" t="n">
        <v>52</v>
      </c>
      <c r="F9" s="0" t="s">
        <v>469</v>
      </c>
      <c r="G9" s="0"/>
      <c r="H9" s="0"/>
      <c r="I9" s="0"/>
      <c r="J9" s="0"/>
      <c r="K9" s="0"/>
      <c r="L9" s="0"/>
      <c r="M9" s="0"/>
      <c r="N9" s="0"/>
      <c r="O9" s="0"/>
      <c r="P9" s="11" t="n">
        <v>45903</v>
      </c>
      <c r="Q9" s="6" t="n">
        <v>1</v>
      </c>
      <c r="R9" s="6" t="n">
        <v>651.74</v>
      </c>
      <c r="S9" s="0"/>
      <c r="T9" s="0"/>
      <c r="U9" s="0"/>
      <c r="V9" s="0"/>
      <c r="W9" s="0"/>
      <c r="X9" s="0"/>
      <c r="Y9" s="0"/>
      <c r="Z9" s="6" t="n">
        <v>1800</v>
      </c>
      <c r="AA9" s="0" t="s">
        <v>469</v>
      </c>
      <c r="AB9" s="0"/>
      <c r="AC9" s="6" t="n">
        <v>60</v>
      </c>
      <c r="AD9" s="0" t="s">
        <v>469</v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11" t="n">
        <v>45916</v>
      </c>
      <c r="AR9" s="6" t="n">
        <v>3</v>
      </c>
      <c r="AS9" s="6" t="n">
        <v>50.14</v>
      </c>
      <c r="AT9" s="0"/>
      <c r="AU9" s="0"/>
      <c r="AV9" s="0"/>
      <c r="AW9" s="0"/>
      <c r="AX9" s="6" t="n">
        <v>81.826</v>
      </c>
      <c r="AY9" s="0" t="s">
        <v>468</v>
      </c>
      <c r="AZ9" s="11" t="n">
        <v>46037</v>
      </c>
      <c r="BA9" s="6" t="n">
        <v>18</v>
      </c>
      <c r="BB9" s="6" t="n">
        <v>11501.46</v>
      </c>
      <c r="BC9" s="0"/>
      <c r="BD9" s="6" t="s">
        <f>=Портфель!H22*Портфель!$Q$13</f>
      </c>
      <c r="BE9" s="0" t="s">
        <v>7</v>
      </c>
      <c r="BF9" s="11" t="n">
        <v>46161</v>
      </c>
      <c r="BG9" s="6" t="n">
        <v>73</v>
      </c>
      <c r="BH9" s="6" t="n">
        <v>45183.93</v>
      </c>
      <c r="BI9" s="0"/>
      <c r="BJ9" s="6" t="s">
        <f>=Портфель!G24*Портфель!$Q$13</f>
      </c>
      <c r="BK9" s="0" t="s">
        <v>6</v>
      </c>
      <c r="BL9" s="0"/>
      <c r="BM9" s="5" t="s">
        <f>=BM6*(BM7*BM5/100-BM4+BM8)</f>
      </c>
      <c r="BN9" s="0" t="s">
        <v>470</v>
      </c>
      <c r="BO9" s="0"/>
      <c r="BP9" s="6" t="n">
        <v>101.16</v>
      </c>
      <c r="BQ9" s="0" t="s">
        <v>468</v>
      </c>
      <c r="BR9" s="0"/>
      <c r="BS9" s="6" t="n">
        <v>15</v>
      </c>
      <c r="BT9" s="0" t="s">
        <v>469</v>
      </c>
      <c r="BU9" s="0"/>
      <c r="BV9" s="6" t="s">
        <f>=Портфель!H28*Портфель!$Q$13</f>
      </c>
      <c r="BW9" s="0" t="s">
        <v>7</v>
      </c>
      <c r="BX9" s="0"/>
      <c r="BY9" s="0"/>
      <c r="BZ9" s="0"/>
      <c r="CA9" s="0"/>
      <c r="CB9" s="6" t="s">
        <f>=Портфель!H30*Портфель!$Q$13</f>
      </c>
      <c r="CC9" s="0" t="s">
        <v>7</v>
      </c>
      <c r="CD9" s="0"/>
      <c r="CE9" s="5" t="s">
        <f>=CE6*(CE7*CE5/100-CE4+CE8)</f>
      </c>
      <c r="CF9" s="0" t="s">
        <v>470</v>
      </c>
      <c r="CG9" s="0"/>
      <c r="CH9" s="5" t="s">
        <f>=CH6*(CH7*CH5/100-CH4+CH8)</f>
      </c>
      <c r="CI9" s="0" t="s">
        <v>470</v>
      </c>
      <c r="CJ9" s="0"/>
      <c r="CK9" s="5" t="s">
        <f>=CK6*(CK7*CK5/100-CK4+CK8)</f>
      </c>
      <c r="CL9" s="0" t="s">
        <v>470</v>
      </c>
      <c r="CM9" s="0"/>
      <c r="CN9" s="5" t="s">
        <f>=CN6*(CN7*CN5/100-CN4+CN8)</f>
      </c>
      <c r="CO9" s="0" t="s">
        <v>470</v>
      </c>
      <c r="CP9" s="0"/>
      <c r="CQ9" s="5" t="s">
        <f>=CQ6*(CQ7*CQ5/100-CQ4+CQ8)</f>
      </c>
      <c r="CR9" s="0" t="s">
        <v>470</v>
      </c>
    </row>
    <row collapsed="false" customFormat="false" customHeight="false" hidden="false" ht="12.1" outlineLevel="0" r="10">
      <c r="A10" s="0"/>
      <c r="B10" s="0"/>
      <c r="C10" s="0"/>
      <c r="D10" s="0"/>
      <c r="E10" s="5" t="s">
        <f>=E9*(ABS(E8)-ABS(E7))</f>
      </c>
      <c r="F10" s="0" t="s">
        <v>470</v>
      </c>
      <c r="G10" s="0"/>
      <c r="H10" s="0"/>
      <c r="I10" s="0"/>
      <c r="J10" s="0"/>
      <c r="K10" s="0"/>
      <c r="L10" s="0"/>
      <c r="M10" s="0"/>
      <c r="N10" s="0"/>
      <c r="O10" s="0"/>
      <c r="P10" s="0"/>
      <c r="Q10" s="5" t="s">
        <f>=SUM(R2:R9)/SUM(Q2:Q9)</f>
      </c>
      <c r="R10" s="0" t="s">
        <v>11</v>
      </c>
      <c r="S10" s="0"/>
      <c r="T10" s="0"/>
      <c r="U10" s="0"/>
      <c r="V10" s="0"/>
      <c r="W10" s="0"/>
      <c r="X10" s="0"/>
      <c r="Y10" s="0"/>
      <c r="Z10" s="5" t="s">
        <f>=Z9*(ABS(Z8)-ABS(Z7))</f>
      </c>
      <c r="AA10" s="0" t="s">
        <v>470</v>
      </c>
      <c r="AB10" s="0"/>
      <c r="AC10" s="5" t="s">
        <f>=AC9*(ABS(AC8)-ABS(AC7))</f>
      </c>
      <c r="AD10" s="0" t="s">
        <v>470</v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11" t="n">
        <v>45923</v>
      </c>
      <c r="AR10" s="6" t="n">
        <v>4</v>
      </c>
      <c r="AS10" s="6" t="n">
        <v>67.07</v>
      </c>
      <c r="AT10" s="0"/>
      <c r="AU10" s="0"/>
      <c r="AV10" s="0"/>
      <c r="AW10" s="0"/>
      <c r="AX10" s="6" t="n">
        <v>80</v>
      </c>
      <c r="AY10" s="0" t="s">
        <v>469</v>
      </c>
      <c r="AZ10" s="11" t="n">
        <v>46064</v>
      </c>
      <c r="BA10" s="6" t="n">
        <v>6</v>
      </c>
      <c r="BB10" s="6" t="n">
        <v>3622.42</v>
      </c>
      <c r="BC10" s="0"/>
      <c r="BD10" s="5" t="s">
        <f>=BD7*(BD8*BD6/100-BD5+BD9)</f>
      </c>
      <c r="BE10" s="0" t="s">
        <v>470</v>
      </c>
      <c r="BF10" s="11" t="n">
        <v>46161</v>
      </c>
      <c r="BG10" s="6" t="n">
        <v>4</v>
      </c>
      <c r="BH10" s="6" t="n">
        <v>2305.2</v>
      </c>
      <c r="BI10" s="0"/>
      <c r="BJ10" s="6" t="s">
        <f>=Портфель!H24*Портфель!$Q$13</f>
      </c>
      <c r="BK10" s="0" t="s">
        <v>7</v>
      </c>
      <c r="BL10" s="0"/>
      <c r="BM10" s="0"/>
      <c r="BN10" s="0"/>
      <c r="BO10" s="0"/>
      <c r="BP10" s="6" t="n">
        <v>15</v>
      </c>
      <c r="BQ10" s="0" t="s">
        <v>469</v>
      </c>
      <c r="BR10" s="0"/>
      <c r="BS10" s="6" t="s">
        <f>=Портфель!G27*Портфель!$Q$13</f>
      </c>
      <c r="BT10" s="0" t="s">
        <v>6</v>
      </c>
      <c r="BU10" s="0"/>
      <c r="BV10" s="5" t="s">
        <f>=BV7*(BV8*BV6/100-BV5+BV9)</f>
      </c>
      <c r="BW10" s="0" t="s">
        <v>470</v>
      </c>
      <c r="BX10" s="0"/>
      <c r="BY10" s="0"/>
      <c r="BZ10" s="0"/>
      <c r="CA10" s="0"/>
      <c r="CB10" s="5" t="s">
        <f>=CB7*(CB8*CB6/100-CB5+CB9)</f>
      </c>
      <c r="CC10" s="0" t="s">
        <v>470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6" t="n">
        <v>522.7</v>
      </c>
      <c r="R11" s="0" t="s">
        <v>468</v>
      </c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11" t="n">
        <v>45926</v>
      </c>
      <c r="AR11" s="6" t="n">
        <v>4</v>
      </c>
      <c r="AS11" s="6" t="n">
        <v>67.22</v>
      </c>
      <c r="AT11" s="0"/>
      <c r="AU11" s="0"/>
      <c r="AV11" s="0"/>
      <c r="AW11" s="0"/>
      <c r="AX11" s="6" t="s">
        <f>=Портфель!G20*Портфель!$Q$13</f>
      </c>
      <c r="AY11" s="0" t="s">
        <v>6</v>
      </c>
      <c r="AZ11" s="11" t="n">
        <v>46091</v>
      </c>
      <c r="BA11" s="6" t="n">
        <v>1</v>
      </c>
      <c r="BB11" s="6" t="n">
        <v>591.67</v>
      </c>
      <c r="BC11" s="0"/>
      <c r="BD11" s="0"/>
      <c r="BE11" s="0"/>
      <c r="BF11" s="11" t="n">
        <v>46163</v>
      </c>
      <c r="BG11" s="6" t="n">
        <v>4</v>
      </c>
      <c r="BH11" s="6" t="n">
        <v>2329.85</v>
      </c>
      <c r="BI11" s="0"/>
      <c r="BJ11" s="5" t="s">
        <f>=BJ8*(BJ9*BJ7/100-BJ6+BJ10)</f>
      </c>
      <c r="BK11" s="0" t="s">
        <v>470</v>
      </c>
      <c r="BL11" s="0"/>
      <c r="BM11" s="0"/>
      <c r="BN11" s="0"/>
      <c r="BO11" s="0"/>
      <c r="BP11" s="6" t="s">
        <f>=Портфель!G26*Портфель!$Q$13</f>
      </c>
      <c r="BQ11" s="0" t="s">
        <v>6</v>
      </c>
      <c r="BR11" s="0"/>
      <c r="BS11" s="6" t="s">
        <f>=Портфель!H27*Портфель!$Q$13</f>
      </c>
      <c r="BT11" s="0" t="s">
        <v>7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6" t="n">
        <v>16</v>
      </c>
      <c r="R12" s="0" t="s">
        <v>469</v>
      </c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11" t="n">
        <v>45933</v>
      </c>
      <c r="AR12" s="6" t="n">
        <v>17</v>
      </c>
      <c r="AS12" s="6" t="n">
        <v>286.59</v>
      </c>
      <c r="AT12" s="0"/>
      <c r="AU12" s="0"/>
      <c r="AV12" s="0"/>
      <c r="AW12" s="0"/>
      <c r="AX12" s="6" t="s">
        <f>=Портфель!H20*Портфель!$Q$13</f>
      </c>
      <c r="AY12" s="0" t="s">
        <v>7</v>
      </c>
      <c r="AZ12" s="0"/>
      <c r="BA12" s="5" t="s">
        <f>=SUM(BB2:BB11)/SUM(BA2:BA11)</f>
      </c>
      <c r="BB12" s="0" t="s">
        <v>11</v>
      </c>
      <c r="BC12" s="0"/>
      <c r="BD12" s="0"/>
      <c r="BE12" s="0"/>
      <c r="BF12" s="0"/>
      <c r="BG12" s="5" t="s">
        <f>=SUM(BH2:BH11)/SUM(BG2:BG11)</f>
      </c>
      <c r="BH12" s="0" t="s">
        <v>11</v>
      </c>
      <c r="BI12" s="0"/>
      <c r="BJ12" s="0"/>
      <c r="BK12" s="0"/>
      <c r="BL12" s="0"/>
      <c r="BM12" s="0"/>
      <c r="BN12" s="0"/>
      <c r="BO12" s="0"/>
      <c r="BP12" s="6" t="s">
        <f>=Портфель!H26*Портфель!$Q$13</f>
      </c>
      <c r="BQ12" s="0" t="s">
        <v>7</v>
      </c>
      <c r="BR12" s="0"/>
      <c r="BS12" s="5" t="s">
        <f>=BS9*(BS10*BS8/100-BS7+BS11)</f>
      </c>
      <c r="BT12" s="0" t="s">
        <v>470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5" t="s">
        <f>=Q12*(ABS(Q11)-ABS(Q10))</f>
      </c>
      <c r="R13" s="0" t="s">
        <v>470</v>
      </c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11" t="n">
        <v>45933</v>
      </c>
      <c r="AR13" s="6" t="n">
        <v>10</v>
      </c>
      <c r="AS13" s="6" t="n">
        <v>168.58</v>
      </c>
      <c r="AT13" s="0"/>
      <c r="AU13" s="0"/>
      <c r="AV13" s="0"/>
      <c r="AW13" s="0"/>
      <c r="AX13" s="5" t="s">
        <f>=AX10*(AX11*AX9/100-AX8+AX12)</f>
      </c>
      <c r="AY13" s="0" t="s">
        <v>470</v>
      </c>
      <c r="AZ13" s="0"/>
      <c r="BA13" s="6" t="n">
        <v>58.778</v>
      </c>
      <c r="BB13" s="0" t="s">
        <v>468</v>
      </c>
      <c r="BC13" s="0"/>
      <c r="BD13" s="0"/>
      <c r="BE13" s="0"/>
      <c r="BF13" s="0"/>
      <c r="BG13" s="6" t="n">
        <v>56.758</v>
      </c>
      <c r="BH13" s="0" t="s">
        <v>468</v>
      </c>
      <c r="BI13" s="0"/>
      <c r="BJ13" s="0"/>
      <c r="BK13" s="0"/>
      <c r="BL13" s="0"/>
      <c r="BM13" s="0"/>
      <c r="BN13" s="0"/>
      <c r="BO13" s="0"/>
      <c r="BP13" s="5" t="s">
        <f>=BP10*(BP11*BP9/100-BP8+BP12)</f>
      </c>
      <c r="BQ13" s="0" t="s">
        <v>470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11" t="n">
        <v>45938</v>
      </c>
      <c r="AR14" s="6" t="n">
        <v>4</v>
      </c>
      <c r="AS14" s="6" t="n">
        <v>67.53</v>
      </c>
      <c r="AT14" s="0"/>
      <c r="AU14" s="0"/>
      <c r="AV14" s="0"/>
      <c r="AW14" s="0"/>
      <c r="AX14" s="0"/>
      <c r="AY14" s="0"/>
      <c r="AZ14" s="0"/>
      <c r="BA14" s="6" t="n">
        <v>109</v>
      </c>
      <c r="BB14" s="0" t="s">
        <v>469</v>
      </c>
      <c r="BC14" s="0"/>
      <c r="BD14" s="0"/>
      <c r="BE14" s="0"/>
      <c r="BF14" s="0"/>
      <c r="BG14" s="6" t="n">
        <v>108</v>
      </c>
      <c r="BH14" s="0" t="s">
        <v>469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11" t="n">
        <v>45939</v>
      </c>
      <c r="AR15" s="6" t="n">
        <v>9</v>
      </c>
      <c r="AS15" s="6" t="n">
        <v>152</v>
      </c>
      <c r="AT15" s="0"/>
      <c r="AU15" s="0"/>
      <c r="AV15" s="0"/>
      <c r="AW15" s="0"/>
      <c r="AX15" s="0"/>
      <c r="AY15" s="0"/>
      <c r="AZ15" s="0"/>
      <c r="BA15" s="6" t="s">
        <f>=Портфель!G21*Портфель!$Q$13</f>
      </c>
      <c r="BB15" s="0" t="s">
        <v>6</v>
      </c>
      <c r="BC15" s="0"/>
      <c r="BD15" s="0"/>
      <c r="BE15" s="0"/>
      <c r="BF15" s="0"/>
      <c r="BG15" s="6" t="s">
        <f>=Портфель!G23*Портфель!$Q$13</f>
      </c>
      <c r="BH15" s="0" t="s">
        <v>6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11" t="n">
        <v>45943</v>
      </c>
      <c r="AR16" s="6" t="n">
        <v>5</v>
      </c>
      <c r="AS16" s="6" t="n">
        <v>84.6</v>
      </c>
      <c r="AT16" s="0"/>
      <c r="AU16" s="0"/>
      <c r="AV16" s="0"/>
      <c r="AW16" s="0"/>
      <c r="AX16" s="0"/>
      <c r="AY16" s="0"/>
      <c r="AZ16" s="0"/>
      <c r="BA16" s="6" t="s">
        <f>=Портфель!H21*Портфель!$Q$13</f>
      </c>
      <c r="BB16" s="0" t="s">
        <v>7</v>
      </c>
      <c r="BC16" s="0"/>
      <c r="BD16" s="0"/>
      <c r="BE16" s="0"/>
      <c r="BF16" s="0"/>
      <c r="BG16" s="6" t="s">
        <f>=Портфель!H23*Портфель!$Q$13</f>
      </c>
      <c r="BH16" s="0" t="s">
        <v>7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11" t="n">
        <v>45945</v>
      </c>
      <c r="AR17" s="6" t="n">
        <v>5</v>
      </c>
      <c r="AS17" s="6" t="n">
        <v>84.67</v>
      </c>
      <c r="AT17" s="0"/>
      <c r="AU17" s="0"/>
      <c r="AV17" s="0"/>
      <c r="AW17" s="0"/>
      <c r="AX17" s="0"/>
      <c r="AY17" s="0"/>
      <c r="AZ17" s="0"/>
      <c r="BA17" s="5" t="s">
        <f>=BA14*(BA15*BA13/100-BA12+BA16)</f>
      </c>
      <c r="BB17" s="0" t="s">
        <v>470</v>
      </c>
      <c r="BC17" s="0"/>
      <c r="BD17" s="0"/>
      <c r="BE17" s="0"/>
      <c r="BF17" s="0"/>
      <c r="BG17" s="5" t="s">
        <f>=BG14*(BG15*BG13/100-BG12+BG16)</f>
      </c>
      <c r="BH17" s="0" t="s">
        <v>470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11" t="n">
        <v>45952</v>
      </c>
      <c r="AR18" s="6" t="n">
        <v>5</v>
      </c>
      <c r="AS18" s="6" t="n">
        <v>84.94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11" t="n">
        <v>45959</v>
      </c>
      <c r="AR19" s="6" t="n">
        <v>11</v>
      </c>
      <c r="AS19" s="6" t="n">
        <v>187.43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11" t="n">
        <v>45961</v>
      </c>
      <c r="AR20" s="6" t="n">
        <v>1</v>
      </c>
      <c r="AS20" s="6" t="n">
        <v>17.07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11" t="n">
        <v>45961</v>
      </c>
      <c r="AR21" s="6" t="n">
        <v>8</v>
      </c>
      <c r="AS21" s="6" t="n">
        <v>136.44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11" t="n">
        <v>45971</v>
      </c>
      <c r="AR22" s="6" t="n">
        <v>866</v>
      </c>
      <c r="AS22" s="6" t="n">
        <v>14834.52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11" t="n">
        <v>45971</v>
      </c>
      <c r="AR23" s="6" t="n">
        <v>9</v>
      </c>
      <c r="AS23" s="6" t="n">
        <v>154.17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11" t="n">
        <v>45975</v>
      </c>
      <c r="AR24" s="6" t="n">
        <v>3</v>
      </c>
      <c r="AS24" s="6" t="n">
        <v>51.54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11" t="n">
        <v>45985</v>
      </c>
      <c r="AR25" s="6" t="n">
        <v>4</v>
      </c>
      <c r="AS25" s="6" t="n">
        <v>68.97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11" t="n">
        <v>45987</v>
      </c>
      <c r="AR26" s="6" t="n">
        <v>6</v>
      </c>
      <c r="AS26" s="6" t="n">
        <v>103.54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11" t="n">
        <v>45993</v>
      </c>
      <c r="AR27" s="6" t="n">
        <v>4</v>
      </c>
      <c r="AS27" s="6" t="n">
        <v>69.22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11" t="n">
        <v>45994</v>
      </c>
      <c r="AR28" s="6" t="n">
        <v>8</v>
      </c>
      <c r="AS28" s="6" t="n">
        <v>138.5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11" t="n">
        <v>46006</v>
      </c>
      <c r="AR29" s="6" t="n">
        <v>2</v>
      </c>
      <c r="AS29" s="6" t="n">
        <v>34.82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11" t="n">
        <v>46013</v>
      </c>
      <c r="AR30" s="6" t="n">
        <v>5</v>
      </c>
      <c r="AS30" s="6" t="n">
        <v>87.3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11" t="n">
        <v>46014</v>
      </c>
      <c r="AR31" s="6" t="n">
        <v>6</v>
      </c>
      <c r="AS31" s="6" t="n">
        <v>104.79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11" t="n">
        <v>46020</v>
      </c>
      <c r="AR32" s="6" t="n">
        <v>2</v>
      </c>
      <c r="AS32" s="6" t="n">
        <v>35.04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11" t="n">
        <v>46035</v>
      </c>
      <c r="AR33" s="6" t="n">
        <v>5</v>
      </c>
      <c r="AS33" s="6" t="n">
        <v>88.13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11" t="n">
        <v>46037</v>
      </c>
      <c r="AR34" s="6" t="n">
        <v>27</v>
      </c>
      <c r="AS34" s="6" t="n">
        <v>476.28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11" t="n">
        <v>46048</v>
      </c>
      <c r="AR35" s="6" t="n">
        <v>6</v>
      </c>
      <c r="AS35" s="6" t="n">
        <v>106.35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11" t="n">
        <v>46055</v>
      </c>
      <c r="AR36" s="6" t="n">
        <v>11</v>
      </c>
      <c r="AS36" s="6" t="n">
        <v>195.56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11" t="n">
        <v>46066</v>
      </c>
      <c r="AR37" s="6" t="n">
        <v>2</v>
      </c>
      <c r="AS37" s="6" t="n">
        <v>35.77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11" t="n">
        <v>46072</v>
      </c>
      <c r="AR38" s="6" t="n">
        <v>4</v>
      </c>
      <c r="AS38" s="6" t="n">
        <v>71.63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11" t="n">
        <v>46091</v>
      </c>
      <c r="AR39" s="6" t="n">
        <v>17</v>
      </c>
      <c r="AS39" s="6" t="n">
        <v>306.83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5" t="s">
        <f>=SUM(AS2:AS39)/SUM(AR2:AR39)</f>
      </c>
      <c r="AS40" s="0" t="s">
        <v>11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6" t="n">
        <v>19.2525</v>
      </c>
      <c r="AS41" s="0" t="s">
        <v>468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6" t="n">
        <v>1111</v>
      </c>
      <c r="AS42" s="0" t="s">
        <v>469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5" t="s">
        <f>=AR42*(ABS(AR41)-ABS(AR40))</f>
      </c>
      <c r="AS43" s="0" t="s">
        <v>470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48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124</v>
      </c>
      <c r="B1" s="18" t="s">
        <v>0</v>
      </c>
      <c r="C1" s="18" t="s">
        <v>2</v>
      </c>
      <c r="D1" s="18" t="s">
        <v>471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472</v>
      </c>
      <c r="L1" s="18" t="s">
        <v>473</v>
      </c>
      <c r="M1" s="18" t="s">
        <v>19</v>
      </c>
      <c r="N1" s="18" t="s">
        <v>474</v>
      </c>
    </row>
    <row collapsed="false" customFormat="false" customHeight="false" hidden="false" ht="12.1" outlineLevel="0" r="2">
      <c r="A2" s="21" t="n">
        <v>45356</v>
      </c>
      <c r="B2" s="22" t="s">
        <v>475</v>
      </c>
      <c r="C2" s="22" t="s">
        <v>131</v>
      </c>
      <c r="D2" s="22" t="s">
        <v>475</v>
      </c>
      <c r="E2" s="22" t="s">
        <v>475</v>
      </c>
      <c r="F2" s="22" t="s">
        <v>19</v>
      </c>
      <c r="G2" s="23" t="n">
        <v>1</v>
      </c>
      <c r="H2" s="24" t="n">
        <v>5000</v>
      </c>
      <c r="I2" s="24" t="n">
        <v>5000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1" t="n">
        <v>45356</v>
      </c>
      <c r="B3" s="22" t="s">
        <v>475</v>
      </c>
      <c r="C3" s="22" t="s">
        <v>131</v>
      </c>
      <c r="D3" s="22" t="s">
        <v>475</v>
      </c>
      <c r="E3" s="22" t="s">
        <v>475</v>
      </c>
      <c r="F3" s="22" t="s">
        <v>19</v>
      </c>
      <c r="G3" s="23" t="n">
        <v>1</v>
      </c>
      <c r="H3" s="24" t="n">
        <v>1637</v>
      </c>
      <c r="I3" s="24" t="n">
        <v>1637</v>
      </c>
      <c r="J3" s="24" t="n">
        <v>0</v>
      </c>
      <c r="K3" s="24" t="n">
        <v>-0</v>
      </c>
      <c r="L3" s="24" t="n">
        <v>-0</v>
      </c>
      <c r="M3" s="6" t="s">
        <f>=I3+J3+K3+L3</f>
      </c>
      <c r="N3" s="22"/>
    </row>
    <row collapsed="false" customFormat="false" customHeight="false" hidden="false" ht="12.1" outlineLevel="0" r="4">
      <c r="A4" s="20" t="n">
        <v>45356.422766204</v>
      </c>
      <c r="B4" s="16" t="s">
        <v>420</v>
      </c>
      <c r="C4" s="16" t="s">
        <v>476</v>
      </c>
      <c r="D4" s="16" t="s">
        <v>415</v>
      </c>
      <c r="E4" s="16" t="s">
        <v>17</v>
      </c>
      <c r="F4" s="16" t="s">
        <v>19</v>
      </c>
      <c r="G4" s="7" t="n">
        <v>2</v>
      </c>
      <c r="H4" s="6" t="n">
        <v>582.9</v>
      </c>
      <c r="I4" s="6" t="n">
        <v>-1165.8</v>
      </c>
      <c r="J4" s="6" t="n">
        <v>-0</v>
      </c>
      <c r="K4" s="6" t="n">
        <v>-3.5</v>
      </c>
      <c r="L4" s="6" t="n">
        <v>-0.35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45356.424050926</v>
      </c>
      <c r="B5" s="16" t="s">
        <v>421</v>
      </c>
      <c r="C5" s="16" t="s">
        <v>477</v>
      </c>
      <c r="D5" s="16" t="s">
        <v>415</v>
      </c>
      <c r="E5" s="16" t="s">
        <v>17</v>
      </c>
      <c r="F5" s="16" t="s">
        <v>19</v>
      </c>
      <c r="G5" s="7" t="n">
        <v>1</v>
      </c>
      <c r="H5" s="6" t="n">
        <v>897.5</v>
      </c>
      <c r="I5" s="6" t="n">
        <v>-897.5</v>
      </c>
      <c r="J5" s="6" t="n">
        <v>-0</v>
      </c>
      <c r="K5" s="6" t="n">
        <v>-2.69</v>
      </c>
      <c r="L5" s="6" t="n">
        <v>-0.26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45356.425150463</v>
      </c>
      <c r="B6" s="16" t="s">
        <v>422</v>
      </c>
      <c r="C6" s="16" t="s">
        <v>478</v>
      </c>
      <c r="D6" s="16" t="s">
        <v>415</v>
      </c>
      <c r="E6" s="16" t="s">
        <v>17</v>
      </c>
      <c r="F6" s="16" t="s">
        <v>19</v>
      </c>
      <c r="G6" s="7" t="n">
        <v>10</v>
      </c>
      <c r="H6" s="6" t="n">
        <v>136.04</v>
      </c>
      <c r="I6" s="6" t="n">
        <v>-1360.4</v>
      </c>
      <c r="J6" s="6" t="n">
        <v>-0</v>
      </c>
      <c r="K6" s="6" t="n">
        <v>-4.08</v>
      </c>
      <c r="L6" s="6" t="n">
        <v>-0.4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45356.426979167</v>
      </c>
      <c r="B7" s="16" t="s">
        <v>423</v>
      </c>
      <c r="C7" s="16" t="s">
        <v>479</v>
      </c>
      <c r="D7" s="16" t="s">
        <v>415</v>
      </c>
      <c r="E7" s="16" t="s">
        <v>17</v>
      </c>
      <c r="F7" s="16" t="s">
        <v>19</v>
      </c>
      <c r="G7" s="7" t="n">
        <v>10</v>
      </c>
      <c r="H7" s="6" t="n">
        <v>78.85</v>
      </c>
      <c r="I7" s="6" t="n">
        <v>-788.5</v>
      </c>
      <c r="J7" s="6" t="n">
        <v>-0</v>
      </c>
      <c r="K7" s="6" t="n">
        <v>-2.37</v>
      </c>
      <c r="L7" s="6" t="n">
        <v>-0.24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45356.429247685</v>
      </c>
      <c r="B8" s="16" t="s">
        <v>480</v>
      </c>
      <c r="C8" s="16" t="s">
        <v>480</v>
      </c>
      <c r="D8" s="16" t="s">
        <v>415</v>
      </c>
      <c r="E8" s="16" t="s">
        <v>415</v>
      </c>
      <c r="F8" s="16" t="s">
        <v>19</v>
      </c>
      <c r="G8" s="7" t="n">
        <v>30000</v>
      </c>
      <c r="H8" s="6" t="n">
        <v>0.023715</v>
      </c>
      <c r="I8" s="6" t="n">
        <v>-711.45</v>
      </c>
      <c r="J8" s="6" t="n">
        <v>-0</v>
      </c>
      <c r="K8" s="6" t="n">
        <v>-2.13</v>
      </c>
      <c r="L8" s="6" t="n">
        <v>-0.21</v>
      </c>
      <c r="M8" s="6" t="s">
        <f>=I8+J8+K8+L8</f>
      </c>
      <c r="N8" s="16"/>
    </row>
    <row collapsed="false" customFormat="false" customHeight="false" hidden="false" ht="12.1" outlineLevel="0" r="9">
      <c r="A9" s="20" t="n">
        <v>45356.432638889</v>
      </c>
      <c r="B9" s="16" t="s">
        <v>424</v>
      </c>
      <c r="C9" s="16" t="s">
        <v>481</v>
      </c>
      <c r="D9" s="16" t="s">
        <v>415</v>
      </c>
      <c r="E9" s="16" t="s">
        <v>62</v>
      </c>
      <c r="F9" s="16" t="s">
        <v>19</v>
      </c>
      <c r="G9" s="7" t="n">
        <v>15</v>
      </c>
      <c r="H9" s="6" t="n">
        <v>3.72</v>
      </c>
      <c r="I9" s="6" t="n">
        <v>-55.8</v>
      </c>
      <c r="J9" s="6" t="n">
        <v>-0</v>
      </c>
      <c r="K9" s="6" t="n">
        <v>-0.17</v>
      </c>
      <c r="L9" s="6" t="n">
        <v>-0.02</v>
      </c>
      <c r="M9" s="6" t="s">
        <f>=I9+J9+K9+L9</f>
      </c>
      <c r="N9" s="16"/>
    </row>
    <row collapsed="false" customFormat="false" customHeight="false" hidden="false" ht="12.1" outlineLevel="0" r="10">
      <c r="A10" s="20" t="n">
        <v>45356.509166667</v>
      </c>
      <c r="B10" s="16" t="s">
        <v>425</v>
      </c>
      <c r="C10" s="16" t="s">
        <v>482</v>
      </c>
      <c r="D10" s="16" t="s">
        <v>415</v>
      </c>
      <c r="E10" s="16" t="s">
        <v>17</v>
      </c>
      <c r="F10" s="16" t="s">
        <v>19</v>
      </c>
      <c r="G10" s="7" t="n">
        <v>2000</v>
      </c>
      <c r="H10" s="6" t="n">
        <v>0.7687</v>
      </c>
      <c r="I10" s="6" t="n">
        <v>-1537.4</v>
      </c>
      <c r="J10" s="6" t="n">
        <v>-0</v>
      </c>
      <c r="K10" s="6" t="n">
        <v>-4.61</v>
      </c>
      <c r="L10" s="6" t="n">
        <v>-0.47</v>
      </c>
      <c r="M10" s="6" t="s">
        <f>=I10+J10+K10+L10</f>
      </c>
      <c r="N10" s="16"/>
    </row>
    <row collapsed="false" customFormat="false" customHeight="false" hidden="false" ht="12.1" outlineLevel="0" r="11">
      <c r="A11" s="21" t="n">
        <v>45357</v>
      </c>
      <c r="B11" s="22" t="s">
        <v>475</v>
      </c>
      <c r="C11" s="22" t="s">
        <v>131</v>
      </c>
      <c r="D11" s="22" t="s">
        <v>475</v>
      </c>
      <c r="E11" s="22" t="s">
        <v>475</v>
      </c>
      <c r="F11" s="22" t="s">
        <v>19</v>
      </c>
      <c r="G11" s="23" t="n">
        <v>1</v>
      </c>
      <c r="H11" s="24" t="n">
        <v>470</v>
      </c>
      <c r="I11" s="24" t="n">
        <v>470</v>
      </c>
      <c r="J11" s="24" t="n">
        <v>0</v>
      </c>
      <c r="K11" s="24" t="n">
        <v>-0</v>
      </c>
      <c r="L11" s="24" t="n">
        <v>-0</v>
      </c>
      <c r="M11" s="6" t="s">
        <f>=I11+J11+K11+L11</f>
      </c>
      <c r="N11" s="22"/>
    </row>
    <row collapsed="false" customFormat="false" customHeight="false" hidden="false" ht="12.1" outlineLevel="0" r="12">
      <c r="A12" s="20" t="n">
        <v>45357.475</v>
      </c>
      <c r="B12" s="16" t="s">
        <v>426</v>
      </c>
      <c r="C12" s="16" t="s">
        <v>483</v>
      </c>
      <c r="D12" s="16" t="s">
        <v>415</v>
      </c>
      <c r="E12" s="16" t="s">
        <v>17</v>
      </c>
      <c r="F12" s="16" t="s">
        <v>19</v>
      </c>
      <c r="G12" s="7" t="n">
        <v>10</v>
      </c>
      <c r="H12" s="6" t="n">
        <v>55.23</v>
      </c>
      <c r="I12" s="6" t="n">
        <v>-552.3</v>
      </c>
      <c r="J12" s="6" t="n">
        <v>-0</v>
      </c>
      <c r="K12" s="6" t="n">
        <v>-1.66</v>
      </c>
      <c r="L12" s="6" t="n">
        <v>-0.17</v>
      </c>
      <c r="M12" s="6" t="s">
        <f>=I12+J12+K12+L12</f>
      </c>
      <c r="N12" s="16"/>
    </row>
    <row collapsed="false" customFormat="false" customHeight="false" hidden="false" ht="12.1" outlineLevel="0" r="13">
      <c r="A13" s="21" t="n">
        <v>45370</v>
      </c>
      <c r="B13" s="22" t="s">
        <v>475</v>
      </c>
      <c r="C13" s="22" t="s">
        <v>131</v>
      </c>
      <c r="D13" s="22" t="s">
        <v>475</v>
      </c>
      <c r="E13" s="22" t="s">
        <v>475</v>
      </c>
      <c r="F13" s="22" t="s">
        <v>19</v>
      </c>
      <c r="G13" s="23" t="n">
        <v>1</v>
      </c>
      <c r="H13" s="24" t="n">
        <v>1750</v>
      </c>
      <c r="I13" s="24" t="n">
        <v>1750</v>
      </c>
      <c r="J13" s="24" t="n">
        <v>0</v>
      </c>
      <c r="K13" s="24" t="n">
        <v>-0</v>
      </c>
      <c r="L13" s="24" t="n">
        <v>-0</v>
      </c>
      <c r="M13" s="6" t="s">
        <f>=I13+J13+K13+L13</f>
      </c>
      <c r="N13" s="22"/>
    </row>
    <row collapsed="false" customFormat="false" customHeight="false" hidden="false" ht="12.1" outlineLevel="0" r="14">
      <c r="A14" s="20" t="n">
        <v>45370.490324074</v>
      </c>
      <c r="B14" s="16" t="s">
        <v>427</v>
      </c>
      <c r="C14" s="16" t="s">
        <v>484</v>
      </c>
      <c r="D14" s="16" t="s">
        <v>415</v>
      </c>
      <c r="E14" s="16" t="s">
        <v>17</v>
      </c>
      <c r="F14" s="16" t="s">
        <v>19</v>
      </c>
      <c r="G14" s="7" t="n">
        <v>1</v>
      </c>
      <c r="H14" s="6" t="n">
        <v>1728</v>
      </c>
      <c r="I14" s="6" t="n">
        <v>-1728</v>
      </c>
      <c r="J14" s="6" t="n">
        <v>-0</v>
      </c>
      <c r="K14" s="6" t="n">
        <v>-5.18</v>
      </c>
      <c r="L14" s="6" t="n">
        <v>-0.52</v>
      </c>
      <c r="M14" s="6" t="s">
        <f>=I14+J14+K14+L14</f>
      </c>
      <c r="N14" s="16"/>
    </row>
    <row collapsed="false" customFormat="false" customHeight="false" hidden="false" ht="12.1" outlineLevel="0" r="15">
      <c r="A15" s="25" t="n">
        <v>45379.74662037</v>
      </c>
      <c r="B15" s="26" t="s">
        <v>424</v>
      </c>
      <c r="C15" s="26" t="s">
        <v>481</v>
      </c>
      <c r="D15" s="26" t="s">
        <v>418</v>
      </c>
      <c r="E15" s="26" t="s">
        <v>62</v>
      </c>
      <c r="F15" s="26" t="s">
        <v>19</v>
      </c>
      <c r="G15" s="27" t="n">
        <v>-15</v>
      </c>
      <c r="H15" s="28" t="n">
        <v>3.725</v>
      </c>
      <c r="I15" s="28" t="n">
        <v>55.88</v>
      </c>
      <c r="J15" s="28" t="n">
        <v>0</v>
      </c>
      <c r="K15" s="28" t="n">
        <v>-0.17</v>
      </c>
      <c r="L15" s="28" t="n">
        <v>-0.02</v>
      </c>
      <c r="M15" s="6" t="s">
        <f>=I15+J15+K15+L15</f>
      </c>
      <c r="N15" s="26"/>
    </row>
    <row collapsed="false" customFormat="false" customHeight="false" hidden="false" ht="12.1" outlineLevel="0" r="16">
      <c r="A16" s="21" t="n">
        <v>45383</v>
      </c>
      <c r="B16" s="22" t="s">
        <v>475</v>
      </c>
      <c r="C16" s="22" t="s">
        <v>131</v>
      </c>
      <c r="D16" s="22" t="s">
        <v>475</v>
      </c>
      <c r="E16" s="22" t="s">
        <v>475</v>
      </c>
      <c r="F16" s="22" t="s">
        <v>19</v>
      </c>
      <c r="G16" s="23" t="n">
        <v>1</v>
      </c>
      <c r="H16" s="24" t="n">
        <v>8500</v>
      </c>
      <c r="I16" s="24" t="n">
        <v>8500</v>
      </c>
      <c r="J16" s="24" t="n">
        <v>0</v>
      </c>
      <c r="K16" s="24" t="n">
        <v>-0</v>
      </c>
      <c r="L16" s="24" t="n">
        <v>-0</v>
      </c>
      <c r="M16" s="6" t="s">
        <f>=I16+J16+K16+L16</f>
      </c>
      <c r="N16" s="22"/>
    </row>
    <row collapsed="false" customFormat="false" customHeight="false" hidden="false" ht="12.1" outlineLevel="0" r="17">
      <c r="A17" s="20" t="n">
        <v>45383.422407407</v>
      </c>
      <c r="B17" s="16" t="s">
        <v>111</v>
      </c>
      <c r="C17" s="16" t="s">
        <v>485</v>
      </c>
      <c r="D17" s="16" t="s">
        <v>415</v>
      </c>
      <c r="E17" s="16" t="s">
        <v>69</v>
      </c>
      <c r="F17" s="16" t="s">
        <v>19</v>
      </c>
      <c r="G17" s="7" t="n">
        <v>2</v>
      </c>
      <c r="H17" s="6" t="n">
        <v>66.189</v>
      </c>
      <c r="I17" s="6" t="n">
        <v>-1323.78</v>
      </c>
      <c r="J17" s="6" t="n">
        <v>-76.36</v>
      </c>
      <c r="K17" s="6" t="n">
        <v>-3.97</v>
      </c>
      <c r="L17" s="6" t="n">
        <v>-0.19</v>
      </c>
      <c r="M17" s="6" t="s">
        <f>=I17+J17+K17+L17</f>
      </c>
      <c r="N17" s="16"/>
    </row>
    <row collapsed="false" customFormat="false" customHeight="false" hidden="false" ht="12.1" outlineLevel="0" r="18">
      <c r="A18" s="20" t="n">
        <v>45383.423159722</v>
      </c>
      <c r="B18" s="16" t="s">
        <v>78</v>
      </c>
      <c r="C18" s="16" t="s">
        <v>486</v>
      </c>
      <c r="D18" s="16" t="s">
        <v>415</v>
      </c>
      <c r="E18" s="16" t="s">
        <v>69</v>
      </c>
      <c r="F18" s="16" t="s">
        <v>19</v>
      </c>
      <c r="G18" s="7" t="n">
        <v>2</v>
      </c>
      <c r="H18" s="6" t="n">
        <v>60.582</v>
      </c>
      <c r="I18" s="6" t="n">
        <v>-1211.64</v>
      </c>
      <c r="J18" s="6" t="n">
        <v>-20.72</v>
      </c>
      <c r="K18" s="6" t="n">
        <v>-3.63</v>
      </c>
      <c r="L18" s="6" t="n">
        <v>-0.18</v>
      </c>
      <c r="M18" s="6" t="s">
        <f>=I18+J18+K18+L18</f>
      </c>
      <c r="N18" s="16"/>
    </row>
    <row collapsed="false" customFormat="false" customHeight="false" hidden="false" ht="12.1" outlineLevel="0" r="19">
      <c r="A19" s="20" t="n">
        <v>45383.423680556</v>
      </c>
      <c r="B19" s="16" t="s">
        <v>105</v>
      </c>
      <c r="C19" s="16" t="s">
        <v>487</v>
      </c>
      <c r="D19" s="16" t="s">
        <v>415</v>
      </c>
      <c r="E19" s="16" t="s">
        <v>69</v>
      </c>
      <c r="F19" s="16" t="s">
        <v>19</v>
      </c>
      <c r="G19" s="7" t="n">
        <v>2</v>
      </c>
      <c r="H19" s="6" t="n">
        <v>60.404</v>
      </c>
      <c r="I19" s="6" t="n">
        <v>-1208.08</v>
      </c>
      <c r="J19" s="6" t="n">
        <v>-45.9</v>
      </c>
      <c r="K19" s="6" t="n">
        <v>-3.62</v>
      </c>
      <c r="L19" s="6" t="n">
        <v>-0.18</v>
      </c>
      <c r="M19" s="6" t="s">
        <f>=I19+J19+K19+L19</f>
      </c>
      <c r="N19" s="16"/>
    </row>
    <row collapsed="false" customFormat="false" customHeight="false" hidden="false" ht="12.1" outlineLevel="0" r="20">
      <c r="A20" s="20" t="n">
        <v>45383.424270833</v>
      </c>
      <c r="B20" s="16" t="s">
        <v>72</v>
      </c>
      <c r="C20" s="16" t="s">
        <v>488</v>
      </c>
      <c r="D20" s="16" t="s">
        <v>415</v>
      </c>
      <c r="E20" s="16" t="s">
        <v>69</v>
      </c>
      <c r="F20" s="16" t="s">
        <v>19</v>
      </c>
      <c r="G20" s="7" t="n">
        <v>2</v>
      </c>
      <c r="H20" s="6" t="n">
        <v>64.224</v>
      </c>
      <c r="I20" s="6" t="n">
        <v>-1284.48</v>
      </c>
      <c r="J20" s="6" t="n">
        <v>-18.4</v>
      </c>
      <c r="K20" s="6" t="n">
        <v>-3.85</v>
      </c>
      <c r="L20" s="6" t="n">
        <v>-0.19</v>
      </c>
      <c r="M20" s="6" t="s">
        <f>=I20+J20+K20+L20</f>
      </c>
      <c r="N20" s="16"/>
    </row>
    <row collapsed="false" customFormat="false" customHeight="false" hidden="false" ht="12.1" outlineLevel="0" r="21">
      <c r="A21" s="20" t="n">
        <v>45383.424664352</v>
      </c>
      <c r="B21" s="16" t="s">
        <v>102</v>
      </c>
      <c r="C21" s="16" t="s">
        <v>489</v>
      </c>
      <c r="D21" s="16" t="s">
        <v>415</v>
      </c>
      <c r="E21" s="16" t="s">
        <v>69</v>
      </c>
      <c r="F21" s="16" t="s">
        <v>19</v>
      </c>
      <c r="G21" s="7" t="n">
        <v>2</v>
      </c>
      <c r="H21" s="6" t="n">
        <v>82.651</v>
      </c>
      <c r="I21" s="6" t="n">
        <v>-1653.02</v>
      </c>
      <c r="J21" s="6" t="n">
        <v>-65.06</v>
      </c>
      <c r="K21" s="6" t="n">
        <v>-4.96</v>
      </c>
      <c r="L21" s="6" t="n">
        <v>-0.25</v>
      </c>
      <c r="M21" s="6" t="s">
        <f>=I21+J21+K21+L21</f>
      </c>
      <c r="N21" s="16"/>
    </row>
    <row collapsed="false" customFormat="false" customHeight="false" hidden="false" ht="12.1" outlineLevel="0" r="22">
      <c r="A22" s="20" t="n">
        <v>45383.425104167</v>
      </c>
      <c r="B22" s="16" t="s">
        <v>114</v>
      </c>
      <c r="C22" s="16" t="s">
        <v>490</v>
      </c>
      <c r="D22" s="16" t="s">
        <v>415</v>
      </c>
      <c r="E22" s="16" t="s">
        <v>69</v>
      </c>
      <c r="F22" s="16" t="s">
        <v>19</v>
      </c>
      <c r="G22" s="7" t="n">
        <v>1</v>
      </c>
      <c r="H22" s="6" t="n">
        <v>90.249</v>
      </c>
      <c r="I22" s="6" t="n">
        <v>-902.49</v>
      </c>
      <c r="J22" s="6" t="n">
        <v>-1.85</v>
      </c>
      <c r="K22" s="6" t="n">
        <v>-2.71</v>
      </c>
      <c r="L22" s="6" t="n">
        <v>-0.14</v>
      </c>
      <c r="M22" s="6" t="s">
        <f>=I22+J22+K22+L22</f>
      </c>
      <c r="N22" s="16"/>
    </row>
    <row collapsed="false" customFormat="false" customHeight="false" hidden="false" ht="12.1" outlineLevel="0" r="23">
      <c r="A23" s="20" t="n">
        <v>45383.429131944</v>
      </c>
      <c r="B23" s="16" t="s">
        <v>42</v>
      </c>
      <c r="C23" s="16" t="s">
        <v>491</v>
      </c>
      <c r="D23" s="16" t="s">
        <v>415</v>
      </c>
      <c r="E23" s="16" t="s">
        <v>17</v>
      </c>
      <c r="F23" s="16" t="s">
        <v>19</v>
      </c>
      <c r="G23" s="7" t="n">
        <v>100</v>
      </c>
      <c r="H23" s="6" t="n">
        <v>4.088</v>
      </c>
      <c r="I23" s="6" t="n">
        <v>-408.8</v>
      </c>
      <c r="J23" s="6" t="n">
        <v>-0</v>
      </c>
      <c r="K23" s="6" t="n">
        <v>-1.23</v>
      </c>
      <c r="L23" s="6" t="n">
        <v>-0.12</v>
      </c>
      <c r="M23" s="6" t="s">
        <f>=I23+J23+K23+L23</f>
      </c>
      <c r="N23" s="16"/>
    </row>
    <row collapsed="false" customFormat="false" customHeight="false" hidden="false" ht="12.1" outlineLevel="0" r="24">
      <c r="A24" s="20" t="n">
        <v>45383.430289352</v>
      </c>
      <c r="B24" s="16" t="s">
        <v>428</v>
      </c>
      <c r="C24" s="16" t="s">
        <v>492</v>
      </c>
      <c r="D24" s="16" t="s">
        <v>415</v>
      </c>
      <c r="E24" s="16" t="s">
        <v>17</v>
      </c>
      <c r="F24" s="16" t="s">
        <v>19</v>
      </c>
      <c r="G24" s="7" t="n">
        <v>1</v>
      </c>
      <c r="H24" s="6" t="n">
        <v>279.31</v>
      </c>
      <c r="I24" s="6" t="n">
        <v>-279.31</v>
      </c>
      <c r="J24" s="6" t="n">
        <v>-0</v>
      </c>
      <c r="K24" s="6" t="n">
        <v>-0.84</v>
      </c>
      <c r="L24" s="6" t="n">
        <v>-0.09</v>
      </c>
      <c r="M24" s="6" t="s">
        <f>=I24+J24+K24+L24</f>
      </c>
      <c r="N24" s="16"/>
    </row>
    <row collapsed="false" customFormat="false" customHeight="false" hidden="false" ht="12.1" outlineLevel="0" r="25">
      <c r="A25" s="21" t="n">
        <v>45385</v>
      </c>
      <c r="B25" s="22" t="s">
        <v>493</v>
      </c>
      <c r="C25" s="22" t="s">
        <v>494</v>
      </c>
      <c r="D25" s="22" t="s">
        <v>493</v>
      </c>
      <c r="E25" s="22" t="s">
        <v>493</v>
      </c>
      <c r="F25" s="22" t="s">
        <v>19</v>
      </c>
      <c r="G25" s="23" t="n">
        <v>1</v>
      </c>
      <c r="H25" s="24" t="n">
        <v>76.78</v>
      </c>
      <c r="I25" s="24" t="n">
        <v>76.78</v>
      </c>
      <c r="J25" s="24" t="n">
        <v>0</v>
      </c>
      <c r="K25" s="24" t="n">
        <v>-0</v>
      </c>
      <c r="L25" s="24" t="n">
        <v>-0</v>
      </c>
      <c r="M25" s="6" t="s">
        <f>=I25+J25+K25+L25</f>
      </c>
      <c r="N25" s="22"/>
    </row>
    <row collapsed="false" customFormat="false" customHeight="false" hidden="false" ht="12.1" outlineLevel="0" r="26">
      <c r="A26" s="21" t="n">
        <v>45414</v>
      </c>
      <c r="B26" s="22" t="s">
        <v>475</v>
      </c>
      <c r="C26" s="22" t="s">
        <v>131</v>
      </c>
      <c r="D26" s="22" t="s">
        <v>475</v>
      </c>
      <c r="E26" s="22" t="s">
        <v>475</v>
      </c>
      <c r="F26" s="22" t="s">
        <v>19</v>
      </c>
      <c r="G26" s="23" t="n">
        <v>1</v>
      </c>
      <c r="H26" s="24" t="n">
        <v>8500</v>
      </c>
      <c r="I26" s="24" t="n">
        <v>8500</v>
      </c>
      <c r="J26" s="24" t="n">
        <v>0</v>
      </c>
      <c r="K26" s="24" t="n">
        <v>-0</v>
      </c>
      <c r="L26" s="24" t="n">
        <v>-0</v>
      </c>
      <c r="M26" s="6" t="s">
        <f>=I26+J26+K26+L26</f>
      </c>
      <c r="N26" s="22"/>
    </row>
    <row collapsed="false" customFormat="false" customHeight="false" hidden="false" ht="12.1" outlineLevel="0" r="27">
      <c r="A27" s="20" t="n">
        <v>45414.631284722</v>
      </c>
      <c r="B27" s="16" t="s">
        <v>21</v>
      </c>
      <c r="C27" s="16" t="s">
        <v>495</v>
      </c>
      <c r="D27" s="16" t="s">
        <v>415</v>
      </c>
      <c r="E27" s="16" t="s">
        <v>17</v>
      </c>
      <c r="F27" s="16" t="s">
        <v>19</v>
      </c>
      <c r="G27" s="7" t="n">
        <v>10</v>
      </c>
      <c r="H27" s="6" t="n">
        <v>308.13</v>
      </c>
      <c r="I27" s="6" t="n">
        <v>-3081.3</v>
      </c>
      <c r="J27" s="6" t="n">
        <v>-0</v>
      </c>
      <c r="K27" s="6" t="n">
        <v>-9.25</v>
      </c>
      <c r="L27" s="6" t="n">
        <v>-0.92</v>
      </c>
      <c r="M27" s="6" t="s">
        <f>=I27+J27+K27+L27</f>
      </c>
      <c r="N27" s="16"/>
    </row>
    <row collapsed="false" customFormat="false" customHeight="false" hidden="false" ht="12.1" outlineLevel="0" r="28">
      <c r="A28" s="20" t="n">
        <v>45414.634027778</v>
      </c>
      <c r="B28" s="16" t="s">
        <v>51</v>
      </c>
      <c r="C28" s="16" t="s">
        <v>496</v>
      </c>
      <c r="D28" s="16" t="s">
        <v>415</v>
      </c>
      <c r="E28" s="16" t="s">
        <v>17</v>
      </c>
      <c r="F28" s="16" t="s">
        <v>19</v>
      </c>
      <c r="G28" s="7" t="n">
        <v>10</v>
      </c>
      <c r="H28" s="6" t="n">
        <v>235.72</v>
      </c>
      <c r="I28" s="6" t="n">
        <v>-2357.2</v>
      </c>
      <c r="J28" s="6" t="n">
        <v>-0</v>
      </c>
      <c r="K28" s="6" t="n">
        <v>-7.07</v>
      </c>
      <c r="L28" s="6" t="n">
        <v>-0.71</v>
      </c>
      <c r="M28" s="6" t="s">
        <f>=I28+J28+K28+L28</f>
      </c>
      <c r="N28" s="16"/>
    </row>
    <row collapsed="false" customFormat="false" customHeight="false" hidden="false" ht="12.1" outlineLevel="0" r="29">
      <c r="A29" s="20" t="n">
        <v>45414.635324074</v>
      </c>
      <c r="B29" s="16" t="s">
        <v>33</v>
      </c>
      <c r="C29" s="16" t="s">
        <v>497</v>
      </c>
      <c r="D29" s="16" t="s">
        <v>415</v>
      </c>
      <c r="E29" s="16" t="s">
        <v>17</v>
      </c>
      <c r="F29" s="16" t="s">
        <v>19</v>
      </c>
      <c r="G29" s="7" t="n">
        <v>4</v>
      </c>
      <c r="H29" s="6" t="n">
        <v>723.9</v>
      </c>
      <c r="I29" s="6" t="n">
        <v>-2895.6</v>
      </c>
      <c r="J29" s="6" t="n">
        <v>-0</v>
      </c>
      <c r="K29" s="6" t="n">
        <v>-8.69</v>
      </c>
      <c r="L29" s="6" t="n">
        <v>-0.87</v>
      </c>
      <c r="M29" s="6" t="s">
        <f>=I29+J29+K29+L29</f>
      </c>
      <c r="N29" s="16"/>
    </row>
    <row collapsed="false" customFormat="false" customHeight="false" hidden="false" ht="12.1" outlineLevel="0" r="30">
      <c r="A30" s="20" t="n">
        <v>45414.635949074</v>
      </c>
      <c r="B30" s="16" t="s">
        <v>428</v>
      </c>
      <c r="C30" s="16" t="s">
        <v>492</v>
      </c>
      <c r="D30" s="16" t="s">
        <v>415</v>
      </c>
      <c r="E30" s="16" t="s">
        <v>17</v>
      </c>
      <c r="F30" s="16" t="s">
        <v>19</v>
      </c>
      <c r="G30" s="7" t="n">
        <v>1</v>
      </c>
      <c r="H30" s="6" t="n">
        <v>247.86</v>
      </c>
      <c r="I30" s="6" t="n">
        <v>-247.86</v>
      </c>
      <c r="J30" s="6" t="n">
        <v>-0</v>
      </c>
      <c r="K30" s="6" t="n">
        <v>-0.74</v>
      </c>
      <c r="L30" s="6" t="n">
        <v>-0.07</v>
      </c>
      <c r="M30" s="6" t="s">
        <f>=I30+J30+K30+L30</f>
      </c>
      <c r="N30" s="16"/>
    </row>
    <row collapsed="false" customFormat="false" customHeight="false" hidden="false" ht="12.1" outlineLevel="0" r="31">
      <c r="A31" s="21" t="n">
        <v>45441</v>
      </c>
      <c r="B31" s="22" t="s">
        <v>493</v>
      </c>
      <c r="C31" s="22" t="s">
        <v>498</v>
      </c>
      <c r="D31" s="22" t="s">
        <v>493</v>
      </c>
      <c r="E31" s="22" t="s">
        <v>493</v>
      </c>
      <c r="F31" s="22" t="s">
        <v>19</v>
      </c>
      <c r="G31" s="23" t="n">
        <v>1</v>
      </c>
      <c r="H31" s="24" t="n">
        <v>94.74</v>
      </c>
      <c r="I31" s="24" t="n">
        <v>94.74</v>
      </c>
      <c r="J31" s="24" t="n">
        <v>0</v>
      </c>
      <c r="K31" s="24" t="n">
        <v>-0</v>
      </c>
      <c r="L31" s="24" t="n">
        <v>-0</v>
      </c>
      <c r="M31" s="6" t="s">
        <f>=I31+J31+K31+L31</f>
      </c>
      <c r="N31" s="22"/>
    </row>
    <row collapsed="false" customFormat="false" customHeight="false" hidden="false" ht="12.1" outlineLevel="0" r="32">
      <c r="A32" s="21" t="n">
        <v>45447</v>
      </c>
      <c r="B32" s="22" t="s">
        <v>475</v>
      </c>
      <c r="C32" s="22" t="s">
        <v>131</v>
      </c>
      <c r="D32" s="22" t="s">
        <v>475</v>
      </c>
      <c r="E32" s="22" t="s">
        <v>475</v>
      </c>
      <c r="F32" s="22" t="s">
        <v>19</v>
      </c>
      <c r="G32" s="23" t="n">
        <v>1</v>
      </c>
      <c r="H32" s="24" t="n">
        <v>8500</v>
      </c>
      <c r="I32" s="24" t="n">
        <v>8500</v>
      </c>
      <c r="J32" s="24" t="n">
        <v>0</v>
      </c>
      <c r="K32" s="24" t="n">
        <v>-0</v>
      </c>
      <c r="L32" s="24" t="n">
        <v>-0</v>
      </c>
      <c r="M32" s="6" t="s">
        <f>=I32+J32+K32+L32</f>
      </c>
      <c r="N32" s="22"/>
    </row>
    <row collapsed="false" customFormat="false" customHeight="false" hidden="false" ht="12.1" outlineLevel="0" r="33">
      <c r="A33" s="20" t="n">
        <v>45447.465486111</v>
      </c>
      <c r="B33" s="16" t="s">
        <v>42</v>
      </c>
      <c r="C33" s="16" t="s">
        <v>491</v>
      </c>
      <c r="D33" s="16" t="s">
        <v>415</v>
      </c>
      <c r="E33" s="16" t="s">
        <v>17</v>
      </c>
      <c r="F33" s="16" t="s">
        <v>19</v>
      </c>
      <c r="G33" s="7" t="n">
        <v>300</v>
      </c>
      <c r="H33" s="6" t="n">
        <v>3.726</v>
      </c>
      <c r="I33" s="6" t="n">
        <v>-1117.8</v>
      </c>
      <c r="J33" s="6" t="n">
        <v>-0</v>
      </c>
      <c r="K33" s="6" t="n">
        <v>-3.35</v>
      </c>
      <c r="L33" s="6" t="n">
        <v>-0.33</v>
      </c>
      <c r="M33" s="6" t="s">
        <f>=I33+J33+K33+L33</f>
      </c>
      <c r="N33" s="16"/>
    </row>
    <row collapsed="false" customFormat="false" customHeight="false" hidden="false" ht="12.1" outlineLevel="0" r="34">
      <c r="A34" s="20" t="n">
        <v>45447.467627315</v>
      </c>
      <c r="B34" s="16" t="s">
        <v>99</v>
      </c>
      <c r="C34" s="16" t="s">
        <v>499</v>
      </c>
      <c r="D34" s="16" t="s">
        <v>415</v>
      </c>
      <c r="E34" s="16" t="s">
        <v>69</v>
      </c>
      <c r="F34" s="16" t="s">
        <v>19</v>
      </c>
      <c r="G34" s="7" t="n">
        <v>2</v>
      </c>
      <c r="H34" s="6" t="n">
        <v>79.975</v>
      </c>
      <c r="I34" s="6" t="n">
        <v>-1599.5</v>
      </c>
      <c r="J34" s="6" t="n">
        <v>-44.88</v>
      </c>
      <c r="K34" s="6" t="n">
        <v>-4.8</v>
      </c>
      <c r="L34" s="6" t="n">
        <v>-0.24</v>
      </c>
      <c r="M34" s="6" t="s">
        <f>=I34+J34+K34+L34</f>
      </c>
      <c r="N34" s="16"/>
    </row>
    <row collapsed="false" customFormat="false" customHeight="false" hidden="false" ht="12.1" outlineLevel="0" r="35">
      <c r="A35" s="21" t="n">
        <v>45448</v>
      </c>
      <c r="B35" s="22" t="s">
        <v>493</v>
      </c>
      <c r="C35" s="22" t="s">
        <v>500</v>
      </c>
      <c r="D35" s="22" t="s">
        <v>493</v>
      </c>
      <c r="E35" s="22" t="s">
        <v>493</v>
      </c>
      <c r="F35" s="22" t="s">
        <v>19</v>
      </c>
      <c r="G35" s="23" t="n">
        <v>1</v>
      </c>
      <c r="H35" s="24" t="n">
        <v>70.8</v>
      </c>
      <c r="I35" s="24" t="n">
        <v>70.8</v>
      </c>
      <c r="J35" s="24" t="n">
        <v>0</v>
      </c>
      <c r="K35" s="24" t="n">
        <v>-0</v>
      </c>
      <c r="L35" s="24" t="n">
        <v>-0</v>
      </c>
      <c r="M35" s="6" t="s">
        <f>=I35+J35+K35+L35</f>
      </c>
      <c r="N35" s="22"/>
    </row>
    <row collapsed="false" customFormat="false" customHeight="false" hidden="false" ht="12.1" outlineLevel="0" r="36">
      <c r="A36" s="20" t="n">
        <v>45448.715150463</v>
      </c>
      <c r="B36" s="16" t="s">
        <v>56</v>
      </c>
      <c r="C36" s="16" t="s">
        <v>501</v>
      </c>
      <c r="D36" s="16" t="s">
        <v>415</v>
      </c>
      <c r="E36" s="16" t="s">
        <v>17</v>
      </c>
      <c r="F36" s="16" t="s">
        <v>19</v>
      </c>
      <c r="G36" s="7" t="n">
        <v>1</v>
      </c>
      <c r="H36" s="6" t="n">
        <v>5722</v>
      </c>
      <c r="I36" s="6" t="n">
        <v>-5722</v>
      </c>
      <c r="J36" s="6" t="n">
        <v>-0</v>
      </c>
      <c r="K36" s="6" t="n">
        <v>-17.17</v>
      </c>
      <c r="L36" s="6" t="n">
        <v>-1.72</v>
      </c>
      <c r="M36" s="6" t="s">
        <f>=I36+J36+K36+L36</f>
      </c>
      <c r="N36" s="16"/>
    </row>
    <row collapsed="false" customFormat="false" customHeight="false" hidden="false" ht="12.1" outlineLevel="0" r="37">
      <c r="A37" s="21" t="n">
        <v>45462</v>
      </c>
      <c r="B37" s="22" t="s">
        <v>493</v>
      </c>
      <c r="C37" s="22" t="s">
        <v>502</v>
      </c>
      <c r="D37" s="22" t="s">
        <v>493</v>
      </c>
      <c r="E37" s="22" t="s">
        <v>493</v>
      </c>
      <c r="F37" s="22" t="s">
        <v>19</v>
      </c>
      <c r="G37" s="23" t="n">
        <v>1</v>
      </c>
      <c r="H37" s="24" t="n">
        <v>28.59</v>
      </c>
      <c r="I37" s="24" t="n">
        <v>28.59</v>
      </c>
      <c r="J37" s="24" t="n">
        <v>0</v>
      </c>
      <c r="K37" s="24" t="n">
        <v>-0</v>
      </c>
      <c r="L37" s="24" t="n">
        <v>-0</v>
      </c>
      <c r="M37" s="6" t="s">
        <f>=I37+J37+K37+L37</f>
      </c>
      <c r="N37" s="22"/>
    </row>
    <row collapsed="false" customFormat="false" customHeight="false" hidden="false" ht="12.1" outlineLevel="0" r="38">
      <c r="A38" s="21" t="n">
        <v>45468</v>
      </c>
      <c r="B38" s="22" t="s">
        <v>493</v>
      </c>
      <c r="C38" s="22" t="s">
        <v>503</v>
      </c>
      <c r="D38" s="22" t="s">
        <v>493</v>
      </c>
      <c r="E38" s="22" t="s">
        <v>493</v>
      </c>
      <c r="F38" s="22" t="s">
        <v>19</v>
      </c>
      <c r="G38" s="23" t="n">
        <v>1</v>
      </c>
      <c r="H38" s="24" t="n">
        <v>23.52</v>
      </c>
      <c r="I38" s="24" t="n">
        <v>23.52</v>
      </c>
      <c r="J38" s="24" t="n">
        <v>0</v>
      </c>
      <c r="K38" s="24" t="n">
        <v>-0</v>
      </c>
      <c r="L38" s="24" t="n">
        <v>-0</v>
      </c>
      <c r="M38" s="6" t="s">
        <f>=I38+J38+K38+L38</f>
      </c>
      <c r="N38" s="22"/>
    </row>
    <row collapsed="false" customFormat="false" customHeight="false" hidden="false" ht="12.1" outlineLevel="0" r="39">
      <c r="A39" s="21" t="n">
        <v>45470</v>
      </c>
      <c r="B39" s="22" t="s">
        <v>493</v>
      </c>
      <c r="C39" s="22" t="s">
        <v>504</v>
      </c>
      <c r="D39" s="22" t="s">
        <v>493</v>
      </c>
      <c r="E39" s="22" t="s">
        <v>493</v>
      </c>
      <c r="F39" s="22" t="s">
        <v>19</v>
      </c>
      <c r="G39" s="23" t="n">
        <v>1</v>
      </c>
      <c r="H39" s="24" t="n">
        <v>33.3</v>
      </c>
      <c r="I39" s="24" t="n">
        <v>33.3</v>
      </c>
      <c r="J39" s="24" t="n">
        <v>0</v>
      </c>
      <c r="K39" s="24" t="n">
        <v>-0</v>
      </c>
      <c r="L39" s="24" t="n">
        <v>-0</v>
      </c>
      <c r="M39" s="6" t="s">
        <f>=I39+J39+K39+L39</f>
      </c>
      <c r="N39" s="22"/>
    </row>
    <row collapsed="false" customFormat="false" customHeight="false" hidden="false" ht="12.1" outlineLevel="0" r="40">
      <c r="A40" s="21" t="n">
        <v>45470</v>
      </c>
      <c r="B40" s="22" t="s">
        <v>493</v>
      </c>
      <c r="C40" s="22" t="s">
        <v>505</v>
      </c>
      <c r="D40" s="22" t="s">
        <v>493</v>
      </c>
      <c r="E40" s="22" t="s">
        <v>493</v>
      </c>
      <c r="F40" s="22" t="s">
        <v>19</v>
      </c>
      <c r="G40" s="23" t="n">
        <v>1</v>
      </c>
      <c r="H40" s="24" t="n">
        <v>167.51</v>
      </c>
      <c r="I40" s="24" t="n">
        <v>167.51</v>
      </c>
      <c r="J40" s="24" t="n">
        <v>0</v>
      </c>
      <c r="K40" s="24" t="n">
        <v>-0</v>
      </c>
      <c r="L40" s="24" t="n">
        <v>-0</v>
      </c>
      <c r="M40" s="6" t="s">
        <f>=I40+J40+K40+L40</f>
      </c>
      <c r="N40" s="22"/>
    </row>
    <row collapsed="false" customFormat="false" customHeight="false" hidden="false" ht="12.1" outlineLevel="0" r="41">
      <c r="A41" s="21" t="n">
        <v>45471</v>
      </c>
      <c r="B41" s="22" t="s">
        <v>493</v>
      </c>
      <c r="C41" s="22" t="s">
        <v>506</v>
      </c>
      <c r="D41" s="22" t="s">
        <v>493</v>
      </c>
      <c r="E41" s="22" t="s">
        <v>493</v>
      </c>
      <c r="F41" s="22" t="s">
        <v>19</v>
      </c>
      <c r="G41" s="23" t="n">
        <v>1</v>
      </c>
      <c r="H41" s="24" t="n">
        <v>150.5</v>
      </c>
      <c r="I41" s="24" t="n">
        <v>150.5</v>
      </c>
      <c r="J41" s="24" t="n">
        <v>0</v>
      </c>
      <c r="K41" s="24" t="n">
        <v>-0</v>
      </c>
      <c r="L41" s="24" t="n">
        <v>-0</v>
      </c>
      <c r="M41" s="6" t="s">
        <f>=I41+J41+K41+L41</f>
      </c>
      <c r="N41" s="22"/>
    </row>
    <row collapsed="false" customFormat="false" customHeight="false" hidden="false" ht="12.1" outlineLevel="0" r="42">
      <c r="A42" s="21" t="n">
        <v>45474</v>
      </c>
      <c r="B42" s="22" t="s">
        <v>475</v>
      </c>
      <c r="C42" s="22" t="s">
        <v>131</v>
      </c>
      <c r="D42" s="22" t="s">
        <v>475</v>
      </c>
      <c r="E42" s="22" t="s">
        <v>475</v>
      </c>
      <c r="F42" s="22" t="s">
        <v>19</v>
      </c>
      <c r="G42" s="23" t="n">
        <v>1</v>
      </c>
      <c r="H42" s="24" t="n">
        <v>8500</v>
      </c>
      <c r="I42" s="24" t="n">
        <v>8500</v>
      </c>
      <c r="J42" s="24" t="n">
        <v>0</v>
      </c>
      <c r="K42" s="24" t="n">
        <v>-0</v>
      </c>
      <c r="L42" s="24" t="n">
        <v>-0</v>
      </c>
      <c r="M42" s="6" t="s">
        <f>=I42+J42+K42+L42</f>
      </c>
      <c r="N42" s="22"/>
    </row>
    <row collapsed="false" customFormat="false" customHeight="false" hidden="false" ht="12.1" outlineLevel="0" r="43">
      <c r="A43" s="20" t="n">
        <v>45474.514409722</v>
      </c>
      <c r="B43" s="16" t="s">
        <v>105</v>
      </c>
      <c r="C43" s="16" t="s">
        <v>487</v>
      </c>
      <c r="D43" s="16" t="s">
        <v>415</v>
      </c>
      <c r="E43" s="16" t="s">
        <v>69</v>
      </c>
      <c r="F43" s="16" t="s">
        <v>19</v>
      </c>
      <c r="G43" s="7" t="n">
        <v>2</v>
      </c>
      <c r="H43" s="6" t="n">
        <v>53.64</v>
      </c>
      <c r="I43" s="6" t="n">
        <v>-1072.8</v>
      </c>
      <c r="J43" s="6" t="n">
        <v>-10.5</v>
      </c>
      <c r="K43" s="6" t="n">
        <v>-3.22</v>
      </c>
      <c r="L43" s="6" t="n">
        <v>-0.16</v>
      </c>
      <c r="M43" s="6" t="s">
        <f>=I43+J43+K43+L43</f>
      </c>
      <c r="N43" s="16"/>
    </row>
    <row collapsed="false" customFormat="false" customHeight="false" hidden="false" ht="12.1" outlineLevel="0" r="44">
      <c r="A44" s="20" t="n">
        <v>45474.515046296</v>
      </c>
      <c r="B44" s="16" t="s">
        <v>427</v>
      </c>
      <c r="C44" s="16" t="s">
        <v>484</v>
      </c>
      <c r="D44" s="16" t="s">
        <v>415</v>
      </c>
      <c r="E44" s="16" t="s">
        <v>17</v>
      </c>
      <c r="F44" s="16" t="s">
        <v>19</v>
      </c>
      <c r="G44" s="7" t="n">
        <v>1</v>
      </c>
      <c r="H44" s="6" t="n">
        <v>1549.6</v>
      </c>
      <c r="I44" s="6" t="n">
        <v>-1549.6</v>
      </c>
      <c r="J44" s="6" t="n">
        <v>-0</v>
      </c>
      <c r="K44" s="6" t="n">
        <v>-4.65</v>
      </c>
      <c r="L44" s="6" t="n">
        <v>-0.47</v>
      </c>
      <c r="M44" s="6" t="s">
        <f>=I44+J44+K44+L44</f>
      </c>
      <c r="N44" s="16"/>
    </row>
    <row collapsed="false" customFormat="false" customHeight="false" hidden="false" ht="12.1" outlineLevel="0" r="45">
      <c r="A45" s="20" t="n">
        <v>45475.469421296</v>
      </c>
      <c r="B45" s="16" t="s">
        <v>36</v>
      </c>
      <c r="C45" s="16" t="s">
        <v>507</v>
      </c>
      <c r="D45" s="16" t="s">
        <v>415</v>
      </c>
      <c r="E45" s="16" t="s">
        <v>17</v>
      </c>
      <c r="F45" s="16" t="s">
        <v>19</v>
      </c>
      <c r="G45" s="7" t="n">
        <v>1</v>
      </c>
      <c r="H45" s="6" t="n">
        <v>2984.5</v>
      </c>
      <c r="I45" s="6" t="n">
        <v>-2984.5</v>
      </c>
      <c r="J45" s="6" t="n">
        <v>-0</v>
      </c>
      <c r="K45" s="6" t="n">
        <v>-8.95</v>
      </c>
      <c r="L45" s="6" t="n">
        <v>-0.89</v>
      </c>
      <c r="M45" s="6" t="s">
        <f>=I45+J45+K45+L45</f>
      </c>
      <c r="N45" s="16"/>
    </row>
    <row collapsed="false" customFormat="false" customHeight="false" hidden="false" ht="12.1" outlineLevel="0" r="46">
      <c r="A46" s="20" t="n">
        <v>45475.470740741</v>
      </c>
      <c r="B46" s="16" t="s">
        <v>51</v>
      </c>
      <c r="C46" s="16" t="s">
        <v>496</v>
      </c>
      <c r="D46" s="16" t="s">
        <v>415</v>
      </c>
      <c r="E46" s="16" t="s">
        <v>17</v>
      </c>
      <c r="F46" s="16" t="s">
        <v>19</v>
      </c>
      <c r="G46" s="7" t="n">
        <v>10</v>
      </c>
      <c r="H46" s="6" t="n">
        <v>232.51</v>
      </c>
      <c r="I46" s="6" t="n">
        <v>-2325.1</v>
      </c>
      <c r="J46" s="6" t="n">
        <v>-0</v>
      </c>
      <c r="K46" s="6" t="n">
        <v>-6.98</v>
      </c>
      <c r="L46" s="6" t="n">
        <v>-0.7</v>
      </c>
      <c r="M46" s="6" t="s">
        <f>=I46+J46+K46+L46</f>
      </c>
      <c r="N46" s="16"/>
    </row>
    <row collapsed="false" customFormat="false" customHeight="false" hidden="false" ht="12.1" outlineLevel="0" r="47">
      <c r="A47" s="21" t="n">
        <v>45484</v>
      </c>
      <c r="B47" s="22" t="s">
        <v>493</v>
      </c>
      <c r="C47" s="22" t="s">
        <v>508</v>
      </c>
      <c r="D47" s="22" t="s">
        <v>493</v>
      </c>
      <c r="E47" s="22" t="s">
        <v>493</v>
      </c>
      <c r="F47" s="22" t="s">
        <v>19</v>
      </c>
      <c r="G47" s="23" t="n">
        <v>1</v>
      </c>
      <c r="H47" s="24" t="n">
        <v>9</v>
      </c>
      <c r="I47" s="24" t="n">
        <v>9</v>
      </c>
      <c r="J47" s="24" t="n">
        <v>0</v>
      </c>
      <c r="K47" s="24" t="n">
        <v>-0</v>
      </c>
      <c r="L47" s="24" t="n">
        <v>-0</v>
      </c>
      <c r="M47" s="6" t="s">
        <f>=I47+J47+K47+L47</f>
      </c>
      <c r="N47" s="22"/>
    </row>
    <row collapsed="false" customFormat="false" customHeight="false" hidden="false" ht="12.1" outlineLevel="0" r="48">
      <c r="A48" s="21" t="n">
        <v>45484</v>
      </c>
      <c r="B48" s="22" t="s">
        <v>493</v>
      </c>
      <c r="C48" s="22" t="s">
        <v>508</v>
      </c>
      <c r="D48" s="22" t="s">
        <v>493</v>
      </c>
      <c r="E48" s="22" t="s">
        <v>493</v>
      </c>
      <c r="F48" s="22" t="s">
        <v>19</v>
      </c>
      <c r="G48" s="23" t="n">
        <v>1</v>
      </c>
      <c r="H48" s="24" t="n">
        <v>9</v>
      </c>
      <c r="I48" s="24" t="n">
        <v>9</v>
      </c>
      <c r="J48" s="24" t="n">
        <v>0</v>
      </c>
      <c r="K48" s="24" t="n">
        <v>-0</v>
      </c>
      <c r="L48" s="24" t="n">
        <v>-0</v>
      </c>
      <c r="M48" s="6" t="s">
        <f>=I48+J48+K48+L48</f>
      </c>
      <c r="N48" s="22"/>
    </row>
    <row collapsed="false" customFormat="false" customHeight="false" hidden="false" ht="12.1" outlineLevel="0" r="49">
      <c r="A49" s="21" t="n">
        <v>45484</v>
      </c>
      <c r="B49" s="22" t="s">
        <v>475</v>
      </c>
      <c r="C49" s="22" t="s">
        <v>131</v>
      </c>
      <c r="D49" s="22" t="s">
        <v>475</v>
      </c>
      <c r="E49" s="22" t="s">
        <v>475</v>
      </c>
      <c r="F49" s="22" t="s">
        <v>19</v>
      </c>
      <c r="G49" s="23" t="n">
        <v>1</v>
      </c>
      <c r="H49" s="24" t="n">
        <v>2000</v>
      </c>
      <c r="I49" s="24" t="n">
        <v>2000</v>
      </c>
      <c r="J49" s="24" t="n">
        <v>0</v>
      </c>
      <c r="K49" s="24" t="n">
        <v>-0</v>
      </c>
      <c r="L49" s="24" t="n">
        <v>-0</v>
      </c>
      <c r="M49" s="6" t="s">
        <f>=I49+J49+K49+L49</f>
      </c>
      <c r="N49" s="22"/>
    </row>
    <row collapsed="false" customFormat="false" customHeight="false" hidden="false" ht="12.1" outlineLevel="0" r="50">
      <c r="A50" s="20" t="n">
        <v>45484.564456019</v>
      </c>
      <c r="B50" s="16" t="s">
        <v>21</v>
      </c>
      <c r="C50" s="16" t="s">
        <v>495</v>
      </c>
      <c r="D50" s="16" t="s">
        <v>415</v>
      </c>
      <c r="E50" s="16" t="s">
        <v>17</v>
      </c>
      <c r="F50" s="16" t="s">
        <v>19</v>
      </c>
      <c r="G50" s="7" t="n">
        <v>10</v>
      </c>
      <c r="H50" s="6" t="n">
        <v>289.94</v>
      </c>
      <c r="I50" s="6" t="n">
        <v>-2899.4</v>
      </c>
      <c r="J50" s="6" t="n">
        <v>-0</v>
      </c>
      <c r="K50" s="6" t="n">
        <v>-8.7</v>
      </c>
      <c r="L50" s="6" t="n">
        <v>-0.87</v>
      </c>
      <c r="M50" s="6" t="s">
        <f>=I50+J50+K50+L50</f>
      </c>
      <c r="N50" s="16"/>
    </row>
    <row collapsed="false" customFormat="false" customHeight="false" hidden="false" ht="12.1" outlineLevel="0" r="51">
      <c r="A51" s="21" t="n">
        <v>45497</v>
      </c>
      <c r="B51" s="22" t="s">
        <v>493</v>
      </c>
      <c r="C51" s="22" t="s">
        <v>509</v>
      </c>
      <c r="D51" s="22" t="s">
        <v>493</v>
      </c>
      <c r="E51" s="22" t="s">
        <v>493</v>
      </c>
      <c r="F51" s="22" t="s">
        <v>19</v>
      </c>
      <c r="G51" s="23" t="n">
        <v>1</v>
      </c>
      <c r="H51" s="24" t="n">
        <v>50.02</v>
      </c>
      <c r="I51" s="24" t="n">
        <v>50.02</v>
      </c>
      <c r="J51" s="24" t="n">
        <v>0</v>
      </c>
      <c r="K51" s="24" t="n">
        <v>-0</v>
      </c>
      <c r="L51" s="24" t="n">
        <v>-0</v>
      </c>
      <c r="M51" s="6" t="s">
        <f>=I51+J51+K51+L51</f>
      </c>
      <c r="N51" s="22"/>
    </row>
    <row collapsed="false" customFormat="false" customHeight="false" hidden="false" ht="12.1" outlineLevel="0" r="52">
      <c r="A52" s="21" t="n">
        <v>45497</v>
      </c>
      <c r="B52" s="22" t="s">
        <v>493</v>
      </c>
      <c r="C52" s="22" t="s">
        <v>510</v>
      </c>
      <c r="D52" s="22" t="s">
        <v>493</v>
      </c>
      <c r="E52" s="22" t="s">
        <v>493</v>
      </c>
      <c r="F52" s="22" t="s">
        <v>19</v>
      </c>
      <c r="G52" s="23" t="n">
        <v>1</v>
      </c>
      <c r="H52" s="24" t="n">
        <v>87.68</v>
      </c>
      <c r="I52" s="24" t="n">
        <v>87.68</v>
      </c>
      <c r="J52" s="24" t="n">
        <v>0</v>
      </c>
      <c r="K52" s="24" t="n">
        <v>-0</v>
      </c>
      <c r="L52" s="24" t="n">
        <v>-0</v>
      </c>
      <c r="M52" s="6" t="s">
        <f>=I52+J52+K52+L52</f>
      </c>
      <c r="N52" s="22"/>
    </row>
    <row collapsed="false" customFormat="false" customHeight="false" hidden="false" ht="12.1" outlineLevel="0" r="53">
      <c r="A53" s="21" t="n">
        <v>45497</v>
      </c>
      <c r="B53" s="22" t="s">
        <v>493</v>
      </c>
      <c r="C53" s="22" t="s">
        <v>511</v>
      </c>
      <c r="D53" s="22" t="s">
        <v>493</v>
      </c>
      <c r="E53" s="22" t="s">
        <v>493</v>
      </c>
      <c r="F53" s="22" t="s">
        <v>19</v>
      </c>
      <c r="G53" s="23" t="n">
        <v>1</v>
      </c>
      <c r="H53" s="24" t="n">
        <v>97.7</v>
      </c>
      <c r="I53" s="24" t="n">
        <v>97.7</v>
      </c>
      <c r="J53" s="24" t="n">
        <v>0</v>
      </c>
      <c r="K53" s="24" t="n">
        <v>-0</v>
      </c>
      <c r="L53" s="24" t="n">
        <v>-0</v>
      </c>
      <c r="M53" s="6" t="s">
        <f>=I53+J53+K53+L53</f>
      </c>
      <c r="N53" s="22"/>
    </row>
    <row collapsed="false" customFormat="false" customHeight="false" hidden="false" ht="12.1" outlineLevel="0" r="54">
      <c r="A54" s="21" t="n">
        <v>45499</v>
      </c>
      <c r="B54" s="22" t="s">
        <v>493</v>
      </c>
      <c r="C54" s="22" t="s">
        <v>512</v>
      </c>
      <c r="D54" s="22" t="s">
        <v>493</v>
      </c>
      <c r="E54" s="22" t="s">
        <v>493</v>
      </c>
      <c r="F54" s="22" t="s">
        <v>19</v>
      </c>
      <c r="G54" s="23" t="n">
        <v>1</v>
      </c>
      <c r="H54" s="24" t="n">
        <v>290</v>
      </c>
      <c r="I54" s="24" t="n">
        <v>290</v>
      </c>
      <c r="J54" s="24" t="n">
        <v>0</v>
      </c>
      <c r="K54" s="24" t="n">
        <v>-0</v>
      </c>
      <c r="L54" s="24" t="n">
        <v>-0</v>
      </c>
      <c r="M54" s="6" t="s">
        <f>=I54+J54+K54+L54</f>
      </c>
      <c r="N54" s="22"/>
    </row>
    <row collapsed="false" customFormat="false" customHeight="false" hidden="false" ht="12.1" outlineLevel="0" r="55">
      <c r="A55" s="21" t="n">
        <v>45504</v>
      </c>
      <c r="B55" s="22" t="s">
        <v>493</v>
      </c>
      <c r="C55" s="22" t="s">
        <v>513</v>
      </c>
      <c r="D55" s="22" t="s">
        <v>493</v>
      </c>
      <c r="E55" s="22" t="s">
        <v>493</v>
      </c>
      <c r="F55" s="22" t="s">
        <v>19</v>
      </c>
      <c r="G55" s="23" t="n">
        <v>1</v>
      </c>
      <c r="H55" s="24" t="n">
        <v>60.84</v>
      </c>
      <c r="I55" s="24" t="n">
        <v>60.84</v>
      </c>
      <c r="J55" s="24" t="n">
        <v>0</v>
      </c>
      <c r="K55" s="24" t="n">
        <v>-0</v>
      </c>
      <c r="L55" s="24" t="n">
        <v>-0</v>
      </c>
      <c r="M55" s="6" t="s">
        <f>=I55+J55+K55+L55</f>
      </c>
      <c r="N55" s="22"/>
    </row>
    <row collapsed="false" customFormat="false" customHeight="false" hidden="false" ht="12.1" outlineLevel="0" r="56">
      <c r="A56" s="21" t="n">
        <v>45509</v>
      </c>
      <c r="B56" s="22" t="s">
        <v>475</v>
      </c>
      <c r="C56" s="22" t="s">
        <v>131</v>
      </c>
      <c r="D56" s="22" t="s">
        <v>475</v>
      </c>
      <c r="E56" s="22" t="s">
        <v>475</v>
      </c>
      <c r="F56" s="22" t="s">
        <v>19</v>
      </c>
      <c r="G56" s="23" t="n">
        <v>1</v>
      </c>
      <c r="H56" s="24" t="n">
        <v>6500</v>
      </c>
      <c r="I56" s="24" t="n">
        <v>6500</v>
      </c>
      <c r="J56" s="24" t="n">
        <v>0</v>
      </c>
      <c r="K56" s="24" t="n">
        <v>-0</v>
      </c>
      <c r="L56" s="24" t="n">
        <v>-0</v>
      </c>
      <c r="M56" s="6" t="s">
        <f>=I56+J56+K56+L56</f>
      </c>
      <c r="N56" s="22"/>
    </row>
    <row collapsed="false" customFormat="false" customHeight="false" hidden="false" ht="12.1" outlineLevel="0" r="57">
      <c r="A57" s="20" t="n">
        <v>45509.756516204</v>
      </c>
      <c r="B57" s="16" t="s">
        <v>27</v>
      </c>
      <c r="C57" s="16" t="s">
        <v>514</v>
      </c>
      <c r="D57" s="16" t="s">
        <v>415</v>
      </c>
      <c r="E57" s="16" t="s">
        <v>17</v>
      </c>
      <c r="F57" s="16" t="s">
        <v>19</v>
      </c>
      <c r="G57" s="7" t="n">
        <v>1</v>
      </c>
      <c r="H57" s="6" t="n">
        <v>3620</v>
      </c>
      <c r="I57" s="6" t="n">
        <v>-3620</v>
      </c>
      <c r="J57" s="6" t="n">
        <v>-0</v>
      </c>
      <c r="K57" s="6" t="n">
        <v>-10.86</v>
      </c>
      <c r="L57" s="6" t="n">
        <v>-1.08</v>
      </c>
      <c r="M57" s="6" t="s">
        <f>=I57+J57+K57+L57</f>
      </c>
      <c r="N57" s="16"/>
    </row>
    <row collapsed="false" customFormat="false" customHeight="false" hidden="false" ht="12.1" outlineLevel="0" r="58">
      <c r="A58" s="20" t="n">
        <v>45509.760127315</v>
      </c>
      <c r="B58" s="16" t="s">
        <v>429</v>
      </c>
      <c r="C58" s="16" t="s">
        <v>515</v>
      </c>
      <c r="D58" s="16" t="s">
        <v>415</v>
      </c>
      <c r="E58" s="16" t="s">
        <v>17</v>
      </c>
      <c r="F58" s="16" t="s">
        <v>19</v>
      </c>
      <c r="G58" s="7" t="n">
        <v>2000</v>
      </c>
      <c r="H58" s="6" t="n">
        <v>0.8236</v>
      </c>
      <c r="I58" s="6" t="n">
        <v>-1647.2</v>
      </c>
      <c r="J58" s="6" t="n">
        <v>-0</v>
      </c>
      <c r="K58" s="6" t="n">
        <v>-4.94</v>
      </c>
      <c r="L58" s="6" t="n">
        <v>-0.49</v>
      </c>
      <c r="M58" s="6" t="s">
        <f>=I58+J58+K58+L58</f>
      </c>
      <c r="N58" s="16"/>
    </row>
    <row collapsed="false" customFormat="false" customHeight="false" hidden="false" ht="12.1" outlineLevel="0" r="59">
      <c r="A59" s="20" t="n">
        <v>45509.765011574</v>
      </c>
      <c r="B59" s="16" t="s">
        <v>430</v>
      </c>
      <c r="C59" s="16" t="s">
        <v>516</v>
      </c>
      <c r="D59" s="16" t="s">
        <v>415</v>
      </c>
      <c r="E59" s="16" t="s">
        <v>17</v>
      </c>
      <c r="F59" s="16" t="s">
        <v>19</v>
      </c>
      <c r="G59" s="7" t="n">
        <v>1</v>
      </c>
      <c r="H59" s="6" t="n">
        <v>1005.6</v>
      </c>
      <c r="I59" s="6" t="n">
        <v>-1005.6</v>
      </c>
      <c r="J59" s="6" t="n">
        <v>-0</v>
      </c>
      <c r="K59" s="6" t="n">
        <v>-3.02</v>
      </c>
      <c r="L59" s="6" t="n">
        <v>-0.3</v>
      </c>
      <c r="M59" s="6" t="s">
        <f>=I59+J59+K59+L59</f>
      </c>
      <c r="N59" s="16"/>
    </row>
    <row collapsed="false" customFormat="false" customHeight="false" hidden="false" ht="12.1" outlineLevel="0" r="60">
      <c r="A60" s="20" t="n">
        <v>45509.765740741</v>
      </c>
      <c r="B60" s="16" t="s">
        <v>420</v>
      </c>
      <c r="C60" s="16" t="s">
        <v>476</v>
      </c>
      <c r="D60" s="16" t="s">
        <v>415</v>
      </c>
      <c r="E60" s="16" t="s">
        <v>17</v>
      </c>
      <c r="F60" s="16" t="s">
        <v>19</v>
      </c>
      <c r="G60" s="7" t="n">
        <v>2</v>
      </c>
      <c r="H60" s="6" t="n">
        <v>496.4</v>
      </c>
      <c r="I60" s="6" t="n">
        <v>-992.8</v>
      </c>
      <c r="J60" s="6" t="n">
        <v>-0</v>
      </c>
      <c r="K60" s="6" t="n">
        <v>-2.98</v>
      </c>
      <c r="L60" s="6" t="n">
        <v>-0.3</v>
      </c>
      <c r="M60" s="6" t="s">
        <f>=I60+J60+K60+L60</f>
      </c>
      <c r="N60" s="16"/>
    </row>
    <row collapsed="false" customFormat="false" customHeight="false" hidden="false" ht="12.1" outlineLevel="0" r="61">
      <c r="A61" s="21" t="n">
        <v>45518</v>
      </c>
      <c r="B61" s="22" t="s">
        <v>493</v>
      </c>
      <c r="C61" s="22" t="s">
        <v>517</v>
      </c>
      <c r="D61" s="22" t="s">
        <v>493</v>
      </c>
      <c r="E61" s="22" t="s">
        <v>493</v>
      </c>
      <c r="F61" s="22" t="s">
        <v>19</v>
      </c>
      <c r="G61" s="23" t="n">
        <v>1</v>
      </c>
      <c r="H61" s="24" t="n">
        <v>69.8</v>
      </c>
      <c r="I61" s="24" t="n">
        <v>69.8</v>
      </c>
      <c r="J61" s="24" t="n">
        <v>0</v>
      </c>
      <c r="K61" s="24" t="n">
        <v>-0</v>
      </c>
      <c r="L61" s="24" t="n">
        <v>-0</v>
      </c>
      <c r="M61" s="6" t="s">
        <f>=I61+J61+K61+L61</f>
      </c>
      <c r="N61" s="22"/>
    </row>
    <row collapsed="false" customFormat="false" customHeight="false" hidden="false" ht="12.1" outlineLevel="0" r="62">
      <c r="A62" s="20" t="n">
        <v>45530.468240741</v>
      </c>
      <c r="B62" s="16" t="s">
        <v>61</v>
      </c>
      <c r="C62" s="16" t="s">
        <v>518</v>
      </c>
      <c r="D62" s="16" t="s">
        <v>415</v>
      </c>
      <c r="E62" s="16" t="s">
        <v>62</v>
      </c>
      <c r="F62" s="16" t="s">
        <v>19</v>
      </c>
      <c r="G62" s="7" t="n">
        <v>6</v>
      </c>
      <c r="H62" s="6" t="n">
        <v>13.5915</v>
      </c>
      <c r="I62" s="6" t="n">
        <v>-81.55</v>
      </c>
      <c r="J62" s="6" t="n">
        <v>-0</v>
      </c>
      <c r="K62" s="6" t="n">
        <v>-0.24</v>
      </c>
      <c r="L62" s="6" t="n">
        <v>-0.02</v>
      </c>
      <c r="M62" s="6" t="s">
        <f>=I62+J62+K62+L62</f>
      </c>
      <c r="N62" s="16"/>
    </row>
    <row collapsed="false" customFormat="false" customHeight="false" hidden="false" ht="12.1" outlineLevel="0" r="63">
      <c r="A63" s="21" t="n">
        <v>45538</v>
      </c>
      <c r="B63" s="22" t="s">
        <v>475</v>
      </c>
      <c r="C63" s="22" t="s">
        <v>131</v>
      </c>
      <c r="D63" s="22" t="s">
        <v>475</v>
      </c>
      <c r="E63" s="22" t="s">
        <v>475</v>
      </c>
      <c r="F63" s="22" t="s">
        <v>19</v>
      </c>
      <c r="G63" s="23" t="n">
        <v>1</v>
      </c>
      <c r="H63" s="24" t="n">
        <v>8500</v>
      </c>
      <c r="I63" s="24" t="n">
        <v>8500</v>
      </c>
      <c r="J63" s="24" t="n">
        <v>0</v>
      </c>
      <c r="K63" s="24" t="n">
        <v>-0</v>
      </c>
      <c r="L63" s="24" t="n">
        <v>-0</v>
      </c>
      <c r="M63" s="6" t="s">
        <f>=I63+J63+K63+L63</f>
      </c>
      <c r="N63" s="22"/>
    </row>
    <row collapsed="false" customFormat="false" customHeight="false" hidden="false" ht="12.1" outlineLevel="0" r="64">
      <c r="A64" s="20" t="n">
        <v>45538.692430556</v>
      </c>
      <c r="B64" s="16" t="s">
        <v>420</v>
      </c>
      <c r="C64" s="16" t="s">
        <v>476</v>
      </c>
      <c r="D64" s="16" t="s">
        <v>415</v>
      </c>
      <c r="E64" s="16" t="s">
        <v>17</v>
      </c>
      <c r="F64" s="16" t="s">
        <v>19</v>
      </c>
      <c r="G64" s="7" t="n">
        <v>1</v>
      </c>
      <c r="H64" s="6" t="n">
        <v>465.5</v>
      </c>
      <c r="I64" s="6" t="n">
        <v>-465.5</v>
      </c>
      <c r="J64" s="6" t="n">
        <v>-0</v>
      </c>
      <c r="K64" s="6" t="n">
        <v>-1.4</v>
      </c>
      <c r="L64" s="6" t="n">
        <v>-0.14</v>
      </c>
      <c r="M64" s="6" t="s">
        <f>=I64+J64+K64+L64</f>
      </c>
      <c r="N64" s="16"/>
    </row>
    <row collapsed="false" customFormat="false" customHeight="false" hidden="false" ht="12.1" outlineLevel="0" r="65">
      <c r="A65" s="20" t="n">
        <v>45538.692430556</v>
      </c>
      <c r="B65" s="16" t="s">
        <v>420</v>
      </c>
      <c r="C65" s="16" t="s">
        <v>476</v>
      </c>
      <c r="D65" s="16" t="s">
        <v>415</v>
      </c>
      <c r="E65" s="16" t="s">
        <v>17</v>
      </c>
      <c r="F65" s="16" t="s">
        <v>19</v>
      </c>
      <c r="G65" s="7" t="n">
        <v>3</v>
      </c>
      <c r="H65" s="6" t="n">
        <v>465.55</v>
      </c>
      <c r="I65" s="6" t="n">
        <v>-1396.65</v>
      </c>
      <c r="J65" s="6" t="n">
        <v>-0</v>
      </c>
      <c r="K65" s="6" t="n">
        <v>-4.19</v>
      </c>
      <c r="L65" s="6" t="n">
        <v>-0.42</v>
      </c>
      <c r="M65" s="6" t="s">
        <f>=I65+J65+K65+L65</f>
      </c>
      <c r="N65" s="16"/>
    </row>
    <row collapsed="false" customFormat="false" customHeight="false" hidden="false" ht="12.1" outlineLevel="0" r="66">
      <c r="A66" s="20" t="n">
        <v>45538.694178241</v>
      </c>
      <c r="B66" s="16" t="s">
        <v>27</v>
      </c>
      <c r="C66" s="16" t="s">
        <v>514</v>
      </c>
      <c r="D66" s="16" t="s">
        <v>415</v>
      </c>
      <c r="E66" s="16" t="s">
        <v>17</v>
      </c>
      <c r="F66" s="16" t="s">
        <v>19</v>
      </c>
      <c r="G66" s="7" t="n">
        <v>1</v>
      </c>
      <c r="H66" s="6" t="n">
        <v>3643</v>
      </c>
      <c r="I66" s="6" t="n">
        <v>-3643</v>
      </c>
      <c r="J66" s="6" t="n">
        <v>-0</v>
      </c>
      <c r="K66" s="6" t="n">
        <v>-10.93</v>
      </c>
      <c r="L66" s="6" t="n">
        <v>-1.09</v>
      </c>
      <c r="M66" s="6" t="s">
        <f>=I66+J66+K66+L66</f>
      </c>
      <c r="N66" s="16"/>
    </row>
    <row collapsed="false" customFormat="false" customHeight="false" hidden="false" ht="12.1" outlineLevel="0" r="67">
      <c r="A67" s="20" t="n">
        <v>45538.695243056</v>
      </c>
      <c r="B67" s="16" t="s">
        <v>61</v>
      </c>
      <c r="C67" s="16" t="s">
        <v>518</v>
      </c>
      <c r="D67" s="16" t="s">
        <v>415</v>
      </c>
      <c r="E67" s="16" t="s">
        <v>62</v>
      </c>
      <c r="F67" s="16" t="s">
        <v>19</v>
      </c>
      <c r="G67" s="7" t="n">
        <v>215</v>
      </c>
      <c r="H67" s="6" t="n">
        <v>13.645</v>
      </c>
      <c r="I67" s="6" t="n">
        <v>-2933.68</v>
      </c>
      <c r="J67" s="6" t="n">
        <v>-0</v>
      </c>
      <c r="K67" s="6" t="n">
        <v>-0</v>
      </c>
      <c r="L67" s="6" t="n">
        <v>-0.88</v>
      </c>
      <c r="M67" s="6" t="s">
        <f>=I67+J67+K67+L67</f>
      </c>
      <c r="N67" s="16"/>
    </row>
    <row collapsed="false" customFormat="false" customHeight="false" hidden="false" ht="12.1" outlineLevel="0" r="68">
      <c r="A68" s="25" t="n">
        <v>45538.697210648</v>
      </c>
      <c r="B68" s="26" t="s">
        <v>428</v>
      </c>
      <c r="C68" s="26" t="s">
        <v>492</v>
      </c>
      <c r="D68" s="26" t="s">
        <v>418</v>
      </c>
      <c r="E68" s="26" t="s">
        <v>17</v>
      </c>
      <c r="F68" s="26" t="s">
        <v>19</v>
      </c>
      <c r="G68" s="27" t="n">
        <v>-1</v>
      </c>
      <c r="H68" s="28" t="n">
        <v>112.36</v>
      </c>
      <c r="I68" s="28" t="n">
        <v>112.36</v>
      </c>
      <c r="J68" s="28" t="n">
        <v>0</v>
      </c>
      <c r="K68" s="28" t="n">
        <v>-0.34</v>
      </c>
      <c r="L68" s="28" t="n">
        <v>-0.03</v>
      </c>
      <c r="M68" s="6" t="s">
        <f>=I68+J68+K68+L68</f>
      </c>
      <c r="N68" s="26"/>
    </row>
    <row collapsed="false" customFormat="false" customHeight="false" hidden="false" ht="12.1" outlineLevel="0" r="69">
      <c r="A69" s="25" t="n">
        <v>45538.697210648</v>
      </c>
      <c r="B69" s="26" t="s">
        <v>428</v>
      </c>
      <c r="C69" s="26" t="s">
        <v>492</v>
      </c>
      <c r="D69" s="26" t="s">
        <v>418</v>
      </c>
      <c r="E69" s="26" t="s">
        <v>17</v>
      </c>
      <c r="F69" s="26" t="s">
        <v>19</v>
      </c>
      <c r="G69" s="27" t="n">
        <v>-1</v>
      </c>
      <c r="H69" s="28" t="n">
        <v>112.35</v>
      </c>
      <c r="I69" s="28" t="n">
        <v>112.35</v>
      </c>
      <c r="J69" s="28" t="n">
        <v>0</v>
      </c>
      <c r="K69" s="28" t="n">
        <v>-0.33</v>
      </c>
      <c r="L69" s="28" t="n">
        <v>-0.03</v>
      </c>
      <c r="M69" s="6" t="s">
        <f>=I69+J69+K69+L69</f>
      </c>
      <c r="N69" s="26"/>
    </row>
    <row collapsed="false" customFormat="false" customHeight="false" hidden="false" ht="12.1" outlineLevel="0" r="70">
      <c r="A70" s="20" t="n">
        <v>45538.697650463</v>
      </c>
      <c r="B70" s="16" t="s">
        <v>61</v>
      </c>
      <c r="C70" s="16" t="s">
        <v>518</v>
      </c>
      <c r="D70" s="16" t="s">
        <v>415</v>
      </c>
      <c r="E70" s="16" t="s">
        <v>62</v>
      </c>
      <c r="F70" s="16" t="s">
        <v>19</v>
      </c>
      <c r="G70" s="7" t="n">
        <v>19</v>
      </c>
      <c r="H70" s="6" t="n">
        <v>13.645</v>
      </c>
      <c r="I70" s="6" t="n">
        <v>-259.26</v>
      </c>
      <c r="J70" s="6" t="n">
        <v>-0</v>
      </c>
      <c r="K70" s="6" t="n">
        <v>-0</v>
      </c>
      <c r="L70" s="6" t="n">
        <v>-0.07</v>
      </c>
      <c r="M70" s="6" t="s">
        <f>=I70+J70+K70+L70</f>
      </c>
      <c r="N70" s="16"/>
    </row>
    <row collapsed="false" customFormat="false" customHeight="false" hidden="false" ht="12.1" outlineLevel="0" r="71">
      <c r="A71" s="21" t="n">
        <v>45539</v>
      </c>
      <c r="B71" s="22" t="s">
        <v>493</v>
      </c>
      <c r="C71" s="22" t="s">
        <v>519</v>
      </c>
      <c r="D71" s="22" t="s">
        <v>493</v>
      </c>
      <c r="E71" s="22" t="s">
        <v>493</v>
      </c>
      <c r="F71" s="22" t="s">
        <v>19</v>
      </c>
      <c r="G71" s="23" t="n">
        <v>1</v>
      </c>
      <c r="H71" s="24" t="n">
        <v>89.76</v>
      </c>
      <c r="I71" s="24" t="n">
        <v>89.76</v>
      </c>
      <c r="J71" s="24" t="n">
        <v>0</v>
      </c>
      <c r="K71" s="24" t="n">
        <v>-0</v>
      </c>
      <c r="L71" s="24" t="n">
        <v>-0</v>
      </c>
      <c r="M71" s="6" t="s">
        <f>=I71+J71+K71+L71</f>
      </c>
      <c r="N71" s="22"/>
    </row>
    <row collapsed="false" customFormat="false" customHeight="false" hidden="false" ht="12.1" outlineLevel="0" r="72">
      <c r="A72" s="20" t="n">
        <v>45539.473645833</v>
      </c>
      <c r="B72" s="16" t="s">
        <v>61</v>
      </c>
      <c r="C72" s="16" t="s">
        <v>518</v>
      </c>
      <c r="D72" s="16" t="s">
        <v>415</v>
      </c>
      <c r="E72" s="16" t="s">
        <v>62</v>
      </c>
      <c r="F72" s="16" t="s">
        <v>19</v>
      </c>
      <c r="G72" s="7" t="n">
        <v>1</v>
      </c>
      <c r="H72" s="6" t="n">
        <v>13.6515</v>
      </c>
      <c r="I72" s="6" t="n">
        <v>-13.65</v>
      </c>
      <c r="J72" s="6" t="n">
        <v>-0</v>
      </c>
      <c r="K72" s="6" t="n">
        <v>-0</v>
      </c>
      <c r="L72" s="6" t="n">
        <v>-0.02</v>
      </c>
      <c r="M72" s="6" t="s">
        <f>=I72+J72+K72+L72</f>
      </c>
      <c r="N72" s="16"/>
    </row>
    <row collapsed="false" customFormat="false" customHeight="false" hidden="false" ht="12.1" outlineLevel="0" r="73">
      <c r="A73" s="20" t="n">
        <v>45539.552928241</v>
      </c>
      <c r="B73" s="16" t="s">
        <v>61</v>
      </c>
      <c r="C73" s="16" t="s">
        <v>518</v>
      </c>
      <c r="D73" s="16" t="s">
        <v>415</v>
      </c>
      <c r="E73" s="16" t="s">
        <v>62</v>
      </c>
      <c r="F73" s="16" t="s">
        <v>19</v>
      </c>
      <c r="G73" s="7" t="n">
        <v>6</v>
      </c>
      <c r="H73" s="6" t="n">
        <v>13.6515</v>
      </c>
      <c r="I73" s="6" t="n">
        <v>-81.91</v>
      </c>
      <c r="J73" s="6" t="n">
        <v>-0</v>
      </c>
      <c r="K73" s="6" t="n">
        <v>-0</v>
      </c>
      <c r="L73" s="6" t="n">
        <v>-0.02</v>
      </c>
      <c r="M73" s="6" t="s">
        <f>=I73+J73+K73+L73</f>
      </c>
      <c r="N73" s="16"/>
    </row>
    <row collapsed="false" customFormat="false" customHeight="false" hidden="false" ht="12.1" outlineLevel="0" r="74">
      <c r="A74" s="21" t="n">
        <v>45555</v>
      </c>
      <c r="B74" s="22" t="s">
        <v>493</v>
      </c>
      <c r="C74" s="22" t="s">
        <v>520</v>
      </c>
      <c r="D74" s="22" t="s">
        <v>493</v>
      </c>
      <c r="E74" s="22" t="s">
        <v>493</v>
      </c>
      <c r="F74" s="22" t="s">
        <v>19</v>
      </c>
      <c r="G74" s="23" t="n">
        <v>1</v>
      </c>
      <c r="H74" s="24" t="n">
        <v>54.12</v>
      </c>
      <c r="I74" s="24" t="n">
        <v>54.12</v>
      </c>
      <c r="J74" s="24" t="n">
        <v>0</v>
      </c>
      <c r="K74" s="24" t="n">
        <v>-0</v>
      </c>
      <c r="L74" s="24" t="n">
        <v>-0</v>
      </c>
      <c r="M74" s="6" t="s">
        <f>=I74+J74+K74+L74</f>
      </c>
      <c r="N74" s="22"/>
    </row>
    <row collapsed="false" customFormat="false" customHeight="false" hidden="false" ht="12.1" outlineLevel="0" r="75">
      <c r="A75" s="20" t="n">
        <v>45555.742905093</v>
      </c>
      <c r="B75" s="16" t="s">
        <v>61</v>
      </c>
      <c r="C75" s="16" t="s">
        <v>518</v>
      </c>
      <c r="D75" s="16" t="s">
        <v>415</v>
      </c>
      <c r="E75" s="16" t="s">
        <v>62</v>
      </c>
      <c r="F75" s="16" t="s">
        <v>19</v>
      </c>
      <c r="G75" s="7" t="n">
        <v>4</v>
      </c>
      <c r="H75" s="6" t="n">
        <v>13.773</v>
      </c>
      <c r="I75" s="6" t="n">
        <v>-55.09</v>
      </c>
      <c r="J75" s="6" t="n">
        <v>-0</v>
      </c>
      <c r="K75" s="6" t="n">
        <v>-0</v>
      </c>
      <c r="L75" s="6" t="n">
        <v>-0.02</v>
      </c>
      <c r="M75" s="6" t="s">
        <f>=I75+J75+K75+L75</f>
      </c>
      <c r="N75" s="16"/>
    </row>
    <row collapsed="false" customFormat="false" customHeight="false" hidden="false" ht="12.1" outlineLevel="0" r="76">
      <c r="A76" s="21" t="n">
        <v>45559</v>
      </c>
      <c r="B76" s="22" t="s">
        <v>493</v>
      </c>
      <c r="C76" s="22" t="s">
        <v>521</v>
      </c>
      <c r="D76" s="22" t="s">
        <v>493</v>
      </c>
      <c r="E76" s="22" t="s">
        <v>493</v>
      </c>
      <c r="F76" s="22" t="s">
        <v>19</v>
      </c>
      <c r="G76" s="23" t="n">
        <v>1</v>
      </c>
      <c r="H76" s="24" t="n">
        <v>139</v>
      </c>
      <c r="I76" s="24" t="n">
        <v>139</v>
      </c>
      <c r="J76" s="24" t="n">
        <v>0</v>
      </c>
      <c r="K76" s="24" t="n">
        <v>-0</v>
      </c>
      <c r="L76" s="24" t="n">
        <v>-0</v>
      </c>
      <c r="M76" s="6" t="s">
        <f>=I76+J76+K76+L76</f>
      </c>
      <c r="N76" s="22"/>
    </row>
    <row collapsed="false" customFormat="false" customHeight="false" hidden="false" ht="12.1" outlineLevel="0" r="77">
      <c r="A77" s="20" t="n">
        <v>45559.720659722</v>
      </c>
      <c r="B77" s="16" t="s">
        <v>61</v>
      </c>
      <c r="C77" s="16" t="s">
        <v>518</v>
      </c>
      <c r="D77" s="16" t="s">
        <v>415</v>
      </c>
      <c r="E77" s="16" t="s">
        <v>62</v>
      </c>
      <c r="F77" s="16" t="s">
        <v>19</v>
      </c>
      <c r="G77" s="7" t="n">
        <v>10</v>
      </c>
      <c r="H77" s="6" t="n">
        <v>13.7855</v>
      </c>
      <c r="I77" s="6" t="n">
        <v>-137.86</v>
      </c>
      <c r="J77" s="6" t="n">
        <v>-0</v>
      </c>
      <c r="K77" s="6" t="n">
        <v>-0</v>
      </c>
      <c r="L77" s="6" t="n">
        <v>-0.04</v>
      </c>
      <c r="M77" s="6" t="s">
        <f>=I77+J77+K77+L77</f>
      </c>
      <c r="N77" s="16"/>
    </row>
    <row collapsed="false" customFormat="false" customHeight="false" hidden="false" ht="12.1" outlineLevel="0" r="78">
      <c r="A78" s="21" t="n">
        <v>45560</v>
      </c>
      <c r="B78" s="22" t="s">
        <v>493</v>
      </c>
      <c r="C78" s="22" t="s">
        <v>522</v>
      </c>
      <c r="D78" s="22" t="s">
        <v>493</v>
      </c>
      <c r="E78" s="22" t="s">
        <v>493</v>
      </c>
      <c r="F78" s="22" t="s">
        <v>19</v>
      </c>
      <c r="G78" s="23" t="n">
        <v>1</v>
      </c>
      <c r="H78" s="24" t="n">
        <v>56.1</v>
      </c>
      <c r="I78" s="24" t="n">
        <v>56.1</v>
      </c>
      <c r="J78" s="24" t="n">
        <v>0</v>
      </c>
      <c r="K78" s="24" t="n">
        <v>-0</v>
      </c>
      <c r="L78" s="24" t="n">
        <v>-0</v>
      </c>
      <c r="M78" s="6" t="s">
        <f>=I78+J78+K78+L78</f>
      </c>
      <c r="N78" s="22"/>
    </row>
    <row collapsed="false" customFormat="false" customHeight="false" hidden="false" ht="12.1" outlineLevel="0" r="79">
      <c r="A79" s="20" t="n">
        <v>45560.64568287</v>
      </c>
      <c r="B79" s="16" t="s">
        <v>61</v>
      </c>
      <c r="C79" s="16" t="s">
        <v>518</v>
      </c>
      <c r="D79" s="16" t="s">
        <v>415</v>
      </c>
      <c r="E79" s="16" t="s">
        <v>62</v>
      </c>
      <c r="F79" s="16" t="s">
        <v>19</v>
      </c>
      <c r="G79" s="7" t="n">
        <v>4</v>
      </c>
      <c r="H79" s="6" t="n">
        <v>13.792</v>
      </c>
      <c r="I79" s="6" t="n">
        <v>-55.17</v>
      </c>
      <c r="J79" s="6" t="n">
        <v>-0</v>
      </c>
      <c r="K79" s="6" t="n">
        <v>-0</v>
      </c>
      <c r="L79" s="6" t="n">
        <v>-0.02</v>
      </c>
      <c r="M79" s="6" t="s">
        <f>=I79+J79+K79+L79</f>
      </c>
      <c r="N79" s="16"/>
    </row>
    <row collapsed="false" customFormat="false" customHeight="false" hidden="false" ht="12.1" outlineLevel="0" r="80">
      <c r="A80" s="21" t="n">
        <v>45567</v>
      </c>
      <c r="B80" s="22" t="s">
        <v>475</v>
      </c>
      <c r="C80" s="22" t="s">
        <v>131</v>
      </c>
      <c r="D80" s="22" t="s">
        <v>475</v>
      </c>
      <c r="E80" s="22" t="s">
        <v>475</v>
      </c>
      <c r="F80" s="22" t="s">
        <v>19</v>
      </c>
      <c r="G80" s="23" t="n">
        <v>1</v>
      </c>
      <c r="H80" s="24" t="n">
        <v>8500</v>
      </c>
      <c r="I80" s="24" t="n">
        <v>8500</v>
      </c>
      <c r="J80" s="24" t="n">
        <v>0</v>
      </c>
      <c r="K80" s="24" t="n">
        <v>-0</v>
      </c>
      <c r="L80" s="24" t="n">
        <v>-0</v>
      </c>
      <c r="M80" s="6" t="s">
        <f>=I80+J80+K80+L80</f>
      </c>
      <c r="N80" s="22"/>
    </row>
    <row collapsed="false" customFormat="false" customHeight="false" hidden="false" ht="12.1" outlineLevel="0" r="81">
      <c r="A81" s="21" t="n">
        <v>45567</v>
      </c>
      <c r="B81" s="22" t="s">
        <v>493</v>
      </c>
      <c r="C81" s="22" t="s">
        <v>523</v>
      </c>
      <c r="D81" s="22" t="s">
        <v>493</v>
      </c>
      <c r="E81" s="22" t="s">
        <v>493</v>
      </c>
      <c r="F81" s="22" t="s">
        <v>19</v>
      </c>
      <c r="G81" s="23" t="n">
        <v>1</v>
      </c>
      <c r="H81" s="24" t="n">
        <v>76.78</v>
      </c>
      <c r="I81" s="24" t="n">
        <v>76.78</v>
      </c>
      <c r="J81" s="24" t="n">
        <v>0</v>
      </c>
      <c r="K81" s="24" t="n">
        <v>-0</v>
      </c>
      <c r="L81" s="24" t="n">
        <v>-0</v>
      </c>
      <c r="M81" s="6" t="s">
        <f>=I81+J81+K81+L81</f>
      </c>
      <c r="N81" s="22"/>
    </row>
    <row collapsed="false" customFormat="false" customHeight="false" hidden="false" ht="12.1" outlineLevel="0" r="82">
      <c r="A82" s="20" t="n">
        <v>45567.579780093</v>
      </c>
      <c r="B82" s="16" t="s">
        <v>431</v>
      </c>
      <c r="C82" s="16" t="s">
        <v>524</v>
      </c>
      <c r="D82" s="16" t="s">
        <v>415</v>
      </c>
      <c r="E82" s="16" t="s">
        <v>69</v>
      </c>
      <c r="F82" s="16" t="s">
        <v>19</v>
      </c>
      <c r="G82" s="7" t="n">
        <v>1</v>
      </c>
      <c r="H82" s="6" t="n">
        <v>100.23</v>
      </c>
      <c r="I82" s="6" t="n">
        <v>-1002.3</v>
      </c>
      <c r="J82" s="6" t="n">
        <v>-7.53</v>
      </c>
      <c r="K82" s="6" t="n">
        <v>-3</v>
      </c>
      <c r="L82" s="6" t="n">
        <v>-0.15</v>
      </c>
      <c r="M82" s="6" t="s">
        <f>=I82+J82+K82+L82</f>
      </c>
      <c r="N82" s="16"/>
    </row>
    <row collapsed="false" customFormat="false" customHeight="false" hidden="false" ht="12.1" outlineLevel="0" r="83">
      <c r="A83" s="20" t="n">
        <v>45567.579780093</v>
      </c>
      <c r="B83" s="16" t="s">
        <v>431</v>
      </c>
      <c r="C83" s="16" t="s">
        <v>524</v>
      </c>
      <c r="D83" s="16" t="s">
        <v>415</v>
      </c>
      <c r="E83" s="16" t="s">
        <v>69</v>
      </c>
      <c r="F83" s="16" t="s">
        <v>19</v>
      </c>
      <c r="G83" s="7" t="n">
        <v>1</v>
      </c>
      <c r="H83" s="6" t="n">
        <v>100.26</v>
      </c>
      <c r="I83" s="6" t="n">
        <v>-1002.6</v>
      </c>
      <c r="J83" s="6" t="n">
        <v>-7.53</v>
      </c>
      <c r="K83" s="6" t="n">
        <v>-3.01</v>
      </c>
      <c r="L83" s="6" t="n">
        <v>-0.15</v>
      </c>
      <c r="M83" s="6" t="s">
        <f>=I83+J83+K83+L83</f>
      </c>
      <c r="N83" s="16"/>
    </row>
    <row collapsed="false" customFormat="false" customHeight="false" hidden="false" ht="12.1" outlineLevel="0" r="84">
      <c r="A84" s="20" t="n">
        <v>45567.58056713</v>
      </c>
      <c r="B84" s="16" t="s">
        <v>432</v>
      </c>
      <c r="C84" s="16" t="s">
        <v>525</v>
      </c>
      <c r="D84" s="16" t="s">
        <v>415</v>
      </c>
      <c r="E84" s="16" t="s">
        <v>69</v>
      </c>
      <c r="F84" s="16" t="s">
        <v>19</v>
      </c>
      <c r="G84" s="7" t="n">
        <v>2</v>
      </c>
      <c r="H84" s="6" t="n">
        <v>100.13</v>
      </c>
      <c r="I84" s="6" t="n">
        <v>-2002.6</v>
      </c>
      <c r="J84" s="6" t="n">
        <v>-6.68</v>
      </c>
      <c r="K84" s="6" t="n">
        <v>-6.01</v>
      </c>
      <c r="L84" s="6" t="n">
        <v>-0.3</v>
      </c>
      <c r="M84" s="6" t="s">
        <f>=I84+J84+K84+L84</f>
      </c>
      <c r="N84" s="16"/>
    </row>
    <row collapsed="false" customFormat="false" customHeight="false" hidden="false" ht="12.1" outlineLevel="0" r="85">
      <c r="A85" s="20" t="n">
        <v>45567.581655093</v>
      </c>
      <c r="B85" s="16" t="s">
        <v>36</v>
      </c>
      <c r="C85" s="16" t="s">
        <v>507</v>
      </c>
      <c r="D85" s="16" t="s">
        <v>415</v>
      </c>
      <c r="E85" s="16" t="s">
        <v>17</v>
      </c>
      <c r="F85" s="16" t="s">
        <v>19</v>
      </c>
      <c r="G85" s="7" t="n">
        <v>1</v>
      </c>
      <c r="H85" s="6" t="n">
        <v>2571</v>
      </c>
      <c r="I85" s="6" t="n">
        <v>-2571</v>
      </c>
      <c r="J85" s="6" t="n">
        <v>-0</v>
      </c>
      <c r="K85" s="6" t="n">
        <v>-7.72</v>
      </c>
      <c r="L85" s="6" t="n">
        <v>-0.77</v>
      </c>
      <c r="M85" s="6" t="s">
        <f>=I85+J85+K85+L85</f>
      </c>
      <c r="N85" s="16"/>
    </row>
    <row collapsed="false" customFormat="false" customHeight="false" hidden="false" ht="12.1" outlineLevel="0" r="86">
      <c r="A86" s="20" t="n">
        <v>45567.582291667</v>
      </c>
      <c r="B86" s="16" t="s">
        <v>33</v>
      </c>
      <c r="C86" s="16" t="s">
        <v>497</v>
      </c>
      <c r="D86" s="16" t="s">
        <v>415</v>
      </c>
      <c r="E86" s="16" t="s">
        <v>17</v>
      </c>
      <c r="F86" s="16" t="s">
        <v>19</v>
      </c>
      <c r="G86" s="7" t="n">
        <v>2</v>
      </c>
      <c r="H86" s="6" t="n">
        <v>659.2</v>
      </c>
      <c r="I86" s="6" t="n">
        <v>-1318.4</v>
      </c>
      <c r="J86" s="6" t="n">
        <v>-0</v>
      </c>
      <c r="K86" s="6" t="n">
        <v>-3.95</v>
      </c>
      <c r="L86" s="6" t="n">
        <v>-0.4</v>
      </c>
      <c r="M86" s="6" t="s">
        <f>=I86+J86+K86+L86</f>
      </c>
      <c r="N86" s="16"/>
    </row>
    <row collapsed="false" customFormat="false" customHeight="false" hidden="false" ht="12.1" outlineLevel="0" r="87">
      <c r="A87" s="20" t="n">
        <v>45567.582847222</v>
      </c>
      <c r="B87" s="16" t="s">
        <v>42</v>
      </c>
      <c r="C87" s="16" t="s">
        <v>491</v>
      </c>
      <c r="D87" s="16" t="s">
        <v>415</v>
      </c>
      <c r="E87" s="16" t="s">
        <v>17</v>
      </c>
      <c r="F87" s="16" t="s">
        <v>19</v>
      </c>
      <c r="G87" s="7" t="n">
        <v>100</v>
      </c>
      <c r="H87" s="6" t="n">
        <v>3.8115</v>
      </c>
      <c r="I87" s="6" t="n">
        <v>-381.15</v>
      </c>
      <c r="J87" s="6" t="n">
        <v>-0</v>
      </c>
      <c r="K87" s="6" t="n">
        <v>-1.14</v>
      </c>
      <c r="L87" s="6" t="n">
        <v>-0.12</v>
      </c>
      <c r="M87" s="6" t="s">
        <f>=I87+J87+K87+L87</f>
      </c>
      <c r="N87" s="16"/>
    </row>
    <row collapsed="false" customFormat="false" customHeight="false" hidden="false" ht="12.1" outlineLevel="0" r="88">
      <c r="A88" s="20" t="n">
        <v>45567.583310185</v>
      </c>
      <c r="B88" s="16" t="s">
        <v>61</v>
      </c>
      <c r="C88" s="16" t="s">
        <v>518</v>
      </c>
      <c r="D88" s="16" t="s">
        <v>415</v>
      </c>
      <c r="E88" s="16" t="s">
        <v>62</v>
      </c>
      <c r="F88" s="16" t="s">
        <v>19</v>
      </c>
      <c r="G88" s="7" t="n">
        <v>13</v>
      </c>
      <c r="H88" s="6" t="n">
        <v>13.837</v>
      </c>
      <c r="I88" s="6" t="n">
        <v>-179.88</v>
      </c>
      <c r="J88" s="6" t="n">
        <v>-0</v>
      </c>
      <c r="K88" s="6" t="n">
        <v>-0</v>
      </c>
      <c r="L88" s="6" t="n">
        <v>-0.05</v>
      </c>
      <c r="M88" s="6" t="s">
        <f>=I88+J88+K88+L88</f>
      </c>
      <c r="N88" s="16"/>
    </row>
    <row collapsed="false" customFormat="false" customHeight="false" hidden="false" ht="12.1" outlineLevel="0" r="89">
      <c r="A89" s="20" t="n">
        <v>45567.60587963</v>
      </c>
      <c r="B89" s="16" t="s">
        <v>61</v>
      </c>
      <c r="C89" s="16" t="s">
        <v>518</v>
      </c>
      <c r="D89" s="16" t="s">
        <v>415</v>
      </c>
      <c r="E89" s="16" t="s">
        <v>62</v>
      </c>
      <c r="F89" s="16" t="s">
        <v>19</v>
      </c>
      <c r="G89" s="7" t="n">
        <v>5</v>
      </c>
      <c r="H89" s="6" t="n">
        <v>13.837</v>
      </c>
      <c r="I89" s="6" t="n">
        <v>-69.19</v>
      </c>
      <c r="J89" s="6" t="n">
        <v>-0</v>
      </c>
      <c r="K89" s="6" t="n">
        <v>-0</v>
      </c>
      <c r="L89" s="6" t="n">
        <v>-0.02</v>
      </c>
      <c r="M89" s="6" t="s">
        <f>=I89+J89+K89+L89</f>
      </c>
      <c r="N89" s="16"/>
    </row>
    <row collapsed="false" customFormat="false" customHeight="false" hidden="false" ht="12.1" outlineLevel="0" r="90">
      <c r="A90" s="21" t="n">
        <v>45579</v>
      </c>
      <c r="B90" s="22" t="s">
        <v>493</v>
      </c>
      <c r="C90" s="22" t="s">
        <v>526</v>
      </c>
      <c r="D90" s="22" t="s">
        <v>493</v>
      </c>
      <c r="E90" s="22" t="s">
        <v>493</v>
      </c>
      <c r="F90" s="22" t="s">
        <v>19</v>
      </c>
      <c r="G90" s="23" t="n">
        <v>1</v>
      </c>
      <c r="H90" s="24" t="n">
        <v>52.6</v>
      </c>
      <c r="I90" s="24" t="n">
        <v>52.6</v>
      </c>
      <c r="J90" s="24" t="n">
        <v>0</v>
      </c>
      <c r="K90" s="24" t="n">
        <v>-0</v>
      </c>
      <c r="L90" s="24" t="n">
        <v>-0</v>
      </c>
      <c r="M90" s="6" t="s">
        <f>=I90+J90+K90+L90</f>
      </c>
      <c r="N90" s="22"/>
    </row>
    <row collapsed="false" customFormat="false" customHeight="false" hidden="false" ht="12.1" outlineLevel="0" r="91">
      <c r="A91" s="21" t="n">
        <v>45579</v>
      </c>
      <c r="B91" s="22" t="s">
        <v>493</v>
      </c>
      <c r="C91" s="22" t="s">
        <v>527</v>
      </c>
      <c r="D91" s="22" t="s">
        <v>493</v>
      </c>
      <c r="E91" s="22" t="s">
        <v>493</v>
      </c>
      <c r="F91" s="22" t="s">
        <v>19</v>
      </c>
      <c r="G91" s="23" t="n">
        <v>1</v>
      </c>
      <c r="H91" s="24" t="n">
        <v>9</v>
      </c>
      <c r="I91" s="24" t="n">
        <v>9</v>
      </c>
      <c r="J91" s="24" t="n">
        <v>0</v>
      </c>
      <c r="K91" s="24" t="n">
        <v>-0</v>
      </c>
      <c r="L91" s="24" t="n">
        <v>-0</v>
      </c>
      <c r="M91" s="6" t="s">
        <f>=I91+J91+K91+L91</f>
      </c>
      <c r="N91" s="22"/>
    </row>
    <row collapsed="false" customFormat="false" customHeight="false" hidden="false" ht="12.1" outlineLevel="0" r="92">
      <c r="A92" s="20" t="n">
        <v>45579.544710648</v>
      </c>
      <c r="B92" s="16" t="s">
        <v>61</v>
      </c>
      <c r="C92" s="16" t="s">
        <v>518</v>
      </c>
      <c r="D92" s="16" t="s">
        <v>415</v>
      </c>
      <c r="E92" s="16" t="s">
        <v>62</v>
      </c>
      <c r="F92" s="16" t="s">
        <v>19</v>
      </c>
      <c r="G92" s="7" t="n">
        <v>5</v>
      </c>
      <c r="H92" s="6" t="n">
        <v>13.9145</v>
      </c>
      <c r="I92" s="6" t="n">
        <v>-69.57</v>
      </c>
      <c r="J92" s="6" t="n">
        <v>-0</v>
      </c>
      <c r="K92" s="6" t="n">
        <v>-0</v>
      </c>
      <c r="L92" s="6" t="n">
        <v>-0.02</v>
      </c>
      <c r="M92" s="6" t="s">
        <f>=I92+J92+K92+L92</f>
      </c>
      <c r="N92" s="16"/>
    </row>
    <row collapsed="false" customFormat="false" customHeight="false" hidden="false" ht="12.1" outlineLevel="0" r="93">
      <c r="A93" s="21" t="n">
        <v>45586</v>
      </c>
      <c r="B93" s="22" t="s">
        <v>493</v>
      </c>
      <c r="C93" s="22" t="s">
        <v>528</v>
      </c>
      <c r="D93" s="22" t="s">
        <v>493</v>
      </c>
      <c r="E93" s="22" t="s">
        <v>493</v>
      </c>
      <c r="F93" s="22" t="s">
        <v>19</v>
      </c>
      <c r="G93" s="23" t="n">
        <v>1</v>
      </c>
      <c r="H93" s="24" t="n">
        <v>34.9</v>
      </c>
      <c r="I93" s="24" t="n">
        <v>34.9</v>
      </c>
      <c r="J93" s="24" t="n">
        <v>0</v>
      </c>
      <c r="K93" s="24" t="n">
        <v>-0</v>
      </c>
      <c r="L93" s="24" t="n">
        <v>-0</v>
      </c>
      <c r="M93" s="6" t="s">
        <f>=I93+J93+K93+L93</f>
      </c>
      <c r="N93" s="22"/>
    </row>
    <row collapsed="false" customFormat="false" customHeight="false" hidden="false" ht="12.1" outlineLevel="0" r="94">
      <c r="A94" s="20" t="n">
        <v>45586.556145833</v>
      </c>
      <c r="B94" s="16" t="s">
        <v>61</v>
      </c>
      <c r="C94" s="16" t="s">
        <v>518</v>
      </c>
      <c r="D94" s="16" t="s">
        <v>415</v>
      </c>
      <c r="E94" s="16" t="s">
        <v>62</v>
      </c>
      <c r="F94" s="16" t="s">
        <v>19</v>
      </c>
      <c r="G94" s="7" t="n">
        <v>2</v>
      </c>
      <c r="H94" s="6" t="n">
        <v>13.9625</v>
      </c>
      <c r="I94" s="6" t="n">
        <v>-27.93</v>
      </c>
      <c r="J94" s="6" t="n">
        <v>-0</v>
      </c>
      <c r="K94" s="6" t="n">
        <v>-0</v>
      </c>
      <c r="L94" s="6" t="n">
        <v>-0.02</v>
      </c>
      <c r="M94" s="6" t="s">
        <f>=I94+J94+K94+L94</f>
      </c>
      <c r="N94" s="16"/>
    </row>
    <row collapsed="false" customFormat="false" customHeight="false" hidden="false" ht="12.1" outlineLevel="0" r="95">
      <c r="A95" s="21" t="n">
        <v>45588</v>
      </c>
      <c r="B95" s="22" t="s">
        <v>493</v>
      </c>
      <c r="C95" s="22" t="s">
        <v>529</v>
      </c>
      <c r="D95" s="22" t="s">
        <v>493</v>
      </c>
      <c r="E95" s="22" t="s">
        <v>493</v>
      </c>
      <c r="F95" s="22" t="s">
        <v>19</v>
      </c>
      <c r="G95" s="23" t="n">
        <v>1</v>
      </c>
      <c r="H95" s="24" t="n">
        <v>199.2</v>
      </c>
      <c r="I95" s="24" t="n">
        <v>199.2</v>
      </c>
      <c r="J95" s="24" t="n">
        <v>0</v>
      </c>
      <c r="K95" s="24" t="n">
        <v>-0</v>
      </c>
      <c r="L95" s="24" t="n">
        <v>-0</v>
      </c>
      <c r="M95" s="6" t="s">
        <f>=I95+J95+K95+L95</f>
      </c>
      <c r="N95" s="22"/>
    </row>
    <row collapsed="false" customFormat="false" customHeight="false" hidden="false" ht="12.1" outlineLevel="0" r="96">
      <c r="A96" s="20" t="n">
        <v>45588.560752315</v>
      </c>
      <c r="B96" s="16" t="s">
        <v>61</v>
      </c>
      <c r="C96" s="16" t="s">
        <v>518</v>
      </c>
      <c r="D96" s="16" t="s">
        <v>415</v>
      </c>
      <c r="E96" s="16" t="s">
        <v>62</v>
      </c>
      <c r="F96" s="16" t="s">
        <v>19</v>
      </c>
      <c r="G96" s="7" t="n">
        <v>14</v>
      </c>
      <c r="H96" s="6" t="n">
        <v>13.978</v>
      </c>
      <c r="I96" s="6" t="n">
        <v>-195.69</v>
      </c>
      <c r="J96" s="6" t="n">
        <v>-0</v>
      </c>
      <c r="K96" s="6" t="n">
        <v>-0</v>
      </c>
      <c r="L96" s="6" t="n">
        <v>-0.05</v>
      </c>
      <c r="M96" s="6" t="s">
        <f>=I96+J96+K96+L96</f>
      </c>
      <c r="N96" s="16"/>
    </row>
    <row collapsed="false" customFormat="false" customHeight="false" hidden="false" ht="12.1" outlineLevel="0" r="97">
      <c r="A97" s="20" t="n">
        <v>45588.561481481</v>
      </c>
      <c r="B97" s="16" t="s">
        <v>61</v>
      </c>
      <c r="C97" s="16" t="s">
        <v>518</v>
      </c>
      <c r="D97" s="16" t="s">
        <v>415</v>
      </c>
      <c r="E97" s="16" t="s">
        <v>62</v>
      </c>
      <c r="F97" s="16" t="s">
        <v>19</v>
      </c>
      <c r="G97" s="7" t="n">
        <v>1</v>
      </c>
      <c r="H97" s="6" t="n">
        <v>13.978</v>
      </c>
      <c r="I97" s="6" t="n">
        <v>-13.98</v>
      </c>
      <c r="J97" s="6" t="n">
        <v>-0</v>
      </c>
      <c r="K97" s="6" t="n">
        <v>-0</v>
      </c>
      <c r="L97" s="6" t="n">
        <v>-0.02</v>
      </c>
      <c r="M97" s="6" t="s">
        <f>=I97+J97+K97+L97</f>
      </c>
      <c r="N97" s="16"/>
    </row>
    <row collapsed="false" customFormat="false" customHeight="false" hidden="false" ht="12.1" outlineLevel="0" r="98">
      <c r="A98" s="21" t="n">
        <v>45590</v>
      </c>
      <c r="B98" s="22" t="s">
        <v>493</v>
      </c>
      <c r="C98" s="22" t="s">
        <v>530</v>
      </c>
      <c r="D98" s="22" t="s">
        <v>493</v>
      </c>
      <c r="E98" s="22" t="s">
        <v>493</v>
      </c>
      <c r="F98" s="22" t="s">
        <v>19</v>
      </c>
      <c r="G98" s="23" t="n">
        <v>1</v>
      </c>
      <c r="H98" s="24" t="n">
        <v>76.5</v>
      </c>
      <c r="I98" s="24" t="n">
        <v>76.5</v>
      </c>
      <c r="J98" s="24" t="n">
        <v>0</v>
      </c>
      <c r="K98" s="24" t="n">
        <v>-0</v>
      </c>
      <c r="L98" s="24" t="n">
        <v>-0</v>
      </c>
      <c r="M98" s="6" t="s">
        <f>=I98+J98+K98+L98</f>
      </c>
      <c r="N98" s="22"/>
    </row>
    <row collapsed="false" customFormat="false" customHeight="false" hidden="false" ht="12.1" outlineLevel="0" r="99">
      <c r="A99" s="21" t="n">
        <v>45590</v>
      </c>
      <c r="B99" s="22" t="s">
        <v>493</v>
      </c>
      <c r="C99" s="22" t="s">
        <v>531</v>
      </c>
      <c r="D99" s="22" t="s">
        <v>493</v>
      </c>
      <c r="E99" s="22" t="s">
        <v>493</v>
      </c>
      <c r="F99" s="22" t="s">
        <v>19</v>
      </c>
      <c r="G99" s="23" t="n">
        <v>1</v>
      </c>
      <c r="H99" s="24" t="n">
        <v>10.5</v>
      </c>
      <c r="I99" s="24" t="n">
        <v>10.5</v>
      </c>
      <c r="J99" s="24" t="n">
        <v>0</v>
      </c>
      <c r="K99" s="24" t="n">
        <v>-0</v>
      </c>
      <c r="L99" s="24" t="n">
        <v>-0</v>
      </c>
      <c r="M99" s="6" t="s">
        <f>=I99+J99+K99+L99</f>
      </c>
      <c r="N99" s="22"/>
    </row>
    <row collapsed="false" customFormat="false" customHeight="false" hidden="false" ht="12.1" outlineLevel="0" r="100">
      <c r="A100" s="20" t="n">
        <v>45590.530798611</v>
      </c>
      <c r="B100" s="16" t="s">
        <v>61</v>
      </c>
      <c r="C100" s="16" t="s">
        <v>518</v>
      </c>
      <c r="D100" s="16" t="s">
        <v>415</v>
      </c>
      <c r="E100" s="16" t="s">
        <v>62</v>
      </c>
      <c r="F100" s="16" t="s">
        <v>19</v>
      </c>
      <c r="G100" s="7" t="n">
        <v>6</v>
      </c>
      <c r="H100" s="6" t="n">
        <v>14.007</v>
      </c>
      <c r="I100" s="6" t="n">
        <v>-84.04</v>
      </c>
      <c r="J100" s="6" t="n">
        <v>-0</v>
      </c>
      <c r="K100" s="6" t="n">
        <v>-0</v>
      </c>
      <c r="L100" s="6" t="n">
        <v>-0.02</v>
      </c>
      <c r="M100" s="6" t="s">
        <f>=I100+J100+K100+L100</f>
      </c>
      <c r="N100" s="16"/>
    </row>
    <row collapsed="false" customFormat="false" customHeight="false" hidden="false" ht="12.1" outlineLevel="0" r="101">
      <c r="A101" s="21" t="n">
        <v>45593</v>
      </c>
      <c r="B101" s="22" t="s">
        <v>493</v>
      </c>
      <c r="C101" s="22" t="s">
        <v>532</v>
      </c>
      <c r="D101" s="22" t="s">
        <v>493</v>
      </c>
      <c r="E101" s="22" t="s">
        <v>493</v>
      </c>
      <c r="F101" s="22" t="s">
        <v>19</v>
      </c>
      <c r="G101" s="23" t="n">
        <v>1</v>
      </c>
      <c r="H101" s="24" t="n">
        <v>30.5</v>
      </c>
      <c r="I101" s="24" t="n">
        <v>30.5</v>
      </c>
      <c r="J101" s="24" t="n">
        <v>0</v>
      </c>
      <c r="K101" s="24" t="n">
        <v>-0</v>
      </c>
      <c r="L101" s="24" t="n">
        <v>-0</v>
      </c>
      <c r="M101" s="6" t="s">
        <f>=I101+J101+K101+L101</f>
      </c>
      <c r="N101" s="22"/>
    </row>
    <row collapsed="false" customFormat="false" customHeight="false" hidden="false" ht="12.1" outlineLevel="0" r="102">
      <c r="A102" s="21" t="n">
        <v>45593</v>
      </c>
      <c r="B102" s="22" t="s">
        <v>493</v>
      </c>
      <c r="C102" s="22" t="s">
        <v>533</v>
      </c>
      <c r="D102" s="22" t="s">
        <v>493</v>
      </c>
      <c r="E102" s="22" t="s">
        <v>493</v>
      </c>
      <c r="F102" s="22" t="s">
        <v>19</v>
      </c>
      <c r="G102" s="23" t="n">
        <v>1</v>
      </c>
      <c r="H102" s="24" t="n">
        <v>33.36</v>
      </c>
      <c r="I102" s="24" t="n">
        <v>33.36</v>
      </c>
      <c r="J102" s="24" t="n">
        <v>0</v>
      </c>
      <c r="K102" s="24" t="n">
        <v>-0</v>
      </c>
      <c r="L102" s="24" t="n">
        <v>-0</v>
      </c>
      <c r="M102" s="6" t="s">
        <f>=I102+J102+K102+L102</f>
      </c>
      <c r="N102" s="22"/>
    </row>
    <row collapsed="false" customFormat="false" customHeight="false" hidden="false" ht="12.1" outlineLevel="0" r="103">
      <c r="A103" s="20" t="n">
        <v>45593.512627315</v>
      </c>
      <c r="B103" s="16" t="s">
        <v>61</v>
      </c>
      <c r="C103" s="16" t="s">
        <v>518</v>
      </c>
      <c r="D103" s="16" t="s">
        <v>415</v>
      </c>
      <c r="E103" s="16" t="s">
        <v>62</v>
      </c>
      <c r="F103" s="16" t="s">
        <v>19</v>
      </c>
      <c r="G103" s="7" t="n">
        <v>2</v>
      </c>
      <c r="H103" s="6" t="n">
        <v>14.0145</v>
      </c>
      <c r="I103" s="6" t="n">
        <v>-28.03</v>
      </c>
      <c r="J103" s="6" t="n">
        <v>-0</v>
      </c>
      <c r="K103" s="6" t="n">
        <v>-0</v>
      </c>
      <c r="L103" s="6" t="n">
        <v>-0.02</v>
      </c>
      <c r="M103" s="6" t="s">
        <f>=I103+J103+K103+L103</f>
      </c>
      <c r="N103" s="16"/>
    </row>
    <row collapsed="false" customFormat="false" customHeight="false" hidden="false" ht="12.1" outlineLevel="0" r="104">
      <c r="A104" s="21" t="n">
        <v>45594</v>
      </c>
      <c r="B104" s="22" t="s">
        <v>493</v>
      </c>
      <c r="C104" s="22" t="s">
        <v>534</v>
      </c>
      <c r="D104" s="22" t="s">
        <v>493</v>
      </c>
      <c r="E104" s="22" t="s">
        <v>493</v>
      </c>
      <c r="F104" s="22" t="s">
        <v>19</v>
      </c>
      <c r="G104" s="23" t="n">
        <v>1</v>
      </c>
      <c r="H104" s="24" t="n">
        <v>21.94</v>
      </c>
      <c r="I104" s="24" t="n">
        <v>21.94</v>
      </c>
      <c r="J104" s="24" t="n">
        <v>0</v>
      </c>
      <c r="K104" s="24" t="n">
        <v>-0</v>
      </c>
      <c r="L104" s="24" t="n">
        <v>-0</v>
      </c>
      <c r="M104" s="6" t="s">
        <f>=I104+J104+K104+L104</f>
      </c>
      <c r="N104" s="22"/>
    </row>
    <row collapsed="false" customFormat="false" customHeight="false" hidden="false" ht="12.1" outlineLevel="0" r="105">
      <c r="A105" s="20" t="n">
        <v>45594.480821759</v>
      </c>
      <c r="B105" s="16" t="s">
        <v>61</v>
      </c>
      <c r="C105" s="16" t="s">
        <v>518</v>
      </c>
      <c r="D105" s="16" t="s">
        <v>415</v>
      </c>
      <c r="E105" s="16" t="s">
        <v>62</v>
      </c>
      <c r="F105" s="16" t="s">
        <v>19</v>
      </c>
      <c r="G105" s="7" t="n">
        <v>4</v>
      </c>
      <c r="H105" s="6" t="n">
        <v>14.022</v>
      </c>
      <c r="I105" s="6" t="n">
        <v>-56.09</v>
      </c>
      <c r="J105" s="6" t="n">
        <v>-0</v>
      </c>
      <c r="K105" s="6" t="n">
        <v>-0</v>
      </c>
      <c r="L105" s="6" t="n">
        <v>-0.02</v>
      </c>
      <c r="M105" s="6" t="s">
        <f>=I105+J105+K105+L105</f>
      </c>
      <c r="N105" s="16"/>
    </row>
    <row collapsed="false" customFormat="false" customHeight="false" hidden="false" ht="12.1" outlineLevel="0" r="106">
      <c r="A106" s="21" t="n">
        <v>45602</v>
      </c>
      <c r="B106" s="22" t="s">
        <v>475</v>
      </c>
      <c r="C106" s="22" t="s">
        <v>131</v>
      </c>
      <c r="D106" s="22" t="s">
        <v>475</v>
      </c>
      <c r="E106" s="22" t="s">
        <v>475</v>
      </c>
      <c r="F106" s="22" t="s">
        <v>19</v>
      </c>
      <c r="G106" s="23" t="n">
        <v>1</v>
      </c>
      <c r="H106" s="24" t="n">
        <v>8500</v>
      </c>
      <c r="I106" s="24" t="n">
        <v>8500</v>
      </c>
      <c r="J106" s="24" t="n">
        <v>0</v>
      </c>
      <c r="K106" s="24" t="n">
        <v>-0</v>
      </c>
      <c r="L106" s="24" t="n">
        <v>-0</v>
      </c>
      <c r="M106" s="6" t="s">
        <f>=I106+J106+K106+L106</f>
      </c>
      <c r="N106" s="22"/>
    </row>
    <row collapsed="false" customFormat="false" customHeight="false" hidden="false" ht="12.1" outlineLevel="0" r="107">
      <c r="A107" s="20" t="n">
        <v>45602.463032407</v>
      </c>
      <c r="B107" s="16" t="s">
        <v>420</v>
      </c>
      <c r="C107" s="16" t="s">
        <v>476</v>
      </c>
      <c r="D107" s="16" t="s">
        <v>415</v>
      </c>
      <c r="E107" s="16" t="s">
        <v>17</v>
      </c>
      <c r="F107" s="16" t="s">
        <v>19</v>
      </c>
      <c r="G107" s="7" t="n">
        <v>1</v>
      </c>
      <c r="H107" s="6" t="n">
        <v>474.65</v>
      </c>
      <c r="I107" s="6" t="n">
        <v>-474.65</v>
      </c>
      <c r="J107" s="6" t="n">
        <v>-0</v>
      </c>
      <c r="K107" s="6" t="n">
        <v>-1.43</v>
      </c>
      <c r="L107" s="6" t="n">
        <v>-0.14</v>
      </c>
      <c r="M107" s="6" t="s">
        <f>=I107+J107+K107+L107</f>
      </c>
      <c r="N107" s="16"/>
    </row>
    <row collapsed="false" customFormat="false" customHeight="false" hidden="false" ht="12.1" outlineLevel="0" r="108">
      <c r="A108" s="20" t="n">
        <v>45602.463032407</v>
      </c>
      <c r="B108" s="16" t="s">
        <v>420</v>
      </c>
      <c r="C108" s="16" t="s">
        <v>476</v>
      </c>
      <c r="D108" s="16" t="s">
        <v>415</v>
      </c>
      <c r="E108" s="16" t="s">
        <v>17</v>
      </c>
      <c r="F108" s="16" t="s">
        <v>19</v>
      </c>
      <c r="G108" s="7" t="n">
        <v>1</v>
      </c>
      <c r="H108" s="6" t="n">
        <v>474.7</v>
      </c>
      <c r="I108" s="6" t="n">
        <v>-474.7</v>
      </c>
      <c r="J108" s="6" t="n">
        <v>-0</v>
      </c>
      <c r="K108" s="6" t="n">
        <v>-1.42</v>
      </c>
      <c r="L108" s="6" t="n">
        <v>-0.14</v>
      </c>
      <c r="M108" s="6" t="s">
        <f>=I108+J108+K108+L108</f>
      </c>
      <c r="N108" s="16"/>
    </row>
    <row collapsed="false" customFormat="false" customHeight="false" hidden="false" ht="12.1" outlineLevel="0" r="109">
      <c r="A109" s="20" t="n">
        <v>45602.464583333</v>
      </c>
      <c r="B109" s="16" t="s">
        <v>432</v>
      </c>
      <c r="C109" s="16" t="s">
        <v>525</v>
      </c>
      <c r="D109" s="16" t="s">
        <v>415</v>
      </c>
      <c r="E109" s="16" t="s">
        <v>69</v>
      </c>
      <c r="F109" s="16" t="s">
        <v>19</v>
      </c>
      <c r="G109" s="7" t="n">
        <v>2</v>
      </c>
      <c r="H109" s="6" t="n">
        <v>97.89</v>
      </c>
      <c r="I109" s="6" t="n">
        <v>-1957.8</v>
      </c>
      <c r="J109" s="6" t="n">
        <v>-12.68</v>
      </c>
      <c r="K109" s="6" t="n">
        <v>-5.87</v>
      </c>
      <c r="L109" s="6" t="n">
        <v>-0.29</v>
      </c>
      <c r="M109" s="6" t="s">
        <f>=I109+J109+K109+L109</f>
      </c>
      <c r="N109" s="16"/>
    </row>
    <row collapsed="false" customFormat="false" customHeight="false" hidden="false" ht="12.1" outlineLevel="0" r="110">
      <c r="A110" s="20" t="n">
        <v>45602.465243056</v>
      </c>
      <c r="B110" s="16" t="s">
        <v>33</v>
      </c>
      <c r="C110" s="16" t="s">
        <v>497</v>
      </c>
      <c r="D110" s="16" t="s">
        <v>415</v>
      </c>
      <c r="E110" s="16" t="s">
        <v>17</v>
      </c>
      <c r="F110" s="16" t="s">
        <v>19</v>
      </c>
      <c r="G110" s="7" t="n">
        <v>2</v>
      </c>
      <c r="H110" s="6" t="n">
        <v>570</v>
      </c>
      <c r="I110" s="6" t="n">
        <v>-1140</v>
      </c>
      <c r="J110" s="6" t="n">
        <v>-0</v>
      </c>
      <c r="K110" s="6" t="n">
        <v>-3.42</v>
      </c>
      <c r="L110" s="6" t="n">
        <v>-0.35</v>
      </c>
      <c r="M110" s="6" t="s">
        <f>=I110+J110+K110+L110</f>
      </c>
      <c r="N110" s="16"/>
    </row>
    <row collapsed="false" customFormat="false" customHeight="false" hidden="false" ht="12.1" outlineLevel="0" r="111">
      <c r="A111" s="20" t="n">
        <v>45602.466666667</v>
      </c>
      <c r="B111" s="16" t="s">
        <v>99</v>
      </c>
      <c r="C111" s="16" t="s">
        <v>499</v>
      </c>
      <c r="D111" s="16" t="s">
        <v>415</v>
      </c>
      <c r="E111" s="16" t="s">
        <v>69</v>
      </c>
      <c r="F111" s="16" t="s">
        <v>19</v>
      </c>
      <c r="G111" s="7" t="n">
        <v>1</v>
      </c>
      <c r="H111" s="6" t="n">
        <v>70.449</v>
      </c>
      <c r="I111" s="6" t="n">
        <v>-704.49</v>
      </c>
      <c r="J111" s="6" t="n">
        <v>-15.78</v>
      </c>
      <c r="K111" s="6" t="n">
        <v>-2.11</v>
      </c>
      <c r="L111" s="6" t="n">
        <v>-0.1</v>
      </c>
      <c r="M111" s="6" t="s">
        <f>=I111+J111+K111+L111</f>
      </c>
      <c r="N111" s="16"/>
    </row>
    <row collapsed="false" customFormat="false" customHeight="false" hidden="false" ht="12.1" outlineLevel="0" r="112">
      <c r="A112" s="20" t="n">
        <v>45602.468298611</v>
      </c>
      <c r="B112" s="16" t="s">
        <v>45</v>
      </c>
      <c r="C112" s="16" t="s">
        <v>535</v>
      </c>
      <c r="D112" s="16" t="s">
        <v>415</v>
      </c>
      <c r="E112" s="16" t="s">
        <v>17</v>
      </c>
      <c r="F112" s="16" t="s">
        <v>19</v>
      </c>
      <c r="G112" s="7" t="n">
        <v>10</v>
      </c>
      <c r="H112" s="6" t="n">
        <v>97.34</v>
      </c>
      <c r="I112" s="6" t="n">
        <v>-973.4</v>
      </c>
      <c r="J112" s="6" t="n">
        <v>-0</v>
      </c>
      <c r="K112" s="6" t="n">
        <v>-2.93</v>
      </c>
      <c r="L112" s="6" t="n">
        <v>-0.29</v>
      </c>
      <c r="M112" s="6" t="s">
        <f>=I112+J112+K112+L112</f>
      </c>
      <c r="N112" s="16"/>
    </row>
    <row collapsed="false" customFormat="false" customHeight="false" hidden="false" ht="12.1" outlineLevel="0" r="113">
      <c r="A113" s="20" t="n">
        <v>45602.468298611</v>
      </c>
      <c r="B113" s="16" t="s">
        <v>45</v>
      </c>
      <c r="C113" s="16" t="s">
        <v>535</v>
      </c>
      <c r="D113" s="16" t="s">
        <v>415</v>
      </c>
      <c r="E113" s="16" t="s">
        <v>17</v>
      </c>
      <c r="F113" s="16" t="s">
        <v>19</v>
      </c>
      <c r="G113" s="7" t="n">
        <v>10</v>
      </c>
      <c r="H113" s="6" t="n">
        <v>97.36</v>
      </c>
      <c r="I113" s="6" t="n">
        <v>-973.6</v>
      </c>
      <c r="J113" s="6" t="n">
        <v>-0</v>
      </c>
      <c r="K113" s="6" t="n">
        <v>-2.92</v>
      </c>
      <c r="L113" s="6" t="n">
        <v>-0.29</v>
      </c>
      <c r="M113" s="6" t="s">
        <f>=I113+J113+K113+L113</f>
      </c>
      <c r="N113" s="16"/>
    </row>
    <row collapsed="false" customFormat="false" customHeight="false" hidden="false" ht="12.1" outlineLevel="0" r="114">
      <c r="A114" s="20" t="n">
        <v>45602.4696875</v>
      </c>
      <c r="B114" s="16" t="s">
        <v>431</v>
      </c>
      <c r="C114" s="16" t="s">
        <v>524</v>
      </c>
      <c r="D114" s="16" t="s">
        <v>415</v>
      </c>
      <c r="E114" s="16" t="s">
        <v>69</v>
      </c>
      <c r="F114" s="16" t="s">
        <v>19</v>
      </c>
      <c r="G114" s="7" t="n">
        <v>1</v>
      </c>
      <c r="H114" s="6" t="n">
        <v>93.65</v>
      </c>
      <c r="I114" s="6" t="n">
        <v>-936.5</v>
      </c>
      <c r="J114" s="6" t="n">
        <v>-10.72</v>
      </c>
      <c r="K114" s="6" t="n">
        <v>-2.81</v>
      </c>
      <c r="L114" s="6" t="n">
        <v>-0.14</v>
      </c>
      <c r="M114" s="6" t="s">
        <f>=I114+J114+K114+L114</f>
      </c>
      <c r="N114" s="16"/>
    </row>
    <row collapsed="false" customFormat="false" customHeight="false" hidden="false" ht="12.1" outlineLevel="0" r="115">
      <c r="A115" s="20" t="n">
        <v>45602.47037037</v>
      </c>
      <c r="B115" s="16" t="s">
        <v>420</v>
      </c>
      <c r="C115" s="16" t="s">
        <v>476</v>
      </c>
      <c r="D115" s="16" t="s">
        <v>415</v>
      </c>
      <c r="E115" s="16" t="s">
        <v>17</v>
      </c>
      <c r="F115" s="16" t="s">
        <v>19</v>
      </c>
      <c r="G115" s="7" t="n">
        <v>1</v>
      </c>
      <c r="H115" s="6" t="n">
        <v>474.15</v>
      </c>
      <c r="I115" s="6" t="n">
        <v>-474.15</v>
      </c>
      <c r="J115" s="6" t="n">
        <v>-0</v>
      </c>
      <c r="K115" s="6" t="n">
        <v>-1.42</v>
      </c>
      <c r="L115" s="6" t="n">
        <v>-0.14</v>
      </c>
      <c r="M115" s="6" t="s">
        <f>=I115+J115+K115+L115</f>
      </c>
      <c r="N115" s="16"/>
    </row>
    <row collapsed="false" customFormat="false" customHeight="false" hidden="false" ht="12.1" outlineLevel="0" r="116">
      <c r="A116" s="20" t="n">
        <v>45602.470983796</v>
      </c>
      <c r="B116" s="16" t="s">
        <v>61</v>
      </c>
      <c r="C116" s="16" t="s">
        <v>518</v>
      </c>
      <c r="D116" s="16" t="s">
        <v>415</v>
      </c>
      <c r="E116" s="16" t="s">
        <v>62</v>
      </c>
      <c r="F116" s="16" t="s">
        <v>19</v>
      </c>
      <c r="G116" s="7" t="n">
        <v>23</v>
      </c>
      <c r="H116" s="6" t="n">
        <v>14.087</v>
      </c>
      <c r="I116" s="6" t="n">
        <v>-324</v>
      </c>
      <c r="J116" s="6" t="n">
        <v>-0</v>
      </c>
      <c r="K116" s="6" t="n">
        <v>-0</v>
      </c>
      <c r="L116" s="6" t="n">
        <v>-0.1</v>
      </c>
      <c r="M116" s="6" t="s">
        <f>=I116+J116+K116+L116</f>
      </c>
      <c r="N116" s="16"/>
    </row>
    <row collapsed="false" customFormat="false" customHeight="false" hidden="false" ht="12.1" outlineLevel="0" r="117">
      <c r="A117" s="25" t="n">
        <v>45602.571481481</v>
      </c>
      <c r="B117" s="26" t="s">
        <v>61</v>
      </c>
      <c r="C117" s="26" t="s">
        <v>518</v>
      </c>
      <c r="D117" s="26" t="s">
        <v>418</v>
      </c>
      <c r="E117" s="26" t="s">
        <v>62</v>
      </c>
      <c r="F117" s="26" t="s">
        <v>19</v>
      </c>
      <c r="G117" s="27" t="n">
        <v>-96</v>
      </c>
      <c r="H117" s="28" t="n">
        <v>14.0865</v>
      </c>
      <c r="I117" s="28" t="n">
        <v>1352.3</v>
      </c>
      <c r="J117" s="28" t="n">
        <v>0</v>
      </c>
      <c r="K117" s="28" t="n">
        <v>-0</v>
      </c>
      <c r="L117" s="28" t="n">
        <v>-0.4</v>
      </c>
      <c r="M117" s="6" t="s">
        <f>=I117+J117+K117+L117</f>
      </c>
      <c r="N117" s="26"/>
    </row>
    <row collapsed="false" customFormat="false" customHeight="false" hidden="false" ht="12.1" outlineLevel="0" r="118">
      <c r="A118" s="20" t="n">
        <v>45602.572060185</v>
      </c>
      <c r="B118" s="16" t="s">
        <v>39</v>
      </c>
      <c r="C118" s="16" t="s">
        <v>536</v>
      </c>
      <c r="D118" s="16" t="s">
        <v>415</v>
      </c>
      <c r="E118" s="16" t="s">
        <v>17</v>
      </c>
      <c r="F118" s="16" t="s">
        <v>19</v>
      </c>
      <c r="G118" s="7" t="n">
        <v>1</v>
      </c>
      <c r="H118" s="6" t="n">
        <v>1310.5</v>
      </c>
      <c r="I118" s="6" t="n">
        <v>-1310.5</v>
      </c>
      <c r="J118" s="6" t="n">
        <v>-0</v>
      </c>
      <c r="K118" s="6" t="n">
        <v>-3.93</v>
      </c>
      <c r="L118" s="6" t="n">
        <v>-0.4</v>
      </c>
      <c r="M118" s="6" t="s">
        <f>=I118+J118+K118+L118</f>
      </c>
      <c r="N118" s="16"/>
    </row>
    <row collapsed="false" customFormat="false" customHeight="false" hidden="false" ht="12.1" outlineLevel="0" r="119">
      <c r="A119" s="20" t="n">
        <v>45603.635775463</v>
      </c>
      <c r="B119" s="16" t="s">
        <v>61</v>
      </c>
      <c r="C119" s="16" t="s">
        <v>518</v>
      </c>
      <c r="D119" s="16" t="s">
        <v>415</v>
      </c>
      <c r="E119" s="16" t="s">
        <v>62</v>
      </c>
      <c r="F119" s="16" t="s">
        <v>19</v>
      </c>
      <c r="G119" s="7" t="n">
        <v>3</v>
      </c>
      <c r="H119" s="6" t="n">
        <v>14.094</v>
      </c>
      <c r="I119" s="6" t="n">
        <v>-42.28</v>
      </c>
      <c r="J119" s="6" t="n">
        <v>-0</v>
      </c>
      <c r="K119" s="6" t="n">
        <v>-0</v>
      </c>
      <c r="L119" s="6" t="n">
        <v>-0.02</v>
      </c>
      <c r="M119" s="6" t="s">
        <f>=I119+J119+K119+L119</f>
      </c>
      <c r="N119" s="16"/>
    </row>
    <row collapsed="false" customFormat="false" customHeight="false" hidden="false" ht="12.1" outlineLevel="0" r="120">
      <c r="A120" s="21" t="n">
        <v>45615</v>
      </c>
      <c r="B120" s="22" t="s">
        <v>493</v>
      </c>
      <c r="C120" s="22" t="s">
        <v>537</v>
      </c>
      <c r="D120" s="22" t="s">
        <v>493</v>
      </c>
      <c r="E120" s="22" t="s">
        <v>493</v>
      </c>
      <c r="F120" s="22" t="s">
        <v>19</v>
      </c>
      <c r="G120" s="23" t="n">
        <v>1</v>
      </c>
      <c r="H120" s="24" t="n">
        <v>55.14</v>
      </c>
      <c r="I120" s="24" t="n">
        <v>55.14</v>
      </c>
      <c r="J120" s="24" t="n">
        <v>0</v>
      </c>
      <c r="K120" s="24" t="n">
        <v>-0</v>
      </c>
      <c r="L120" s="24" t="n">
        <v>-0</v>
      </c>
      <c r="M120" s="6" t="s">
        <f>=I120+J120+K120+L120</f>
      </c>
      <c r="N120" s="22"/>
    </row>
    <row collapsed="false" customFormat="false" customHeight="false" hidden="false" ht="12.1" outlineLevel="0" r="121">
      <c r="A121" s="20" t="n">
        <v>45615.799837963</v>
      </c>
      <c r="B121" s="16" t="s">
        <v>61</v>
      </c>
      <c r="C121" s="16" t="s">
        <v>518</v>
      </c>
      <c r="D121" s="16" t="s">
        <v>415</v>
      </c>
      <c r="E121" s="16" t="s">
        <v>62</v>
      </c>
      <c r="F121" s="16" t="s">
        <v>19</v>
      </c>
      <c r="G121" s="7" t="n">
        <v>3</v>
      </c>
      <c r="H121" s="6" t="n">
        <v>14.192</v>
      </c>
      <c r="I121" s="6" t="n">
        <v>-42.58</v>
      </c>
      <c r="J121" s="6" t="n">
        <v>-0</v>
      </c>
      <c r="K121" s="6" t="n">
        <v>-0</v>
      </c>
      <c r="L121" s="6" t="n">
        <v>-0.02</v>
      </c>
      <c r="M121" s="6" t="s">
        <f>=I121+J121+K121+L121</f>
      </c>
      <c r="N121" s="16"/>
    </row>
    <row collapsed="false" customFormat="false" customHeight="false" hidden="false" ht="12.1" outlineLevel="0" r="122">
      <c r="A122" s="21" t="n">
        <v>45622</v>
      </c>
      <c r="B122" s="22" t="s">
        <v>493</v>
      </c>
      <c r="C122" s="22" t="s">
        <v>538</v>
      </c>
      <c r="D122" s="22" t="s">
        <v>493</v>
      </c>
      <c r="E122" s="22" t="s">
        <v>493</v>
      </c>
      <c r="F122" s="22" t="s">
        <v>19</v>
      </c>
      <c r="G122" s="23" t="n">
        <v>1</v>
      </c>
      <c r="H122" s="24" t="n">
        <v>71.8</v>
      </c>
      <c r="I122" s="24" t="n">
        <v>71.8</v>
      </c>
      <c r="J122" s="24" t="n">
        <v>0</v>
      </c>
      <c r="K122" s="24" t="n">
        <v>-0</v>
      </c>
      <c r="L122" s="24" t="n">
        <v>-0</v>
      </c>
      <c r="M122" s="6" t="s">
        <f>=I122+J122+K122+L122</f>
      </c>
      <c r="N122" s="22"/>
    </row>
    <row collapsed="false" customFormat="false" customHeight="false" hidden="false" ht="12.1" outlineLevel="0" r="123">
      <c r="A123" s="20" t="n">
        <v>45622.729340278</v>
      </c>
      <c r="B123" s="16" t="s">
        <v>61</v>
      </c>
      <c r="C123" s="16" t="s">
        <v>518</v>
      </c>
      <c r="D123" s="16" t="s">
        <v>415</v>
      </c>
      <c r="E123" s="16" t="s">
        <v>62</v>
      </c>
      <c r="F123" s="16" t="s">
        <v>19</v>
      </c>
      <c r="G123" s="7" t="n">
        <v>5</v>
      </c>
      <c r="H123" s="6" t="n">
        <v>14.248</v>
      </c>
      <c r="I123" s="6" t="n">
        <v>-71.24</v>
      </c>
      <c r="J123" s="6" t="n">
        <v>-0</v>
      </c>
      <c r="K123" s="6" t="n">
        <v>-0</v>
      </c>
      <c r="L123" s="6" t="n">
        <v>-0.02</v>
      </c>
      <c r="M123" s="6" t="s">
        <f>=I123+J123+K123+L123</f>
      </c>
      <c r="N123" s="16"/>
    </row>
    <row collapsed="false" customFormat="false" customHeight="false" hidden="false" ht="12.1" outlineLevel="0" r="124">
      <c r="A124" s="21" t="n">
        <v>45623</v>
      </c>
      <c r="B124" s="22" t="s">
        <v>493</v>
      </c>
      <c r="C124" s="22" t="s">
        <v>539</v>
      </c>
      <c r="D124" s="22" t="s">
        <v>493</v>
      </c>
      <c r="E124" s="22" t="s">
        <v>493</v>
      </c>
      <c r="F124" s="22" t="s">
        <v>19</v>
      </c>
      <c r="G124" s="23" t="n">
        <v>1</v>
      </c>
      <c r="H124" s="24" t="n">
        <v>94.74</v>
      </c>
      <c r="I124" s="24" t="n">
        <v>94.74</v>
      </c>
      <c r="J124" s="24" t="n">
        <v>0</v>
      </c>
      <c r="K124" s="24" t="n">
        <v>-0</v>
      </c>
      <c r="L124" s="24" t="n">
        <v>-0</v>
      </c>
      <c r="M124" s="6" t="s">
        <f>=I124+J124+K124+L124</f>
      </c>
      <c r="N124" s="22"/>
    </row>
    <row collapsed="false" customFormat="false" customHeight="false" hidden="false" ht="12.1" outlineLevel="0" r="125">
      <c r="A125" s="20" t="n">
        <v>45623.691226852</v>
      </c>
      <c r="B125" s="16" t="s">
        <v>61</v>
      </c>
      <c r="C125" s="16" t="s">
        <v>518</v>
      </c>
      <c r="D125" s="16" t="s">
        <v>415</v>
      </c>
      <c r="E125" s="16" t="s">
        <v>62</v>
      </c>
      <c r="F125" s="16" t="s">
        <v>19</v>
      </c>
      <c r="G125" s="7" t="n">
        <v>7</v>
      </c>
      <c r="H125" s="6" t="n">
        <v>14.2555</v>
      </c>
      <c r="I125" s="6" t="n">
        <v>-99.79</v>
      </c>
      <c r="J125" s="6" t="n">
        <v>-0</v>
      </c>
      <c r="K125" s="6" t="n">
        <v>-0</v>
      </c>
      <c r="L125" s="6" t="n">
        <v>-0.03</v>
      </c>
      <c r="M125" s="6" t="s">
        <f>=I125+J125+K125+L125</f>
      </c>
      <c r="N125" s="16"/>
    </row>
    <row collapsed="false" customFormat="false" customHeight="false" hidden="false" ht="12.1" outlineLevel="0" r="126">
      <c r="A126" s="21" t="n">
        <v>45629</v>
      </c>
      <c r="B126" s="22" t="s">
        <v>475</v>
      </c>
      <c r="C126" s="22" t="s">
        <v>131</v>
      </c>
      <c r="D126" s="22" t="s">
        <v>475</v>
      </c>
      <c r="E126" s="22" t="s">
        <v>475</v>
      </c>
      <c r="F126" s="22" t="s">
        <v>19</v>
      </c>
      <c r="G126" s="23" t="n">
        <v>1</v>
      </c>
      <c r="H126" s="24" t="n">
        <v>8500</v>
      </c>
      <c r="I126" s="24" t="n">
        <v>8500</v>
      </c>
      <c r="J126" s="24" t="n">
        <v>0</v>
      </c>
      <c r="K126" s="24" t="n">
        <v>-0</v>
      </c>
      <c r="L126" s="24" t="n">
        <v>-0</v>
      </c>
      <c r="M126" s="6" t="s">
        <f>=I126+J126+K126+L126</f>
      </c>
      <c r="N126" s="22"/>
    </row>
    <row collapsed="false" customFormat="false" customHeight="false" hidden="false" ht="12.1" outlineLevel="0" r="127">
      <c r="A127" s="21" t="n">
        <v>45630</v>
      </c>
      <c r="B127" s="22" t="s">
        <v>493</v>
      </c>
      <c r="C127" s="22" t="s">
        <v>540</v>
      </c>
      <c r="D127" s="22" t="s">
        <v>493</v>
      </c>
      <c r="E127" s="22" t="s">
        <v>493</v>
      </c>
      <c r="F127" s="22" t="s">
        <v>19</v>
      </c>
      <c r="G127" s="23" t="n">
        <v>1</v>
      </c>
      <c r="H127" s="24" t="n">
        <v>141.6</v>
      </c>
      <c r="I127" s="24" t="n">
        <v>141.6</v>
      </c>
      <c r="J127" s="24" t="n">
        <v>0</v>
      </c>
      <c r="K127" s="24" t="n">
        <v>-0</v>
      </c>
      <c r="L127" s="24" t="n">
        <v>-0</v>
      </c>
      <c r="M127" s="6" t="s">
        <f>=I127+J127+K127+L127</f>
      </c>
      <c r="N127" s="22"/>
    </row>
    <row collapsed="false" customFormat="false" customHeight="false" hidden="false" ht="12.1" outlineLevel="0" r="128">
      <c r="A128" s="20" t="n">
        <v>45630.581261574</v>
      </c>
      <c r="B128" s="16" t="s">
        <v>27</v>
      </c>
      <c r="C128" s="16" t="s">
        <v>514</v>
      </c>
      <c r="D128" s="16" t="s">
        <v>415</v>
      </c>
      <c r="E128" s="16" t="s">
        <v>17</v>
      </c>
      <c r="F128" s="16" t="s">
        <v>19</v>
      </c>
      <c r="G128" s="7" t="n">
        <v>1</v>
      </c>
      <c r="H128" s="6" t="n">
        <v>3380.5</v>
      </c>
      <c r="I128" s="6" t="n">
        <v>-3380.5</v>
      </c>
      <c r="J128" s="6" t="n">
        <v>-0</v>
      </c>
      <c r="K128" s="6" t="n">
        <v>-10.14</v>
      </c>
      <c r="L128" s="6" t="n">
        <v>-1.01</v>
      </c>
      <c r="M128" s="6" t="s">
        <f>=I128+J128+K128+L128</f>
      </c>
      <c r="N128" s="16"/>
    </row>
    <row collapsed="false" customFormat="false" customHeight="false" hidden="false" ht="12.1" outlineLevel="0" r="129">
      <c r="A129" s="20" t="n">
        <v>45630.581724537</v>
      </c>
      <c r="B129" s="16" t="s">
        <v>36</v>
      </c>
      <c r="C129" s="16" t="s">
        <v>507</v>
      </c>
      <c r="D129" s="16" t="s">
        <v>415</v>
      </c>
      <c r="E129" s="16" t="s">
        <v>17</v>
      </c>
      <c r="F129" s="16" t="s">
        <v>19</v>
      </c>
      <c r="G129" s="7" t="n">
        <v>1</v>
      </c>
      <c r="H129" s="6" t="n">
        <v>2370.8</v>
      </c>
      <c r="I129" s="6" t="n">
        <v>-2370.8</v>
      </c>
      <c r="J129" s="6" t="n">
        <v>-0</v>
      </c>
      <c r="K129" s="6" t="n">
        <v>-7.11</v>
      </c>
      <c r="L129" s="6" t="n">
        <v>-0.71</v>
      </c>
      <c r="M129" s="6" t="s">
        <f>=I129+J129+K129+L129</f>
      </c>
      <c r="N129" s="16"/>
    </row>
    <row collapsed="false" customFormat="false" customHeight="false" hidden="false" ht="12.1" outlineLevel="0" r="130">
      <c r="A130" s="20" t="n">
        <v>45630.582326389</v>
      </c>
      <c r="B130" s="16" t="s">
        <v>45</v>
      </c>
      <c r="C130" s="16" t="s">
        <v>535</v>
      </c>
      <c r="D130" s="16" t="s">
        <v>415</v>
      </c>
      <c r="E130" s="16" t="s">
        <v>17</v>
      </c>
      <c r="F130" s="16" t="s">
        <v>19</v>
      </c>
      <c r="G130" s="7" t="n">
        <v>10</v>
      </c>
      <c r="H130" s="6" t="n">
        <v>97.2</v>
      </c>
      <c r="I130" s="6" t="n">
        <v>-972</v>
      </c>
      <c r="J130" s="6" t="n">
        <v>-0</v>
      </c>
      <c r="K130" s="6" t="n">
        <v>-2.92</v>
      </c>
      <c r="L130" s="6" t="n">
        <v>-0.29</v>
      </c>
      <c r="M130" s="6" t="s">
        <f>=I130+J130+K130+L130</f>
      </c>
      <c r="N130" s="16"/>
    </row>
    <row collapsed="false" customFormat="false" customHeight="false" hidden="false" ht="12.1" outlineLevel="0" r="131">
      <c r="A131" s="20" t="n">
        <v>45630.584456019</v>
      </c>
      <c r="B131" s="16" t="s">
        <v>99</v>
      </c>
      <c r="C131" s="16" t="s">
        <v>499</v>
      </c>
      <c r="D131" s="16" t="s">
        <v>415</v>
      </c>
      <c r="E131" s="16" t="s">
        <v>69</v>
      </c>
      <c r="F131" s="16" t="s">
        <v>19</v>
      </c>
      <c r="G131" s="7" t="n">
        <v>2</v>
      </c>
      <c r="H131" s="6" t="n">
        <v>71.592</v>
      </c>
      <c r="I131" s="6" t="n">
        <v>-1431.84</v>
      </c>
      <c r="J131" s="6" t="n">
        <v>-45.38</v>
      </c>
      <c r="K131" s="6" t="n">
        <v>-4.3</v>
      </c>
      <c r="L131" s="6" t="n">
        <v>-0.21</v>
      </c>
      <c r="M131" s="6" t="s">
        <f>=I131+J131+K131+L131</f>
      </c>
      <c r="N131" s="16"/>
    </row>
    <row collapsed="false" customFormat="false" customHeight="false" hidden="false" ht="12.1" outlineLevel="0" r="132">
      <c r="A132" s="20" t="n">
        <v>45630.585601852</v>
      </c>
      <c r="B132" s="16" t="s">
        <v>61</v>
      </c>
      <c r="C132" s="16" t="s">
        <v>518</v>
      </c>
      <c r="D132" s="16" t="s">
        <v>415</v>
      </c>
      <c r="E132" s="16" t="s">
        <v>62</v>
      </c>
      <c r="F132" s="16" t="s">
        <v>19</v>
      </c>
      <c r="G132" s="7" t="n">
        <v>29</v>
      </c>
      <c r="H132" s="6" t="n">
        <v>14.311</v>
      </c>
      <c r="I132" s="6" t="n">
        <v>-415.02</v>
      </c>
      <c r="J132" s="6" t="n">
        <v>-0</v>
      </c>
      <c r="K132" s="6" t="n">
        <v>-0</v>
      </c>
      <c r="L132" s="6" t="n">
        <v>-0.12</v>
      </c>
      <c r="M132" s="6" t="s">
        <f>=I132+J132+K132+L132</f>
      </c>
      <c r="N132" s="16"/>
    </row>
    <row collapsed="false" customFormat="false" customHeight="false" hidden="false" ht="12.1" outlineLevel="0" r="133">
      <c r="A133" s="21" t="n">
        <v>45632</v>
      </c>
      <c r="B133" s="22" t="s">
        <v>493</v>
      </c>
      <c r="C133" s="22" t="s">
        <v>541</v>
      </c>
      <c r="D133" s="22" t="s">
        <v>493</v>
      </c>
      <c r="E133" s="22" t="s">
        <v>493</v>
      </c>
      <c r="F133" s="22" t="s">
        <v>19</v>
      </c>
      <c r="G133" s="23" t="n">
        <v>1</v>
      </c>
      <c r="H133" s="24" t="n">
        <v>17</v>
      </c>
      <c r="I133" s="24" t="n">
        <v>17</v>
      </c>
      <c r="J133" s="24" t="n">
        <v>0</v>
      </c>
      <c r="K133" s="24" t="n">
        <v>-0</v>
      </c>
      <c r="L133" s="24" t="n">
        <v>-0</v>
      </c>
      <c r="M133" s="6" t="s">
        <f>=I133+J133+K133+L133</f>
      </c>
      <c r="N133" s="22"/>
    </row>
    <row collapsed="false" customFormat="false" customHeight="false" hidden="false" ht="12.1" outlineLevel="0" r="134">
      <c r="A134" s="21" t="n">
        <v>45636</v>
      </c>
      <c r="B134" s="22" t="s">
        <v>493</v>
      </c>
      <c r="C134" s="22" t="s">
        <v>542</v>
      </c>
      <c r="D134" s="22" t="s">
        <v>493</v>
      </c>
      <c r="E134" s="22" t="s">
        <v>493</v>
      </c>
      <c r="F134" s="22" t="s">
        <v>19</v>
      </c>
      <c r="G134" s="23" t="n">
        <v>1</v>
      </c>
      <c r="H134" s="24" t="n">
        <v>161</v>
      </c>
      <c r="I134" s="24" t="n">
        <v>161</v>
      </c>
      <c r="J134" s="24" t="n">
        <v>0</v>
      </c>
      <c r="K134" s="24" t="n">
        <v>-0</v>
      </c>
      <c r="L134" s="24" t="n">
        <v>-0</v>
      </c>
      <c r="M134" s="6" t="s">
        <f>=I134+J134+K134+L134</f>
      </c>
      <c r="N134" s="22"/>
    </row>
    <row collapsed="false" customFormat="false" customHeight="false" hidden="false" ht="12.1" outlineLevel="0" r="135">
      <c r="A135" s="20" t="n">
        <v>45636.539201389</v>
      </c>
      <c r="B135" s="16" t="s">
        <v>61</v>
      </c>
      <c r="C135" s="16" t="s">
        <v>518</v>
      </c>
      <c r="D135" s="16" t="s">
        <v>415</v>
      </c>
      <c r="E135" s="16" t="s">
        <v>62</v>
      </c>
      <c r="F135" s="16" t="s">
        <v>19</v>
      </c>
      <c r="G135" s="7" t="n">
        <v>12</v>
      </c>
      <c r="H135" s="6" t="n">
        <v>14.3585</v>
      </c>
      <c r="I135" s="6" t="n">
        <v>-172.3</v>
      </c>
      <c r="J135" s="6" t="n">
        <v>-0</v>
      </c>
      <c r="K135" s="6" t="n">
        <v>-0</v>
      </c>
      <c r="L135" s="6" t="n">
        <v>-0.05</v>
      </c>
      <c r="M135" s="6" t="s">
        <f>=I135+J135+K135+L135</f>
      </c>
      <c r="N135" s="16"/>
    </row>
    <row collapsed="false" customFormat="false" customHeight="false" hidden="false" ht="12.1" outlineLevel="0" r="136">
      <c r="A136" s="21" t="n">
        <v>45645</v>
      </c>
      <c r="B136" s="22" t="s">
        <v>493</v>
      </c>
      <c r="C136" s="22" t="s">
        <v>543</v>
      </c>
      <c r="D136" s="22" t="s">
        <v>493</v>
      </c>
      <c r="E136" s="22" t="s">
        <v>493</v>
      </c>
      <c r="F136" s="22" t="s">
        <v>19</v>
      </c>
      <c r="G136" s="23" t="n">
        <v>1</v>
      </c>
      <c r="H136" s="24" t="n">
        <v>57.45</v>
      </c>
      <c r="I136" s="24" t="n">
        <v>57.45</v>
      </c>
      <c r="J136" s="24" t="n">
        <v>0</v>
      </c>
      <c r="K136" s="24" t="n">
        <v>-0</v>
      </c>
      <c r="L136" s="24" t="n">
        <v>-0</v>
      </c>
      <c r="M136" s="6" t="s">
        <f>=I136+J136+K136+L136</f>
      </c>
      <c r="N136" s="22"/>
    </row>
    <row collapsed="false" customFormat="false" customHeight="false" hidden="false" ht="12.1" outlineLevel="0" r="137">
      <c r="A137" s="20" t="n">
        <v>45645.7090625</v>
      </c>
      <c r="B137" s="16" t="s">
        <v>61</v>
      </c>
      <c r="C137" s="16" t="s">
        <v>518</v>
      </c>
      <c r="D137" s="16" t="s">
        <v>415</v>
      </c>
      <c r="E137" s="16" t="s">
        <v>62</v>
      </c>
      <c r="F137" s="16" t="s">
        <v>19</v>
      </c>
      <c r="G137" s="7" t="n">
        <v>4</v>
      </c>
      <c r="H137" s="6" t="n">
        <v>14.4325</v>
      </c>
      <c r="I137" s="6" t="n">
        <v>-57.73</v>
      </c>
      <c r="J137" s="6" t="n">
        <v>-0</v>
      </c>
      <c r="K137" s="6" t="n">
        <v>-0</v>
      </c>
      <c r="L137" s="6" t="n">
        <v>-0.02</v>
      </c>
      <c r="M137" s="6" t="s">
        <f>=I137+J137+K137+L137</f>
      </c>
      <c r="N137" s="16"/>
    </row>
    <row collapsed="false" customFormat="false" customHeight="false" hidden="false" ht="12.1" outlineLevel="0" r="138">
      <c r="A138" s="21" t="n">
        <v>45650</v>
      </c>
      <c r="B138" s="22" t="s">
        <v>493</v>
      </c>
      <c r="C138" s="22" t="s">
        <v>544</v>
      </c>
      <c r="D138" s="22" t="s">
        <v>493</v>
      </c>
      <c r="E138" s="22" t="s">
        <v>493</v>
      </c>
      <c r="F138" s="22" t="s">
        <v>19</v>
      </c>
      <c r="G138" s="23" t="n">
        <v>1</v>
      </c>
      <c r="H138" s="24" t="n">
        <v>96</v>
      </c>
      <c r="I138" s="24" t="n">
        <v>96</v>
      </c>
      <c r="J138" s="24" t="n">
        <v>0</v>
      </c>
      <c r="K138" s="24" t="n">
        <v>-0</v>
      </c>
      <c r="L138" s="24" t="n">
        <v>-0</v>
      </c>
      <c r="M138" s="6" t="s">
        <f>=I138+J138+K138+L138</f>
      </c>
      <c r="N138" s="22"/>
    </row>
    <row collapsed="false" customFormat="false" customHeight="false" hidden="false" ht="12.1" outlineLevel="0" r="139">
      <c r="A139" s="20" t="n">
        <v>45650.677685185</v>
      </c>
      <c r="B139" s="16" t="s">
        <v>61</v>
      </c>
      <c r="C139" s="16" t="s">
        <v>518</v>
      </c>
      <c r="D139" s="16" t="s">
        <v>415</v>
      </c>
      <c r="E139" s="16" t="s">
        <v>62</v>
      </c>
      <c r="F139" s="16" t="s">
        <v>19</v>
      </c>
      <c r="G139" s="7" t="n">
        <v>7</v>
      </c>
      <c r="H139" s="6" t="n">
        <v>14.4735</v>
      </c>
      <c r="I139" s="6" t="n">
        <v>-101.31</v>
      </c>
      <c r="J139" s="6" t="n">
        <v>-0</v>
      </c>
      <c r="K139" s="6" t="n">
        <v>-0</v>
      </c>
      <c r="L139" s="6" t="n">
        <v>-0.03</v>
      </c>
      <c r="M139" s="6" t="s">
        <f>=I139+J139+K139+L139</f>
      </c>
      <c r="N139" s="16"/>
    </row>
    <row collapsed="false" customFormat="false" customHeight="false" hidden="false" ht="12.1" outlineLevel="0" r="140">
      <c r="A140" s="21" t="n">
        <v>45652</v>
      </c>
      <c r="B140" s="22" t="s">
        <v>493</v>
      </c>
      <c r="C140" s="22" t="s">
        <v>545</v>
      </c>
      <c r="D140" s="22" t="s">
        <v>493</v>
      </c>
      <c r="E140" s="22" t="s">
        <v>493</v>
      </c>
      <c r="F140" s="22" t="s">
        <v>19</v>
      </c>
      <c r="G140" s="23" t="n">
        <v>1</v>
      </c>
      <c r="H140" s="24" t="n">
        <v>73.32</v>
      </c>
      <c r="I140" s="24" t="n">
        <v>73.32</v>
      </c>
      <c r="J140" s="24" t="n">
        <v>0</v>
      </c>
      <c r="K140" s="24" t="n">
        <v>-0</v>
      </c>
      <c r="L140" s="24" t="n">
        <v>-0</v>
      </c>
      <c r="M140" s="6" t="s">
        <f>=I140+J140+K140+L140</f>
      </c>
      <c r="N140" s="22"/>
    </row>
    <row collapsed="false" customFormat="false" customHeight="false" hidden="false" ht="12.1" outlineLevel="0" r="141">
      <c r="A141" s="20" t="n">
        <v>45652.712997685</v>
      </c>
      <c r="B141" s="16" t="s">
        <v>61</v>
      </c>
      <c r="C141" s="16" t="s">
        <v>518</v>
      </c>
      <c r="D141" s="16" t="s">
        <v>415</v>
      </c>
      <c r="E141" s="16" t="s">
        <v>62</v>
      </c>
      <c r="F141" s="16" t="s">
        <v>19</v>
      </c>
      <c r="G141" s="7" t="n">
        <v>5</v>
      </c>
      <c r="H141" s="6" t="n">
        <v>14.489</v>
      </c>
      <c r="I141" s="6" t="n">
        <v>-72.45</v>
      </c>
      <c r="J141" s="6" t="n">
        <v>-0</v>
      </c>
      <c r="K141" s="6" t="n">
        <v>-0</v>
      </c>
      <c r="L141" s="6" t="n">
        <v>-0.02</v>
      </c>
      <c r="M141" s="6" t="s">
        <f>=I141+J141+K141+L141</f>
      </c>
      <c r="N141" s="16"/>
    </row>
    <row collapsed="false" customFormat="false" customHeight="false" hidden="false" ht="12.1" outlineLevel="0" r="142">
      <c r="A142" s="21" t="n">
        <v>45654</v>
      </c>
      <c r="B142" s="22" t="s">
        <v>475</v>
      </c>
      <c r="C142" s="22" t="s">
        <v>131</v>
      </c>
      <c r="D142" s="22" t="s">
        <v>475</v>
      </c>
      <c r="E142" s="22" t="s">
        <v>475</v>
      </c>
      <c r="F142" s="22" t="s">
        <v>19</v>
      </c>
      <c r="G142" s="23" t="n">
        <v>1</v>
      </c>
      <c r="H142" s="24" t="n">
        <v>8500</v>
      </c>
      <c r="I142" s="24" t="n">
        <v>8500</v>
      </c>
      <c r="J142" s="24" t="n">
        <v>0</v>
      </c>
      <c r="K142" s="24" t="n">
        <v>-0</v>
      </c>
      <c r="L142" s="24" t="n">
        <v>-0</v>
      </c>
      <c r="M142" s="6" t="s">
        <f>=I142+J142+K142+L142</f>
      </c>
      <c r="N142" s="22"/>
    </row>
    <row collapsed="false" customFormat="false" customHeight="false" hidden="false" ht="12.1" outlineLevel="0" r="143">
      <c r="A143" s="21" t="n">
        <v>45654</v>
      </c>
      <c r="B143" s="22" t="s">
        <v>493</v>
      </c>
      <c r="C143" s="22" t="s">
        <v>546</v>
      </c>
      <c r="D143" s="22" t="s">
        <v>493</v>
      </c>
      <c r="E143" s="22" t="s">
        <v>493</v>
      </c>
      <c r="F143" s="22" t="s">
        <v>19</v>
      </c>
      <c r="G143" s="23" t="n">
        <v>1</v>
      </c>
      <c r="H143" s="24" t="n">
        <v>85.12</v>
      </c>
      <c r="I143" s="24" t="n">
        <v>85.12</v>
      </c>
      <c r="J143" s="24" t="n">
        <v>0</v>
      </c>
      <c r="K143" s="24" t="n">
        <v>-0</v>
      </c>
      <c r="L143" s="24" t="n">
        <v>-0</v>
      </c>
      <c r="M143" s="6" t="s">
        <f>=I143+J143+K143+L143</f>
      </c>
      <c r="N143" s="22"/>
    </row>
    <row collapsed="false" customFormat="false" customHeight="false" hidden="false" ht="12.1" outlineLevel="0" r="144">
      <c r="A144" s="20" t="n">
        <v>45654.443148148</v>
      </c>
      <c r="B144" s="16" t="s">
        <v>33</v>
      </c>
      <c r="C144" s="16" t="s">
        <v>497</v>
      </c>
      <c r="D144" s="16" t="s">
        <v>415</v>
      </c>
      <c r="E144" s="16" t="s">
        <v>17</v>
      </c>
      <c r="F144" s="16" t="s">
        <v>19</v>
      </c>
      <c r="G144" s="7" t="n">
        <v>4</v>
      </c>
      <c r="H144" s="6" t="n">
        <v>641.1</v>
      </c>
      <c r="I144" s="6" t="n">
        <v>-2564.4</v>
      </c>
      <c r="J144" s="6" t="n">
        <v>-0</v>
      </c>
      <c r="K144" s="6" t="n">
        <v>-7.69</v>
      </c>
      <c r="L144" s="6" t="n">
        <v>-0.77</v>
      </c>
      <c r="M144" s="6" t="s">
        <f>=I144+J144+K144+L144</f>
      </c>
      <c r="N144" s="16"/>
    </row>
    <row collapsed="false" customFormat="false" customHeight="false" hidden="false" ht="12.1" outlineLevel="0" r="145">
      <c r="A145" s="20" t="n">
        <v>45654.443865741</v>
      </c>
      <c r="B145" s="16" t="s">
        <v>21</v>
      </c>
      <c r="C145" s="16" t="s">
        <v>495</v>
      </c>
      <c r="D145" s="16" t="s">
        <v>415</v>
      </c>
      <c r="E145" s="16" t="s">
        <v>17</v>
      </c>
      <c r="F145" s="16" t="s">
        <v>19</v>
      </c>
      <c r="G145" s="7" t="n">
        <v>20</v>
      </c>
      <c r="H145" s="6" t="n">
        <v>272.29</v>
      </c>
      <c r="I145" s="6" t="n">
        <v>-5445.8</v>
      </c>
      <c r="J145" s="6" t="n">
        <v>-0</v>
      </c>
      <c r="K145" s="6" t="n">
        <v>-16.34</v>
      </c>
      <c r="L145" s="6" t="n">
        <v>-1.63</v>
      </c>
      <c r="M145" s="6" t="s">
        <f>=I145+J145+K145+L145</f>
      </c>
      <c r="N145" s="16"/>
    </row>
    <row collapsed="false" customFormat="false" customHeight="false" hidden="false" ht="12.1" outlineLevel="0" r="146">
      <c r="A146" s="20" t="n">
        <v>45654.445671296</v>
      </c>
      <c r="B146" s="16" t="s">
        <v>61</v>
      </c>
      <c r="C146" s="16" t="s">
        <v>518</v>
      </c>
      <c r="D146" s="16" t="s">
        <v>415</v>
      </c>
      <c r="E146" s="16" t="s">
        <v>62</v>
      </c>
      <c r="F146" s="16" t="s">
        <v>19</v>
      </c>
      <c r="G146" s="7" t="n">
        <v>32</v>
      </c>
      <c r="H146" s="6" t="n">
        <v>14.5125</v>
      </c>
      <c r="I146" s="6" t="n">
        <v>-464.4</v>
      </c>
      <c r="J146" s="6" t="n">
        <v>-0</v>
      </c>
      <c r="K146" s="6" t="n">
        <v>-0</v>
      </c>
      <c r="L146" s="6" t="n">
        <v>-0.14</v>
      </c>
      <c r="M146" s="6" t="s">
        <f>=I146+J146+K146+L146</f>
      </c>
      <c r="N146" s="16"/>
    </row>
    <row collapsed="false" customFormat="false" customHeight="false" hidden="false" ht="12.1" outlineLevel="0" r="147">
      <c r="A147" s="20" t="n">
        <v>45654.702569444</v>
      </c>
      <c r="B147" s="16" t="s">
        <v>61</v>
      </c>
      <c r="C147" s="16" t="s">
        <v>518</v>
      </c>
      <c r="D147" s="16" t="s">
        <v>415</v>
      </c>
      <c r="E147" s="16" t="s">
        <v>62</v>
      </c>
      <c r="F147" s="16" t="s">
        <v>19</v>
      </c>
      <c r="G147" s="7" t="n">
        <v>6</v>
      </c>
      <c r="H147" s="6" t="n">
        <v>14.513</v>
      </c>
      <c r="I147" s="6" t="n">
        <v>-87.08</v>
      </c>
      <c r="J147" s="6" t="n">
        <v>-0</v>
      </c>
      <c r="K147" s="6" t="n">
        <v>-0</v>
      </c>
      <c r="L147" s="6" t="n">
        <v>-0.03</v>
      </c>
      <c r="M147" s="6" t="s">
        <f>=I147+J147+K147+L147</f>
      </c>
      <c r="N147" s="16"/>
    </row>
    <row collapsed="false" customFormat="false" customHeight="false" hidden="false" ht="12.1" outlineLevel="0" r="148">
      <c r="A148" s="21" t="n">
        <v>45672</v>
      </c>
      <c r="B148" s="22" t="s">
        <v>475</v>
      </c>
      <c r="C148" s="22" t="s">
        <v>131</v>
      </c>
      <c r="D148" s="22" t="s">
        <v>475</v>
      </c>
      <c r="E148" s="22" t="s">
        <v>475</v>
      </c>
      <c r="F148" s="22" t="s">
        <v>19</v>
      </c>
      <c r="G148" s="23" t="n">
        <v>1</v>
      </c>
      <c r="H148" s="24" t="n">
        <v>500</v>
      </c>
      <c r="I148" s="24" t="n">
        <v>500</v>
      </c>
      <c r="J148" s="24" t="n">
        <v>0</v>
      </c>
      <c r="K148" s="24" t="n">
        <v>-0</v>
      </c>
      <c r="L148" s="24" t="n">
        <v>-0</v>
      </c>
      <c r="M148" s="6" t="s">
        <f>=I148+J148+K148+L148</f>
      </c>
      <c r="N148" s="22"/>
    </row>
    <row collapsed="false" customFormat="false" customHeight="false" hidden="false" ht="12.1" outlineLevel="0" r="149">
      <c r="A149" s="25" t="n">
        <v>45672.465277778</v>
      </c>
      <c r="B149" s="26" t="s">
        <v>419</v>
      </c>
      <c r="C149" s="26" t="s">
        <v>547</v>
      </c>
      <c r="D149" s="26" t="s">
        <v>418</v>
      </c>
      <c r="E149" s="26" t="s">
        <v>17</v>
      </c>
      <c r="F149" s="26" t="s">
        <v>19</v>
      </c>
      <c r="G149" s="27" t="n">
        <v>-1</v>
      </c>
      <c r="H149" s="28" t="n">
        <v>80.9</v>
      </c>
      <c r="I149" s="28" t="n">
        <v>80.9</v>
      </c>
      <c r="J149" s="28" t="n">
        <v>0</v>
      </c>
      <c r="K149" s="28" t="n">
        <v>-0.25</v>
      </c>
      <c r="L149" s="28" t="n">
        <v>-0.02</v>
      </c>
      <c r="M149" s="6" t="s">
        <f>=I149+J149+K149+L149</f>
      </c>
      <c r="N149" s="26"/>
    </row>
    <row collapsed="false" customFormat="false" customHeight="false" hidden="false" ht="12.1" outlineLevel="0" r="150">
      <c r="A150" s="25" t="n">
        <v>45672.465474537</v>
      </c>
      <c r="B150" s="26" t="s">
        <v>419</v>
      </c>
      <c r="C150" s="26" t="s">
        <v>547</v>
      </c>
      <c r="D150" s="26" t="s">
        <v>418</v>
      </c>
      <c r="E150" s="26" t="s">
        <v>17</v>
      </c>
      <c r="F150" s="26" t="s">
        <v>19</v>
      </c>
      <c r="G150" s="27" t="n">
        <v>-5</v>
      </c>
      <c r="H150" s="28" t="n">
        <v>80.89</v>
      </c>
      <c r="I150" s="28" t="n">
        <v>404.45</v>
      </c>
      <c r="J150" s="28" t="n">
        <v>0</v>
      </c>
      <c r="K150" s="28" t="n">
        <v>-1.21</v>
      </c>
      <c r="L150" s="28" t="n">
        <v>-0.12</v>
      </c>
      <c r="M150" s="6" t="s">
        <f>=I150+J150+K150+L150</f>
      </c>
      <c r="N150" s="26"/>
    </row>
    <row collapsed="false" customFormat="false" customHeight="false" hidden="false" ht="12.1" outlineLevel="0" r="151">
      <c r="A151" s="20" t="n">
        <v>45672.54712963</v>
      </c>
      <c r="B151" s="16" t="s">
        <v>117</v>
      </c>
      <c r="C151" s="16" t="s">
        <v>548</v>
      </c>
      <c r="D151" s="16" t="s">
        <v>415</v>
      </c>
      <c r="E151" s="16" t="s">
        <v>69</v>
      </c>
      <c r="F151" s="16" t="s">
        <v>19</v>
      </c>
      <c r="G151" s="7" t="n">
        <v>1</v>
      </c>
      <c r="H151" s="6" t="n">
        <v>72.08</v>
      </c>
      <c r="I151" s="6" t="n">
        <v>-720.8</v>
      </c>
      <c r="J151" s="6" t="n">
        <v>-19.28</v>
      </c>
      <c r="K151" s="6" t="n">
        <v>-2.16</v>
      </c>
      <c r="L151" s="6" t="n">
        <v>-0.11</v>
      </c>
      <c r="M151" s="6" t="s">
        <f>=I151+J151+K151+L151</f>
      </c>
      <c r="N151" s="16"/>
    </row>
    <row collapsed="false" customFormat="false" customHeight="false" hidden="false" ht="12.1" outlineLevel="0" r="152">
      <c r="A152" s="20" t="n">
        <v>45672.670335648</v>
      </c>
      <c r="B152" s="16" t="s">
        <v>61</v>
      </c>
      <c r="C152" s="16" t="s">
        <v>518</v>
      </c>
      <c r="D152" s="16" t="s">
        <v>415</v>
      </c>
      <c r="E152" s="16" t="s">
        <v>62</v>
      </c>
      <c r="F152" s="16" t="s">
        <v>19</v>
      </c>
      <c r="G152" s="7" t="n">
        <v>16</v>
      </c>
      <c r="H152" s="6" t="n">
        <v>14.647</v>
      </c>
      <c r="I152" s="6" t="n">
        <v>-234.35</v>
      </c>
      <c r="J152" s="6" t="n">
        <v>-0</v>
      </c>
      <c r="K152" s="6" t="n">
        <v>-0</v>
      </c>
      <c r="L152" s="6" t="n">
        <v>-0.07</v>
      </c>
      <c r="M152" s="6" t="s">
        <f>=I152+J152+K152+L152</f>
      </c>
      <c r="N152" s="16"/>
    </row>
    <row collapsed="false" customFormat="false" customHeight="false" hidden="false" ht="12.1" outlineLevel="0" r="153">
      <c r="A153" s="21" t="n">
        <v>45677</v>
      </c>
      <c r="B153" s="22" t="s">
        <v>493</v>
      </c>
      <c r="C153" s="22" t="s">
        <v>549</v>
      </c>
      <c r="D153" s="22" t="s">
        <v>493</v>
      </c>
      <c r="E153" s="22" t="s">
        <v>493</v>
      </c>
      <c r="F153" s="22" t="s">
        <v>19</v>
      </c>
      <c r="G153" s="23" t="n">
        <v>1</v>
      </c>
      <c r="H153" s="24" t="n">
        <v>57.45</v>
      </c>
      <c r="I153" s="24" t="n">
        <v>57.45</v>
      </c>
      <c r="J153" s="24" t="n">
        <v>0</v>
      </c>
      <c r="K153" s="24" t="n">
        <v>-0</v>
      </c>
      <c r="L153" s="24" t="n">
        <v>-0</v>
      </c>
      <c r="M153" s="6" t="s">
        <f>=I153+J153+K153+L153</f>
      </c>
      <c r="N153" s="22"/>
    </row>
    <row collapsed="false" customFormat="false" customHeight="false" hidden="false" ht="12.1" outlineLevel="0" r="154">
      <c r="A154" s="20" t="n">
        <v>45677.703125</v>
      </c>
      <c r="B154" s="16" t="s">
        <v>61</v>
      </c>
      <c r="C154" s="16" t="s">
        <v>518</v>
      </c>
      <c r="D154" s="16" t="s">
        <v>415</v>
      </c>
      <c r="E154" s="16" t="s">
        <v>62</v>
      </c>
      <c r="F154" s="16" t="s">
        <v>19</v>
      </c>
      <c r="G154" s="7" t="n">
        <v>4</v>
      </c>
      <c r="H154" s="6" t="n">
        <v>14.687</v>
      </c>
      <c r="I154" s="6" t="n">
        <v>-58.75</v>
      </c>
      <c r="J154" s="6" t="n">
        <v>-0</v>
      </c>
      <c r="K154" s="6" t="n">
        <v>-0</v>
      </c>
      <c r="L154" s="6" t="n">
        <v>-0.02</v>
      </c>
      <c r="M154" s="6" t="s">
        <f>=I154+J154+K154+L154</f>
      </c>
      <c r="N154" s="16"/>
    </row>
    <row collapsed="false" customFormat="false" customHeight="false" hidden="false" ht="12.1" outlineLevel="0" r="155">
      <c r="A155" s="25" t="n">
        <v>45679.420405093</v>
      </c>
      <c r="B155" s="26" t="s">
        <v>429</v>
      </c>
      <c r="C155" s="26" t="s">
        <v>515</v>
      </c>
      <c r="D155" s="26" t="s">
        <v>418</v>
      </c>
      <c r="E155" s="26" t="s">
        <v>17</v>
      </c>
      <c r="F155" s="26" t="s">
        <v>19</v>
      </c>
      <c r="G155" s="27" t="n">
        <v>-2000</v>
      </c>
      <c r="H155" s="28" t="n">
        <v>0.8393</v>
      </c>
      <c r="I155" s="28" t="n">
        <v>1678.6</v>
      </c>
      <c r="J155" s="28" t="n">
        <v>0</v>
      </c>
      <c r="K155" s="28" t="n">
        <v>-5.04</v>
      </c>
      <c r="L155" s="28" t="n">
        <v>-0.5</v>
      </c>
      <c r="M155" s="6" t="s">
        <f>=I155+J155+K155+L155</f>
      </c>
      <c r="N155" s="26"/>
    </row>
    <row collapsed="false" customFormat="false" customHeight="false" hidden="false" ht="12.1" outlineLevel="0" r="156">
      <c r="A156" s="20" t="n">
        <v>45679.420972222</v>
      </c>
      <c r="B156" s="16" t="s">
        <v>39</v>
      </c>
      <c r="C156" s="16" t="s">
        <v>536</v>
      </c>
      <c r="D156" s="16" t="s">
        <v>415</v>
      </c>
      <c r="E156" s="16" t="s">
        <v>17</v>
      </c>
      <c r="F156" s="16" t="s">
        <v>19</v>
      </c>
      <c r="G156" s="7" t="n">
        <v>1</v>
      </c>
      <c r="H156" s="6" t="n">
        <v>1167</v>
      </c>
      <c r="I156" s="6" t="n">
        <v>-1167</v>
      </c>
      <c r="J156" s="6" t="n">
        <v>-0</v>
      </c>
      <c r="K156" s="6" t="n">
        <v>-3.5</v>
      </c>
      <c r="L156" s="6" t="n">
        <v>-0.35</v>
      </c>
      <c r="M156" s="6" t="s">
        <f>=I156+J156+K156+L156</f>
      </c>
      <c r="N156" s="16"/>
    </row>
    <row collapsed="false" customFormat="false" customHeight="false" hidden="false" ht="12.1" outlineLevel="0" r="157">
      <c r="A157" s="25" t="n">
        <v>45679.424849537</v>
      </c>
      <c r="B157" s="26" t="s">
        <v>61</v>
      </c>
      <c r="C157" s="26" t="s">
        <v>518</v>
      </c>
      <c r="D157" s="26" t="s">
        <v>418</v>
      </c>
      <c r="E157" s="26" t="s">
        <v>62</v>
      </c>
      <c r="F157" s="26" t="s">
        <v>19</v>
      </c>
      <c r="G157" s="27" t="n">
        <v>-25</v>
      </c>
      <c r="H157" s="28" t="n">
        <v>14.702</v>
      </c>
      <c r="I157" s="28" t="n">
        <v>367.55</v>
      </c>
      <c r="J157" s="28" t="n">
        <v>0</v>
      </c>
      <c r="K157" s="28" t="n">
        <v>-0</v>
      </c>
      <c r="L157" s="28" t="n">
        <v>-0.11</v>
      </c>
      <c r="M157" s="6" t="s">
        <f>=I157+J157+K157+L157</f>
      </c>
      <c r="N157" s="26"/>
    </row>
    <row collapsed="false" customFormat="false" customHeight="false" hidden="false" ht="12.1" outlineLevel="0" r="158">
      <c r="A158" s="25" t="n">
        <v>45679.425659722</v>
      </c>
      <c r="B158" s="26" t="s">
        <v>61</v>
      </c>
      <c r="C158" s="26" t="s">
        <v>518</v>
      </c>
      <c r="D158" s="26" t="s">
        <v>418</v>
      </c>
      <c r="E158" s="26" t="s">
        <v>62</v>
      </c>
      <c r="F158" s="26" t="s">
        <v>19</v>
      </c>
      <c r="G158" s="27" t="n">
        <v>-2</v>
      </c>
      <c r="H158" s="28" t="n">
        <v>14.7025</v>
      </c>
      <c r="I158" s="28" t="n">
        <v>29.41</v>
      </c>
      <c r="J158" s="28" t="n">
        <v>0</v>
      </c>
      <c r="K158" s="28" t="n">
        <v>-0</v>
      </c>
      <c r="L158" s="28" t="n">
        <v>-0.02</v>
      </c>
      <c r="M158" s="6" t="s">
        <f>=I158+J158+K158+L158</f>
      </c>
      <c r="N158" s="26"/>
    </row>
    <row collapsed="false" customFormat="false" customHeight="false" hidden="false" ht="12.1" outlineLevel="0" r="159">
      <c r="A159" s="20" t="n">
        <v>45679.426018519</v>
      </c>
      <c r="B159" s="16" t="s">
        <v>108</v>
      </c>
      <c r="C159" s="16" t="s">
        <v>550</v>
      </c>
      <c r="D159" s="16" t="s">
        <v>415</v>
      </c>
      <c r="E159" s="16" t="s">
        <v>69</v>
      </c>
      <c r="F159" s="16" t="s">
        <v>19</v>
      </c>
      <c r="G159" s="7" t="n">
        <v>1</v>
      </c>
      <c r="H159" s="6" t="n">
        <v>86.362</v>
      </c>
      <c r="I159" s="6" t="n">
        <v>-863.62</v>
      </c>
      <c r="J159" s="6" t="n">
        <v>-23.09</v>
      </c>
      <c r="K159" s="6" t="n">
        <v>-2.59</v>
      </c>
      <c r="L159" s="6" t="n">
        <v>-0.09</v>
      </c>
      <c r="M159" s="6" t="s">
        <f>=I159+J159+K159+L159</f>
      </c>
      <c r="N159" s="16"/>
    </row>
    <row collapsed="false" customFormat="false" customHeight="false" hidden="false" ht="12.1" outlineLevel="0" r="160">
      <c r="A160" s="20" t="n">
        <v>45679.426527778</v>
      </c>
      <c r="B160" s="16" t="s">
        <v>61</v>
      </c>
      <c r="C160" s="16" t="s">
        <v>518</v>
      </c>
      <c r="D160" s="16" t="s">
        <v>415</v>
      </c>
      <c r="E160" s="16" t="s">
        <v>62</v>
      </c>
      <c r="F160" s="16" t="s">
        <v>19</v>
      </c>
      <c r="G160" s="7" t="n">
        <v>1</v>
      </c>
      <c r="H160" s="6" t="n">
        <v>14.7025</v>
      </c>
      <c r="I160" s="6" t="n">
        <v>-14.7</v>
      </c>
      <c r="J160" s="6" t="n">
        <v>-0</v>
      </c>
      <c r="K160" s="6" t="n">
        <v>-0</v>
      </c>
      <c r="L160" s="6" t="n">
        <v>-0.02</v>
      </c>
      <c r="M160" s="6" t="s">
        <f>=I160+J160+K160+L160</f>
      </c>
      <c r="N160" s="16"/>
    </row>
    <row collapsed="false" customFormat="false" customHeight="false" hidden="false" ht="12.1" outlineLevel="0" r="161">
      <c r="A161" s="25" t="n">
        <v>45679.617430556</v>
      </c>
      <c r="B161" s="26" t="s">
        <v>430</v>
      </c>
      <c r="C161" s="26" t="s">
        <v>516</v>
      </c>
      <c r="D161" s="26" t="s">
        <v>418</v>
      </c>
      <c r="E161" s="26" t="s">
        <v>17</v>
      </c>
      <c r="F161" s="26" t="s">
        <v>19</v>
      </c>
      <c r="G161" s="27" t="n">
        <v>-1</v>
      </c>
      <c r="H161" s="28" t="n">
        <v>1031.8</v>
      </c>
      <c r="I161" s="28" t="n">
        <v>1031.8</v>
      </c>
      <c r="J161" s="28" t="n">
        <v>0</v>
      </c>
      <c r="K161" s="28" t="n">
        <v>-3.09</v>
      </c>
      <c r="L161" s="28" t="n">
        <v>-0.31</v>
      </c>
      <c r="M161" s="6" t="s">
        <f>=I161+J161+K161+L161</f>
      </c>
      <c r="N161" s="26"/>
    </row>
    <row collapsed="false" customFormat="false" customHeight="false" hidden="false" ht="12.1" outlineLevel="0" r="162">
      <c r="A162" s="20" t="n">
        <v>45679.617708333</v>
      </c>
      <c r="B162" s="16" t="s">
        <v>108</v>
      </c>
      <c r="C162" s="16" t="s">
        <v>550</v>
      </c>
      <c r="D162" s="16" t="s">
        <v>415</v>
      </c>
      <c r="E162" s="16" t="s">
        <v>69</v>
      </c>
      <c r="F162" s="16" t="s">
        <v>19</v>
      </c>
      <c r="G162" s="7" t="n">
        <v>1</v>
      </c>
      <c r="H162" s="6" t="n">
        <v>86.29</v>
      </c>
      <c r="I162" s="6" t="n">
        <v>-862.9</v>
      </c>
      <c r="J162" s="6" t="n">
        <v>-23.09</v>
      </c>
      <c r="K162" s="6" t="n">
        <v>-2.59</v>
      </c>
      <c r="L162" s="6" t="n">
        <v>-0.09</v>
      </c>
      <c r="M162" s="6" t="s">
        <f>=I162+J162+K162+L162</f>
      </c>
      <c r="N162" s="16"/>
    </row>
    <row collapsed="false" customFormat="false" customHeight="false" hidden="false" ht="12.1" outlineLevel="0" r="163">
      <c r="A163" s="20" t="n">
        <v>45679.618229167</v>
      </c>
      <c r="B163" s="16" t="s">
        <v>61</v>
      </c>
      <c r="C163" s="16" t="s">
        <v>518</v>
      </c>
      <c r="D163" s="16" t="s">
        <v>415</v>
      </c>
      <c r="E163" s="16" t="s">
        <v>62</v>
      </c>
      <c r="F163" s="16" t="s">
        <v>19</v>
      </c>
      <c r="G163" s="7" t="n">
        <v>9</v>
      </c>
      <c r="H163" s="6" t="n">
        <v>14.703</v>
      </c>
      <c r="I163" s="6" t="n">
        <v>-132.33</v>
      </c>
      <c r="J163" s="6" t="n">
        <v>-0</v>
      </c>
      <c r="K163" s="6" t="n">
        <v>-0</v>
      </c>
      <c r="L163" s="6" t="n">
        <v>-0.04</v>
      </c>
      <c r="M163" s="6" t="s">
        <f>=I163+J163+K163+L163</f>
      </c>
      <c r="N163" s="16"/>
    </row>
    <row collapsed="false" customFormat="false" customHeight="false" hidden="false" ht="12.1" outlineLevel="0" r="164">
      <c r="A164" s="21" t="n">
        <v>45680</v>
      </c>
      <c r="B164" s="22" t="s">
        <v>493</v>
      </c>
      <c r="C164" s="22" t="s">
        <v>551</v>
      </c>
      <c r="D164" s="22" t="s">
        <v>493</v>
      </c>
      <c r="E164" s="22" t="s">
        <v>493</v>
      </c>
      <c r="F164" s="22" t="s">
        <v>19</v>
      </c>
      <c r="G164" s="23" t="n">
        <v>1</v>
      </c>
      <c r="H164" s="24" t="n">
        <v>181.68</v>
      </c>
      <c r="I164" s="24" t="n">
        <v>181.68</v>
      </c>
      <c r="J164" s="24" t="n">
        <v>0</v>
      </c>
      <c r="K164" s="24" t="n">
        <v>-0</v>
      </c>
      <c r="L164" s="24" t="n">
        <v>-0</v>
      </c>
      <c r="M164" s="6" t="s">
        <f>=I164+J164+K164+L164</f>
      </c>
      <c r="N164" s="22"/>
    </row>
    <row collapsed="false" customFormat="false" customHeight="false" hidden="false" ht="12.1" outlineLevel="0" r="165">
      <c r="A165" s="20" t="n">
        <v>45680.460983796</v>
      </c>
      <c r="B165" s="16" t="s">
        <v>61</v>
      </c>
      <c r="C165" s="16" t="s">
        <v>518</v>
      </c>
      <c r="D165" s="16" t="s">
        <v>415</v>
      </c>
      <c r="E165" s="16" t="s">
        <v>62</v>
      </c>
      <c r="F165" s="16" t="s">
        <v>19</v>
      </c>
      <c r="G165" s="7" t="n">
        <v>13</v>
      </c>
      <c r="H165" s="6" t="n">
        <v>14.711</v>
      </c>
      <c r="I165" s="6" t="n">
        <v>-191.24</v>
      </c>
      <c r="J165" s="6" t="n">
        <v>-0</v>
      </c>
      <c r="K165" s="6" t="n">
        <v>-0</v>
      </c>
      <c r="L165" s="6" t="n">
        <v>-0.05</v>
      </c>
      <c r="M165" s="6" t="s">
        <f>=I165+J165+K165+L165</f>
      </c>
      <c r="N165" s="16"/>
    </row>
    <row collapsed="false" customFormat="false" customHeight="false" hidden="false" ht="12.1" outlineLevel="0" r="166">
      <c r="A166" s="21" t="n">
        <v>45684</v>
      </c>
      <c r="B166" s="22" t="s">
        <v>493</v>
      </c>
      <c r="C166" s="22" t="s">
        <v>552</v>
      </c>
      <c r="D166" s="22" t="s">
        <v>493</v>
      </c>
      <c r="E166" s="22" t="s">
        <v>493</v>
      </c>
      <c r="F166" s="22" t="s">
        <v>19</v>
      </c>
      <c r="G166" s="23" t="n">
        <v>1</v>
      </c>
      <c r="H166" s="24" t="n">
        <v>350.17</v>
      </c>
      <c r="I166" s="24" t="n">
        <v>350.17</v>
      </c>
      <c r="J166" s="24" t="n">
        <v>0</v>
      </c>
      <c r="K166" s="24" t="n">
        <v>-0</v>
      </c>
      <c r="L166" s="24" t="n">
        <v>-0</v>
      </c>
      <c r="M166" s="6" t="s">
        <f>=I166+J166+K166+L166</f>
      </c>
      <c r="N166" s="22"/>
    </row>
    <row collapsed="false" customFormat="false" customHeight="false" hidden="false" ht="12.1" outlineLevel="0" r="167">
      <c r="A167" s="21" t="n">
        <v>45684</v>
      </c>
      <c r="B167" s="22" t="s">
        <v>493</v>
      </c>
      <c r="C167" s="22" t="s">
        <v>553</v>
      </c>
      <c r="D167" s="22" t="s">
        <v>493</v>
      </c>
      <c r="E167" s="22" t="s">
        <v>493</v>
      </c>
      <c r="F167" s="22" t="s">
        <v>19</v>
      </c>
      <c r="G167" s="23" t="n">
        <v>1</v>
      </c>
      <c r="H167" s="24" t="n">
        <v>73.32</v>
      </c>
      <c r="I167" s="24" t="n">
        <v>73.32</v>
      </c>
      <c r="J167" s="24" t="n">
        <v>0</v>
      </c>
      <c r="K167" s="24" t="n">
        <v>-0</v>
      </c>
      <c r="L167" s="24" t="n">
        <v>-0</v>
      </c>
      <c r="M167" s="6" t="s">
        <f>=I167+J167+K167+L167</f>
      </c>
      <c r="N167" s="22"/>
    </row>
    <row collapsed="false" customFormat="false" customHeight="false" hidden="false" ht="12.1" outlineLevel="0" r="168">
      <c r="A168" s="21" t="n">
        <v>45686</v>
      </c>
      <c r="B168" s="22" t="s">
        <v>493</v>
      </c>
      <c r="C168" s="22" t="s">
        <v>554</v>
      </c>
      <c r="D168" s="22" t="s">
        <v>493</v>
      </c>
      <c r="E168" s="22" t="s">
        <v>493</v>
      </c>
      <c r="F168" s="22" t="s">
        <v>19</v>
      </c>
      <c r="G168" s="23" t="n">
        <v>1</v>
      </c>
      <c r="H168" s="24" t="n">
        <v>60.84</v>
      </c>
      <c r="I168" s="24" t="n">
        <v>60.84</v>
      </c>
      <c r="J168" s="24" t="n">
        <v>0</v>
      </c>
      <c r="K168" s="24" t="n">
        <v>-0</v>
      </c>
      <c r="L168" s="24" t="n">
        <v>-0</v>
      </c>
      <c r="M168" s="6" t="s">
        <f>=I168+J168+K168+L168</f>
      </c>
      <c r="N168" s="22"/>
    </row>
    <row collapsed="false" customFormat="false" customHeight="false" hidden="false" ht="12.1" outlineLevel="0" r="169">
      <c r="A169" s="21" t="n">
        <v>45691</v>
      </c>
      <c r="B169" s="22" t="s">
        <v>475</v>
      </c>
      <c r="C169" s="22" t="s">
        <v>131</v>
      </c>
      <c r="D169" s="22" t="s">
        <v>475</v>
      </c>
      <c r="E169" s="22" t="s">
        <v>475</v>
      </c>
      <c r="F169" s="22" t="s">
        <v>19</v>
      </c>
      <c r="G169" s="23" t="n">
        <v>1</v>
      </c>
      <c r="H169" s="24" t="n">
        <v>9643</v>
      </c>
      <c r="I169" s="24" t="n">
        <v>9643</v>
      </c>
      <c r="J169" s="24" t="n">
        <v>0</v>
      </c>
      <c r="K169" s="24" t="n">
        <v>-0</v>
      </c>
      <c r="L169" s="24" t="n">
        <v>-0</v>
      </c>
      <c r="M169" s="6" t="s">
        <f>=I169+J169+K169+L169</f>
      </c>
      <c r="N169" s="22"/>
    </row>
    <row collapsed="false" customFormat="false" customHeight="false" hidden="false" ht="12.1" outlineLevel="0" r="170">
      <c r="A170" s="20" t="n">
        <v>45691.443796296</v>
      </c>
      <c r="B170" s="16" t="s">
        <v>16</v>
      </c>
      <c r="C170" s="16" t="s">
        <v>555</v>
      </c>
      <c r="D170" s="16" t="s">
        <v>415</v>
      </c>
      <c r="E170" s="16" t="s">
        <v>17</v>
      </c>
      <c r="F170" s="16" t="s">
        <v>19</v>
      </c>
      <c r="G170" s="7" t="n">
        <v>1</v>
      </c>
      <c r="H170" s="6" t="n">
        <v>7144.5</v>
      </c>
      <c r="I170" s="6" t="n">
        <v>-7144.5</v>
      </c>
      <c r="J170" s="6" t="n">
        <v>-0</v>
      </c>
      <c r="K170" s="6" t="n">
        <v>-21.43</v>
      </c>
      <c r="L170" s="6" t="n">
        <v>-2.14</v>
      </c>
      <c r="M170" s="6" t="s">
        <f>=I170+J170+K170+L170</f>
      </c>
      <c r="N170" s="16"/>
    </row>
    <row collapsed="false" customFormat="false" customHeight="false" hidden="false" ht="12.1" outlineLevel="0" r="171">
      <c r="A171" s="20" t="n">
        <v>45691.448715278</v>
      </c>
      <c r="B171" s="16" t="s">
        <v>53</v>
      </c>
      <c r="C171" s="16" t="s">
        <v>556</v>
      </c>
      <c r="D171" s="16" t="s">
        <v>415</v>
      </c>
      <c r="E171" s="16" t="s">
        <v>17</v>
      </c>
      <c r="F171" s="16" t="s">
        <v>19</v>
      </c>
      <c r="G171" s="7" t="n">
        <v>50</v>
      </c>
      <c r="H171" s="6" t="n">
        <v>58.4</v>
      </c>
      <c r="I171" s="6" t="n">
        <v>-2920</v>
      </c>
      <c r="J171" s="6" t="n">
        <v>-0</v>
      </c>
      <c r="K171" s="6" t="n">
        <v>-8.76</v>
      </c>
      <c r="L171" s="6" t="n">
        <v>-0</v>
      </c>
      <c r="M171" s="6" t="s">
        <f>=I171+J171+K171+L171</f>
      </c>
      <c r="N171" s="16"/>
    </row>
    <row collapsed="false" customFormat="false" customHeight="false" hidden="false" ht="12.1" outlineLevel="0" r="172">
      <c r="A172" s="20" t="n">
        <v>45691.450277778</v>
      </c>
      <c r="B172" s="16" t="s">
        <v>61</v>
      </c>
      <c r="C172" s="16" t="s">
        <v>518</v>
      </c>
      <c r="D172" s="16" t="s">
        <v>415</v>
      </c>
      <c r="E172" s="16" t="s">
        <v>62</v>
      </c>
      <c r="F172" s="16" t="s">
        <v>19</v>
      </c>
      <c r="G172" s="7" t="n">
        <v>2</v>
      </c>
      <c r="H172" s="6" t="n">
        <v>14.7995</v>
      </c>
      <c r="I172" s="6" t="n">
        <v>-29.6</v>
      </c>
      <c r="J172" s="6" t="n">
        <v>-0</v>
      </c>
      <c r="K172" s="6" t="n">
        <v>-0</v>
      </c>
      <c r="L172" s="6" t="n">
        <v>-0.02</v>
      </c>
      <c r="M172" s="6" t="s">
        <f>=I172+J172+K172+L172</f>
      </c>
      <c r="N172" s="16"/>
    </row>
    <row collapsed="false" customFormat="false" customHeight="false" hidden="false" ht="12.1" outlineLevel="0" r="173">
      <c r="A173" s="21" t="n">
        <v>45700</v>
      </c>
      <c r="B173" s="22" t="s">
        <v>493</v>
      </c>
      <c r="C173" s="22" t="s">
        <v>557</v>
      </c>
      <c r="D173" s="22" t="s">
        <v>493</v>
      </c>
      <c r="E173" s="22" t="s">
        <v>493</v>
      </c>
      <c r="F173" s="22" t="s">
        <v>19</v>
      </c>
      <c r="G173" s="23" t="n">
        <v>1</v>
      </c>
      <c r="H173" s="24" t="n">
        <v>69.8</v>
      </c>
      <c r="I173" s="24" t="n">
        <v>69.8</v>
      </c>
      <c r="J173" s="24" t="n">
        <v>0</v>
      </c>
      <c r="K173" s="24" t="n">
        <v>-0</v>
      </c>
      <c r="L173" s="24" t="n">
        <v>-0</v>
      </c>
      <c r="M173" s="6" t="s">
        <f>=I173+J173+K173+L173</f>
      </c>
      <c r="N173" s="22"/>
    </row>
    <row collapsed="false" customFormat="false" customHeight="false" hidden="false" ht="12.1" outlineLevel="0" r="174">
      <c r="A174" s="20" t="n">
        <v>45700.535150463</v>
      </c>
      <c r="B174" s="16" t="s">
        <v>61</v>
      </c>
      <c r="C174" s="16" t="s">
        <v>518</v>
      </c>
      <c r="D174" s="16" t="s">
        <v>415</v>
      </c>
      <c r="E174" s="16" t="s">
        <v>62</v>
      </c>
      <c r="F174" s="16" t="s">
        <v>19</v>
      </c>
      <c r="G174" s="7" t="n">
        <v>5</v>
      </c>
      <c r="H174" s="6" t="n">
        <v>14.8735</v>
      </c>
      <c r="I174" s="6" t="n">
        <v>-74.37</v>
      </c>
      <c r="J174" s="6" t="n">
        <v>-0</v>
      </c>
      <c r="K174" s="6" t="n">
        <v>-0</v>
      </c>
      <c r="L174" s="6" t="n">
        <v>-0.02</v>
      </c>
      <c r="M174" s="6" t="s">
        <f>=I174+J174+K174+L174</f>
      </c>
      <c r="N174" s="16"/>
    </row>
    <row collapsed="false" customFormat="false" customHeight="false" hidden="false" ht="12.1" outlineLevel="0" r="175">
      <c r="A175" s="25" t="n">
        <v>45702.331018519</v>
      </c>
      <c r="B175" s="26" t="s">
        <v>425</v>
      </c>
      <c r="C175" s="26" t="s">
        <v>482</v>
      </c>
      <c r="D175" s="26" t="s">
        <v>418</v>
      </c>
      <c r="E175" s="26" t="s">
        <v>17</v>
      </c>
      <c r="F175" s="26" t="s">
        <v>19</v>
      </c>
      <c r="G175" s="27" t="n">
        <v>-2000</v>
      </c>
      <c r="H175" s="28" t="n">
        <v>0.557</v>
      </c>
      <c r="I175" s="28" t="n">
        <v>1114</v>
      </c>
      <c r="J175" s="28" t="n">
        <v>0</v>
      </c>
      <c r="K175" s="28" t="n">
        <v>-3.34</v>
      </c>
      <c r="L175" s="28" t="n">
        <v>-0.33</v>
      </c>
      <c r="M175" s="6" t="s">
        <f>=I175+J175+K175+L175</f>
      </c>
      <c r="N175" s="26"/>
    </row>
    <row collapsed="false" customFormat="false" customHeight="false" hidden="false" ht="12.1" outlineLevel="0" r="176">
      <c r="A176" s="20" t="n">
        <v>45702.417141204</v>
      </c>
      <c r="B176" s="16" t="s">
        <v>432</v>
      </c>
      <c r="C176" s="16" t="s">
        <v>525</v>
      </c>
      <c r="D176" s="16" t="s">
        <v>415</v>
      </c>
      <c r="E176" s="16" t="s">
        <v>69</v>
      </c>
      <c r="F176" s="16" t="s">
        <v>19</v>
      </c>
      <c r="G176" s="7" t="n">
        <v>1</v>
      </c>
      <c r="H176" s="6" t="n">
        <v>97.5</v>
      </c>
      <c r="I176" s="6" t="n">
        <v>-975</v>
      </c>
      <c r="J176" s="6" t="n">
        <v>-14.05</v>
      </c>
      <c r="K176" s="6" t="n">
        <v>-2.93</v>
      </c>
      <c r="L176" s="6" t="n">
        <v>-0.09</v>
      </c>
      <c r="M176" s="6" t="s">
        <f>=I176+J176+K176+L176</f>
      </c>
      <c r="N176" s="16"/>
    </row>
    <row collapsed="false" customFormat="false" customHeight="false" hidden="false" ht="12.1" outlineLevel="0" r="177">
      <c r="A177" s="20" t="n">
        <v>45702.417476852</v>
      </c>
      <c r="B177" s="16" t="s">
        <v>61</v>
      </c>
      <c r="C177" s="16" t="s">
        <v>518</v>
      </c>
      <c r="D177" s="16" t="s">
        <v>415</v>
      </c>
      <c r="E177" s="16" t="s">
        <v>62</v>
      </c>
      <c r="F177" s="16" t="s">
        <v>19</v>
      </c>
      <c r="G177" s="7" t="n">
        <v>7</v>
      </c>
      <c r="H177" s="6" t="n">
        <v>14.9055</v>
      </c>
      <c r="I177" s="6" t="n">
        <v>-104.34</v>
      </c>
      <c r="J177" s="6" t="n">
        <v>-0</v>
      </c>
      <c r="K177" s="6" t="n">
        <v>-0</v>
      </c>
      <c r="L177" s="6" t="n">
        <v>-0.03</v>
      </c>
      <c r="M177" s="6" t="s">
        <f>=I177+J177+K177+L177</f>
      </c>
      <c r="N177" s="16"/>
    </row>
    <row collapsed="false" customFormat="false" customHeight="false" hidden="false" ht="12.1" outlineLevel="0" r="178">
      <c r="A178" s="21" t="n">
        <v>45705</v>
      </c>
      <c r="B178" s="22" t="s">
        <v>493</v>
      </c>
      <c r="C178" s="22" t="s">
        <v>558</v>
      </c>
      <c r="D178" s="22" t="s">
        <v>493</v>
      </c>
      <c r="E178" s="22" t="s">
        <v>493</v>
      </c>
      <c r="F178" s="22" t="s">
        <v>19</v>
      </c>
      <c r="G178" s="23" t="n">
        <v>1</v>
      </c>
      <c r="H178" s="24" t="n">
        <v>57.45</v>
      </c>
      <c r="I178" s="24" t="n">
        <v>57.45</v>
      </c>
      <c r="J178" s="24" t="n">
        <v>0</v>
      </c>
      <c r="K178" s="24" t="n">
        <v>-0</v>
      </c>
      <c r="L178" s="24" t="n">
        <v>-0</v>
      </c>
      <c r="M178" s="6" t="s">
        <f>=I178+J178+K178+L178</f>
      </c>
      <c r="N178" s="22"/>
    </row>
    <row collapsed="false" customFormat="false" customHeight="false" hidden="false" ht="12.1" outlineLevel="0" r="179">
      <c r="A179" s="20" t="n">
        <v>45705.613449074</v>
      </c>
      <c r="B179" s="16" t="s">
        <v>61</v>
      </c>
      <c r="C179" s="16" t="s">
        <v>518</v>
      </c>
      <c r="D179" s="16" t="s">
        <v>415</v>
      </c>
      <c r="E179" s="16" t="s">
        <v>62</v>
      </c>
      <c r="F179" s="16" t="s">
        <v>19</v>
      </c>
      <c r="G179" s="7" t="n">
        <v>4</v>
      </c>
      <c r="H179" s="6" t="n">
        <v>14.9135</v>
      </c>
      <c r="I179" s="6" t="n">
        <v>-59.65</v>
      </c>
      <c r="J179" s="6" t="n">
        <v>-0</v>
      </c>
      <c r="K179" s="6" t="n">
        <v>-0</v>
      </c>
      <c r="L179" s="6" t="n">
        <v>-0.02</v>
      </c>
      <c r="M179" s="6" t="s">
        <f>=I179+J179+K179+L179</f>
      </c>
      <c r="N179" s="16"/>
    </row>
    <row collapsed="false" customFormat="false" customHeight="false" hidden="false" ht="12.1" outlineLevel="0" r="180">
      <c r="A180" s="21" t="n">
        <v>45712</v>
      </c>
      <c r="B180" s="22" t="s">
        <v>493</v>
      </c>
      <c r="C180" s="22" t="s">
        <v>559</v>
      </c>
      <c r="D180" s="22" t="s">
        <v>493</v>
      </c>
      <c r="E180" s="22" t="s">
        <v>493</v>
      </c>
      <c r="F180" s="22" t="s">
        <v>19</v>
      </c>
      <c r="G180" s="23" t="n">
        <v>1</v>
      </c>
      <c r="H180" s="24" t="n">
        <v>91.65</v>
      </c>
      <c r="I180" s="24" t="n">
        <v>91.65</v>
      </c>
      <c r="J180" s="24" t="n">
        <v>0</v>
      </c>
      <c r="K180" s="24" t="n">
        <v>-0</v>
      </c>
      <c r="L180" s="24" t="n">
        <v>-0</v>
      </c>
      <c r="M180" s="6" t="s">
        <f>=I180+J180+K180+L180</f>
      </c>
      <c r="N180" s="22"/>
    </row>
    <row collapsed="false" customFormat="false" customHeight="false" hidden="false" ht="12.1" outlineLevel="0" r="181">
      <c r="A181" s="20" t="n">
        <v>45712.661458333</v>
      </c>
      <c r="B181" s="16" t="s">
        <v>61</v>
      </c>
      <c r="C181" s="16" t="s">
        <v>518</v>
      </c>
      <c r="D181" s="16" t="s">
        <v>415</v>
      </c>
      <c r="E181" s="16" t="s">
        <v>62</v>
      </c>
      <c r="F181" s="16" t="s">
        <v>19</v>
      </c>
      <c r="G181" s="7" t="n">
        <v>6</v>
      </c>
      <c r="H181" s="6" t="n">
        <v>14.9735</v>
      </c>
      <c r="I181" s="6" t="n">
        <v>-89.84</v>
      </c>
      <c r="J181" s="6" t="n">
        <v>-0</v>
      </c>
      <c r="K181" s="6" t="n">
        <v>-0</v>
      </c>
      <c r="L181" s="6" t="n">
        <v>-0.03</v>
      </c>
      <c r="M181" s="6" t="s">
        <f>=I181+J181+K181+L181</f>
      </c>
      <c r="N181" s="16"/>
    </row>
    <row collapsed="false" customFormat="false" customHeight="false" hidden="false" ht="12.1" outlineLevel="0" r="182">
      <c r="A182" s="21" t="n">
        <v>45719</v>
      </c>
      <c r="B182" s="22" t="s">
        <v>475</v>
      </c>
      <c r="C182" s="22" t="s">
        <v>131</v>
      </c>
      <c r="D182" s="22" t="s">
        <v>475</v>
      </c>
      <c r="E182" s="22" t="s">
        <v>475</v>
      </c>
      <c r="F182" s="22" t="s">
        <v>19</v>
      </c>
      <c r="G182" s="23" t="n">
        <v>1</v>
      </c>
      <c r="H182" s="24" t="n">
        <v>10000</v>
      </c>
      <c r="I182" s="24" t="n">
        <v>10000</v>
      </c>
      <c r="J182" s="24" t="n">
        <v>0</v>
      </c>
      <c r="K182" s="24" t="n">
        <v>-0</v>
      </c>
      <c r="L182" s="24" t="n">
        <v>-0</v>
      </c>
      <c r="M182" s="6" t="s">
        <f>=I182+J182+K182+L182</f>
      </c>
      <c r="N182" s="22"/>
    </row>
    <row collapsed="false" customFormat="false" customHeight="false" hidden="false" ht="12.1" outlineLevel="0" r="183">
      <c r="A183" s="20" t="n">
        <v>45719.574421296</v>
      </c>
      <c r="B183" s="16" t="s">
        <v>433</v>
      </c>
      <c r="C183" s="16" t="s">
        <v>560</v>
      </c>
      <c r="D183" s="16" t="s">
        <v>415</v>
      </c>
      <c r="E183" s="16" t="s">
        <v>17</v>
      </c>
      <c r="F183" s="16" t="s">
        <v>19</v>
      </c>
      <c r="G183" s="7" t="n">
        <v>10</v>
      </c>
      <c r="H183" s="6" t="n">
        <v>385.75</v>
      </c>
      <c r="I183" s="6" t="n">
        <v>-3857.5</v>
      </c>
      <c r="J183" s="6" t="n">
        <v>-0</v>
      </c>
      <c r="K183" s="6" t="n">
        <v>-11.57</v>
      </c>
      <c r="L183" s="6" t="n">
        <v>-1.16</v>
      </c>
      <c r="M183" s="6" t="s">
        <f>=I183+J183+K183+L183</f>
      </c>
      <c r="N183" s="16"/>
    </row>
    <row collapsed="false" customFormat="false" customHeight="false" hidden="false" ht="12.1" outlineLevel="0" r="184">
      <c r="A184" s="20" t="n">
        <v>45719.575196759</v>
      </c>
      <c r="B184" s="16" t="s">
        <v>39</v>
      </c>
      <c r="C184" s="16" t="s">
        <v>536</v>
      </c>
      <c r="D184" s="16" t="s">
        <v>415</v>
      </c>
      <c r="E184" s="16" t="s">
        <v>17</v>
      </c>
      <c r="F184" s="16" t="s">
        <v>19</v>
      </c>
      <c r="G184" s="7" t="n">
        <v>2</v>
      </c>
      <c r="H184" s="6" t="n">
        <v>1146.6</v>
      </c>
      <c r="I184" s="6" t="n">
        <v>-2293.2</v>
      </c>
      <c r="J184" s="6" t="n">
        <v>-0</v>
      </c>
      <c r="K184" s="6" t="n">
        <v>-6.88</v>
      </c>
      <c r="L184" s="6" t="n">
        <v>-0.69</v>
      </c>
      <c r="M184" s="6" t="s">
        <f>=I184+J184+K184+L184</f>
      </c>
      <c r="N184" s="16"/>
    </row>
    <row collapsed="false" customFormat="false" customHeight="false" hidden="false" ht="12.1" outlineLevel="0" r="185">
      <c r="A185" s="20" t="n">
        <v>45719.576550926</v>
      </c>
      <c r="B185" s="16" t="s">
        <v>48</v>
      </c>
      <c r="C185" s="16" t="s">
        <v>561</v>
      </c>
      <c r="D185" s="16" t="s">
        <v>415</v>
      </c>
      <c r="E185" s="16" t="s">
        <v>17</v>
      </c>
      <c r="F185" s="16" t="s">
        <v>19</v>
      </c>
      <c r="G185" s="7" t="n">
        <v>10</v>
      </c>
      <c r="H185" s="6" t="n">
        <v>203.25</v>
      </c>
      <c r="I185" s="6" t="n">
        <v>-2032.5</v>
      </c>
      <c r="J185" s="6" t="n">
        <v>-0</v>
      </c>
      <c r="K185" s="6" t="n">
        <v>-6.1</v>
      </c>
      <c r="L185" s="6" t="n">
        <v>-0.61</v>
      </c>
      <c r="M185" s="6" t="s">
        <f>=I185+J185+K185+L185</f>
      </c>
      <c r="N185" s="16"/>
    </row>
    <row collapsed="false" customFormat="false" customHeight="false" hidden="false" ht="12.1" outlineLevel="0" r="186">
      <c r="A186" s="20" t="n">
        <v>45719.577303241</v>
      </c>
      <c r="B186" s="16" t="s">
        <v>42</v>
      </c>
      <c r="C186" s="16" t="s">
        <v>491</v>
      </c>
      <c r="D186" s="16" t="s">
        <v>415</v>
      </c>
      <c r="E186" s="16" t="s">
        <v>17</v>
      </c>
      <c r="F186" s="16" t="s">
        <v>19</v>
      </c>
      <c r="G186" s="7" t="n">
        <v>400</v>
      </c>
      <c r="H186" s="6" t="n">
        <v>3.7135</v>
      </c>
      <c r="I186" s="6" t="n">
        <v>-1485.4</v>
      </c>
      <c r="J186" s="6" t="n">
        <v>-0</v>
      </c>
      <c r="K186" s="6" t="n">
        <v>-4.46</v>
      </c>
      <c r="L186" s="6" t="n">
        <v>-0.45</v>
      </c>
      <c r="M186" s="6" t="s">
        <f>=I186+J186+K186+L186</f>
      </c>
      <c r="N186" s="16"/>
    </row>
    <row collapsed="false" customFormat="false" customHeight="false" hidden="false" ht="12.1" outlineLevel="0" r="187">
      <c r="A187" s="20" t="n">
        <v>45719.577789352</v>
      </c>
      <c r="B187" s="16" t="s">
        <v>61</v>
      </c>
      <c r="C187" s="16" t="s">
        <v>518</v>
      </c>
      <c r="D187" s="16" t="s">
        <v>415</v>
      </c>
      <c r="E187" s="16" t="s">
        <v>62</v>
      </c>
      <c r="F187" s="16" t="s">
        <v>19</v>
      </c>
      <c r="G187" s="7" t="n">
        <v>20</v>
      </c>
      <c r="H187" s="6" t="n">
        <v>15.033</v>
      </c>
      <c r="I187" s="6" t="n">
        <v>-300.66</v>
      </c>
      <c r="J187" s="6" t="n">
        <v>-0</v>
      </c>
      <c r="K187" s="6" t="n">
        <v>-0</v>
      </c>
      <c r="L187" s="6" t="n">
        <v>-0.09</v>
      </c>
      <c r="M187" s="6" t="s">
        <f>=I187+J187+K187+L187</f>
      </c>
      <c r="N187" s="16"/>
    </row>
    <row collapsed="false" customFormat="false" customHeight="false" hidden="false" ht="12.1" outlineLevel="0" r="188">
      <c r="A188" s="21" t="n">
        <v>45721</v>
      </c>
      <c r="B188" s="22" t="s">
        <v>493</v>
      </c>
      <c r="C188" s="22" t="s">
        <v>562</v>
      </c>
      <c r="D188" s="22" t="s">
        <v>493</v>
      </c>
      <c r="E188" s="22" t="s">
        <v>493</v>
      </c>
      <c r="F188" s="22" t="s">
        <v>19</v>
      </c>
      <c r="G188" s="23" t="n">
        <v>1</v>
      </c>
      <c r="H188" s="24" t="n">
        <v>224.4</v>
      </c>
      <c r="I188" s="24" t="n">
        <v>224.4</v>
      </c>
      <c r="J188" s="24" t="n">
        <v>0</v>
      </c>
      <c r="K188" s="24" t="n">
        <v>-0</v>
      </c>
      <c r="L188" s="24" t="n">
        <v>-0</v>
      </c>
      <c r="M188" s="6" t="s">
        <f>=I188+J188+K188+L188</f>
      </c>
      <c r="N188" s="22"/>
    </row>
    <row collapsed="false" customFormat="false" customHeight="false" hidden="false" ht="12.1" outlineLevel="0" r="189">
      <c r="A189" s="20" t="n">
        <v>45721.726180556</v>
      </c>
      <c r="B189" s="16" t="s">
        <v>61</v>
      </c>
      <c r="C189" s="16" t="s">
        <v>518</v>
      </c>
      <c r="D189" s="16" t="s">
        <v>415</v>
      </c>
      <c r="E189" s="16" t="s">
        <v>62</v>
      </c>
      <c r="F189" s="16" t="s">
        <v>19</v>
      </c>
      <c r="G189" s="7" t="n">
        <v>15</v>
      </c>
      <c r="H189" s="6" t="n">
        <v>15.05</v>
      </c>
      <c r="I189" s="6" t="n">
        <v>-225.75</v>
      </c>
      <c r="J189" s="6" t="n">
        <v>-0</v>
      </c>
      <c r="K189" s="6" t="n">
        <v>-0</v>
      </c>
      <c r="L189" s="6" t="n">
        <v>-0.07</v>
      </c>
      <c r="M189" s="6" t="s">
        <f>=I189+J189+K189+L189</f>
      </c>
      <c r="N189" s="16"/>
    </row>
    <row collapsed="false" customFormat="false" customHeight="false" hidden="false" ht="12.1" outlineLevel="0" r="190">
      <c r="A190" s="21" t="n">
        <v>45735</v>
      </c>
      <c r="B190" s="22" t="s">
        <v>493</v>
      </c>
      <c r="C190" s="22" t="s">
        <v>563</v>
      </c>
      <c r="D190" s="22" t="s">
        <v>493</v>
      </c>
      <c r="E190" s="22" t="s">
        <v>493</v>
      </c>
      <c r="F190" s="22" t="s">
        <v>19</v>
      </c>
      <c r="G190" s="23" t="n">
        <v>1</v>
      </c>
      <c r="H190" s="24" t="n">
        <v>57.45</v>
      </c>
      <c r="I190" s="24" t="n">
        <v>57.45</v>
      </c>
      <c r="J190" s="24" t="n">
        <v>0</v>
      </c>
      <c r="K190" s="24" t="n">
        <v>-0</v>
      </c>
      <c r="L190" s="24" t="n">
        <v>-0</v>
      </c>
      <c r="M190" s="6" t="s">
        <f>=I190+J190+K190+L190</f>
      </c>
      <c r="N190" s="22"/>
    </row>
    <row collapsed="false" customFormat="false" customHeight="false" hidden="false" ht="12.1" outlineLevel="0" r="191">
      <c r="A191" s="20" t="n">
        <v>45735.539247685</v>
      </c>
      <c r="B191" s="16" t="s">
        <v>61</v>
      </c>
      <c r="C191" s="16" t="s">
        <v>518</v>
      </c>
      <c r="D191" s="16" t="s">
        <v>415</v>
      </c>
      <c r="E191" s="16" t="s">
        <v>62</v>
      </c>
      <c r="F191" s="16" t="s">
        <v>19</v>
      </c>
      <c r="G191" s="7" t="n">
        <v>4</v>
      </c>
      <c r="H191" s="6" t="n">
        <v>15.172</v>
      </c>
      <c r="I191" s="6" t="n">
        <v>-60.69</v>
      </c>
      <c r="J191" s="6" t="n">
        <v>-0</v>
      </c>
      <c r="K191" s="6" t="n">
        <v>-0</v>
      </c>
      <c r="L191" s="6" t="n">
        <v>-0.02</v>
      </c>
      <c r="M191" s="6" t="s">
        <f>=I191+J191+K191+L191</f>
      </c>
      <c r="N191" s="16"/>
    </row>
    <row collapsed="false" customFormat="false" customHeight="false" hidden="false" ht="12.1" outlineLevel="0" r="192">
      <c r="A192" s="21" t="n">
        <v>45742</v>
      </c>
      <c r="B192" s="22" t="s">
        <v>493</v>
      </c>
      <c r="C192" s="22" t="s">
        <v>564</v>
      </c>
      <c r="D192" s="22" t="s">
        <v>493</v>
      </c>
      <c r="E192" s="22" t="s">
        <v>493</v>
      </c>
      <c r="F192" s="22" t="s">
        <v>19</v>
      </c>
      <c r="G192" s="23" t="n">
        <v>1</v>
      </c>
      <c r="H192" s="24" t="n">
        <v>56.1</v>
      </c>
      <c r="I192" s="24" t="n">
        <v>56.1</v>
      </c>
      <c r="J192" s="24" t="n">
        <v>0</v>
      </c>
      <c r="K192" s="24" t="n">
        <v>-0</v>
      </c>
      <c r="L192" s="24" t="n">
        <v>-0</v>
      </c>
      <c r="M192" s="6" t="s">
        <f>=I192+J192+K192+L192</f>
      </c>
      <c r="N192" s="22"/>
    </row>
    <row collapsed="false" customFormat="false" customHeight="false" hidden="false" ht="12.1" outlineLevel="0" r="193">
      <c r="A193" s="21" t="n">
        <v>45742</v>
      </c>
      <c r="B193" s="22" t="s">
        <v>493</v>
      </c>
      <c r="C193" s="22" t="s">
        <v>565</v>
      </c>
      <c r="D193" s="22" t="s">
        <v>493</v>
      </c>
      <c r="E193" s="22" t="s">
        <v>493</v>
      </c>
      <c r="F193" s="22" t="s">
        <v>19</v>
      </c>
      <c r="G193" s="23" t="n">
        <v>1</v>
      </c>
      <c r="H193" s="24" t="n">
        <v>91.65</v>
      </c>
      <c r="I193" s="24" t="n">
        <v>91.65</v>
      </c>
      <c r="J193" s="24" t="n">
        <v>0</v>
      </c>
      <c r="K193" s="24" t="n">
        <v>-0</v>
      </c>
      <c r="L193" s="24" t="n">
        <v>-0</v>
      </c>
      <c r="M193" s="6" t="s">
        <f>=I193+J193+K193+L193</f>
      </c>
      <c r="N193" s="22"/>
    </row>
    <row collapsed="false" customFormat="false" customHeight="false" hidden="false" ht="12.1" outlineLevel="0" r="194">
      <c r="A194" s="20" t="n">
        <v>45742.636041667</v>
      </c>
      <c r="B194" s="16" t="s">
        <v>61</v>
      </c>
      <c r="C194" s="16" t="s">
        <v>518</v>
      </c>
      <c r="D194" s="16" t="s">
        <v>415</v>
      </c>
      <c r="E194" s="16" t="s">
        <v>62</v>
      </c>
      <c r="F194" s="16" t="s">
        <v>19</v>
      </c>
      <c r="G194" s="7" t="n">
        <v>4</v>
      </c>
      <c r="H194" s="6" t="n">
        <v>15.235</v>
      </c>
      <c r="I194" s="6" t="n">
        <v>-60.94</v>
      </c>
      <c r="J194" s="6" t="n">
        <v>-0</v>
      </c>
      <c r="K194" s="6" t="n">
        <v>-0</v>
      </c>
      <c r="L194" s="6" t="n">
        <v>-0.02</v>
      </c>
      <c r="M194" s="6" t="s">
        <f>=I194+J194+K194+L194</f>
      </c>
      <c r="N194" s="16"/>
    </row>
    <row collapsed="false" customFormat="false" customHeight="false" hidden="false" ht="12.1" outlineLevel="0" r="195">
      <c r="A195" s="20" t="n">
        <v>45742.732256944</v>
      </c>
      <c r="B195" s="16" t="s">
        <v>61</v>
      </c>
      <c r="C195" s="16" t="s">
        <v>518</v>
      </c>
      <c r="D195" s="16" t="s">
        <v>415</v>
      </c>
      <c r="E195" s="16" t="s">
        <v>62</v>
      </c>
      <c r="F195" s="16" t="s">
        <v>19</v>
      </c>
      <c r="G195" s="7" t="n">
        <v>6</v>
      </c>
      <c r="H195" s="6" t="n">
        <v>15.2345</v>
      </c>
      <c r="I195" s="6" t="n">
        <v>-91.41</v>
      </c>
      <c r="J195" s="6" t="n">
        <v>-0</v>
      </c>
      <c r="K195" s="6" t="n">
        <v>-0</v>
      </c>
      <c r="L195" s="6" t="n">
        <v>-0.03</v>
      </c>
      <c r="M195" s="6" t="s">
        <f>=I195+J195+K195+L195</f>
      </c>
      <c r="N195" s="16"/>
    </row>
    <row collapsed="false" customFormat="false" customHeight="false" hidden="false" ht="12.1" outlineLevel="0" r="196">
      <c r="A196" s="21" t="n">
        <v>45748</v>
      </c>
      <c r="B196" s="22" t="s">
        <v>475</v>
      </c>
      <c r="C196" s="22" t="s">
        <v>131</v>
      </c>
      <c r="D196" s="22" t="s">
        <v>475</v>
      </c>
      <c r="E196" s="22" t="s">
        <v>475</v>
      </c>
      <c r="F196" s="22" t="s">
        <v>19</v>
      </c>
      <c r="G196" s="23" t="n">
        <v>1</v>
      </c>
      <c r="H196" s="24" t="n">
        <v>10000</v>
      </c>
      <c r="I196" s="24" t="n">
        <v>10000</v>
      </c>
      <c r="J196" s="24" t="n">
        <v>0</v>
      </c>
      <c r="K196" s="24" t="n">
        <v>-0</v>
      </c>
      <c r="L196" s="24" t="n">
        <v>-0</v>
      </c>
      <c r="M196" s="6" t="s">
        <f>=I196+J196+K196+L196</f>
      </c>
      <c r="N196" s="22"/>
    </row>
    <row collapsed="false" customFormat="false" customHeight="false" hidden="false" ht="12.1" outlineLevel="0" r="197">
      <c r="A197" s="20" t="n">
        <v>45748.429525463</v>
      </c>
      <c r="B197" s="16" t="s">
        <v>24</v>
      </c>
      <c r="C197" s="16" t="s">
        <v>566</v>
      </c>
      <c r="D197" s="16" t="s">
        <v>415</v>
      </c>
      <c r="E197" s="16" t="s">
        <v>17</v>
      </c>
      <c r="F197" s="16" t="s">
        <v>19</v>
      </c>
      <c r="G197" s="7" t="n">
        <v>3</v>
      </c>
      <c r="H197" s="6" t="n">
        <v>3310</v>
      </c>
      <c r="I197" s="6" t="n">
        <v>-9930</v>
      </c>
      <c r="J197" s="6" t="n">
        <v>-0</v>
      </c>
      <c r="K197" s="6" t="n">
        <v>-29.79</v>
      </c>
      <c r="L197" s="6" t="n">
        <v>-0</v>
      </c>
      <c r="M197" s="6" t="s">
        <f>=I197+J197+K197+L197</f>
      </c>
      <c r="N197" s="16"/>
    </row>
    <row collapsed="false" customFormat="false" customHeight="false" hidden="false" ht="12.1" outlineLevel="0" r="198">
      <c r="A198" s="20" t="n">
        <v>45748.430162037</v>
      </c>
      <c r="B198" s="16" t="s">
        <v>61</v>
      </c>
      <c r="C198" s="16" t="s">
        <v>518</v>
      </c>
      <c r="D198" s="16" t="s">
        <v>415</v>
      </c>
      <c r="E198" s="16" t="s">
        <v>62</v>
      </c>
      <c r="F198" s="16" t="s">
        <v>19</v>
      </c>
      <c r="G198" s="7" t="n">
        <v>2</v>
      </c>
      <c r="H198" s="6" t="n">
        <v>15.2865</v>
      </c>
      <c r="I198" s="6" t="n">
        <v>-30.57</v>
      </c>
      <c r="J198" s="6" t="n">
        <v>-0</v>
      </c>
      <c r="K198" s="6" t="n">
        <v>-0</v>
      </c>
      <c r="L198" s="6" t="n">
        <v>-0.02</v>
      </c>
      <c r="M198" s="6" t="s">
        <f>=I198+J198+K198+L198</f>
      </c>
      <c r="N198" s="16"/>
    </row>
    <row collapsed="false" customFormat="false" customHeight="false" hidden="false" ht="12.1" outlineLevel="0" r="199">
      <c r="A199" s="21" t="n">
        <v>45749</v>
      </c>
      <c r="B199" s="22" t="s">
        <v>493</v>
      </c>
      <c r="C199" s="22" t="s">
        <v>567</v>
      </c>
      <c r="D199" s="22" t="s">
        <v>493</v>
      </c>
      <c r="E199" s="22" t="s">
        <v>493</v>
      </c>
      <c r="F199" s="22" t="s">
        <v>19</v>
      </c>
      <c r="G199" s="23" t="n">
        <v>1</v>
      </c>
      <c r="H199" s="24" t="n">
        <v>76.78</v>
      </c>
      <c r="I199" s="24" t="n">
        <v>76.78</v>
      </c>
      <c r="J199" s="24" t="n">
        <v>0</v>
      </c>
      <c r="K199" s="24" t="n">
        <v>-0</v>
      </c>
      <c r="L199" s="24" t="n">
        <v>-0</v>
      </c>
      <c r="M199" s="6" t="s">
        <f>=I199+J199+K199+L199</f>
      </c>
      <c r="N199" s="22"/>
    </row>
    <row collapsed="false" customFormat="false" customHeight="false" hidden="false" ht="12.1" outlineLevel="0" r="200">
      <c r="A200" s="20" t="n">
        <v>45749.655983796</v>
      </c>
      <c r="B200" s="16" t="s">
        <v>61</v>
      </c>
      <c r="C200" s="16" t="s">
        <v>518</v>
      </c>
      <c r="D200" s="16" t="s">
        <v>415</v>
      </c>
      <c r="E200" s="16" t="s">
        <v>62</v>
      </c>
      <c r="F200" s="16" t="s">
        <v>19</v>
      </c>
      <c r="G200" s="7" t="n">
        <v>5</v>
      </c>
      <c r="H200" s="6" t="n">
        <v>15.296</v>
      </c>
      <c r="I200" s="6" t="n">
        <v>-76.48</v>
      </c>
      <c r="J200" s="6" t="n">
        <v>-0</v>
      </c>
      <c r="K200" s="6" t="n">
        <v>-0</v>
      </c>
      <c r="L200" s="6" t="n">
        <v>-0.02</v>
      </c>
      <c r="M200" s="6" t="s">
        <f>=I200+J200+K200+L200</f>
      </c>
      <c r="N200" s="16"/>
    </row>
    <row collapsed="false" customFormat="false" customHeight="false" hidden="false" ht="12.1" outlineLevel="0" r="201">
      <c r="A201" s="21" t="n">
        <v>45756</v>
      </c>
      <c r="B201" s="22" t="s">
        <v>493</v>
      </c>
      <c r="C201" s="22" t="s">
        <v>568</v>
      </c>
      <c r="D201" s="22" t="s">
        <v>493</v>
      </c>
      <c r="E201" s="22" t="s">
        <v>493</v>
      </c>
      <c r="F201" s="22" t="s">
        <v>19</v>
      </c>
      <c r="G201" s="23" t="n">
        <v>1</v>
      </c>
      <c r="H201" s="24" t="n">
        <v>79.28</v>
      </c>
      <c r="I201" s="24" t="n">
        <v>79.28</v>
      </c>
      <c r="J201" s="24" t="n">
        <v>0</v>
      </c>
      <c r="K201" s="24" t="n">
        <v>-0</v>
      </c>
      <c r="L201" s="24" t="n">
        <v>-0</v>
      </c>
      <c r="M201" s="6" t="s">
        <f>=I201+J201+K201+L201</f>
      </c>
      <c r="N201" s="22"/>
    </row>
    <row collapsed="false" customFormat="false" customHeight="false" hidden="false" ht="12.1" outlineLevel="0" r="202">
      <c r="A202" s="20" t="n">
        <v>45756.622974537</v>
      </c>
      <c r="B202" s="16" t="s">
        <v>61</v>
      </c>
      <c r="C202" s="16" t="s">
        <v>518</v>
      </c>
      <c r="D202" s="16" t="s">
        <v>415</v>
      </c>
      <c r="E202" s="16" t="s">
        <v>62</v>
      </c>
      <c r="F202" s="16" t="s">
        <v>19</v>
      </c>
      <c r="G202" s="7" t="n">
        <v>5</v>
      </c>
      <c r="H202" s="6" t="n">
        <v>15.359</v>
      </c>
      <c r="I202" s="6" t="n">
        <v>-76.8</v>
      </c>
      <c r="J202" s="6" t="n">
        <v>-0</v>
      </c>
      <c r="K202" s="6" t="n">
        <v>-0</v>
      </c>
      <c r="L202" s="6" t="n">
        <v>-0.02</v>
      </c>
      <c r="M202" s="6" t="s">
        <f>=I202+J202+K202+L202</f>
      </c>
      <c r="N202" s="16"/>
    </row>
    <row collapsed="false" customFormat="false" customHeight="false" hidden="false" ht="12.1" outlineLevel="0" r="203">
      <c r="A203" s="21" t="n">
        <v>45763</v>
      </c>
      <c r="B203" s="22" t="s">
        <v>493</v>
      </c>
      <c r="C203" s="22" t="s">
        <v>569</v>
      </c>
      <c r="D203" s="22" t="s">
        <v>493</v>
      </c>
      <c r="E203" s="22" t="s">
        <v>493</v>
      </c>
      <c r="F203" s="22" t="s">
        <v>19</v>
      </c>
      <c r="G203" s="23" t="n">
        <v>1</v>
      </c>
      <c r="H203" s="24" t="n">
        <v>38.15</v>
      </c>
      <c r="I203" s="24" t="n">
        <v>38.15</v>
      </c>
      <c r="J203" s="24" t="n">
        <v>0</v>
      </c>
      <c r="K203" s="24" t="n">
        <v>-0</v>
      </c>
      <c r="L203" s="24" t="n">
        <v>-0</v>
      </c>
      <c r="M203" s="6" t="s">
        <f>=I203+J203+K203+L203</f>
      </c>
      <c r="N203" s="22"/>
    </row>
    <row collapsed="false" customFormat="false" customHeight="false" hidden="false" ht="12.1" outlineLevel="0" r="204">
      <c r="A204" s="20" t="n">
        <v>45763.51806713</v>
      </c>
      <c r="B204" s="16" t="s">
        <v>61</v>
      </c>
      <c r="C204" s="16" t="s">
        <v>518</v>
      </c>
      <c r="D204" s="16" t="s">
        <v>415</v>
      </c>
      <c r="E204" s="16" t="s">
        <v>62</v>
      </c>
      <c r="F204" s="16" t="s">
        <v>19</v>
      </c>
      <c r="G204" s="7" t="n">
        <v>1</v>
      </c>
      <c r="H204" s="6" t="n">
        <v>15.4235</v>
      </c>
      <c r="I204" s="6" t="n">
        <v>-15.42</v>
      </c>
      <c r="J204" s="6" t="n">
        <v>-0</v>
      </c>
      <c r="K204" s="6" t="n">
        <v>-0</v>
      </c>
      <c r="L204" s="6" t="n">
        <v>-0.02</v>
      </c>
      <c r="M204" s="6" t="s">
        <f>=I204+J204+K204+L204</f>
      </c>
      <c r="N204" s="16"/>
    </row>
    <row collapsed="false" customFormat="false" customHeight="false" hidden="false" ht="12.1" outlineLevel="0" r="205">
      <c r="A205" s="20" t="n">
        <v>45763.571724537</v>
      </c>
      <c r="B205" s="16" t="s">
        <v>61</v>
      </c>
      <c r="C205" s="16" t="s">
        <v>518</v>
      </c>
      <c r="D205" s="16" t="s">
        <v>415</v>
      </c>
      <c r="E205" s="16" t="s">
        <v>62</v>
      </c>
      <c r="F205" s="16" t="s">
        <v>19</v>
      </c>
      <c r="G205" s="7" t="n">
        <v>2</v>
      </c>
      <c r="H205" s="6" t="n">
        <v>15.424</v>
      </c>
      <c r="I205" s="6" t="n">
        <v>-30.85</v>
      </c>
      <c r="J205" s="6" t="n">
        <v>-0</v>
      </c>
      <c r="K205" s="6" t="n">
        <v>-0</v>
      </c>
      <c r="L205" s="6" t="n">
        <v>-0.02</v>
      </c>
      <c r="M205" s="6" t="s">
        <f>=I205+J205+K205+L205</f>
      </c>
      <c r="N205" s="16"/>
    </row>
    <row collapsed="false" customFormat="false" customHeight="false" hidden="false" ht="12.1" outlineLevel="0" r="206">
      <c r="A206" s="21" t="n">
        <v>45765</v>
      </c>
      <c r="B206" s="22" t="s">
        <v>493</v>
      </c>
      <c r="C206" s="22" t="s">
        <v>570</v>
      </c>
      <c r="D206" s="22" t="s">
        <v>493</v>
      </c>
      <c r="E206" s="22" t="s">
        <v>493</v>
      </c>
      <c r="F206" s="22" t="s">
        <v>19</v>
      </c>
      <c r="G206" s="23" t="n">
        <v>1</v>
      </c>
      <c r="H206" s="24" t="n">
        <v>57.45</v>
      </c>
      <c r="I206" s="24" t="n">
        <v>57.45</v>
      </c>
      <c r="J206" s="24" t="n">
        <v>0</v>
      </c>
      <c r="K206" s="24" t="n">
        <v>-0</v>
      </c>
      <c r="L206" s="24" t="n">
        <v>-0</v>
      </c>
      <c r="M206" s="6" t="s">
        <f>=I206+J206+K206+L206</f>
      </c>
      <c r="N206" s="22"/>
    </row>
    <row collapsed="false" customFormat="false" customHeight="false" hidden="false" ht="12.1" outlineLevel="0" r="207">
      <c r="A207" s="20" t="n">
        <v>45765.648506944</v>
      </c>
      <c r="B207" s="16" t="s">
        <v>61</v>
      </c>
      <c r="C207" s="16" t="s">
        <v>518</v>
      </c>
      <c r="D207" s="16" t="s">
        <v>415</v>
      </c>
      <c r="E207" s="16" t="s">
        <v>62</v>
      </c>
      <c r="F207" s="16" t="s">
        <v>19</v>
      </c>
      <c r="G207" s="7" t="n">
        <v>4</v>
      </c>
      <c r="H207" s="6" t="n">
        <v>15.4585</v>
      </c>
      <c r="I207" s="6" t="n">
        <v>-61.83</v>
      </c>
      <c r="J207" s="6" t="n">
        <v>-0</v>
      </c>
      <c r="K207" s="6" t="n">
        <v>-0</v>
      </c>
      <c r="L207" s="6" t="n">
        <v>-0.02</v>
      </c>
      <c r="M207" s="6" t="s">
        <f>=I207+J207+K207+L207</f>
      </c>
      <c r="N207" s="16"/>
    </row>
    <row collapsed="false" customFormat="false" customHeight="false" hidden="false" ht="12.1" outlineLevel="0" r="208">
      <c r="A208" s="21" t="n">
        <v>45772</v>
      </c>
      <c r="B208" s="22" t="s">
        <v>493</v>
      </c>
      <c r="C208" s="22" t="s">
        <v>571</v>
      </c>
      <c r="D208" s="22" t="s">
        <v>493</v>
      </c>
      <c r="E208" s="22" t="s">
        <v>493</v>
      </c>
      <c r="F208" s="22" t="s">
        <v>19</v>
      </c>
      <c r="G208" s="23" t="n">
        <v>1</v>
      </c>
      <c r="H208" s="24" t="n">
        <v>91.65</v>
      </c>
      <c r="I208" s="24" t="n">
        <v>91.65</v>
      </c>
      <c r="J208" s="24" t="n">
        <v>0</v>
      </c>
      <c r="K208" s="24" t="n">
        <v>-0</v>
      </c>
      <c r="L208" s="24" t="n">
        <v>-0</v>
      </c>
      <c r="M208" s="6" t="s">
        <f>=I208+J208+K208+L208</f>
      </c>
      <c r="N208" s="22"/>
    </row>
    <row collapsed="false" customFormat="false" customHeight="false" hidden="false" ht="12.1" outlineLevel="0" r="209">
      <c r="A209" s="20" t="n">
        <v>45772.644270833</v>
      </c>
      <c r="B209" s="16" t="s">
        <v>61</v>
      </c>
      <c r="C209" s="16" t="s">
        <v>518</v>
      </c>
      <c r="D209" s="16" t="s">
        <v>415</v>
      </c>
      <c r="E209" s="16" t="s">
        <v>62</v>
      </c>
      <c r="F209" s="16" t="s">
        <v>19</v>
      </c>
      <c r="G209" s="7" t="n">
        <v>6</v>
      </c>
      <c r="H209" s="6" t="n">
        <v>15.52</v>
      </c>
      <c r="I209" s="6" t="n">
        <v>-93.12</v>
      </c>
      <c r="J209" s="6" t="n">
        <v>-0</v>
      </c>
      <c r="K209" s="6" t="n">
        <v>-0</v>
      </c>
      <c r="L209" s="6" t="n">
        <v>-0.03</v>
      </c>
      <c r="M209" s="6" t="s">
        <f>=I209+J209+K209+L209</f>
      </c>
      <c r="N209" s="16"/>
    </row>
    <row collapsed="false" customFormat="false" customHeight="false" hidden="false" ht="12.1" outlineLevel="0" r="210">
      <c r="A210" s="21" t="n">
        <v>45777</v>
      </c>
      <c r="B210" s="22" t="s">
        <v>493</v>
      </c>
      <c r="C210" s="22" t="s">
        <v>572</v>
      </c>
      <c r="D210" s="22" t="s">
        <v>493</v>
      </c>
      <c r="E210" s="22" t="s">
        <v>493</v>
      </c>
      <c r="F210" s="22" t="s">
        <v>19</v>
      </c>
      <c r="G210" s="23" t="n">
        <v>1</v>
      </c>
      <c r="H210" s="24" t="n">
        <v>209</v>
      </c>
      <c r="I210" s="24" t="n">
        <v>209</v>
      </c>
      <c r="J210" s="24" t="n">
        <v>0</v>
      </c>
      <c r="K210" s="24" t="n">
        <v>-0</v>
      </c>
      <c r="L210" s="24" t="n">
        <v>-0</v>
      </c>
      <c r="M210" s="6" t="s">
        <f>=I210+J210+K210+L210</f>
      </c>
      <c r="N210" s="22"/>
    </row>
    <row collapsed="false" customFormat="false" customHeight="false" hidden="false" ht="12.1" outlineLevel="0" r="211">
      <c r="A211" s="20" t="n">
        <v>45777.586585648</v>
      </c>
      <c r="B211" s="16" t="s">
        <v>61</v>
      </c>
      <c r="C211" s="16" t="s">
        <v>518</v>
      </c>
      <c r="D211" s="16" t="s">
        <v>415</v>
      </c>
      <c r="E211" s="16" t="s">
        <v>62</v>
      </c>
      <c r="F211" s="16" t="s">
        <v>19</v>
      </c>
      <c r="G211" s="7" t="n">
        <v>13</v>
      </c>
      <c r="H211" s="6" t="n">
        <v>15.554</v>
      </c>
      <c r="I211" s="6" t="n">
        <v>-202.2</v>
      </c>
      <c r="J211" s="6" t="n">
        <v>-0</v>
      </c>
      <c r="K211" s="6" t="n">
        <v>-0</v>
      </c>
      <c r="L211" s="6" t="n">
        <v>-0.06</v>
      </c>
      <c r="M211" s="6" t="s">
        <f>=I211+J211+K211+L211</f>
      </c>
      <c r="N211" s="16"/>
    </row>
    <row collapsed="false" customFormat="false" customHeight="false" hidden="false" ht="12.1" outlineLevel="0" r="212">
      <c r="A212" s="25" t="n">
        <v>45782.806099537</v>
      </c>
      <c r="B212" s="26" t="s">
        <v>61</v>
      </c>
      <c r="C212" s="26" t="s">
        <v>518</v>
      </c>
      <c r="D212" s="26" t="s">
        <v>418</v>
      </c>
      <c r="E212" s="26" t="s">
        <v>62</v>
      </c>
      <c r="F212" s="26" t="s">
        <v>19</v>
      </c>
      <c r="G212" s="27" t="n">
        <v>-408</v>
      </c>
      <c r="H212" s="28" t="n">
        <v>15.588</v>
      </c>
      <c r="I212" s="28" t="n">
        <v>6359.9</v>
      </c>
      <c r="J212" s="28" t="n">
        <v>0</v>
      </c>
      <c r="K212" s="28" t="n">
        <v>-0</v>
      </c>
      <c r="L212" s="28" t="n">
        <v>-1.91</v>
      </c>
      <c r="M212" s="6" t="s">
        <f>=I212+J212+K212+L212</f>
      </c>
      <c r="N212" s="26"/>
    </row>
    <row collapsed="false" customFormat="false" customHeight="false" hidden="false" ht="12.1" outlineLevel="0" r="213">
      <c r="A213" s="20" t="n">
        <v>45782.80681713</v>
      </c>
      <c r="B213" s="16" t="s">
        <v>16</v>
      </c>
      <c r="C213" s="16" t="s">
        <v>555</v>
      </c>
      <c r="D213" s="16" t="s">
        <v>415</v>
      </c>
      <c r="E213" s="16" t="s">
        <v>17</v>
      </c>
      <c r="F213" s="16" t="s">
        <v>19</v>
      </c>
      <c r="G213" s="7" t="n">
        <v>1</v>
      </c>
      <c r="H213" s="6" t="n">
        <v>6315.5</v>
      </c>
      <c r="I213" s="6" t="n">
        <v>-6315.5</v>
      </c>
      <c r="J213" s="6" t="n">
        <v>-0</v>
      </c>
      <c r="K213" s="6" t="n">
        <v>-18.95</v>
      </c>
      <c r="L213" s="6" t="n">
        <v>-1.9</v>
      </c>
      <c r="M213" s="6" t="s">
        <f>=I213+J213+K213+L213</f>
      </c>
      <c r="N213" s="16"/>
    </row>
    <row collapsed="false" customFormat="false" customHeight="false" hidden="false" ht="12.1" outlineLevel="0" r="214">
      <c r="A214" s="20" t="n">
        <v>45782.808634259</v>
      </c>
      <c r="B214" s="16" t="s">
        <v>61</v>
      </c>
      <c r="C214" s="16" t="s">
        <v>518</v>
      </c>
      <c r="D214" s="16" t="s">
        <v>415</v>
      </c>
      <c r="E214" s="16" t="s">
        <v>62</v>
      </c>
      <c r="F214" s="16" t="s">
        <v>19</v>
      </c>
      <c r="G214" s="7" t="n">
        <v>1</v>
      </c>
      <c r="H214" s="6" t="n">
        <v>15.588</v>
      </c>
      <c r="I214" s="6" t="n">
        <v>-15.59</v>
      </c>
      <c r="J214" s="6" t="n">
        <v>-0</v>
      </c>
      <c r="K214" s="6" t="n">
        <v>-0</v>
      </c>
      <c r="L214" s="6" t="n">
        <v>-0.02</v>
      </c>
      <c r="M214" s="6" t="s">
        <f>=I214+J214+K214+L214</f>
      </c>
      <c r="N214" s="16"/>
    </row>
    <row collapsed="false" customFormat="false" customHeight="false" hidden="false" ht="12.1" outlineLevel="0" r="215">
      <c r="A215" s="21" t="n">
        <v>45790</v>
      </c>
      <c r="B215" s="22" t="s">
        <v>493</v>
      </c>
      <c r="C215" s="22" t="s">
        <v>573</v>
      </c>
      <c r="D215" s="22" t="s">
        <v>493</v>
      </c>
      <c r="E215" s="22" t="s">
        <v>493</v>
      </c>
      <c r="F215" s="22" t="s">
        <v>19</v>
      </c>
      <c r="G215" s="23" t="n">
        <v>1</v>
      </c>
      <c r="H215" s="24" t="n">
        <v>258.2</v>
      </c>
      <c r="I215" s="24" t="n">
        <v>258.2</v>
      </c>
      <c r="J215" s="24" t="n">
        <v>0</v>
      </c>
      <c r="K215" s="24" t="n">
        <v>-0</v>
      </c>
      <c r="L215" s="24" t="n">
        <v>-0</v>
      </c>
      <c r="M215" s="6" t="s">
        <f>=I215+J215+K215+L215</f>
      </c>
      <c r="N215" s="22"/>
    </row>
    <row collapsed="false" customFormat="false" customHeight="false" hidden="false" ht="12.1" outlineLevel="0" r="216">
      <c r="A216" s="20" t="n">
        <v>45790.515219907</v>
      </c>
      <c r="B216" s="16" t="s">
        <v>61</v>
      </c>
      <c r="C216" s="16" t="s">
        <v>518</v>
      </c>
      <c r="D216" s="16" t="s">
        <v>415</v>
      </c>
      <c r="E216" s="16" t="s">
        <v>62</v>
      </c>
      <c r="F216" s="16" t="s">
        <v>19</v>
      </c>
      <c r="G216" s="7" t="n">
        <v>17</v>
      </c>
      <c r="H216" s="6" t="n">
        <v>15.6575</v>
      </c>
      <c r="I216" s="6" t="n">
        <v>-266.18</v>
      </c>
      <c r="J216" s="6" t="n">
        <v>-0</v>
      </c>
      <c r="K216" s="6" t="n">
        <v>-0</v>
      </c>
      <c r="L216" s="6" t="n">
        <v>-0.08</v>
      </c>
      <c r="M216" s="6" t="s">
        <f>=I216+J216+K216+L216</f>
      </c>
      <c r="N216" s="16"/>
    </row>
    <row collapsed="false" customFormat="false" customHeight="false" hidden="false" ht="12.1" outlineLevel="0" r="217">
      <c r="A217" s="21" t="n">
        <v>45796</v>
      </c>
      <c r="B217" s="22" t="s">
        <v>493</v>
      </c>
      <c r="C217" s="22" t="s">
        <v>574</v>
      </c>
      <c r="D217" s="22" t="s">
        <v>493</v>
      </c>
      <c r="E217" s="22" t="s">
        <v>493</v>
      </c>
      <c r="F217" s="22" t="s">
        <v>19</v>
      </c>
      <c r="G217" s="23" t="n">
        <v>1</v>
      </c>
      <c r="H217" s="24" t="n">
        <v>57.45</v>
      </c>
      <c r="I217" s="24" t="n">
        <v>57.45</v>
      </c>
      <c r="J217" s="24" t="n">
        <v>0</v>
      </c>
      <c r="K217" s="24" t="n">
        <v>-0</v>
      </c>
      <c r="L217" s="24" t="n">
        <v>-0</v>
      </c>
      <c r="M217" s="6" t="s">
        <f>=I217+J217+K217+L217</f>
      </c>
      <c r="N217" s="22"/>
    </row>
    <row collapsed="false" customFormat="false" customHeight="false" hidden="false" ht="12.1" outlineLevel="0" r="218">
      <c r="A218" s="20" t="n">
        <v>45796.63568287</v>
      </c>
      <c r="B218" s="16" t="s">
        <v>61</v>
      </c>
      <c r="C218" s="16" t="s">
        <v>518</v>
      </c>
      <c r="D218" s="16" t="s">
        <v>415</v>
      </c>
      <c r="E218" s="16" t="s">
        <v>62</v>
      </c>
      <c r="F218" s="16" t="s">
        <v>19</v>
      </c>
      <c r="G218" s="7" t="n">
        <v>4</v>
      </c>
      <c r="H218" s="6" t="n">
        <v>15.7115</v>
      </c>
      <c r="I218" s="6" t="n">
        <v>-62.85</v>
      </c>
      <c r="J218" s="6" t="n">
        <v>-0</v>
      </c>
      <c r="K218" s="6" t="n">
        <v>-0</v>
      </c>
      <c r="L218" s="6" t="n">
        <v>-0.02</v>
      </c>
      <c r="M218" s="6" t="s">
        <f>=I218+J218+K218+L218</f>
      </c>
      <c r="N218" s="16"/>
    </row>
    <row collapsed="false" customFormat="false" customHeight="false" hidden="false" ht="12.1" outlineLevel="0" r="219">
      <c r="A219" s="21" t="n">
        <v>45803</v>
      </c>
      <c r="B219" s="22" t="s">
        <v>493</v>
      </c>
      <c r="C219" s="22" t="s">
        <v>575</v>
      </c>
      <c r="D219" s="22" t="s">
        <v>493</v>
      </c>
      <c r="E219" s="22" t="s">
        <v>493</v>
      </c>
      <c r="F219" s="22" t="s">
        <v>19</v>
      </c>
      <c r="G219" s="23" t="n">
        <v>1</v>
      </c>
      <c r="H219" s="24" t="n">
        <v>84</v>
      </c>
      <c r="I219" s="24" t="n">
        <v>84</v>
      </c>
      <c r="J219" s="24" t="n">
        <v>0</v>
      </c>
      <c r="K219" s="24" t="n">
        <v>-0</v>
      </c>
      <c r="L219" s="24" t="n">
        <v>-0</v>
      </c>
      <c r="M219" s="6" t="s">
        <f>=I219+J219+K219+L219</f>
      </c>
      <c r="N219" s="22"/>
    </row>
    <row collapsed="false" customFormat="false" customHeight="false" hidden="false" ht="12.1" outlineLevel="0" r="220">
      <c r="A220" s="21" t="n">
        <v>45803</v>
      </c>
      <c r="B220" s="22" t="s">
        <v>493</v>
      </c>
      <c r="C220" s="22" t="s">
        <v>576</v>
      </c>
      <c r="D220" s="22" t="s">
        <v>493</v>
      </c>
      <c r="E220" s="22" t="s">
        <v>493</v>
      </c>
      <c r="F220" s="22" t="s">
        <v>19</v>
      </c>
      <c r="G220" s="23" t="n">
        <v>1</v>
      </c>
      <c r="H220" s="24" t="n">
        <v>91.65</v>
      </c>
      <c r="I220" s="24" t="n">
        <v>91.65</v>
      </c>
      <c r="J220" s="24" t="n">
        <v>0</v>
      </c>
      <c r="K220" s="24" t="n">
        <v>-0</v>
      </c>
      <c r="L220" s="24" t="n">
        <v>-0</v>
      </c>
      <c r="M220" s="6" t="s">
        <f>=I220+J220+K220+L220</f>
      </c>
      <c r="N220" s="22"/>
    </row>
    <row collapsed="false" customFormat="false" customHeight="false" hidden="false" ht="12.1" outlineLevel="0" r="221">
      <c r="A221" s="20" t="n">
        <v>45803.748078704</v>
      </c>
      <c r="B221" s="16" t="s">
        <v>61</v>
      </c>
      <c r="C221" s="16" t="s">
        <v>518</v>
      </c>
      <c r="D221" s="16" t="s">
        <v>415</v>
      </c>
      <c r="E221" s="16" t="s">
        <v>62</v>
      </c>
      <c r="F221" s="16" t="s">
        <v>19</v>
      </c>
      <c r="G221" s="7" t="n">
        <v>11</v>
      </c>
      <c r="H221" s="6" t="n">
        <v>15.773</v>
      </c>
      <c r="I221" s="6" t="n">
        <v>-173.5</v>
      </c>
      <c r="J221" s="6" t="n">
        <v>-0</v>
      </c>
      <c r="K221" s="6" t="n">
        <v>-0</v>
      </c>
      <c r="L221" s="6" t="n">
        <v>-0.05</v>
      </c>
      <c r="M221" s="6" t="s">
        <f>=I221+J221+K221+L221</f>
      </c>
      <c r="N221" s="16"/>
    </row>
    <row collapsed="false" customFormat="false" customHeight="false" hidden="false" ht="12.1" outlineLevel="0" r="222">
      <c r="A222" s="21" t="n">
        <v>45805</v>
      </c>
      <c r="B222" s="22" t="s">
        <v>493</v>
      </c>
      <c r="C222" s="22" t="s">
        <v>577</v>
      </c>
      <c r="D222" s="22" t="s">
        <v>493</v>
      </c>
      <c r="E222" s="22" t="s">
        <v>493</v>
      </c>
      <c r="F222" s="22" t="s">
        <v>19</v>
      </c>
      <c r="G222" s="23" t="n">
        <v>1</v>
      </c>
      <c r="H222" s="24" t="n">
        <v>94.74</v>
      </c>
      <c r="I222" s="24" t="n">
        <v>94.74</v>
      </c>
      <c r="J222" s="24" t="n">
        <v>0</v>
      </c>
      <c r="K222" s="24" t="n">
        <v>-0</v>
      </c>
      <c r="L222" s="24" t="n">
        <v>-0</v>
      </c>
      <c r="M222" s="6" t="s">
        <f>=I222+J222+K222+L222</f>
      </c>
      <c r="N222" s="22"/>
    </row>
    <row collapsed="false" customFormat="false" customHeight="false" hidden="false" ht="12.1" outlineLevel="0" r="223">
      <c r="A223" s="20" t="n">
        <v>45805.819398148</v>
      </c>
      <c r="B223" s="16" t="s">
        <v>61</v>
      </c>
      <c r="C223" s="16" t="s">
        <v>518</v>
      </c>
      <c r="D223" s="16" t="s">
        <v>415</v>
      </c>
      <c r="E223" s="16" t="s">
        <v>62</v>
      </c>
      <c r="F223" s="16" t="s">
        <v>19</v>
      </c>
      <c r="G223" s="7" t="n">
        <v>6</v>
      </c>
      <c r="H223" s="6" t="n">
        <v>15.791</v>
      </c>
      <c r="I223" s="6" t="n">
        <v>-94.75</v>
      </c>
      <c r="J223" s="6" t="n">
        <v>-0</v>
      </c>
      <c r="K223" s="6" t="n">
        <v>-0</v>
      </c>
      <c r="L223" s="6" t="n">
        <v>-0.03</v>
      </c>
      <c r="M223" s="6" t="s">
        <f>=I223+J223+K223+L223</f>
      </c>
      <c r="N223" s="16"/>
    </row>
    <row collapsed="false" customFormat="false" customHeight="false" hidden="false" ht="12.1" outlineLevel="0" r="224">
      <c r="A224" s="21" t="n">
        <v>45812</v>
      </c>
      <c r="B224" s="22" t="s">
        <v>493</v>
      </c>
      <c r="C224" s="22" t="s">
        <v>578</v>
      </c>
      <c r="D224" s="22" t="s">
        <v>493</v>
      </c>
      <c r="E224" s="22" t="s">
        <v>493</v>
      </c>
      <c r="F224" s="22" t="s">
        <v>19</v>
      </c>
      <c r="G224" s="23" t="n">
        <v>1</v>
      </c>
      <c r="H224" s="24" t="n">
        <v>141.6</v>
      </c>
      <c r="I224" s="24" t="n">
        <v>141.6</v>
      </c>
      <c r="J224" s="24" t="n">
        <v>0</v>
      </c>
      <c r="K224" s="24" t="n">
        <v>-0</v>
      </c>
      <c r="L224" s="24" t="n">
        <v>-0</v>
      </c>
      <c r="M224" s="6" t="s">
        <f>=I224+J224+K224+L224</f>
      </c>
      <c r="N224" s="22"/>
    </row>
    <row collapsed="false" customFormat="false" customHeight="false" hidden="false" ht="12.1" outlineLevel="0" r="225">
      <c r="A225" s="20" t="n">
        <v>45812.676851852</v>
      </c>
      <c r="B225" s="16" t="s">
        <v>61</v>
      </c>
      <c r="C225" s="16" t="s">
        <v>518</v>
      </c>
      <c r="D225" s="16" t="s">
        <v>415</v>
      </c>
      <c r="E225" s="16" t="s">
        <v>62</v>
      </c>
      <c r="F225" s="16" t="s">
        <v>19</v>
      </c>
      <c r="G225" s="7" t="n">
        <v>9</v>
      </c>
      <c r="H225" s="6" t="n">
        <v>15.8545</v>
      </c>
      <c r="I225" s="6" t="n">
        <v>-142.69</v>
      </c>
      <c r="J225" s="6" t="n">
        <v>-0</v>
      </c>
      <c r="K225" s="6" t="n">
        <v>-0</v>
      </c>
      <c r="L225" s="6" t="n">
        <v>-0.04</v>
      </c>
      <c r="M225" s="6" t="s">
        <f>=I225+J225+K225+L225</f>
      </c>
      <c r="N225" s="16"/>
    </row>
    <row collapsed="false" customFormat="false" customHeight="false" hidden="false" ht="12.1" outlineLevel="0" r="226">
      <c r="A226" s="21" t="n">
        <v>45825</v>
      </c>
      <c r="B226" s="22" t="s">
        <v>493</v>
      </c>
      <c r="C226" s="22" t="s">
        <v>579</v>
      </c>
      <c r="D226" s="22" t="s">
        <v>493</v>
      </c>
      <c r="E226" s="22" t="s">
        <v>493</v>
      </c>
      <c r="F226" s="22" t="s">
        <v>19</v>
      </c>
      <c r="G226" s="23" t="n">
        <v>1</v>
      </c>
      <c r="H226" s="24" t="n">
        <v>57.3</v>
      </c>
      <c r="I226" s="24" t="n">
        <v>57.3</v>
      </c>
      <c r="J226" s="24" t="n">
        <v>0</v>
      </c>
      <c r="K226" s="24" t="n">
        <v>-0</v>
      </c>
      <c r="L226" s="24" t="n">
        <v>-0</v>
      </c>
      <c r="M226" s="6" t="s">
        <f>=I226+J226+K226+L226</f>
      </c>
      <c r="N226" s="22"/>
    </row>
    <row collapsed="false" customFormat="false" customHeight="false" hidden="false" ht="12.1" outlineLevel="0" r="227">
      <c r="A227" s="20" t="n">
        <v>45825.598969907</v>
      </c>
      <c r="B227" s="16" t="s">
        <v>61</v>
      </c>
      <c r="C227" s="16" t="s">
        <v>518</v>
      </c>
      <c r="D227" s="16" t="s">
        <v>415</v>
      </c>
      <c r="E227" s="16" t="s">
        <v>62</v>
      </c>
      <c r="F227" s="16" t="s">
        <v>19</v>
      </c>
      <c r="G227" s="7" t="n">
        <v>3</v>
      </c>
      <c r="H227" s="6" t="n">
        <v>15.9665</v>
      </c>
      <c r="I227" s="6" t="n">
        <v>-47.9</v>
      </c>
      <c r="J227" s="6" t="n">
        <v>-0</v>
      </c>
      <c r="K227" s="6" t="n">
        <v>-0</v>
      </c>
      <c r="L227" s="6" t="n">
        <v>-0.02</v>
      </c>
      <c r="M227" s="6" t="s">
        <f>=I227+J227+K227+L227</f>
      </c>
      <c r="N227" s="16"/>
    </row>
    <row collapsed="false" customFormat="false" customHeight="false" hidden="false" ht="12.1" outlineLevel="0" r="228">
      <c r="A228" s="21" t="n">
        <v>45826</v>
      </c>
      <c r="B228" s="22" t="s">
        <v>493</v>
      </c>
      <c r="C228" s="22" t="s">
        <v>580</v>
      </c>
      <c r="D228" s="22" t="s">
        <v>493</v>
      </c>
      <c r="E228" s="22" t="s">
        <v>493</v>
      </c>
      <c r="F228" s="22" t="s">
        <v>19</v>
      </c>
      <c r="G228" s="23" t="n">
        <v>1</v>
      </c>
      <c r="H228" s="24" t="n">
        <v>941</v>
      </c>
      <c r="I228" s="24" t="n">
        <v>941</v>
      </c>
      <c r="J228" s="24" t="n">
        <v>0</v>
      </c>
      <c r="K228" s="24" t="n">
        <v>-0</v>
      </c>
      <c r="L228" s="24" t="n">
        <v>-0</v>
      </c>
      <c r="M228" s="6" t="s">
        <f>=I228+J228+K228+L228</f>
      </c>
      <c r="N228" s="22"/>
    </row>
    <row collapsed="false" customFormat="false" customHeight="false" hidden="false" ht="12.1" outlineLevel="0" r="229">
      <c r="A229" s="20" t="n">
        <v>45826.556458333</v>
      </c>
      <c r="B229" s="16" t="s">
        <v>61</v>
      </c>
      <c r="C229" s="16" t="s">
        <v>518</v>
      </c>
      <c r="D229" s="16" t="s">
        <v>415</v>
      </c>
      <c r="E229" s="16" t="s">
        <v>62</v>
      </c>
      <c r="F229" s="16" t="s">
        <v>19</v>
      </c>
      <c r="G229" s="7" t="n">
        <v>58</v>
      </c>
      <c r="H229" s="6" t="n">
        <v>15.9745</v>
      </c>
      <c r="I229" s="6" t="n">
        <v>-926.52</v>
      </c>
      <c r="J229" s="6" t="n">
        <v>-0</v>
      </c>
      <c r="K229" s="6" t="n">
        <v>-0</v>
      </c>
      <c r="L229" s="6" t="n">
        <v>-0.28</v>
      </c>
      <c r="M229" s="6" t="s">
        <f>=I229+J229+K229+L229</f>
      </c>
      <c r="N229" s="16"/>
    </row>
    <row collapsed="false" customFormat="false" customHeight="false" hidden="false" ht="12.1" outlineLevel="0" r="230">
      <c r="A230" s="21" t="n">
        <v>45827</v>
      </c>
      <c r="B230" s="22" t="s">
        <v>493</v>
      </c>
      <c r="C230" s="22" t="s">
        <v>581</v>
      </c>
      <c r="D230" s="22" t="s">
        <v>493</v>
      </c>
      <c r="E230" s="22" t="s">
        <v>493</v>
      </c>
      <c r="F230" s="22" t="s">
        <v>19</v>
      </c>
      <c r="G230" s="23" t="n">
        <v>1</v>
      </c>
      <c r="H230" s="24" t="n">
        <v>450.32</v>
      </c>
      <c r="I230" s="24" t="n">
        <v>450.32</v>
      </c>
      <c r="J230" s="24" t="n">
        <v>0</v>
      </c>
      <c r="K230" s="24" t="n">
        <v>-0</v>
      </c>
      <c r="L230" s="24" t="n">
        <v>-0</v>
      </c>
      <c r="M230" s="6" t="s">
        <f>=I230+J230+K230+L230</f>
      </c>
      <c r="N230" s="22"/>
    </row>
    <row collapsed="false" customFormat="false" customHeight="false" hidden="false" ht="12.1" outlineLevel="0" r="231">
      <c r="A231" s="20" t="n">
        <v>45827.557118056</v>
      </c>
      <c r="B231" s="16" t="s">
        <v>61</v>
      </c>
      <c r="C231" s="16" t="s">
        <v>518</v>
      </c>
      <c r="D231" s="16" t="s">
        <v>415</v>
      </c>
      <c r="E231" s="16" t="s">
        <v>62</v>
      </c>
      <c r="F231" s="16" t="s">
        <v>19</v>
      </c>
      <c r="G231" s="7" t="n">
        <v>29</v>
      </c>
      <c r="H231" s="6" t="n">
        <v>15.984</v>
      </c>
      <c r="I231" s="6" t="n">
        <v>-463.54</v>
      </c>
      <c r="J231" s="6" t="n">
        <v>-0</v>
      </c>
      <c r="K231" s="6" t="n">
        <v>-0</v>
      </c>
      <c r="L231" s="6" t="n">
        <v>-0.14</v>
      </c>
      <c r="M231" s="6" t="s">
        <f>=I231+J231+K231+L231</f>
      </c>
      <c r="N231" s="16"/>
    </row>
    <row collapsed="false" customFormat="false" customHeight="false" hidden="false" ht="12.1" outlineLevel="0" r="232">
      <c r="A232" s="21" t="n">
        <v>45832</v>
      </c>
      <c r="B232" s="22" t="s">
        <v>493</v>
      </c>
      <c r="C232" s="22" t="s">
        <v>582</v>
      </c>
      <c r="D232" s="22" t="s">
        <v>493</v>
      </c>
      <c r="E232" s="22" t="s">
        <v>493</v>
      </c>
      <c r="F232" s="22" t="s">
        <v>19</v>
      </c>
      <c r="G232" s="23" t="n">
        <v>1</v>
      </c>
      <c r="H232" s="24" t="n">
        <v>90.4</v>
      </c>
      <c r="I232" s="24" t="n">
        <v>90.4</v>
      </c>
      <c r="J232" s="24" t="n">
        <v>0</v>
      </c>
      <c r="K232" s="24" t="n">
        <v>-0</v>
      </c>
      <c r="L232" s="24" t="n">
        <v>-0</v>
      </c>
      <c r="M232" s="6" t="s">
        <f>=I232+J232+K232+L232</f>
      </c>
      <c r="N232" s="22"/>
    </row>
    <row collapsed="false" customFormat="false" customHeight="false" hidden="false" ht="12.1" outlineLevel="0" r="233">
      <c r="A233" s="20" t="n">
        <v>45832.712488426</v>
      </c>
      <c r="B233" s="16" t="s">
        <v>61</v>
      </c>
      <c r="C233" s="16" t="s">
        <v>518</v>
      </c>
      <c r="D233" s="16" t="s">
        <v>415</v>
      </c>
      <c r="E233" s="16" t="s">
        <v>62</v>
      </c>
      <c r="F233" s="16" t="s">
        <v>19</v>
      </c>
      <c r="G233" s="7" t="n">
        <v>6</v>
      </c>
      <c r="H233" s="6" t="n">
        <v>16.0265</v>
      </c>
      <c r="I233" s="6" t="n">
        <v>-96.16</v>
      </c>
      <c r="J233" s="6" t="n">
        <v>-0</v>
      </c>
      <c r="K233" s="6" t="n">
        <v>-0</v>
      </c>
      <c r="L233" s="6" t="n">
        <v>-0.03</v>
      </c>
      <c r="M233" s="6" t="s">
        <f>=I233+J233+K233+L233</f>
      </c>
      <c r="N233" s="16"/>
    </row>
    <row collapsed="false" customFormat="false" customHeight="false" hidden="false" ht="12.1" outlineLevel="0" r="234">
      <c r="A234" s="21" t="n">
        <v>45833</v>
      </c>
      <c r="B234" s="22" t="s">
        <v>493</v>
      </c>
      <c r="C234" s="22" t="s">
        <v>583</v>
      </c>
      <c r="D234" s="22" t="s">
        <v>493</v>
      </c>
      <c r="E234" s="22" t="s">
        <v>493</v>
      </c>
      <c r="F234" s="22" t="s">
        <v>19</v>
      </c>
      <c r="G234" s="23" t="n">
        <v>1</v>
      </c>
      <c r="H234" s="24" t="n">
        <v>174</v>
      </c>
      <c r="I234" s="24" t="n">
        <v>174</v>
      </c>
      <c r="J234" s="24" t="n">
        <v>0</v>
      </c>
      <c r="K234" s="24" t="n">
        <v>-0</v>
      </c>
      <c r="L234" s="24" t="n">
        <v>-0</v>
      </c>
      <c r="M234" s="6" t="s">
        <f>=I234+J234+K234+L234</f>
      </c>
      <c r="N234" s="22"/>
    </row>
    <row collapsed="false" customFormat="false" customHeight="false" hidden="false" ht="12.1" outlineLevel="0" r="235">
      <c r="A235" s="20" t="n">
        <v>45833.484039352</v>
      </c>
      <c r="B235" s="16" t="s">
        <v>61</v>
      </c>
      <c r="C235" s="16" t="s">
        <v>518</v>
      </c>
      <c r="D235" s="16" t="s">
        <v>415</v>
      </c>
      <c r="E235" s="16" t="s">
        <v>62</v>
      </c>
      <c r="F235" s="16" t="s">
        <v>19</v>
      </c>
      <c r="G235" s="7" t="n">
        <v>11</v>
      </c>
      <c r="H235" s="6" t="n">
        <v>16.035</v>
      </c>
      <c r="I235" s="6" t="n">
        <v>-176.39</v>
      </c>
      <c r="J235" s="6" t="n">
        <v>-0</v>
      </c>
      <c r="K235" s="6" t="n">
        <v>-0</v>
      </c>
      <c r="L235" s="6" t="n">
        <v>-0.05</v>
      </c>
      <c r="M235" s="6" t="s">
        <f>=I235+J235+K235+L235</f>
      </c>
      <c r="N235" s="16"/>
    </row>
    <row collapsed="false" customFormat="false" customHeight="false" hidden="false" ht="12.1" outlineLevel="0" r="236">
      <c r="A236" s="21" t="n">
        <v>45834</v>
      </c>
      <c r="B236" s="22" t="s">
        <v>493</v>
      </c>
      <c r="C236" s="22" t="s">
        <v>584</v>
      </c>
      <c r="D236" s="22" t="s">
        <v>493</v>
      </c>
      <c r="E236" s="22" t="s">
        <v>493</v>
      </c>
      <c r="F236" s="22" t="s">
        <v>19</v>
      </c>
      <c r="G236" s="23" t="n">
        <v>1</v>
      </c>
      <c r="H236" s="24" t="n">
        <v>277.38</v>
      </c>
      <c r="I236" s="24" t="n">
        <v>277.38</v>
      </c>
      <c r="J236" s="24" t="n">
        <v>0</v>
      </c>
      <c r="K236" s="24" t="n">
        <v>-0</v>
      </c>
      <c r="L236" s="24" t="n">
        <v>-0</v>
      </c>
      <c r="M236" s="6" t="s">
        <f>=I236+J236+K236+L236</f>
      </c>
      <c r="N236" s="22"/>
    </row>
    <row collapsed="false" customFormat="false" customHeight="false" hidden="false" ht="12.1" outlineLevel="0" r="237">
      <c r="A237" s="20" t="n">
        <v>45834.528761574</v>
      </c>
      <c r="B237" s="16" t="s">
        <v>61</v>
      </c>
      <c r="C237" s="16" t="s">
        <v>518</v>
      </c>
      <c r="D237" s="16" t="s">
        <v>415</v>
      </c>
      <c r="E237" s="16" t="s">
        <v>62</v>
      </c>
      <c r="F237" s="16" t="s">
        <v>19</v>
      </c>
      <c r="G237" s="7" t="n">
        <v>17</v>
      </c>
      <c r="H237" s="6" t="n">
        <v>16.043</v>
      </c>
      <c r="I237" s="6" t="n">
        <v>-272.73</v>
      </c>
      <c r="J237" s="6" t="n">
        <v>-0</v>
      </c>
      <c r="K237" s="6" t="n">
        <v>-0</v>
      </c>
      <c r="L237" s="6" t="n">
        <v>-0.08</v>
      </c>
      <c r="M237" s="6" t="s">
        <f>=I237+J237+K237+L237</f>
      </c>
      <c r="N237" s="16"/>
    </row>
    <row collapsed="false" customFormat="false" customHeight="false" hidden="false" ht="12.1" outlineLevel="0" r="238">
      <c r="A238" s="21" t="n">
        <v>45848</v>
      </c>
      <c r="B238" s="22" t="s">
        <v>493</v>
      </c>
      <c r="C238" s="22" t="s">
        <v>585</v>
      </c>
      <c r="D238" s="22" t="s">
        <v>493</v>
      </c>
      <c r="E238" s="22" t="s">
        <v>493</v>
      </c>
      <c r="F238" s="22" t="s">
        <v>19</v>
      </c>
      <c r="G238" s="23" t="n">
        <v>1</v>
      </c>
      <c r="H238" s="24" t="n">
        <v>9</v>
      </c>
      <c r="I238" s="24" t="n">
        <v>9</v>
      </c>
      <c r="J238" s="24" t="n">
        <v>0</v>
      </c>
      <c r="K238" s="24" t="n">
        <v>-0</v>
      </c>
      <c r="L238" s="24" t="n">
        <v>-0</v>
      </c>
      <c r="M238" s="6" t="s">
        <f>=I238+J238+K238+L238</f>
      </c>
      <c r="N238" s="22"/>
    </row>
    <row collapsed="false" customFormat="false" customHeight="false" hidden="false" ht="12.1" outlineLevel="0" r="239">
      <c r="A239" s="20" t="n">
        <v>45853.453761574</v>
      </c>
      <c r="B239" s="16" t="s">
        <v>61</v>
      </c>
      <c r="C239" s="16" t="s">
        <v>518</v>
      </c>
      <c r="D239" s="16" t="s">
        <v>415</v>
      </c>
      <c r="E239" s="16" t="s">
        <v>62</v>
      </c>
      <c r="F239" s="16" t="s">
        <v>19</v>
      </c>
      <c r="G239" s="7" t="n">
        <v>1</v>
      </c>
      <c r="H239" s="6" t="n">
        <v>16.2065</v>
      </c>
      <c r="I239" s="6" t="n">
        <v>-16.21</v>
      </c>
      <c r="J239" s="6" t="n">
        <v>-0</v>
      </c>
      <c r="K239" s="6" t="n">
        <v>-0</v>
      </c>
      <c r="L239" s="6" t="n">
        <v>-0.02</v>
      </c>
      <c r="M239" s="6" t="s">
        <f>=I239+J239+K239+L239</f>
      </c>
      <c r="N239" s="16"/>
    </row>
    <row collapsed="false" customFormat="false" customHeight="false" hidden="false" ht="12.1" outlineLevel="0" r="240">
      <c r="A240" s="21" t="n">
        <v>45855</v>
      </c>
      <c r="B240" s="22" t="s">
        <v>493</v>
      </c>
      <c r="C240" s="22" t="s">
        <v>586</v>
      </c>
      <c r="D240" s="22" t="s">
        <v>493</v>
      </c>
      <c r="E240" s="22" t="s">
        <v>493</v>
      </c>
      <c r="F240" s="22" t="s">
        <v>19</v>
      </c>
      <c r="G240" s="23" t="n">
        <v>1</v>
      </c>
      <c r="H240" s="24" t="n">
        <v>54.99</v>
      </c>
      <c r="I240" s="24" t="n">
        <v>54.99</v>
      </c>
      <c r="J240" s="24" t="n">
        <v>0</v>
      </c>
      <c r="K240" s="24" t="n">
        <v>-0</v>
      </c>
      <c r="L240" s="24" t="n">
        <v>-0</v>
      </c>
      <c r="M240" s="6" t="s">
        <f>=I240+J240+K240+L240</f>
      </c>
      <c r="N240" s="22"/>
    </row>
    <row collapsed="false" customFormat="false" customHeight="false" hidden="false" ht="12.1" outlineLevel="0" r="241">
      <c r="A241" s="20" t="n">
        <v>45855.599270833</v>
      </c>
      <c r="B241" s="16" t="s">
        <v>61</v>
      </c>
      <c r="C241" s="16" t="s">
        <v>518</v>
      </c>
      <c r="D241" s="16" t="s">
        <v>415</v>
      </c>
      <c r="E241" s="16" t="s">
        <v>62</v>
      </c>
      <c r="F241" s="16" t="s">
        <v>19</v>
      </c>
      <c r="G241" s="7" t="n">
        <v>3</v>
      </c>
      <c r="H241" s="6" t="n">
        <v>16.223</v>
      </c>
      <c r="I241" s="6" t="n">
        <v>-48.67</v>
      </c>
      <c r="J241" s="6" t="n">
        <v>-0</v>
      </c>
      <c r="K241" s="6" t="n">
        <v>-0</v>
      </c>
      <c r="L241" s="6" t="n">
        <v>-0.02</v>
      </c>
      <c r="M241" s="6" t="s">
        <f>=I241+J241+K241+L241</f>
      </c>
      <c r="N241" s="16"/>
    </row>
    <row collapsed="false" customFormat="false" customHeight="false" hidden="false" ht="12.1" outlineLevel="0" r="242">
      <c r="A242" s="21" t="n">
        <v>45856</v>
      </c>
      <c r="B242" s="22" t="s">
        <v>493</v>
      </c>
      <c r="C242" s="22" t="s">
        <v>587</v>
      </c>
      <c r="D242" s="22" t="s">
        <v>493</v>
      </c>
      <c r="E242" s="22" t="s">
        <v>493</v>
      </c>
      <c r="F242" s="22" t="s">
        <v>19</v>
      </c>
      <c r="G242" s="23" t="n">
        <v>1</v>
      </c>
      <c r="H242" s="24" t="n">
        <v>225.52</v>
      </c>
      <c r="I242" s="24" t="n">
        <v>225.52</v>
      </c>
      <c r="J242" s="24" t="n">
        <v>0</v>
      </c>
      <c r="K242" s="24" t="n">
        <v>-0</v>
      </c>
      <c r="L242" s="24" t="n">
        <v>-0</v>
      </c>
      <c r="M242" s="6" t="s">
        <f>=I242+J242+K242+L242</f>
      </c>
      <c r="N242" s="22"/>
    </row>
    <row collapsed="false" customFormat="false" customHeight="false" hidden="false" ht="12.1" outlineLevel="0" r="243">
      <c r="A243" s="20" t="n">
        <v>45856.493634259</v>
      </c>
      <c r="B243" s="16" t="s">
        <v>61</v>
      </c>
      <c r="C243" s="16" t="s">
        <v>518</v>
      </c>
      <c r="D243" s="16" t="s">
        <v>415</v>
      </c>
      <c r="E243" s="16" t="s">
        <v>62</v>
      </c>
      <c r="F243" s="16" t="s">
        <v>19</v>
      </c>
      <c r="G243" s="7" t="n">
        <v>14</v>
      </c>
      <c r="H243" s="6" t="n">
        <v>16.248</v>
      </c>
      <c r="I243" s="6" t="n">
        <v>-227.47</v>
      </c>
      <c r="J243" s="6" t="n">
        <v>-0</v>
      </c>
      <c r="K243" s="6" t="n">
        <v>-0</v>
      </c>
      <c r="L243" s="6" t="n">
        <v>-0.07</v>
      </c>
      <c r="M243" s="6" t="s">
        <f>=I243+J243+K243+L243</f>
      </c>
      <c r="N243" s="16"/>
    </row>
    <row collapsed="false" customFormat="false" customHeight="false" hidden="false" ht="12.1" outlineLevel="0" r="244">
      <c r="A244" s="21" t="n">
        <v>45862</v>
      </c>
      <c r="B244" s="22" t="s">
        <v>493</v>
      </c>
      <c r="C244" s="22" t="s">
        <v>588</v>
      </c>
      <c r="D244" s="22" t="s">
        <v>493</v>
      </c>
      <c r="E244" s="22" t="s">
        <v>493</v>
      </c>
      <c r="F244" s="22" t="s">
        <v>19</v>
      </c>
      <c r="G244" s="23" t="n">
        <v>1</v>
      </c>
      <c r="H244" s="24" t="n">
        <v>87.55</v>
      </c>
      <c r="I244" s="24" t="n">
        <v>87.55</v>
      </c>
      <c r="J244" s="24" t="n">
        <v>0</v>
      </c>
      <c r="K244" s="24" t="n">
        <v>-0</v>
      </c>
      <c r="L244" s="24" t="n">
        <v>-0</v>
      </c>
      <c r="M244" s="6" t="s">
        <f>=I244+J244+K244+L244</f>
      </c>
      <c r="N244" s="22"/>
    </row>
    <row collapsed="false" customFormat="false" customHeight="false" hidden="false" ht="12.1" outlineLevel="0" r="245">
      <c r="A245" s="21" t="n">
        <v>45862</v>
      </c>
      <c r="B245" s="22" t="s">
        <v>493</v>
      </c>
      <c r="C245" s="22" t="s">
        <v>589</v>
      </c>
      <c r="D245" s="22" t="s">
        <v>493</v>
      </c>
      <c r="E245" s="22" t="s">
        <v>493</v>
      </c>
      <c r="F245" s="22" t="s">
        <v>19</v>
      </c>
      <c r="G245" s="23" t="n">
        <v>1</v>
      </c>
      <c r="H245" s="24" t="n">
        <v>86</v>
      </c>
      <c r="I245" s="24" t="n">
        <v>86</v>
      </c>
      <c r="J245" s="24" t="n">
        <v>0</v>
      </c>
      <c r="K245" s="24" t="n">
        <v>-0</v>
      </c>
      <c r="L245" s="24" t="n">
        <v>-0</v>
      </c>
      <c r="M245" s="6" t="s">
        <f>=I245+J245+K245+L245</f>
      </c>
      <c r="N245" s="22"/>
    </row>
    <row collapsed="false" customFormat="false" customHeight="false" hidden="false" ht="12.1" outlineLevel="0" r="246">
      <c r="A246" s="20" t="n">
        <v>45862.676574074</v>
      </c>
      <c r="B246" s="16" t="s">
        <v>61</v>
      </c>
      <c r="C246" s="16" t="s">
        <v>518</v>
      </c>
      <c r="D246" s="16" t="s">
        <v>415</v>
      </c>
      <c r="E246" s="16" t="s">
        <v>62</v>
      </c>
      <c r="F246" s="16" t="s">
        <v>19</v>
      </c>
      <c r="G246" s="7" t="n">
        <v>5</v>
      </c>
      <c r="H246" s="6" t="n">
        <v>16.282</v>
      </c>
      <c r="I246" s="6" t="n">
        <v>-81.41</v>
      </c>
      <c r="J246" s="6" t="n">
        <v>-0</v>
      </c>
      <c r="K246" s="6" t="n">
        <v>-0</v>
      </c>
      <c r="L246" s="6" t="n">
        <v>-0.02</v>
      </c>
      <c r="M246" s="6" t="s">
        <f>=I246+J246+K246+L246</f>
      </c>
      <c r="N246" s="16"/>
    </row>
    <row collapsed="false" customFormat="false" customHeight="false" hidden="false" ht="12.1" outlineLevel="0" r="247">
      <c r="A247" s="21" t="n">
        <v>45863</v>
      </c>
      <c r="B247" s="22" t="s">
        <v>493</v>
      </c>
      <c r="C247" s="22" t="s">
        <v>590</v>
      </c>
      <c r="D247" s="22" t="s">
        <v>493</v>
      </c>
      <c r="E247" s="22" t="s">
        <v>493</v>
      </c>
      <c r="F247" s="22" t="s">
        <v>19</v>
      </c>
      <c r="G247" s="23" t="n">
        <v>1</v>
      </c>
      <c r="H247" s="24" t="n">
        <v>454.2</v>
      </c>
      <c r="I247" s="24" t="n">
        <v>454.2</v>
      </c>
      <c r="J247" s="24" t="n">
        <v>0</v>
      </c>
      <c r="K247" s="24" t="n">
        <v>-0</v>
      </c>
      <c r="L247" s="24" t="n">
        <v>-0</v>
      </c>
      <c r="M247" s="6" t="s">
        <f>=I247+J247+K247+L247</f>
      </c>
      <c r="N247" s="22"/>
    </row>
    <row collapsed="false" customFormat="false" customHeight="false" hidden="false" ht="12.1" outlineLevel="0" r="248">
      <c r="A248" s="21" t="n">
        <v>45863</v>
      </c>
      <c r="B248" s="22" t="s">
        <v>493</v>
      </c>
      <c r="C248" s="22" t="s">
        <v>591</v>
      </c>
      <c r="D248" s="22" t="s">
        <v>493</v>
      </c>
      <c r="E248" s="22" t="s">
        <v>493</v>
      </c>
      <c r="F248" s="22" t="s">
        <v>19</v>
      </c>
      <c r="G248" s="23" t="n">
        <v>1</v>
      </c>
      <c r="H248" s="24" t="n">
        <v>169</v>
      </c>
      <c r="I248" s="24" t="n">
        <v>169</v>
      </c>
      <c r="J248" s="24" t="n">
        <v>0</v>
      </c>
      <c r="K248" s="24" t="n">
        <v>-0</v>
      </c>
      <c r="L248" s="24" t="n">
        <v>-0</v>
      </c>
      <c r="M248" s="6" t="s">
        <f>=I248+J248+K248+L248</f>
      </c>
      <c r="N248" s="22"/>
    </row>
    <row collapsed="false" customFormat="false" customHeight="false" hidden="false" ht="12.1" outlineLevel="0" r="249">
      <c r="A249" s="20" t="n">
        <v>45864.617592593</v>
      </c>
      <c r="B249" s="16" t="s">
        <v>33</v>
      </c>
      <c r="C249" s="16" t="s">
        <v>497</v>
      </c>
      <c r="D249" s="16" t="s">
        <v>415</v>
      </c>
      <c r="E249" s="16" t="s">
        <v>17</v>
      </c>
      <c r="F249" s="16" t="s">
        <v>19</v>
      </c>
      <c r="G249" s="7" t="n">
        <v>1</v>
      </c>
      <c r="H249" s="6" t="n">
        <v>664.9</v>
      </c>
      <c r="I249" s="6" t="n">
        <v>-664.9</v>
      </c>
      <c r="J249" s="6" t="n">
        <v>-0</v>
      </c>
      <c r="K249" s="6" t="n">
        <v>-1.99</v>
      </c>
      <c r="L249" s="6" t="n">
        <v>-0.19</v>
      </c>
      <c r="M249" s="6" t="s">
        <f>=I249+J249+K249+L249</f>
      </c>
      <c r="N249" s="16"/>
    </row>
    <row collapsed="false" customFormat="false" customHeight="false" hidden="false" ht="12.1" outlineLevel="0" r="250">
      <c r="A250" s="20" t="n">
        <v>45866.647627315</v>
      </c>
      <c r="B250" s="16" t="s">
        <v>61</v>
      </c>
      <c r="C250" s="16" t="s">
        <v>518</v>
      </c>
      <c r="D250" s="16" t="s">
        <v>415</v>
      </c>
      <c r="E250" s="16" t="s">
        <v>62</v>
      </c>
      <c r="F250" s="16" t="s">
        <v>19</v>
      </c>
      <c r="G250" s="7" t="n">
        <v>3</v>
      </c>
      <c r="H250" s="6" t="n">
        <v>16.315</v>
      </c>
      <c r="I250" s="6" t="n">
        <v>-48.95</v>
      </c>
      <c r="J250" s="6" t="n">
        <v>-0</v>
      </c>
      <c r="K250" s="6" t="n">
        <v>-0</v>
      </c>
      <c r="L250" s="6" t="n">
        <v>-0.02</v>
      </c>
      <c r="M250" s="6" t="s">
        <f>=I250+J250+K250+L250</f>
      </c>
      <c r="N250" s="16"/>
    </row>
    <row collapsed="false" customFormat="false" customHeight="false" hidden="false" ht="12.1" outlineLevel="0" r="251">
      <c r="A251" s="21" t="n">
        <v>45868</v>
      </c>
      <c r="B251" s="22" t="s">
        <v>493</v>
      </c>
      <c r="C251" s="22" t="s">
        <v>592</v>
      </c>
      <c r="D251" s="22" t="s">
        <v>493</v>
      </c>
      <c r="E251" s="22" t="s">
        <v>493</v>
      </c>
      <c r="F251" s="22" t="s">
        <v>19</v>
      </c>
      <c r="G251" s="23" t="n">
        <v>1</v>
      </c>
      <c r="H251" s="24" t="n">
        <v>60.84</v>
      </c>
      <c r="I251" s="24" t="n">
        <v>60.84</v>
      </c>
      <c r="J251" s="24" t="n">
        <v>0</v>
      </c>
      <c r="K251" s="24" t="n">
        <v>-0</v>
      </c>
      <c r="L251" s="24" t="n">
        <v>-0</v>
      </c>
      <c r="M251" s="6" t="s">
        <f>=I251+J251+K251+L251</f>
      </c>
      <c r="N251" s="22"/>
    </row>
    <row collapsed="false" customFormat="false" customHeight="false" hidden="false" ht="12.1" outlineLevel="0" r="252">
      <c r="A252" s="20" t="n">
        <v>45868.70119213</v>
      </c>
      <c r="B252" s="16" t="s">
        <v>61</v>
      </c>
      <c r="C252" s="16" t="s">
        <v>518</v>
      </c>
      <c r="D252" s="16" t="s">
        <v>415</v>
      </c>
      <c r="E252" s="16" t="s">
        <v>62</v>
      </c>
      <c r="F252" s="16" t="s">
        <v>19</v>
      </c>
      <c r="G252" s="7" t="n">
        <v>3</v>
      </c>
      <c r="H252" s="6" t="n">
        <v>16.331</v>
      </c>
      <c r="I252" s="6" t="n">
        <v>-48.99</v>
      </c>
      <c r="J252" s="6" t="n">
        <v>-0</v>
      </c>
      <c r="K252" s="6" t="n">
        <v>-0</v>
      </c>
      <c r="L252" s="6" t="n">
        <v>-0.02</v>
      </c>
      <c r="M252" s="6" t="s">
        <f>=I252+J252+K252+L252</f>
      </c>
      <c r="N252" s="16"/>
    </row>
    <row collapsed="false" customFormat="false" customHeight="false" hidden="false" ht="12.1" outlineLevel="0" r="253">
      <c r="A253" s="20" t="n">
        <v>45868.701481481</v>
      </c>
      <c r="B253" s="16" t="s">
        <v>61</v>
      </c>
      <c r="C253" s="16" t="s">
        <v>518</v>
      </c>
      <c r="D253" s="16" t="s">
        <v>415</v>
      </c>
      <c r="E253" s="16" t="s">
        <v>62</v>
      </c>
      <c r="F253" s="16" t="s">
        <v>19</v>
      </c>
      <c r="G253" s="7" t="n">
        <v>1</v>
      </c>
      <c r="H253" s="6" t="n">
        <v>16.331</v>
      </c>
      <c r="I253" s="6" t="n">
        <v>-16.33</v>
      </c>
      <c r="J253" s="6" t="n">
        <v>-0</v>
      </c>
      <c r="K253" s="6" t="n">
        <v>-0</v>
      </c>
      <c r="L253" s="6" t="n">
        <v>-0.02</v>
      </c>
      <c r="M253" s="6" t="s">
        <f>=I253+J253+K253+L253</f>
      </c>
      <c r="N253" s="16"/>
    </row>
    <row collapsed="false" customFormat="false" customHeight="false" hidden="false" ht="12.1" outlineLevel="0" r="254">
      <c r="A254" s="21" t="n">
        <v>45870</v>
      </c>
      <c r="B254" s="22" t="s">
        <v>493</v>
      </c>
      <c r="C254" s="22" t="s">
        <v>593</v>
      </c>
      <c r="D254" s="22" t="s">
        <v>493</v>
      </c>
      <c r="E254" s="22" t="s">
        <v>493</v>
      </c>
      <c r="F254" s="22" t="s">
        <v>19</v>
      </c>
      <c r="G254" s="23" t="n">
        <v>1</v>
      </c>
      <c r="H254" s="24" t="n">
        <v>693</v>
      </c>
      <c r="I254" s="24" t="n">
        <v>693</v>
      </c>
      <c r="J254" s="24" t="n">
        <v>0</v>
      </c>
      <c r="K254" s="24" t="n">
        <v>-0</v>
      </c>
      <c r="L254" s="24" t="n">
        <v>-0</v>
      </c>
      <c r="M254" s="6" t="s">
        <f>=I254+J254+K254+L254</f>
      </c>
      <c r="N254" s="22"/>
    </row>
    <row collapsed="false" customFormat="false" customHeight="false" hidden="false" ht="12.1" outlineLevel="0" r="255">
      <c r="A255" s="21" t="n">
        <v>45870</v>
      </c>
      <c r="B255" s="22" t="s">
        <v>493</v>
      </c>
      <c r="C255" s="22" t="s">
        <v>594</v>
      </c>
      <c r="D255" s="22" t="s">
        <v>493</v>
      </c>
      <c r="E255" s="22" t="s">
        <v>493</v>
      </c>
      <c r="F255" s="22" t="s">
        <v>19</v>
      </c>
      <c r="G255" s="23" t="n">
        <v>1</v>
      </c>
      <c r="H255" s="24" t="n">
        <v>370</v>
      </c>
      <c r="I255" s="24" t="n">
        <v>370</v>
      </c>
      <c r="J255" s="24" t="n">
        <v>0</v>
      </c>
      <c r="K255" s="24" t="n">
        <v>-0</v>
      </c>
      <c r="L255" s="24" t="n">
        <v>-0</v>
      </c>
      <c r="M255" s="6" t="s">
        <f>=I255+J255+K255+L255</f>
      </c>
      <c r="N255" s="22"/>
    </row>
    <row collapsed="false" customFormat="false" customHeight="false" hidden="false" ht="12.1" outlineLevel="0" r="256">
      <c r="A256" s="20" t="n">
        <v>45870.560300926</v>
      </c>
      <c r="B256" s="16" t="s">
        <v>33</v>
      </c>
      <c r="C256" s="16" t="s">
        <v>497</v>
      </c>
      <c r="D256" s="16" t="s">
        <v>415</v>
      </c>
      <c r="E256" s="16" t="s">
        <v>17</v>
      </c>
      <c r="F256" s="16" t="s">
        <v>19</v>
      </c>
      <c r="G256" s="7" t="n">
        <v>1</v>
      </c>
      <c r="H256" s="6" t="n">
        <v>647.7</v>
      </c>
      <c r="I256" s="6" t="n">
        <v>-647.7</v>
      </c>
      <c r="J256" s="6" t="n">
        <v>-0</v>
      </c>
      <c r="K256" s="6" t="n">
        <v>-1.94</v>
      </c>
      <c r="L256" s="6" t="n">
        <v>-0.19</v>
      </c>
      <c r="M256" s="6" t="s">
        <f>=I256+J256+K256+L256</f>
      </c>
      <c r="N256" s="16"/>
    </row>
    <row collapsed="false" customFormat="false" customHeight="false" hidden="false" ht="12.1" outlineLevel="0" r="257">
      <c r="A257" s="20" t="n">
        <v>45870.560555556</v>
      </c>
      <c r="B257" s="16" t="s">
        <v>61</v>
      </c>
      <c r="C257" s="16" t="s">
        <v>518</v>
      </c>
      <c r="D257" s="16" t="s">
        <v>415</v>
      </c>
      <c r="E257" s="16" t="s">
        <v>62</v>
      </c>
      <c r="F257" s="16" t="s">
        <v>19</v>
      </c>
      <c r="G257" s="7" t="n">
        <v>25</v>
      </c>
      <c r="H257" s="6" t="n">
        <v>16.3635</v>
      </c>
      <c r="I257" s="6" t="n">
        <v>-409.09</v>
      </c>
      <c r="J257" s="6" t="n">
        <v>-0</v>
      </c>
      <c r="K257" s="6" t="n">
        <v>-0</v>
      </c>
      <c r="L257" s="6" t="n">
        <v>-0.12</v>
      </c>
      <c r="M257" s="6" t="s">
        <f>=I257+J257+K257+L257</f>
      </c>
      <c r="N257" s="16"/>
    </row>
    <row collapsed="false" customFormat="false" customHeight="false" hidden="false" ht="12.1" outlineLevel="0" r="258">
      <c r="A258" s="21" t="n">
        <v>45873</v>
      </c>
      <c r="B258" s="22" t="s">
        <v>493</v>
      </c>
      <c r="C258" s="22" t="s">
        <v>595</v>
      </c>
      <c r="D258" s="22" t="s">
        <v>493</v>
      </c>
      <c r="E258" s="22" t="s">
        <v>493</v>
      </c>
      <c r="F258" s="22" t="s">
        <v>19</v>
      </c>
      <c r="G258" s="23" t="n">
        <v>1</v>
      </c>
      <c r="H258" s="24" t="n">
        <v>1213.6</v>
      </c>
      <c r="I258" s="24" t="n">
        <v>1213.6</v>
      </c>
      <c r="J258" s="24" t="n">
        <v>0</v>
      </c>
      <c r="K258" s="24" t="n">
        <v>-0</v>
      </c>
      <c r="L258" s="24" t="n">
        <v>-0</v>
      </c>
      <c r="M258" s="6" t="s">
        <f>=I258+J258+K258+L258</f>
      </c>
      <c r="N258" s="22"/>
    </row>
    <row collapsed="false" customFormat="false" customHeight="false" hidden="false" ht="12.1" outlineLevel="0" r="259">
      <c r="A259" s="21" t="n">
        <v>45873</v>
      </c>
      <c r="B259" s="22" t="s">
        <v>493</v>
      </c>
      <c r="C259" s="22" t="s">
        <v>596</v>
      </c>
      <c r="D259" s="22" t="s">
        <v>493</v>
      </c>
      <c r="E259" s="22" t="s">
        <v>493</v>
      </c>
      <c r="F259" s="22" t="s">
        <v>19</v>
      </c>
      <c r="G259" s="23" t="n">
        <v>1</v>
      </c>
      <c r="H259" s="24" t="n">
        <v>140.48</v>
      </c>
      <c r="I259" s="24" t="n">
        <v>140.48</v>
      </c>
      <c r="J259" s="24" t="n">
        <v>0</v>
      </c>
      <c r="K259" s="24" t="n">
        <v>-0</v>
      </c>
      <c r="L259" s="24" t="n">
        <v>-0</v>
      </c>
      <c r="M259" s="6" t="s">
        <f>=I259+J259+K259+L259</f>
      </c>
      <c r="N259" s="22"/>
    </row>
    <row collapsed="false" customFormat="false" customHeight="false" hidden="false" ht="12.1" outlineLevel="0" r="260">
      <c r="A260" s="25" t="n">
        <v>45874.575358796</v>
      </c>
      <c r="B260" s="26" t="s">
        <v>61</v>
      </c>
      <c r="C260" s="26" t="s">
        <v>518</v>
      </c>
      <c r="D260" s="26" t="s">
        <v>418</v>
      </c>
      <c r="E260" s="26" t="s">
        <v>62</v>
      </c>
      <c r="F260" s="26" t="s">
        <v>19</v>
      </c>
      <c r="G260" s="27" t="n">
        <v>-288</v>
      </c>
      <c r="H260" s="28" t="n">
        <v>16.3795</v>
      </c>
      <c r="I260" s="28" t="n">
        <v>4717.3</v>
      </c>
      <c r="J260" s="28" t="n">
        <v>0</v>
      </c>
      <c r="K260" s="28" t="n">
        <v>-0</v>
      </c>
      <c r="L260" s="28" t="n">
        <v>-1.41</v>
      </c>
      <c r="M260" s="6" t="s">
        <f>=I260+J260+K260+L260</f>
      </c>
      <c r="N260" s="26"/>
    </row>
    <row collapsed="false" customFormat="false" customHeight="false" hidden="false" ht="12.1" outlineLevel="0" r="261">
      <c r="A261" s="20" t="n">
        <v>45874.575706019</v>
      </c>
      <c r="B261" s="16" t="s">
        <v>30</v>
      </c>
      <c r="C261" s="16" t="s">
        <v>597</v>
      </c>
      <c r="D261" s="16" t="s">
        <v>415</v>
      </c>
      <c r="E261" s="16" t="s">
        <v>17</v>
      </c>
      <c r="F261" s="16" t="s">
        <v>19</v>
      </c>
      <c r="G261" s="7" t="n">
        <v>2</v>
      </c>
      <c r="H261" s="6" t="n">
        <v>2945.5</v>
      </c>
      <c r="I261" s="6" t="n">
        <v>-5891</v>
      </c>
      <c r="J261" s="6" t="n">
        <v>-0</v>
      </c>
      <c r="K261" s="6" t="n">
        <v>-17.67</v>
      </c>
      <c r="L261" s="6" t="n">
        <v>-1.77</v>
      </c>
      <c r="M261" s="6" t="s">
        <f>=I261+J261+K261+L261</f>
      </c>
      <c r="N261" s="16"/>
    </row>
    <row collapsed="false" customFormat="false" customHeight="false" hidden="false" ht="12.1" outlineLevel="0" r="262">
      <c r="A262" s="20" t="n">
        <v>45874.576493056</v>
      </c>
      <c r="B262" s="16" t="s">
        <v>61</v>
      </c>
      <c r="C262" s="16" t="s">
        <v>518</v>
      </c>
      <c r="D262" s="16" t="s">
        <v>415</v>
      </c>
      <c r="E262" s="16" t="s">
        <v>62</v>
      </c>
      <c r="F262" s="16" t="s">
        <v>19</v>
      </c>
      <c r="G262" s="7" t="n">
        <v>9</v>
      </c>
      <c r="H262" s="6" t="n">
        <v>16.38</v>
      </c>
      <c r="I262" s="6" t="n">
        <v>-147.42</v>
      </c>
      <c r="J262" s="6" t="n">
        <v>-0</v>
      </c>
      <c r="K262" s="6" t="n">
        <v>-0</v>
      </c>
      <c r="L262" s="6" t="n">
        <v>-0.05</v>
      </c>
      <c r="M262" s="6" t="s">
        <f>=I262+J262+K262+L262</f>
      </c>
      <c r="N262" s="16"/>
    </row>
    <row collapsed="false" customFormat="false" customHeight="false" hidden="false" ht="12.1" outlineLevel="0" r="263">
      <c r="A263" s="20" t="n">
        <v>45874.576666667</v>
      </c>
      <c r="B263" s="16" t="s">
        <v>61</v>
      </c>
      <c r="C263" s="16" t="s">
        <v>518</v>
      </c>
      <c r="D263" s="16" t="s">
        <v>415</v>
      </c>
      <c r="E263" s="16" t="s">
        <v>62</v>
      </c>
      <c r="F263" s="16" t="s">
        <v>19</v>
      </c>
      <c r="G263" s="7" t="n">
        <v>1</v>
      </c>
      <c r="H263" s="6" t="n">
        <v>16.38</v>
      </c>
      <c r="I263" s="6" t="n">
        <v>-16.38</v>
      </c>
      <c r="J263" s="6" t="n">
        <v>-0</v>
      </c>
      <c r="K263" s="6" t="n">
        <v>-0</v>
      </c>
      <c r="L263" s="6" t="n">
        <v>-0.02</v>
      </c>
      <c r="M263" s="6" t="s">
        <f>=I263+J263+K263+L263</f>
      </c>
      <c r="N263" s="16"/>
    </row>
    <row collapsed="false" customFormat="false" customHeight="false" hidden="false" ht="12.1" outlineLevel="0" r="264">
      <c r="A264" s="21" t="n">
        <v>45882</v>
      </c>
      <c r="B264" s="22" t="s">
        <v>493</v>
      </c>
      <c r="C264" s="22" t="s">
        <v>598</v>
      </c>
      <c r="D264" s="22" t="s">
        <v>493</v>
      </c>
      <c r="E264" s="22" t="s">
        <v>493</v>
      </c>
      <c r="F264" s="22" t="s">
        <v>19</v>
      </c>
      <c r="G264" s="23" t="n">
        <v>1</v>
      </c>
      <c r="H264" s="24" t="n">
        <v>69.8</v>
      </c>
      <c r="I264" s="24" t="n">
        <v>69.8</v>
      </c>
      <c r="J264" s="24" t="n">
        <v>0</v>
      </c>
      <c r="K264" s="24" t="n">
        <v>-0</v>
      </c>
      <c r="L264" s="24" t="n">
        <v>-0</v>
      </c>
      <c r="M264" s="6" t="s">
        <f>=I264+J264+K264+L264</f>
      </c>
      <c r="N264" s="22"/>
    </row>
    <row collapsed="false" customFormat="false" customHeight="false" hidden="false" ht="12.1" outlineLevel="0" r="265">
      <c r="A265" s="20" t="n">
        <v>45882.6253125</v>
      </c>
      <c r="B265" s="16" t="s">
        <v>61</v>
      </c>
      <c r="C265" s="16" t="s">
        <v>518</v>
      </c>
      <c r="D265" s="16" t="s">
        <v>415</v>
      </c>
      <c r="E265" s="16" t="s">
        <v>62</v>
      </c>
      <c r="F265" s="16" t="s">
        <v>19</v>
      </c>
      <c r="G265" s="7" t="n">
        <v>4</v>
      </c>
      <c r="H265" s="6" t="n">
        <v>16.4425</v>
      </c>
      <c r="I265" s="6" t="n">
        <v>-65.77</v>
      </c>
      <c r="J265" s="6" t="n">
        <v>-0</v>
      </c>
      <c r="K265" s="6" t="n">
        <v>-0</v>
      </c>
      <c r="L265" s="6" t="n">
        <v>-0.02</v>
      </c>
      <c r="M265" s="6" t="s">
        <f>=I265+J265+K265+L265</f>
      </c>
      <c r="N265" s="16"/>
    </row>
    <row collapsed="false" customFormat="false" customHeight="false" hidden="false" ht="12.1" outlineLevel="0" r="266">
      <c r="A266" s="21" t="n">
        <v>45887</v>
      </c>
      <c r="B266" s="22" t="s">
        <v>493</v>
      </c>
      <c r="C266" s="22" t="s">
        <v>599</v>
      </c>
      <c r="D266" s="22" t="s">
        <v>493</v>
      </c>
      <c r="E266" s="22" t="s">
        <v>493</v>
      </c>
      <c r="F266" s="22" t="s">
        <v>19</v>
      </c>
      <c r="G266" s="23" t="n">
        <v>1</v>
      </c>
      <c r="H266" s="24" t="n">
        <v>52.86</v>
      </c>
      <c r="I266" s="24" t="n">
        <v>52.86</v>
      </c>
      <c r="J266" s="24" t="n">
        <v>0</v>
      </c>
      <c r="K266" s="24" t="n">
        <v>-0</v>
      </c>
      <c r="L266" s="24" t="n">
        <v>-0</v>
      </c>
      <c r="M266" s="6" t="s">
        <f>=I266+J266+K266+L266</f>
      </c>
      <c r="N266" s="22"/>
    </row>
    <row collapsed="false" customFormat="false" customHeight="false" hidden="false" ht="12.1" outlineLevel="0" r="267">
      <c r="A267" s="20" t="n">
        <v>45887.624884259</v>
      </c>
      <c r="B267" s="16" t="s">
        <v>61</v>
      </c>
      <c r="C267" s="16" t="s">
        <v>518</v>
      </c>
      <c r="D267" s="16" t="s">
        <v>415</v>
      </c>
      <c r="E267" s="16" t="s">
        <v>62</v>
      </c>
      <c r="F267" s="16" t="s">
        <v>19</v>
      </c>
      <c r="G267" s="7" t="n">
        <v>3</v>
      </c>
      <c r="H267" s="6" t="n">
        <v>16.481</v>
      </c>
      <c r="I267" s="6" t="n">
        <v>-49.44</v>
      </c>
      <c r="J267" s="6" t="n">
        <v>-0</v>
      </c>
      <c r="K267" s="6" t="n">
        <v>-0</v>
      </c>
      <c r="L267" s="6" t="n">
        <v>-0.02</v>
      </c>
      <c r="M267" s="6" t="s">
        <f>=I267+J267+K267+L267</f>
      </c>
      <c r="N267" s="16"/>
    </row>
    <row collapsed="false" customFormat="false" customHeight="false" hidden="false" ht="12.1" outlineLevel="0" r="268">
      <c r="A268" s="21" t="n">
        <v>45894</v>
      </c>
      <c r="B268" s="22" t="s">
        <v>493</v>
      </c>
      <c r="C268" s="22" t="s">
        <v>600</v>
      </c>
      <c r="D268" s="22" t="s">
        <v>493</v>
      </c>
      <c r="E268" s="22" t="s">
        <v>493</v>
      </c>
      <c r="F268" s="22" t="s">
        <v>19</v>
      </c>
      <c r="G268" s="23" t="n">
        <v>1</v>
      </c>
      <c r="H268" s="24" t="n">
        <v>82.05</v>
      </c>
      <c r="I268" s="24" t="n">
        <v>82.05</v>
      </c>
      <c r="J268" s="24" t="n">
        <v>0</v>
      </c>
      <c r="K268" s="24" t="n">
        <v>-0</v>
      </c>
      <c r="L268" s="24" t="n">
        <v>-0</v>
      </c>
      <c r="M268" s="6" t="s">
        <f>=I268+J268+K268+L268</f>
      </c>
      <c r="N268" s="22"/>
    </row>
    <row collapsed="false" customFormat="false" customHeight="false" hidden="false" ht="12.1" outlineLevel="0" r="269">
      <c r="A269" s="20" t="n">
        <v>45894.658611111</v>
      </c>
      <c r="B269" s="16" t="s">
        <v>61</v>
      </c>
      <c r="C269" s="16" t="s">
        <v>518</v>
      </c>
      <c r="D269" s="16" t="s">
        <v>415</v>
      </c>
      <c r="E269" s="16" t="s">
        <v>62</v>
      </c>
      <c r="F269" s="16" t="s">
        <v>19</v>
      </c>
      <c r="G269" s="7" t="n">
        <v>5</v>
      </c>
      <c r="H269" s="6" t="n">
        <v>16.5375</v>
      </c>
      <c r="I269" s="6" t="n">
        <v>-82.69</v>
      </c>
      <c r="J269" s="6" t="n">
        <v>-0</v>
      </c>
      <c r="K269" s="6" t="n">
        <v>-0</v>
      </c>
      <c r="L269" s="6" t="n">
        <v>-0.02</v>
      </c>
      <c r="M269" s="6" t="s">
        <f>=I269+J269+K269+L269</f>
      </c>
      <c r="N269" s="16"/>
    </row>
    <row collapsed="false" customFormat="false" customHeight="false" hidden="false" ht="12.1" outlineLevel="0" r="270">
      <c r="A270" s="21" t="n">
        <v>45897</v>
      </c>
      <c r="B270" s="22" t="s">
        <v>493</v>
      </c>
      <c r="C270" s="22" t="s">
        <v>601</v>
      </c>
      <c r="D270" s="22" t="s">
        <v>493</v>
      </c>
      <c r="E270" s="22" t="s">
        <v>493</v>
      </c>
      <c r="F270" s="22" t="s">
        <v>19</v>
      </c>
      <c r="G270" s="23" t="n">
        <v>1</v>
      </c>
      <c r="H270" s="24" t="n">
        <v>55.5</v>
      </c>
      <c r="I270" s="24" t="n">
        <v>55.5</v>
      </c>
      <c r="J270" s="24" t="n">
        <v>0</v>
      </c>
      <c r="K270" s="24" t="n">
        <v>-0</v>
      </c>
      <c r="L270" s="24" t="n">
        <v>-0</v>
      </c>
      <c r="M270" s="6" t="s">
        <f>=I270+J270+K270+L270</f>
      </c>
      <c r="N270" s="22"/>
    </row>
    <row collapsed="false" customFormat="false" customHeight="false" hidden="false" ht="12.1" outlineLevel="0" r="271">
      <c r="A271" s="21" t="n">
        <v>45901</v>
      </c>
      <c r="B271" s="22" t="s">
        <v>475</v>
      </c>
      <c r="C271" s="22" t="s">
        <v>131</v>
      </c>
      <c r="D271" s="22" t="s">
        <v>475</v>
      </c>
      <c r="E271" s="22" t="s">
        <v>475</v>
      </c>
      <c r="F271" s="22" t="s">
        <v>19</v>
      </c>
      <c r="G271" s="23" t="n">
        <v>1</v>
      </c>
      <c r="H271" s="24" t="n">
        <v>30000</v>
      </c>
      <c r="I271" s="24" t="n">
        <v>30000</v>
      </c>
      <c r="J271" s="24" t="n">
        <v>0</v>
      </c>
      <c r="K271" s="24" t="n">
        <v>-0</v>
      </c>
      <c r="L271" s="24" t="n">
        <v>-0</v>
      </c>
      <c r="M271" s="6" t="s">
        <f>=I271+J271+K271+L271</f>
      </c>
      <c r="N271" s="22"/>
    </row>
    <row collapsed="false" customFormat="false" customHeight="false" hidden="false" ht="12.1" outlineLevel="0" r="272">
      <c r="A272" s="20" t="n">
        <v>45901.568055556</v>
      </c>
      <c r="B272" s="16" t="s">
        <v>30</v>
      </c>
      <c r="C272" s="16" t="s">
        <v>597</v>
      </c>
      <c r="D272" s="16" t="s">
        <v>415</v>
      </c>
      <c r="E272" s="16" t="s">
        <v>17</v>
      </c>
      <c r="F272" s="16" t="s">
        <v>19</v>
      </c>
      <c r="G272" s="7" t="n">
        <v>3</v>
      </c>
      <c r="H272" s="6" t="n">
        <v>2929</v>
      </c>
      <c r="I272" s="6" t="n">
        <v>-8787</v>
      </c>
      <c r="J272" s="6" t="n">
        <v>-0</v>
      </c>
      <c r="K272" s="6" t="n">
        <v>-26.36</v>
      </c>
      <c r="L272" s="6" t="n">
        <v>-2.64</v>
      </c>
      <c r="M272" s="6" t="s">
        <f>=I272+J272+K272+L272</f>
      </c>
      <c r="N272" s="16"/>
    </row>
    <row collapsed="false" customFormat="false" customHeight="false" hidden="false" ht="12.1" outlineLevel="0" r="273">
      <c r="A273" s="20" t="n">
        <v>45901.568819444</v>
      </c>
      <c r="B273" s="16" t="s">
        <v>16</v>
      </c>
      <c r="C273" s="16" t="s">
        <v>555</v>
      </c>
      <c r="D273" s="16" t="s">
        <v>415</v>
      </c>
      <c r="E273" s="16" t="s">
        <v>17</v>
      </c>
      <c r="F273" s="16" t="s">
        <v>19</v>
      </c>
      <c r="G273" s="7" t="n">
        <v>2</v>
      </c>
      <c r="H273" s="6" t="n">
        <v>6421.5</v>
      </c>
      <c r="I273" s="6" t="n">
        <v>-12843</v>
      </c>
      <c r="J273" s="6" t="n">
        <v>-0</v>
      </c>
      <c r="K273" s="6" t="n">
        <v>-38.53</v>
      </c>
      <c r="L273" s="6" t="n">
        <v>-3.86</v>
      </c>
      <c r="M273" s="6" t="s">
        <f>=I273+J273+K273+L273</f>
      </c>
      <c r="N273" s="16"/>
    </row>
    <row collapsed="false" customFormat="false" customHeight="false" hidden="false" ht="12.1" outlineLevel="0" r="274">
      <c r="A274" s="20" t="n">
        <v>45901.569594907</v>
      </c>
      <c r="B274" s="16" t="s">
        <v>24</v>
      </c>
      <c r="C274" s="16" t="s">
        <v>566</v>
      </c>
      <c r="D274" s="16" t="s">
        <v>415</v>
      </c>
      <c r="E274" s="16" t="s">
        <v>17</v>
      </c>
      <c r="F274" s="16" t="s">
        <v>19</v>
      </c>
      <c r="G274" s="7" t="n">
        <v>2</v>
      </c>
      <c r="H274" s="6" t="n">
        <v>3615</v>
      </c>
      <c r="I274" s="6" t="n">
        <v>-7230</v>
      </c>
      <c r="J274" s="6" t="n">
        <v>-0</v>
      </c>
      <c r="K274" s="6" t="n">
        <v>-21.69</v>
      </c>
      <c r="L274" s="6" t="n">
        <v>-2.17</v>
      </c>
      <c r="M274" s="6" t="s">
        <f>=I274+J274+K274+L274</f>
      </c>
      <c r="N274" s="16"/>
    </row>
    <row collapsed="false" customFormat="false" customHeight="false" hidden="false" ht="12.1" outlineLevel="0" r="275">
      <c r="A275" s="20" t="n">
        <v>45901.57087963</v>
      </c>
      <c r="B275" s="16" t="s">
        <v>33</v>
      </c>
      <c r="C275" s="16" t="s">
        <v>497</v>
      </c>
      <c r="D275" s="16" t="s">
        <v>415</v>
      </c>
      <c r="E275" s="16" t="s">
        <v>17</v>
      </c>
      <c r="F275" s="16" t="s">
        <v>19</v>
      </c>
      <c r="G275" s="7" t="n">
        <v>1</v>
      </c>
      <c r="H275" s="6" t="n">
        <v>657</v>
      </c>
      <c r="I275" s="6" t="n">
        <v>-657</v>
      </c>
      <c r="J275" s="6" t="n">
        <v>-0</v>
      </c>
      <c r="K275" s="6" t="n">
        <v>-1.97</v>
      </c>
      <c r="L275" s="6" t="n">
        <v>-0.19</v>
      </c>
      <c r="M275" s="6" t="s">
        <f>=I275+J275+K275+L275</f>
      </c>
      <c r="N275" s="16"/>
    </row>
    <row collapsed="false" customFormat="false" customHeight="false" hidden="false" ht="12.1" outlineLevel="0" r="276">
      <c r="A276" s="21" t="n">
        <v>45903</v>
      </c>
      <c r="B276" s="22" t="s">
        <v>493</v>
      </c>
      <c r="C276" s="22" t="s">
        <v>602</v>
      </c>
      <c r="D276" s="22" t="s">
        <v>493</v>
      </c>
      <c r="E276" s="22" t="s">
        <v>493</v>
      </c>
      <c r="F276" s="22" t="s">
        <v>19</v>
      </c>
      <c r="G276" s="23" t="n">
        <v>1</v>
      </c>
      <c r="H276" s="24" t="n">
        <v>224.4</v>
      </c>
      <c r="I276" s="24" t="n">
        <v>224.4</v>
      </c>
      <c r="J276" s="24" t="n">
        <v>0</v>
      </c>
      <c r="K276" s="24" t="n">
        <v>-0</v>
      </c>
      <c r="L276" s="24" t="n">
        <v>-0</v>
      </c>
      <c r="M276" s="6" t="s">
        <f>=I276+J276+K276+L276</f>
      </c>
      <c r="N276" s="22"/>
    </row>
    <row collapsed="false" customFormat="false" customHeight="false" hidden="false" ht="12.1" outlineLevel="0" r="277">
      <c r="A277" s="20" t="n">
        <v>45903.60962963</v>
      </c>
      <c r="B277" s="16" t="s">
        <v>33</v>
      </c>
      <c r="C277" s="16" t="s">
        <v>497</v>
      </c>
      <c r="D277" s="16" t="s">
        <v>415</v>
      </c>
      <c r="E277" s="16" t="s">
        <v>17</v>
      </c>
      <c r="F277" s="16" t="s">
        <v>19</v>
      </c>
      <c r="G277" s="7" t="n">
        <v>1</v>
      </c>
      <c r="H277" s="6" t="n">
        <v>649.6</v>
      </c>
      <c r="I277" s="6" t="n">
        <v>-649.6</v>
      </c>
      <c r="J277" s="6" t="n">
        <v>-0</v>
      </c>
      <c r="K277" s="6" t="n">
        <v>-1.95</v>
      </c>
      <c r="L277" s="6" t="n">
        <v>-0.19</v>
      </c>
      <c r="M277" s="6" t="s">
        <f>=I277+J277+K277+L277</f>
      </c>
      <c r="N277" s="16"/>
    </row>
    <row collapsed="false" customFormat="false" customHeight="false" hidden="false" ht="12.1" outlineLevel="0" r="278">
      <c r="A278" s="20" t="n">
        <v>45903.609918981</v>
      </c>
      <c r="B278" s="16" t="s">
        <v>61</v>
      </c>
      <c r="C278" s="16" t="s">
        <v>518</v>
      </c>
      <c r="D278" s="16" t="s">
        <v>415</v>
      </c>
      <c r="E278" s="16" t="s">
        <v>62</v>
      </c>
      <c r="F278" s="16" t="s">
        <v>19</v>
      </c>
      <c r="G278" s="7" t="n">
        <v>1</v>
      </c>
      <c r="H278" s="6" t="n">
        <v>16.6065</v>
      </c>
      <c r="I278" s="6" t="n">
        <v>-16.61</v>
      </c>
      <c r="J278" s="6" t="n">
        <v>-0</v>
      </c>
      <c r="K278" s="6" t="n">
        <v>-0</v>
      </c>
      <c r="L278" s="6" t="n">
        <v>-0.02</v>
      </c>
      <c r="M278" s="6" t="s">
        <f>=I278+J278+K278+L278</f>
      </c>
      <c r="N278" s="16"/>
    </row>
    <row collapsed="false" customFormat="false" customHeight="false" hidden="false" ht="12.1" outlineLevel="0" r="279">
      <c r="A279" s="21" t="n">
        <v>45915</v>
      </c>
      <c r="B279" s="22" t="s">
        <v>493</v>
      </c>
      <c r="C279" s="22" t="s">
        <v>603</v>
      </c>
      <c r="D279" s="22" t="s">
        <v>493</v>
      </c>
      <c r="E279" s="22" t="s">
        <v>493</v>
      </c>
      <c r="F279" s="22" t="s">
        <v>19</v>
      </c>
      <c r="G279" s="23" t="n">
        <v>1</v>
      </c>
      <c r="H279" s="24" t="n">
        <v>50.04</v>
      </c>
      <c r="I279" s="24" t="n">
        <v>50.04</v>
      </c>
      <c r="J279" s="24" t="n">
        <v>0</v>
      </c>
      <c r="K279" s="24" t="n">
        <v>-0</v>
      </c>
      <c r="L279" s="24" t="n">
        <v>-0</v>
      </c>
      <c r="M279" s="6" t="s">
        <f>=I279+J279+K279+L279</f>
      </c>
      <c r="N279" s="22"/>
    </row>
    <row collapsed="false" customFormat="false" customHeight="false" hidden="false" ht="12.1" outlineLevel="0" r="280">
      <c r="A280" s="20" t="n">
        <v>45916.765</v>
      </c>
      <c r="B280" s="16" t="s">
        <v>61</v>
      </c>
      <c r="C280" s="16" t="s">
        <v>518</v>
      </c>
      <c r="D280" s="16" t="s">
        <v>415</v>
      </c>
      <c r="E280" s="16" t="s">
        <v>62</v>
      </c>
      <c r="F280" s="16" t="s">
        <v>19</v>
      </c>
      <c r="G280" s="7" t="n">
        <v>3</v>
      </c>
      <c r="H280" s="6" t="n">
        <v>16.7075</v>
      </c>
      <c r="I280" s="6" t="n">
        <v>-50.12</v>
      </c>
      <c r="J280" s="6" t="n">
        <v>-0</v>
      </c>
      <c r="K280" s="6" t="n">
        <v>-0</v>
      </c>
      <c r="L280" s="6" t="n">
        <v>-0.02</v>
      </c>
      <c r="M280" s="6" t="s">
        <f>=I280+J280+K280+L280</f>
      </c>
      <c r="N280" s="16"/>
    </row>
    <row collapsed="false" customFormat="false" customHeight="false" hidden="false" ht="12.1" outlineLevel="0" r="281">
      <c r="A281" s="21" t="n">
        <v>45922</v>
      </c>
      <c r="B281" s="22" t="s">
        <v>493</v>
      </c>
      <c r="C281" s="22" t="s">
        <v>604</v>
      </c>
      <c r="D281" s="22" t="s">
        <v>493</v>
      </c>
      <c r="E281" s="22" t="s">
        <v>493</v>
      </c>
      <c r="F281" s="22" t="s">
        <v>19</v>
      </c>
      <c r="G281" s="23" t="n">
        <v>1</v>
      </c>
      <c r="H281" s="24" t="n">
        <v>79.2</v>
      </c>
      <c r="I281" s="24" t="n">
        <v>79.2</v>
      </c>
      <c r="J281" s="24" t="n">
        <v>0</v>
      </c>
      <c r="K281" s="24" t="n">
        <v>-0</v>
      </c>
      <c r="L281" s="24" t="n">
        <v>-0</v>
      </c>
      <c r="M281" s="6" t="s">
        <f>=I281+J281+K281+L281</f>
      </c>
      <c r="N281" s="22"/>
    </row>
    <row collapsed="false" customFormat="false" customHeight="false" hidden="false" ht="12.1" outlineLevel="0" r="282">
      <c r="A282" s="20" t="n">
        <v>45923.483819444</v>
      </c>
      <c r="B282" s="16" t="s">
        <v>61</v>
      </c>
      <c r="C282" s="16" t="s">
        <v>518</v>
      </c>
      <c r="D282" s="16" t="s">
        <v>415</v>
      </c>
      <c r="E282" s="16" t="s">
        <v>62</v>
      </c>
      <c r="F282" s="16" t="s">
        <v>19</v>
      </c>
      <c r="G282" s="7" t="n">
        <v>4</v>
      </c>
      <c r="H282" s="6" t="n">
        <v>16.7615</v>
      </c>
      <c r="I282" s="6" t="n">
        <v>-67.05</v>
      </c>
      <c r="J282" s="6" t="n">
        <v>-0</v>
      </c>
      <c r="K282" s="6" t="n">
        <v>-0</v>
      </c>
      <c r="L282" s="6" t="n">
        <v>-0.02</v>
      </c>
      <c r="M282" s="6" t="s">
        <f>=I282+J282+K282+L282</f>
      </c>
      <c r="N282" s="16"/>
    </row>
    <row collapsed="false" customFormat="false" customHeight="false" hidden="false" ht="12.1" outlineLevel="0" r="283">
      <c r="A283" s="21" t="n">
        <v>45924</v>
      </c>
      <c r="B283" s="22" t="s">
        <v>493</v>
      </c>
      <c r="C283" s="22" t="s">
        <v>605</v>
      </c>
      <c r="D283" s="22" t="s">
        <v>493</v>
      </c>
      <c r="E283" s="22" t="s">
        <v>493</v>
      </c>
      <c r="F283" s="22" t="s">
        <v>19</v>
      </c>
      <c r="G283" s="23" t="n">
        <v>1</v>
      </c>
      <c r="H283" s="24" t="n">
        <v>56.1</v>
      </c>
      <c r="I283" s="24" t="n">
        <v>56.1</v>
      </c>
      <c r="J283" s="24" t="n">
        <v>0</v>
      </c>
      <c r="K283" s="24" t="n">
        <v>-0</v>
      </c>
      <c r="L283" s="24" t="n">
        <v>-0</v>
      </c>
      <c r="M283" s="6" t="s">
        <f>=I283+J283+K283+L283</f>
      </c>
      <c r="N283" s="22"/>
    </row>
    <row collapsed="false" customFormat="false" customHeight="false" hidden="false" ht="12.1" outlineLevel="0" r="284">
      <c r="A284" s="20" t="n">
        <v>45926.468680556</v>
      </c>
      <c r="B284" s="16" t="s">
        <v>61</v>
      </c>
      <c r="C284" s="16" t="s">
        <v>518</v>
      </c>
      <c r="D284" s="16" t="s">
        <v>415</v>
      </c>
      <c r="E284" s="16" t="s">
        <v>62</v>
      </c>
      <c r="F284" s="16" t="s">
        <v>19</v>
      </c>
      <c r="G284" s="7" t="n">
        <v>4</v>
      </c>
      <c r="H284" s="6" t="n">
        <v>16.8005</v>
      </c>
      <c r="I284" s="6" t="n">
        <v>-67.2</v>
      </c>
      <c r="J284" s="6" t="n">
        <v>-0</v>
      </c>
      <c r="K284" s="6" t="n">
        <v>-0</v>
      </c>
      <c r="L284" s="6" t="n">
        <v>-0.02</v>
      </c>
      <c r="M284" s="6" t="s">
        <f>=I284+J284+K284+L284</f>
      </c>
      <c r="N284" s="16"/>
    </row>
    <row collapsed="false" customFormat="false" customHeight="false" hidden="false" ht="12.1" outlineLevel="0" r="285">
      <c r="A285" s="21" t="n">
        <v>45931</v>
      </c>
      <c r="B285" s="22" t="s">
        <v>493</v>
      </c>
      <c r="C285" s="22" t="s">
        <v>606</v>
      </c>
      <c r="D285" s="22" t="s">
        <v>493</v>
      </c>
      <c r="E285" s="22" t="s">
        <v>493</v>
      </c>
      <c r="F285" s="22" t="s">
        <v>19</v>
      </c>
      <c r="G285" s="23" t="n">
        <v>1</v>
      </c>
      <c r="H285" s="24" t="n">
        <v>76.78</v>
      </c>
      <c r="I285" s="24" t="n">
        <v>76.78</v>
      </c>
      <c r="J285" s="24" t="n">
        <v>0</v>
      </c>
      <c r="K285" s="24" t="n">
        <v>-0</v>
      </c>
      <c r="L285" s="24" t="n">
        <v>-0</v>
      </c>
      <c r="M285" s="6" t="s">
        <f>=I285+J285+K285+L285</f>
      </c>
      <c r="N285" s="22"/>
    </row>
    <row collapsed="false" customFormat="false" customHeight="false" hidden="false" ht="12.1" outlineLevel="0" r="286">
      <c r="A286" s="21" t="n">
        <v>45933</v>
      </c>
      <c r="B286" s="22" t="s">
        <v>493</v>
      </c>
      <c r="C286" s="22" t="s">
        <v>607</v>
      </c>
      <c r="D286" s="22" t="s">
        <v>493</v>
      </c>
      <c r="E286" s="22" t="s">
        <v>493</v>
      </c>
      <c r="F286" s="22" t="s">
        <v>19</v>
      </c>
      <c r="G286" s="23" t="n">
        <v>1</v>
      </c>
      <c r="H286" s="24" t="n">
        <v>209</v>
      </c>
      <c r="I286" s="24" t="n">
        <v>209</v>
      </c>
      <c r="J286" s="24" t="n">
        <v>0</v>
      </c>
      <c r="K286" s="24" t="n">
        <v>-0</v>
      </c>
      <c r="L286" s="24" t="n">
        <v>-0</v>
      </c>
      <c r="M286" s="6" t="s">
        <f>=I286+J286+K286+L286</f>
      </c>
      <c r="N286" s="22"/>
    </row>
    <row collapsed="false" customFormat="false" customHeight="false" hidden="false" ht="12.1" outlineLevel="0" r="287">
      <c r="A287" s="21" t="n">
        <v>45933</v>
      </c>
      <c r="B287" s="22" t="s">
        <v>493</v>
      </c>
      <c r="C287" s="22" t="s">
        <v>608</v>
      </c>
      <c r="D287" s="22" t="s">
        <v>493</v>
      </c>
      <c r="E287" s="22" t="s">
        <v>493</v>
      </c>
      <c r="F287" s="22" t="s">
        <v>19</v>
      </c>
      <c r="G287" s="23" t="n">
        <v>1</v>
      </c>
      <c r="H287" s="24" t="n">
        <v>1014</v>
      </c>
      <c r="I287" s="24" t="n">
        <v>1014</v>
      </c>
      <c r="J287" s="24" t="n">
        <v>0</v>
      </c>
      <c r="K287" s="24" t="n">
        <v>-0</v>
      </c>
      <c r="L287" s="24" t="n">
        <v>-0</v>
      </c>
      <c r="M287" s="6" t="s">
        <f>=I287+J287+K287+L287</f>
      </c>
      <c r="N287" s="22"/>
    </row>
    <row collapsed="false" customFormat="false" customHeight="false" hidden="false" ht="12.1" outlineLevel="0" r="288">
      <c r="A288" s="20" t="n">
        <v>45933.536435185</v>
      </c>
      <c r="B288" s="16" t="s">
        <v>61</v>
      </c>
      <c r="C288" s="16" t="s">
        <v>518</v>
      </c>
      <c r="D288" s="16" t="s">
        <v>415</v>
      </c>
      <c r="E288" s="16" t="s">
        <v>62</v>
      </c>
      <c r="F288" s="16" t="s">
        <v>19</v>
      </c>
      <c r="G288" s="7" t="n">
        <v>17</v>
      </c>
      <c r="H288" s="6" t="n">
        <v>16.8545</v>
      </c>
      <c r="I288" s="6" t="n">
        <v>-286.53</v>
      </c>
      <c r="J288" s="6" t="n">
        <v>-0</v>
      </c>
      <c r="K288" s="6" t="n">
        <v>-0</v>
      </c>
      <c r="L288" s="6" t="n">
        <v>-0.06</v>
      </c>
      <c r="M288" s="6" t="s">
        <f>=I288+J288+K288+L288</f>
      </c>
      <c r="N288" s="16"/>
    </row>
    <row collapsed="false" customFormat="false" customHeight="false" hidden="false" ht="12.1" outlineLevel="0" r="289">
      <c r="A289" s="20" t="n">
        <v>45933.724282407</v>
      </c>
      <c r="B289" s="16" t="s">
        <v>114</v>
      </c>
      <c r="C289" s="16" t="s">
        <v>490</v>
      </c>
      <c r="D289" s="16" t="s">
        <v>415</v>
      </c>
      <c r="E289" s="16" t="s">
        <v>69</v>
      </c>
      <c r="F289" s="16" t="s">
        <v>19</v>
      </c>
      <c r="G289" s="7" t="n">
        <v>1</v>
      </c>
      <c r="H289" s="6" t="n">
        <v>83.89</v>
      </c>
      <c r="I289" s="6" t="n">
        <v>-838.9</v>
      </c>
      <c r="J289" s="6" t="n">
        <v>-3.7</v>
      </c>
      <c r="K289" s="6" t="n">
        <v>-2.52</v>
      </c>
      <c r="L289" s="6" t="n">
        <v>-0.12</v>
      </c>
      <c r="M289" s="6" t="s">
        <f>=I289+J289+K289+L289</f>
      </c>
      <c r="N289" s="16"/>
    </row>
    <row collapsed="false" customFormat="false" customHeight="false" hidden="false" ht="12.1" outlineLevel="0" r="290">
      <c r="A290" s="20" t="n">
        <v>45933.72474537</v>
      </c>
      <c r="B290" s="16" t="s">
        <v>61</v>
      </c>
      <c r="C290" s="16" t="s">
        <v>518</v>
      </c>
      <c r="D290" s="16" t="s">
        <v>415</v>
      </c>
      <c r="E290" s="16" t="s">
        <v>62</v>
      </c>
      <c r="F290" s="16" t="s">
        <v>19</v>
      </c>
      <c r="G290" s="7" t="n">
        <v>10</v>
      </c>
      <c r="H290" s="6" t="n">
        <v>16.8545</v>
      </c>
      <c r="I290" s="6" t="n">
        <v>-168.55</v>
      </c>
      <c r="J290" s="6" t="n">
        <v>-0</v>
      </c>
      <c r="K290" s="6" t="n">
        <v>-0</v>
      </c>
      <c r="L290" s="6" t="n">
        <v>-0.03</v>
      </c>
      <c r="M290" s="6" t="s">
        <f>=I290+J290+K290+L290</f>
      </c>
      <c r="N290" s="16"/>
    </row>
    <row collapsed="false" customFormat="false" customHeight="false" hidden="false" ht="12.1" outlineLevel="0" r="291">
      <c r="A291" s="21" t="n">
        <v>45938</v>
      </c>
      <c r="B291" s="22" t="s">
        <v>493</v>
      </c>
      <c r="C291" s="22" t="s">
        <v>609</v>
      </c>
      <c r="D291" s="22" t="s">
        <v>493</v>
      </c>
      <c r="E291" s="22" t="s">
        <v>493</v>
      </c>
      <c r="F291" s="22" t="s">
        <v>19</v>
      </c>
      <c r="G291" s="23" t="n">
        <v>1</v>
      </c>
      <c r="H291" s="24" t="n">
        <v>79.28</v>
      </c>
      <c r="I291" s="24" t="n">
        <v>79.28</v>
      </c>
      <c r="J291" s="24" t="n">
        <v>0</v>
      </c>
      <c r="K291" s="24" t="n">
        <v>-0</v>
      </c>
      <c r="L291" s="24" t="n">
        <v>-0</v>
      </c>
      <c r="M291" s="6" t="s">
        <f>=I291+J291+K291+L291</f>
      </c>
      <c r="N291" s="22"/>
    </row>
    <row collapsed="false" customFormat="false" customHeight="false" hidden="false" ht="12.1" outlineLevel="0" r="292">
      <c r="A292" s="20" t="n">
        <v>45938.680127315</v>
      </c>
      <c r="B292" s="16" t="s">
        <v>61</v>
      </c>
      <c r="C292" s="16" t="s">
        <v>518</v>
      </c>
      <c r="D292" s="16" t="s">
        <v>415</v>
      </c>
      <c r="E292" s="16" t="s">
        <v>62</v>
      </c>
      <c r="F292" s="16" t="s">
        <v>19</v>
      </c>
      <c r="G292" s="7" t="n">
        <v>4</v>
      </c>
      <c r="H292" s="6" t="n">
        <v>16.8775</v>
      </c>
      <c r="I292" s="6" t="n">
        <v>-67.51</v>
      </c>
      <c r="J292" s="6" t="n">
        <v>-0</v>
      </c>
      <c r="K292" s="6" t="n">
        <v>-0</v>
      </c>
      <c r="L292" s="6" t="n">
        <v>-0.02</v>
      </c>
      <c r="M292" s="6" t="s">
        <f>=I292+J292+K292+L292</f>
      </c>
      <c r="N292" s="16"/>
    </row>
    <row collapsed="false" customFormat="false" customHeight="false" hidden="false" ht="12.1" outlineLevel="0" r="293">
      <c r="A293" s="21" t="n">
        <v>45939</v>
      </c>
      <c r="B293" s="22" t="s">
        <v>493</v>
      </c>
      <c r="C293" s="22" t="s">
        <v>610</v>
      </c>
      <c r="D293" s="22" t="s">
        <v>493</v>
      </c>
      <c r="E293" s="22" t="s">
        <v>493</v>
      </c>
      <c r="F293" s="22" t="s">
        <v>19</v>
      </c>
      <c r="G293" s="23" t="n">
        <v>1</v>
      </c>
      <c r="H293" s="24" t="n">
        <v>144.1</v>
      </c>
      <c r="I293" s="24" t="n">
        <v>144.1</v>
      </c>
      <c r="J293" s="24" t="n">
        <v>0</v>
      </c>
      <c r="K293" s="24" t="n">
        <v>-0</v>
      </c>
      <c r="L293" s="24" t="n">
        <v>-0</v>
      </c>
      <c r="M293" s="6" t="s">
        <f>=I293+J293+K293+L293</f>
      </c>
      <c r="N293" s="22"/>
    </row>
    <row collapsed="false" customFormat="false" customHeight="false" hidden="false" ht="12.1" outlineLevel="0" r="294">
      <c r="A294" s="20" t="n">
        <v>45939.556168981</v>
      </c>
      <c r="B294" s="16" t="s">
        <v>61</v>
      </c>
      <c r="C294" s="16" t="s">
        <v>518</v>
      </c>
      <c r="D294" s="16" t="s">
        <v>415</v>
      </c>
      <c r="E294" s="16" t="s">
        <v>62</v>
      </c>
      <c r="F294" s="16" t="s">
        <v>19</v>
      </c>
      <c r="G294" s="7" t="n">
        <v>9</v>
      </c>
      <c r="H294" s="6" t="n">
        <v>16.885</v>
      </c>
      <c r="I294" s="6" t="n">
        <v>-151.97</v>
      </c>
      <c r="J294" s="6" t="n">
        <v>-0</v>
      </c>
      <c r="K294" s="6" t="n">
        <v>-0</v>
      </c>
      <c r="L294" s="6" t="n">
        <v>-0.03</v>
      </c>
      <c r="M294" s="6" t="s">
        <f>=I294+J294+K294+L294</f>
      </c>
      <c r="N294" s="16"/>
    </row>
    <row collapsed="false" customFormat="false" customHeight="false" hidden="false" ht="12.1" outlineLevel="0" r="295">
      <c r="A295" s="21" t="n">
        <v>45943</v>
      </c>
      <c r="B295" s="22" t="s">
        <v>493</v>
      </c>
      <c r="C295" s="22" t="s">
        <v>611</v>
      </c>
      <c r="D295" s="22" t="s">
        <v>493</v>
      </c>
      <c r="E295" s="22" t="s">
        <v>493</v>
      </c>
      <c r="F295" s="22" t="s">
        <v>19</v>
      </c>
      <c r="G295" s="23" t="n">
        <v>1</v>
      </c>
      <c r="H295" s="24" t="n">
        <v>91</v>
      </c>
      <c r="I295" s="24" t="n">
        <v>91</v>
      </c>
      <c r="J295" s="24" t="n">
        <v>0</v>
      </c>
      <c r="K295" s="24" t="n">
        <v>-0</v>
      </c>
      <c r="L295" s="24" t="n">
        <v>-0</v>
      </c>
      <c r="M295" s="6" t="s">
        <f>=I295+J295+K295+L295</f>
      </c>
      <c r="N295" s="22"/>
    </row>
    <row collapsed="false" customFormat="false" customHeight="false" hidden="false" ht="12.1" outlineLevel="0" r="296">
      <c r="A296" s="20" t="n">
        <v>45943.492025463</v>
      </c>
      <c r="B296" s="16" t="s">
        <v>61</v>
      </c>
      <c r="C296" s="16" t="s">
        <v>518</v>
      </c>
      <c r="D296" s="16" t="s">
        <v>415</v>
      </c>
      <c r="E296" s="16" t="s">
        <v>62</v>
      </c>
      <c r="F296" s="16" t="s">
        <v>19</v>
      </c>
      <c r="G296" s="7" t="n">
        <v>5</v>
      </c>
      <c r="H296" s="6" t="n">
        <v>16.915</v>
      </c>
      <c r="I296" s="6" t="n">
        <v>-84.58</v>
      </c>
      <c r="J296" s="6" t="n">
        <v>-0</v>
      </c>
      <c r="K296" s="6" t="n">
        <v>-0</v>
      </c>
      <c r="L296" s="6" t="n">
        <v>-0.02</v>
      </c>
      <c r="M296" s="6" t="s">
        <f>=I296+J296+K296+L296</f>
      </c>
      <c r="N296" s="16"/>
    </row>
    <row collapsed="false" customFormat="false" customHeight="false" hidden="false" ht="12.1" outlineLevel="0" r="297">
      <c r="A297" s="21" t="n">
        <v>45945</v>
      </c>
      <c r="B297" s="22" t="s">
        <v>493</v>
      </c>
      <c r="C297" s="22" t="s">
        <v>612</v>
      </c>
      <c r="D297" s="22" t="s">
        <v>493</v>
      </c>
      <c r="E297" s="22" t="s">
        <v>493</v>
      </c>
      <c r="F297" s="22" t="s">
        <v>19</v>
      </c>
      <c r="G297" s="23" t="n">
        <v>1</v>
      </c>
      <c r="H297" s="24" t="n">
        <v>38.15</v>
      </c>
      <c r="I297" s="24" t="n">
        <v>38.15</v>
      </c>
      <c r="J297" s="24" t="n">
        <v>0</v>
      </c>
      <c r="K297" s="24" t="n">
        <v>-0</v>
      </c>
      <c r="L297" s="24" t="n">
        <v>-0</v>
      </c>
      <c r="M297" s="6" t="s">
        <f>=I297+J297+K297+L297</f>
      </c>
      <c r="N297" s="22"/>
    </row>
    <row collapsed="false" customFormat="false" customHeight="false" hidden="false" ht="12.1" outlineLevel="0" r="298">
      <c r="A298" s="21" t="n">
        <v>45945</v>
      </c>
      <c r="B298" s="22" t="s">
        <v>493</v>
      </c>
      <c r="C298" s="22" t="s">
        <v>613</v>
      </c>
      <c r="D298" s="22" t="s">
        <v>493</v>
      </c>
      <c r="E298" s="22" t="s">
        <v>493</v>
      </c>
      <c r="F298" s="22" t="s">
        <v>19</v>
      </c>
      <c r="G298" s="23" t="n">
        <v>1</v>
      </c>
      <c r="H298" s="24" t="n">
        <v>48.09</v>
      </c>
      <c r="I298" s="24" t="n">
        <v>48.09</v>
      </c>
      <c r="J298" s="24" t="n">
        <v>0</v>
      </c>
      <c r="K298" s="24" t="n">
        <v>-0</v>
      </c>
      <c r="L298" s="24" t="n">
        <v>-0</v>
      </c>
      <c r="M298" s="6" t="s">
        <f>=I298+J298+K298+L298</f>
      </c>
      <c r="N298" s="22"/>
    </row>
    <row collapsed="false" customFormat="false" customHeight="false" hidden="false" ht="12.1" outlineLevel="0" r="299">
      <c r="A299" s="20" t="n">
        <v>45945.732592593</v>
      </c>
      <c r="B299" s="16" t="s">
        <v>61</v>
      </c>
      <c r="C299" s="16" t="s">
        <v>518</v>
      </c>
      <c r="D299" s="16" t="s">
        <v>415</v>
      </c>
      <c r="E299" s="16" t="s">
        <v>62</v>
      </c>
      <c r="F299" s="16" t="s">
        <v>19</v>
      </c>
      <c r="G299" s="7" t="n">
        <v>5</v>
      </c>
      <c r="H299" s="6" t="n">
        <v>16.9305</v>
      </c>
      <c r="I299" s="6" t="n">
        <v>-84.65</v>
      </c>
      <c r="J299" s="6" t="n">
        <v>-0</v>
      </c>
      <c r="K299" s="6" t="n">
        <v>-0</v>
      </c>
      <c r="L299" s="6" t="n">
        <v>-0.02</v>
      </c>
      <c r="M299" s="6" t="s">
        <f>=I299+J299+K299+L299</f>
      </c>
      <c r="N299" s="16"/>
    </row>
    <row collapsed="false" customFormat="false" customHeight="false" hidden="false" ht="12.1" outlineLevel="0" r="300">
      <c r="A300" s="21" t="n">
        <v>45952</v>
      </c>
      <c r="B300" s="22" t="s">
        <v>493</v>
      </c>
      <c r="C300" s="22" t="s">
        <v>614</v>
      </c>
      <c r="D300" s="22" t="s">
        <v>493</v>
      </c>
      <c r="E300" s="22" t="s">
        <v>493</v>
      </c>
      <c r="F300" s="22" t="s">
        <v>19</v>
      </c>
      <c r="G300" s="23" t="n">
        <v>1</v>
      </c>
      <c r="H300" s="24" t="n">
        <v>75.2</v>
      </c>
      <c r="I300" s="24" t="n">
        <v>75.2</v>
      </c>
      <c r="J300" s="24" t="n">
        <v>0</v>
      </c>
      <c r="K300" s="24" t="n">
        <v>-0</v>
      </c>
      <c r="L300" s="24" t="n">
        <v>-0</v>
      </c>
      <c r="M300" s="6" t="s">
        <f>=I300+J300+K300+L300</f>
      </c>
      <c r="N300" s="22"/>
    </row>
    <row collapsed="false" customFormat="false" customHeight="false" hidden="false" ht="12.1" outlineLevel="0" r="301">
      <c r="A301" s="20" t="n">
        <v>45952.678298611</v>
      </c>
      <c r="B301" s="16" t="s">
        <v>61</v>
      </c>
      <c r="C301" s="16" t="s">
        <v>518</v>
      </c>
      <c r="D301" s="16" t="s">
        <v>415</v>
      </c>
      <c r="E301" s="16" t="s">
        <v>62</v>
      </c>
      <c r="F301" s="16" t="s">
        <v>19</v>
      </c>
      <c r="G301" s="7" t="n">
        <v>5</v>
      </c>
      <c r="H301" s="6" t="n">
        <v>16.9835</v>
      </c>
      <c r="I301" s="6" t="n">
        <v>-84.92</v>
      </c>
      <c r="J301" s="6" t="n">
        <v>-0</v>
      </c>
      <c r="K301" s="6" t="n">
        <v>-0</v>
      </c>
      <c r="L301" s="6" t="n">
        <v>-0.02</v>
      </c>
      <c r="M301" s="6" t="s">
        <f>=I301+J301+K301+L301</f>
      </c>
      <c r="N301" s="16"/>
    </row>
    <row collapsed="false" customFormat="false" customHeight="false" hidden="false" ht="12.1" outlineLevel="0" r="302">
      <c r="A302" s="21" t="n">
        <v>45959</v>
      </c>
      <c r="B302" s="22" t="s">
        <v>493</v>
      </c>
      <c r="C302" s="22" t="s">
        <v>615</v>
      </c>
      <c r="D302" s="22" t="s">
        <v>493</v>
      </c>
      <c r="E302" s="22" t="s">
        <v>493</v>
      </c>
      <c r="F302" s="22" t="s">
        <v>19</v>
      </c>
      <c r="G302" s="23" t="n">
        <v>1</v>
      </c>
      <c r="H302" s="24" t="n">
        <v>199.6</v>
      </c>
      <c r="I302" s="24" t="n">
        <v>199.6</v>
      </c>
      <c r="J302" s="24" t="n">
        <v>0</v>
      </c>
      <c r="K302" s="24" t="n">
        <v>-0</v>
      </c>
      <c r="L302" s="24" t="n">
        <v>-0</v>
      </c>
      <c r="M302" s="6" t="s">
        <f>=I302+J302+K302+L302</f>
      </c>
      <c r="N302" s="22"/>
    </row>
    <row collapsed="false" customFormat="false" customHeight="false" hidden="false" ht="12.1" outlineLevel="0" r="303">
      <c r="A303" s="20" t="n">
        <v>45959.512384259</v>
      </c>
      <c r="B303" s="16" t="s">
        <v>61</v>
      </c>
      <c r="C303" s="16" t="s">
        <v>518</v>
      </c>
      <c r="D303" s="16" t="s">
        <v>415</v>
      </c>
      <c r="E303" s="16" t="s">
        <v>62</v>
      </c>
      <c r="F303" s="16" t="s">
        <v>19</v>
      </c>
      <c r="G303" s="7" t="n">
        <v>11</v>
      </c>
      <c r="H303" s="6" t="n">
        <v>17.0365</v>
      </c>
      <c r="I303" s="6" t="n">
        <v>-187.4</v>
      </c>
      <c r="J303" s="6" t="n">
        <v>-0</v>
      </c>
      <c r="K303" s="6" t="n">
        <v>-0</v>
      </c>
      <c r="L303" s="6" t="n">
        <v>-0.03</v>
      </c>
      <c r="M303" s="6" t="s">
        <f>=I303+J303+K303+L303</f>
      </c>
      <c r="N303" s="16"/>
    </row>
    <row collapsed="false" customFormat="false" customHeight="false" hidden="false" ht="12.1" outlineLevel="0" r="304">
      <c r="A304" s="21" t="n">
        <v>45961</v>
      </c>
      <c r="B304" s="22" t="s">
        <v>493</v>
      </c>
      <c r="C304" s="22" t="s">
        <v>616</v>
      </c>
      <c r="D304" s="22" t="s">
        <v>493</v>
      </c>
      <c r="E304" s="22" t="s">
        <v>493</v>
      </c>
      <c r="F304" s="22" t="s">
        <v>19</v>
      </c>
      <c r="G304" s="23" t="n">
        <v>1</v>
      </c>
      <c r="H304" s="24" t="n">
        <v>139</v>
      </c>
      <c r="I304" s="24" t="n">
        <v>139</v>
      </c>
      <c r="J304" s="24" t="n">
        <v>0</v>
      </c>
      <c r="K304" s="24" t="n">
        <v>-0</v>
      </c>
      <c r="L304" s="24" t="n">
        <v>-0</v>
      </c>
      <c r="M304" s="6" t="s">
        <f>=I304+J304+K304+L304</f>
      </c>
      <c r="N304" s="22"/>
    </row>
    <row collapsed="false" customFormat="false" customHeight="false" hidden="false" ht="12.1" outlineLevel="0" r="305">
      <c r="A305" s="20" t="n">
        <v>45961.453842593</v>
      </c>
      <c r="B305" s="16" t="s">
        <v>61</v>
      </c>
      <c r="C305" s="16" t="s">
        <v>518</v>
      </c>
      <c r="D305" s="16" t="s">
        <v>415</v>
      </c>
      <c r="E305" s="16" t="s">
        <v>62</v>
      </c>
      <c r="F305" s="16" t="s">
        <v>19</v>
      </c>
      <c r="G305" s="7" t="n">
        <v>1</v>
      </c>
      <c r="H305" s="6" t="n">
        <v>17.051</v>
      </c>
      <c r="I305" s="6" t="n">
        <v>-17.05</v>
      </c>
      <c r="J305" s="6" t="n">
        <v>-0</v>
      </c>
      <c r="K305" s="6" t="n">
        <v>-0</v>
      </c>
      <c r="L305" s="6" t="n">
        <v>-0.02</v>
      </c>
      <c r="M305" s="6" t="s">
        <f>=I305+J305+K305+L305</f>
      </c>
      <c r="N305" s="16"/>
    </row>
    <row collapsed="false" customFormat="false" customHeight="false" hidden="false" ht="12.1" outlineLevel="0" r="306">
      <c r="A306" s="20" t="n">
        <v>45961.530277778</v>
      </c>
      <c r="B306" s="16" t="s">
        <v>61</v>
      </c>
      <c r="C306" s="16" t="s">
        <v>518</v>
      </c>
      <c r="D306" s="16" t="s">
        <v>415</v>
      </c>
      <c r="E306" s="16" t="s">
        <v>62</v>
      </c>
      <c r="F306" s="16" t="s">
        <v>19</v>
      </c>
      <c r="G306" s="7" t="n">
        <v>8</v>
      </c>
      <c r="H306" s="6" t="n">
        <v>17.051</v>
      </c>
      <c r="I306" s="6" t="n">
        <v>-136.41</v>
      </c>
      <c r="J306" s="6" t="n">
        <v>-0</v>
      </c>
      <c r="K306" s="6" t="n">
        <v>-0</v>
      </c>
      <c r="L306" s="6" t="n">
        <v>-0.03</v>
      </c>
      <c r="M306" s="6" t="s">
        <f>=I306+J306+K306+L306</f>
      </c>
      <c r="N306" s="16"/>
    </row>
    <row collapsed="false" customFormat="false" customHeight="false" hidden="false" ht="12.1" outlineLevel="0" r="307">
      <c r="A307" s="21" t="n">
        <v>45971</v>
      </c>
      <c r="B307" s="22" t="s">
        <v>475</v>
      </c>
      <c r="C307" s="22" t="s">
        <v>131</v>
      </c>
      <c r="D307" s="22" t="s">
        <v>475</v>
      </c>
      <c r="E307" s="22" t="s">
        <v>475</v>
      </c>
      <c r="F307" s="22" t="s">
        <v>19</v>
      </c>
      <c r="G307" s="23" t="n">
        <v>1</v>
      </c>
      <c r="H307" s="24" t="n">
        <v>15000</v>
      </c>
      <c r="I307" s="24" t="n">
        <v>15000</v>
      </c>
      <c r="J307" s="24" t="n">
        <v>0</v>
      </c>
      <c r="K307" s="24" t="n">
        <v>-0</v>
      </c>
      <c r="L307" s="24" t="n">
        <v>-0</v>
      </c>
      <c r="M307" s="6" t="s">
        <f>=I307+J307+K307+L307</f>
      </c>
      <c r="N307" s="22"/>
    </row>
    <row collapsed="false" customFormat="false" customHeight="false" hidden="false" ht="12.1" outlineLevel="0" r="308">
      <c r="A308" s="20" t="n">
        <v>45971.450833333</v>
      </c>
      <c r="B308" s="16" t="s">
        <v>61</v>
      </c>
      <c r="C308" s="16" t="s">
        <v>518</v>
      </c>
      <c r="D308" s="16" t="s">
        <v>415</v>
      </c>
      <c r="E308" s="16" t="s">
        <v>62</v>
      </c>
      <c r="F308" s="16" t="s">
        <v>19</v>
      </c>
      <c r="G308" s="7" t="n">
        <v>866</v>
      </c>
      <c r="H308" s="6" t="n">
        <v>17.1265</v>
      </c>
      <c r="I308" s="6" t="n">
        <v>-14831.55</v>
      </c>
      <c r="J308" s="6" t="n">
        <v>-0</v>
      </c>
      <c r="K308" s="6" t="n">
        <v>-0</v>
      </c>
      <c r="L308" s="6" t="n">
        <v>-2.97</v>
      </c>
      <c r="M308" s="6" t="s">
        <f>=I308+J308+K308+L308</f>
      </c>
      <c r="N308" s="16"/>
    </row>
    <row collapsed="false" customFormat="false" customHeight="false" hidden="false" ht="12.1" outlineLevel="0" r="309">
      <c r="A309" s="20" t="n">
        <v>45971.451493056</v>
      </c>
      <c r="B309" s="16" t="s">
        <v>61</v>
      </c>
      <c r="C309" s="16" t="s">
        <v>518</v>
      </c>
      <c r="D309" s="16" t="s">
        <v>415</v>
      </c>
      <c r="E309" s="16" t="s">
        <v>62</v>
      </c>
      <c r="F309" s="16" t="s">
        <v>19</v>
      </c>
      <c r="G309" s="7" t="n">
        <v>9</v>
      </c>
      <c r="H309" s="6" t="n">
        <v>17.1265</v>
      </c>
      <c r="I309" s="6" t="n">
        <v>-154.14</v>
      </c>
      <c r="J309" s="6" t="n">
        <v>-0</v>
      </c>
      <c r="K309" s="6" t="n">
        <v>-0</v>
      </c>
      <c r="L309" s="6" t="n">
        <v>-0.03</v>
      </c>
      <c r="M309" s="6" t="s">
        <f>=I309+J309+K309+L309</f>
      </c>
      <c r="N309" s="16"/>
    </row>
    <row collapsed="false" customFormat="false" customHeight="false" hidden="false" ht="12.1" outlineLevel="0" r="310">
      <c r="A310" s="21" t="n">
        <v>45975</v>
      </c>
      <c r="B310" s="22" t="s">
        <v>493</v>
      </c>
      <c r="C310" s="22" t="s">
        <v>617</v>
      </c>
      <c r="D310" s="22" t="s">
        <v>493</v>
      </c>
      <c r="E310" s="22" t="s">
        <v>493</v>
      </c>
      <c r="F310" s="22" t="s">
        <v>19</v>
      </c>
      <c r="G310" s="23" t="n">
        <v>1</v>
      </c>
      <c r="H310" s="24" t="n">
        <v>47.1</v>
      </c>
      <c r="I310" s="24" t="n">
        <v>47.1</v>
      </c>
      <c r="J310" s="24" t="n">
        <v>0</v>
      </c>
      <c r="K310" s="24" t="n">
        <v>-0</v>
      </c>
      <c r="L310" s="24" t="n">
        <v>-0</v>
      </c>
      <c r="M310" s="6" t="s">
        <f>=I310+J310+K310+L310</f>
      </c>
      <c r="N310" s="22"/>
    </row>
    <row collapsed="false" customFormat="false" customHeight="false" hidden="false" ht="12.1" outlineLevel="0" r="311">
      <c r="A311" s="20" t="n">
        <v>45975.682615741</v>
      </c>
      <c r="B311" s="16" t="s">
        <v>61</v>
      </c>
      <c r="C311" s="16" t="s">
        <v>518</v>
      </c>
      <c r="D311" s="16" t="s">
        <v>415</v>
      </c>
      <c r="E311" s="16" t="s">
        <v>62</v>
      </c>
      <c r="F311" s="16" t="s">
        <v>19</v>
      </c>
      <c r="G311" s="7" t="n">
        <v>3</v>
      </c>
      <c r="H311" s="6" t="n">
        <v>17.1725</v>
      </c>
      <c r="I311" s="6" t="n">
        <v>-51.52</v>
      </c>
      <c r="J311" s="6" t="n">
        <v>-0</v>
      </c>
      <c r="K311" s="6" t="n">
        <v>-0</v>
      </c>
      <c r="L311" s="6" t="n">
        <v>-0.02</v>
      </c>
      <c r="M311" s="6" t="s">
        <f>=I311+J311+K311+L311</f>
      </c>
      <c r="N311" s="16"/>
    </row>
    <row collapsed="false" customFormat="false" customHeight="false" hidden="false" ht="12.1" outlineLevel="0" r="312">
      <c r="A312" s="21" t="n">
        <v>45982</v>
      </c>
      <c r="B312" s="22" t="s">
        <v>493</v>
      </c>
      <c r="C312" s="22" t="s">
        <v>618</v>
      </c>
      <c r="D312" s="22" t="s">
        <v>493</v>
      </c>
      <c r="E312" s="22" t="s">
        <v>493</v>
      </c>
      <c r="F312" s="22" t="s">
        <v>19</v>
      </c>
      <c r="G312" s="23" t="n">
        <v>1</v>
      </c>
      <c r="H312" s="24" t="n">
        <v>73.9</v>
      </c>
      <c r="I312" s="24" t="n">
        <v>73.9</v>
      </c>
      <c r="J312" s="24" t="n">
        <v>0</v>
      </c>
      <c r="K312" s="24" t="n">
        <v>-0</v>
      </c>
      <c r="L312" s="24" t="n">
        <v>-0</v>
      </c>
      <c r="M312" s="6" t="s">
        <f>=I312+J312+K312+L312</f>
      </c>
      <c r="N312" s="22"/>
    </row>
    <row collapsed="false" customFormat="false" customHeight="false" hidden="false" ht="12.1" outlineLevel="0" r="313">
      <c r="A313" s="20" t="n">
        <v>45985.429872685</v>
      </c>
      <c r="B313" s="16" t="s">
        <v>61</v>
      </c>
      <c r="C313" s="16" t="s">
        <v>518</v>
      </c>
      <c r="D313" s="16" t="s">
        <v>415</v>
      </c>
      <c r="E313" s="16" t="s">
        <v>62</v>
      </c>
      <c r="F313" s="16" t="s">
        <v>19</v>
      </c>
      <c r="G313" s="7" t="n">
        <v>4</v>
      </c>
      <c r="H313" s="6" t="n">
        <v>17.2365</v>
      </c>
      <c r="I313" s="6" t="n">
        <v>-68.95</v>
      </c>
      <c r="J313" s="6" t="n">
        <v>-0</v>
      </c>
      <c r="K313" s="6" t="n">
        <v>-0</v>
      </c>
      <c r="L313" s="6" t="n">
        <v>-0.02</v>
      </c>
      <c r="M313" s="6" t="s">
        <f>=I313+J313+K313+L313</f>
      </c>
      <c r="N313" s="16"/>
    </row>
    <row collapsed="false" customFormat="false" customHeight="false" hidden="false" ht="12.1" outlineLevel="0" r="314">
      <c r="A314" s="21" t="n">
        <v>45987</v>
      </c>
      <c r="B314" s="22" t="s">
        <v>493</v>
      </c>
      <c r="C314" s="22" t="s">
        <v>619</v>
      </c>
      <c r="D314" s="22" t="s">
        <v>493</v>
      </c>
      <c r="E314" s="22" t="s">
        <v>493</v>
      </c>
      <c r="F314" s="22" t="s">
        <v>19</v>
      </c>
      <c r="G314" s="23" t="n">
        <v>1</v>
      </c>
      <c r="H314" s="24" t="n">
        <v>94.74</v>
      </c>
      <c r="I314" s="24" t="n">
        <v>94.74</v>
      </c>
      <c r="J314" s="24" t="n">
        <v>0</v>
      </c>
      <c r="K314" s="24" t="n">
        <v>-0</v>
      </c>
      <c r="L314" s="24" t="n">
        <v>-0</v>
      </c>
      <c r="M314" s="6" t="s">
        <f>=I314+J314+K314+L314</f>
      </c>
      <c r="N314" s="22"/>
    </row>
    <row collapsed="false" customFormat="false" customHeight="false" hidden="false" ht="12.1" outlineLevel="0" r="315">
      <c r="A315" s="20" t="n">
        <v>45987.807928241</v>
      </c>
      <c r="B315" s="16" t="s">
        <v>61</v>
      </c>
      <c r="C315" s="16" t="s">
        <v>518</v>
      </c>
      <c r="D315" s="16" t="s">
        <v>415</v>
      </c>
      <c r="E315" s="16" t="s">
        <v>62</v>
      </c>
      <c r="F315" s="16" t="s">
        <v>19</v>
      </c>
      <c r="G315" s="7" t="n">
        <v>6</v>
      </c>
      <c r="H315" s="6" t="n">
        <v>17.253</v>
      </c>
      <c r="I315" s="6" t="n">
        <v>-103.52</v>
      </c>
      <c r="J315" s="6" t="n">
        <v>-0</v>
      </c>
      <c r="K315" s="6" t="n">
        <v>-0</v>
      </c>
      <c r="L315" s="6" t="n">
        <v>-0.02</v>
      </c>
      <c r="M315" s="6" t="s">
        <f>=I315+J315+K315+L315</f>
      </c>
      <c r="N315" s="16"/>
    </row>
    <row collapsed="false" customFormat="false" customHeight="false" hidden="false" ht="12.1" outlineLevel="0" r="316">
      <c r="A316" s="21" t="n">
        <v>45993</v>
      </c>
      <c r="B316" s="22" t="s">
        <v>475</v>
      </c>
      <c r="C316" s="22" t="s">
        <v>131</v>
      </c>
      <c r="D316" s="22" t="s">
        <v>475</v>
      </c>
      <c r="E316" s="22" t="s">
        <v>475</v>
      </c>
      <c r="F316" s="22" t="s">
        <v>19</v>
      </c>
      <c r="G316" s="23" t="n">
        <v>1</v>
      </c>
      <c r="H316" s="24" t="n">
        <v>3000</v>
      </c>
      <c r="I316" s="24" t="n">
        <v>3000</v>
      </c>
      <c r="J316" s="24" t="n">
        <v>0</v>
      </c>
      <c r="K316" s="24" t="n">
        <v>-0</v>
      </c>
      <c r="L316" s="24" t="n">
        <v>-0</v>
      </c>
      <c r="M316" s="6" t="s">
        <f>=I316+J316+K316+L316</f>
      </c>
      <c r="N316" s="22"/>
    </row>
    <row collapsed="false" customFormat="false" customHeight="false" hidden="false" ht="12.1" outlineLevel="0" r="317">
      <c r="A317" s="21" t="n">
        <v>45993</v>
      </c>
      <c r="B317" s="22" t="s">
        <v>475</v>
      </c>
      <c r="C317" s="22" t="s">
        <v>131</v>
      </c>
      <c r="D317" s="22" t="s">
        <v>475</v>
      </c>
      <c r="E317" s="22" t="s">
        <v>475</v>
      </c>
      <c r="F317" s="22" t="s">
        <v>19</v>
      </c>
      <c r="G317" s="23" t="n">
        <v>1</v>
      </c>
      <c r="H317" s="24" t="n">
        <v>100</v>
      </c>
      <c r="I317" s="24" t="n">
        <v>100</v>
      </c>
      <c r="J317" s="24" t="n">
        <v>0</v>
      </c>
      <c r="K317" s="24" t="n">
        <v>-0</v>
      </c>
      <c r="L317" s="24" t="n">
        <v>-0</v>
      </c>
      <c r="M317" s="6" t="s">
        <f>=I317+J317+K317+L317</f>
      </c>
      <c r="N317" s="22"/>
    </row>
    <row collapsed="false" customFormat="false" customHeight="false" hidden="false" ht="12.1" outlineLevel="0" r="318">
      <c r="A318" s="20" t="n">
        <v>45993.416793981</v>
      </c>
      <c r="B318" s="16" t="s">
        <v>102</v>
      </c>
      <c r="C318" s="16" t="s">
        <v>489</v>
      </c>
      <c r="D318" s="16" t="s">
        <v>415</v>
      </c>
      <c r="E318" s="16" t="s">
        <v>69</v>
      </c>
      <c r="F318" s="16" t="s">
        <v>19</v>
      </c>
      <c r="G318" s="7" t="n">
        <v>3</v>
      </c>
      <c r="H318" s="6" t="n">
        <v>79.523</v>
      </c>
      <c r="I318" s="6" t="n">
        <v>-2385.69</v>
      </c>
      <c r="J318" s="6" t="n">
        <v>-5.46</v>
      </c>
      <c r="K318" s="6" t="n">
        <v>-7.16</v>
      </c>
      <c r="L318" s="6" t="n">
        <v>-0.36</v>
      </c>
      <c r="M318" s="6" t="s">
        <f>=I318+J318+K318+L318</f>
      </c>
      <c r="N318" s="16"/>
    </row>
    <row collapsed="false" customFormat="false" customHeight="false" hidden="false" ht="12.1" outlineLevel="0" r="319">
      <c r="A319" s="20" t="n">
        <v>45993.422175926</v>
      </c>
      <c r="B319" s="16" t="s">
        <v>72</v>
      </c>
      <c r="C319" s="16" t="s">
        <v>488</v>
      </c>
      <c r="D319" s="16" t="s">
        <v>415</v>
      </c>
      <c r="E319" s="16" t="s">
        <v>69</v>
      </c>
      <c r="F319" s="16" t="s">
        <v>19</v>
      </c>
      <c r="G319" s="7" t="n">
        <v>1</v>
      </c>
      <c r="H319" s="6" t="n">
        <v>61.405</v>
      </c>
      <c r="I319" s="6" t="n">
        <v>-614.05</v>
      </c>
      <c r="J319" s="6" t="n">
        <v>-21.48</v>
      </c>
      <c r="K319" s="6" t="n">
        <v>-1.84</v>
      </c>
      <c r="L319" s="6" t="n">
        <v>-0.09</v>
      </c>
      <c r="M319" s="6" t="s">
        <f>=I319+J319+K319+L319</f>
      </c>
      <c r="N319" s="16"/>
    </row>
    <row collapsed="false" customFormat="false" customHeight="false" hidden="false" ht="12.1" outlineLevel="0" r="320">
      <c r="A320" s="20" t="n">
        <v>45993.422430556</v>
      </c>
      <c r="B320" s="16" t="s">
        <v>61</v>
      </c>
      <c r="C320" s="16" t="s">
        <v>518</v>
      </c>
      <c r="D320" s="16" t="s">
        <v>415</v>
      </c>
      <c r="E320" s="16" t="s">
        <v>62</v>
      </c>
      <c r="F320" s="16" t="s">
        <v>19</v>
      </c>
      <c r="G320" s="7" t="n">
        <v>4</v>
      </c>
      <c r="H320" s="6" t="n">
        <v>17.3005</v>
      </c>
      <c r="I320" s="6" t="n">
        <v>-69.2</v>
      </c>
      <c r="J320" s="6" t="n">
        <v>-0</v>
      </c>
      <c r="K320" s="6" t="n">
        <v>-0</v>
      </c>
      <c r="L320" s="6" t="n">
        <v>-0.02</v>
      </c>
      <c r="M320" s="6" t="s">
        <f>=I320+J320+K320+L320</f>
      </c>
      <c r="N320" s="16"/>
    </row>
    <row collapsed="false" customFormat="false" customHeight="false" hidden="false" ht="12.1" outlineLevel="0" r="321">
      <c r="A321" s="21" t="n">
        <v>45994</v>
      </c>
      <c r="B321" s="22" t="s">
        <v>493</v>
      </c>
      <c r="C321" s="22" t="s">
        <v>620</v>
      </c>
      <c r="D321" s="22" t="s">
        <v>493</v>
      </c>
      <c r="E321" s="22" t="s">
        <v>493</v>
      </c>
      <c r="F321" s="22" t="s">
        <v>19</v>
      </c>
      <c r="G321" s="23" t="n">
        <v>1</v>
      </c>
      <c r="H321" s="24" t="n">
        <v>141.6</v>
      </c>
      <c r="I321" s="24" t="n">
        <v>141.6</v>
      </c>
      <c r="J321" s="24" t="n">
        <v>0</v>
      </c>
      <c r="K321" s="24" t="n">
        <v>-0</v>
      </c>
      <c r="L321" s="24" t="n">
        <v>-0</v>
      </c>
      <c r="M321" s="6" t="s">
        <f>=I321+J321+K321+L321</f>
      </c>
      <c r="N321" s="22"/>
    </row>
    <row collapsed="false" customFormat="false" customHeight="false" hidden="false" ht="12.1" outlineLevel="0" r="322">
      <c r="A322" s="20" t="n">
        <v>45994.76693287</v>
      </c>
      <c r="B322" s="16" t="s">
        <v>61</v>
      </c>
      <c r="C322" s="16" t="s">
        <v>518</v>
      </c>
      <c r="D322" s="16" t="s">
        <v>415</v>
      </c>
      <c r="E322" s="16" t="s">
        <v>62</v>
      </c>
      <c r="F322" s="16" t="s">
        <v>19</v>
      </c>
      <c r="G322" s="7" t="n">
        <v>8</v>
      </c>
      <c r="H322" s="6" t="n">
        <v>17.309</v>
      </c>
      <c r="I322" s="6" t="n">
        <v>-138.47</v>
      </c>
      <c r="J322" s="6" t="n">
        <v>-0</v>
      </c>
      <c r="K322" s="6" t="n">
        <v>-0</v>
      </c>
      <c r="L322" s="6" t="n">
        <v>-0.03</v>
      </c>
      <c r="M322" s="6" t="s">
        <f>=I322+J322+K322+L322</f>
      </c>
      <c r="N322" s="16"/>
    </row>
    <row collapsed="false" customFormat="false" customHeight="false" hidden="false" ht="12.1" outlineLevel="0" r="323">
      <c r="A323" s="21" t="n">
        <v>46006</v>
      </c>
      <c r="B323" s="22" t="s">
        <v>493</v>
      </c>
      <c r="C323" s="22" t="s">
        <v>621</v>
      </c>
      <c r="D323" s="22" t="s">
        <v>493</v>
      </c>
      <c r="E323" s="22" t="s">
        <v>493</v>
      </c>
      <c r="F323" s="22" t="s">
        <v>19</v>
      </c>
      <c r="G323" s="23" t="n">
        <v>1</v>
      </c>
      <c r="H323" s="24" t="n">
        <v>46.35</v>
      </c>
      <c r="I323" s="24" t="n">
        <v>46.35</v>
      </c>
      <c r="J323" s="24" t="n">
        <v>0</v>
      </c>
      <c r="K323" s="24" t="n">
        <v>-0</v>
      </c>
      <c r="L323" s="24" t="n">
        <v>-0</v>
      </c>
      <c r="M323" s="6" t="s">
        <f>=I323+J323+K323+L323</f>
      </c>
      <c r="N323" s="22"/>
    </row>
    <row collapsed="false" customFormat="false" customHeight="false" hidden="false" ht="12.1" outlineLevel="0" r="324">
      <c r="A324" s="20" t="n">
        <v>46006.672152778</v>
      </c>
      <c r="B324" s="16" t="s">
        <v>61</v>
      </c>
      <c r="C324" s="16" t="s">
        <v>518</v>
      </c>
      <c r="D324" s="16" t="s">
        <v>415</v>
      </c>
      <c r="E324" s="16" t="s">
        <v>62</v>
      </c>
      <c r="F324" s="16" t="s">
        <v>19</v>
      </c>
      <c r="G324" s="7" t="n">
        <v>2</v>
      </c>
      <c r="H324" s="6" t="n">
        <v>17.402</v>
      </c>
      <c r="I324" s="6" t="n">
        <v>-34.8</v>
      </c>
      <c r="J324" s="6" t="n">
        <v>-0</v>
      </c>
      <c r="K324" s="6" t="n">
        <v>-0</v>
      </c>
      <c r="L324" s="6" t="n">
        <v>-0.02</v>
      </c>
      <c r="M324" s="6" t="s">
        <f>=I324+J324+K324+L324</f>
      </c>
      <c r="N324" s="16"/>
    </row>
    <row collapsed="false" customFormat="false" customHeight="false" hidden="false" ht="12.1" outlineLevel="0" r="325">
      <c r="A325" s="21" t="n">
        <v>46013</v>
      </c>
      <c r="B325" s="22" t="s">
        <v>493</v>
      </c>
      <c r="C325" s="22" t="s">
        <v>622</v>
      </c>
      <c r="D325" s="22" t="s">
        <v>493</v>
      </c>
      <c r="E325" s="22" t="s">
        <v>493</v>
      </c>
      <c r="F325" s="22" t="s">
        <v>19</v>
      </c>
      <c r="G325" s="23" t="n">
        <v>1</v>
      </c>
      <c r="H325" s="24" t="n">
        <v>73.15</v>
      </c>
      <c r="I325" s="24" t="n">
        <v>73.15</v>
      </c>
      <c r="J325" s="24" t="n">
        <v>0</v>
      </c>
      <c r="K325" s="24" t="n">
        <v>-0</v>
      </c>
      <c r="L325" s="24" t="n">
        <v>-0</v>
      </c>
      <c r="M325" s="6" t="s">
        <f>=I325+J325+K325+L325</f>
      </c>
      <c r="N325" s="22"/>
    </row>
    <row collapsed="false" customFormat="false" customHeight="false" hidden="false" ht="12.1" outlineLevel="0" r="326">
      <c r="A326" s="20" t="n">
        <v>46013.73931713</v>
      </c>
      <c r="B326" s="16" t="s">
        <v>61</v>
      </c>
      <c r="C326" s="16" t="s">
        <v>518</v>
      </c>
      <c r="D326" s="16" t="s">
        <v>415</v>
      </c>
      <c r="E326" s="16" t="s">
        <v>62</v>
      </c>
      <c r="F326" s="16" t="s">
        <v>19</v>
      </c>
      <c r="G326" s="7" t="n">
        <v>5</v>
      </c>
      <c r="H326" s="6" t="n">
        <v>17.455</v>
      </c>
      <c r="I326" s="6" t="n">
        <v>-87.28</v>
      </c>
      <c r="J326" s="6" t="n">
        <v>-0</v>
      </c>
      <c r="K326" s="6" t="n">
        <v>-0</v>
      </c>
      <c r="L326" s="6" t="n">
        <v>-0.02</v>
      </c>
      <c r="M326" s="6" t="s">
        <f>=I326+J326+K326+L326</f>
      </c>
      <c r="N326" s="16"/>
    </row>
    <row collapsed="false" customFormat="false" customHeight="false" hidden="false" ht="12.1" outlineLevel="0" r="327">
      <c r="A327" s="21" t="n">
        <v>46014</v>
      </c>
      <c r="B327" s="22" t="s">
        <v>493</v>
      </c>
      <c r="C327" s="22" t="s">
        <v>623</v>
      </c>
      <c r="D327" s="22" t="s">
        <v>493</v>
      </c>
      <c r="E327" s="22" t="s">
        <v>493</v>
      </c>
      <c r="F327" s="22" t="s">
        <v>19</v>
      </c>
      <c r="G327" s="23" t="n">
        <v>1</v>
      </c>
      <c r="H327" s="24" t="n">
        <v>108</v>
      </c>
      <c r="I327" s="24" t="n">
        <v>108</v>
      </c>
      <c r="J327" s="24" t="n">
        <v>0</v>
      </c>
      <c r="K327" s="24" t="n">
        <v>-0</v>
      </c>
      <c r="L327" s="24" t="n">
        <v>-0</v>
      </c>
      <c r="M327" s="6" t="s">
        <f>=I327+J327+K327+L327</f>
      </c>
      <c r="N327" s="22"/>
    </row>
    <row collapsed="false" customFormat="false" customHeight="false" hidden="false" ht="12.1" outlineLevel="0" r="328">
      <c r="A328" s="20" t="n">
        <v>46014.641377315</v>
      </c>
      <c r="B328" s="16" t="s">
        <v>61</v>
      </c>
      <c r="C328" s="16" t="s">
        <v>518</v>
      </c>
      <c r="D328" s="16" t="s">
        <v>415</v>
      </c>
      <c r="E328" s="16" t="s">
        <v>62</v>
      </c>
      <c r="F328" s="16" t="s">
        <v>19</v>
      </c>
      <c r="G328" s="7" t="n">
        <v>6</v>
      </c>
      <c r="H328" s="6" t="n">
        <v>17.4615</v>
      </c>
      <c r="I328" s="6" t="n">
        <v>-104.77</v>
      </c>
      <c r="J328" s="6" t="n">
        <v>-0</v>
      </c>
      <c r="K328" s="6" t="n">
        <v>-0</v>
      </c>
      <c r="L328" s="6" t="n">
        <v>-0.02</v>
      </c>
      <c r="M328" s="6" t="s">
        <f>=I328+J328+K328+L328</f>
      </c>
      <c r="N328" s="16"/>
    </row>
    <row collapsed="false" customFormat="false" customHeight="false" hidden="false" ht="12.1" outlineLevel="0" r="329">
      <c r="A329" s="21" t="n">
        <v>46020</v>
      </c>
      <c r="B329" s="22" t="s">
        <v>475</v>
      </c>
      <c r="C329" s="22" t="s">
        <v>131</v>
      </c>
      <c r="D329" s="22" t="s">
        <v>475</v>
      </c>
      <c r="E329" s="22" t="s">
        <v>475</v>
      </c>
      <c r="F329" s="22" t="s">
        <v>19</v>
      </c>
      <c r="G329" s="23" t="n">
        <v>1</v>
      </c>
      <c r="H329" s="24" t="n">
        <v>2900</v>
      </c>
      <c r="I329" s="24" t="n">
        <v>2900</v>
      </c>
      <c r="J329" s="24" t="n">
        <v>0</v>
      </c>
      <c r="K329" s="24" t="n">
        <v>-0</v>
      </c>
      <c r="L329" s="24" t="n">
        <v>-0</v>
      </c>
      <c r="M329" s="6" t="s">
        <f>=I329+J329+K329+L329</f>
      </c>
      <c r="N329" s="22"/>
    </row>
    <row collapsed="false" customFormat="false" customHeight="false" hidden="false" ht="12.1" outlineLevel="0" r="330">
      <c r="A330" s="20" t="n">
        <v>46020.425300926</v>
      </c>
      <c r="B330" s="16" t="s">
        <v>431</v>
      </c>
      <c r="C330" s="16" t="s">
        <v>524</v>
      </c>
      <c r="D330" s="16" t="s">
        <v>415</v>
      </c>
      <c r="E330" s="16" t="s">
        <v>69</v>
      </c>
      <c r="F330" s="16" t="s">
        <v>19</v>
      </c>
      <c r="G330" s="7" t="n">
        <v>2</v>
      </c>
      <c r="H330" s="6" t="n">
        <v>94.45</v>
      </c>
      <c r="I330" s="6" t="n">
        <v>-1889</v>
      </c>
      <c r="J330" s="6" t="n">
        <v>-16.42</v>
      </c>
      <c r="K330" s="6" t="n">
        <v>-5.67</v>
      </c>
      <c r="L330" s="6" t="n">
        <v>-0.16</v>
      </c>
      <c r="M330" s="6" t="s">
        <f>=I330+J330+K330+L330</f>
      </c>
      <c r="N330" s="16"/>
    </row>
    <row collapsed="false" customFormat="false" customHeight="false" hidden="false" ht="12.1" outlineLevel="0" r="331">
      <c r="A331" s="20" t="n">
        <v>46020.425300926</v>
      </c>
      <c r="B331" s="16" t="s">
        <v>431</v>
      </c>
      <c r="C331" s="16" t="s">
        <v>524</v>
      </c>
      <c r="D331" s="16" t="s">
        <v>415</v>
      </c>
      <c r="E331" s="16" t="s">
        <v>69</v>
      </c>
      <c r="F331" s="16" t="s">
        <v>19</v>
      </c>
      <c r="G331" s="7" t="n">
        <v>1</v>
      </c>
      <c r="H331" s="6" t="n">
        <v>94.46</v>
      </c>
      <c r="I331" s="6" t="n">
        <v>-944.6</v>
      </c>
      <c r="J331" s="6" t="n">
        <v>-8.21</v>
      </c>
      <c r="K331" s="6" t="n">
        <v>-2.83</v>
      </c>
      <c r="L331" s="6" t="n">
        <v>-0.08</v>
      </c>
      <c r="M331" s="6" t="s">
        <f>=I331+J331+K331+L331</f>
      </c>
      <c r="N331" s="16"/>
    </row>
    <row collapsed="false" customFormat="false" customHeight="false" hidden="false" ht="12.1" outlineLevel="0" r="332">
      <c r="A332" s="20" t="n">
        <v>46020.425613426</v>
      </c>
      <c r="B332" s="16" t="s">
        <v>61</v>
      </c>
      <c r="C332" s="16" t="s">
        <v>518</v>
      </c>
      <c r="D332" s="16" t="s">
        <v>415</v>
      </c>
      <c r="E332" s="16" t="s">
        <v>62</v>
      </c>
      <c r="F332" s="16" t="s">
        <v>19</v>
      </c>
      <c r="G332" s="7" t="n">
        <v>2</v>
      </c>
      <c r="H332" s="6" t="n">
        <v>17.508</v>
      </c>
      <c r="I332" s="6" t="n">
        <v>-35.02</v>
      </c>
      <c r="J332" s="6" t="n">
        <v>-0</v>
      </c>
      <c r="K332" s="6" t="n">
        <v>-0</v>
      </c>
      <c r="L332" s="6" t="n">
        <v>-0.02</v>
      </c>
      <c r="M332" s="6" t="s">
        <f>=I332+J332+K332+L332</f>
      </c>
      <c r="N332" s="16"/>
    </row>
    <row collapsed="false" customFormat="false" customHeight="false" hidden="false" ht="12.1" outlineLevel="0" r="333">
      <c r="A333" s="21" t="n">
        <v>46035</v>
      </c>
      <c r="B333" s="22" t="s">
        <v>493</v>
      </c>
      <c r="C333" s="22" t="s">
        <v>624</v>
      </c>
      <c r="D333" s="22" t="s">
        <v>493</v>
      </c>
      <c r="E333" s="22" t="s">
        <v>493</v>
      </c>
      <c r="F333" s="22" t="s">
        <v>19</v>
      </c>
      <c r="G333" s="23" t="n">
        <v>1</v>
      </c>
      <c r="H333" s="24" t="n">
        <v>91.38</v>
      </c>
      <c r="I333" s="24" t="n">
        <v>91.38</v>
      </c>
      <c r="J333" s="24" t="n">
        <v>0</v>
      </c>
      <c r="K333" s="24" t="n">
        <v>-0</v>
      </c>
      <c r="L333" s="24" t="n">
        <v>-0</v>
      </c>
      <c r="M333" s="6" t="s">
        <f>=I333+J333+K333+L333</f>
      </c>
      <c r="N333" s="22"/>
    </row>
    <row collapsed="false" customFormat="false" customHeight="false" hidden="false" ht="12.1" outlineLevel="0" r="334">
      <c r="A334" s="20" t="n">
        <v>46035.721840278</v>
      </c>
      <c r="B334" s="16" t="s">
        <v>61</v>
      </c>
      <c r="C334" s="16" t="s">
        <v>518</v>
      </c>
      <c r="D334" s="16" t="s">
        <v>415</v>
      </c>
      <c r="E334" s="16" t="s">
        <v>62</v>
      </c>
      <c r="F334" s="16" t="s">
        <v>19</v>
      </c>
      <c r="G334" s="7" t="n">
        <v>5</v>
      </c>
      <c r="H334" s="6" t="n">
        <v>17.621</v>
      </c>
      <c r="I334" s="6" t="n">
        <v>-88.11</v>
      </c>
      <c r="J334" s="6" t="n">
        <v>-0</v>
      </c>
      <c r="K334" s="6" t="n">
        <v>-0</v>
      </c>
      <c r="L334" s="6" t="n">
        <v>-0.02</v>
      </c>
      <c r="M334" s="6" t="s">
        <f>=I334+J334+K334+L334</f>
      </c>
      <c r="N334" s="16"/>
    </row>
    <row collapsed="false" customFormat="false" customHeight="false" hidden="false" ht="12.1" outlineLevel="0" r="335">
      <c r="A335" s="21" t="n">
        <v>46037</v>
      </c>
      <c r="B335" s="22" t="s">
        <v>475</v>
      </c>
      <c r="C335" s="22" t="s">
        <v>131</v>
      </c>
      <c r="D335" s="22" t="s">
        <v>475</v>
      </c>
      <c r="E335" s="22" t="s">
        <v>475</v>
      </c>
      <c r="F335" s="22" t="s">
        <v>19</v>
      </c>
      <c r="G335" s="23" t="n">
        <v>1</v>
      </c>
      <c r="H335" s="24" t="n">
        <v>7000</v>
      </c>
      <c r="I335" s="24" t="n">
        <v>7000</v>
      </c>
      <c r="J335" s="24" t="n">
        <v>0</v>
      </c>
      <c r="K335" s="24" t="n">
        <v>-0</v>
      </c>
      <c r="L335" s="24" t="n">
        <v>-0</v>
      </c>
      <c r="M335" s="6" t="s">
        <f>=I335+J335+K335+L335</f>
      </c>
      <c r="N335" s="22"/>
    </row>
    <row collapsed="false" customFormat="false" customHeight="false" hidden="false" ht="12.1" outlineLevel="0" r="336">
      <c r="A336" s="20" t="n">
        <v>46037.481435185</v>
      </c>
      <c r="B336" s="16" t="s">
        <v>72</v>
      </c>
      <c r="C336" s="16" t="s">
        <v>488</v>
      </c>
      <c r="D336" s="16" t="s">
        <v>415</v>
      </c>
      <c r="E336" s="16" t="s">
        <v>69</v>
      </c>
      <c r="F336" s="16" t="s">
        <v>19</v>
      </c>
      <c r="G336" s="7" t="n">
        <v>1</v>
      </c>
      <c r="H336" s="6" t="n">
        <v>62.049</v>
      </c>
      <c r="I336" s="6" t="n">
        <v>-620.49</v>
      </c>
      <c r="J336" s="6" t="n">
        <v>-29.91</v>
      </c>
      <c r="K336" s="6" t="n">
        <v>-1.86</v>
      </c>
      <c r="L336" s="6" t="n">
        <v>-0.07</v>
      </c>
      <c r="M336" s="6" t="s">
        <f>=I336+J336+K336+L336</f>
      </c>
      <c r="N336" s="16"/>
    </row>
    <row collapsed="false" customFormat="false" customHeight="false" hidden="false" ht="12.1" outlineLevel="0" r="337">
      <c r="A337" s="20" t="n">
        <v>46037.481435185</v>
      </c>
      <c r="B337" s="16" t="s">
        <v>72</v>
      </c>
      <c r="C337" s="16" t="s">
        <v>488</v>
      </c>
      <c r="D337" s="16" t="s">
        <v>415</v>
      </c>
      <c r="E337" s="16" t="s">
        <v>69</v>
      </c>
      <c r="F337" s="16" t="s">
        <v>19</v>
      </c>
      <c r="G337" s="7" t="n">
        <v>5</v>
      </c>
      <c r="H337" s="6" t="n">
        <v>62.05</v>
      </c>
      <c r="I337" s="6" t="n">
        <v>-3102.5</v>
      </c>
      <c r="J337" s="6" t="n">
        <v>-149.55</v>
      </c>
      <c r="K337" s="6" t="n">
        <v>-9.31</v>
      </c>
      <c r="L337" s="6" t="n">
        <v>-0.38</v>
      </c>
      <c r="M337" s="6" t="s">
        <f>=I337+J337+K337+L337</f>
      </c>
      <c r="N337" s="16"/>
    </row>
    <row collapsed="false" customFormat="false" customHeight="false" hidden="false" ht="12.1" outlineLevel="0" r="338">
      <c r="A338" s="20" t="n">
        <v>46037.481435185</v>
      </c>
      <c r="B338" s="16" t="s">
        <v>72</v>
      </c>
      <c r="C338" s="16" t="s">
        <v>488</v>
      </c>
      <c r="D338" s="16" t="s">
        <v>415</v>
      </c>
      <c r="E338" s="16" t="s">
        <v>69</v>
      </c>
      <c r="F338" s="16" t="s">
        <v>19</v>
      </c>
      <c r="G338" s="7" t="n">
        <v>4</v>
      </c>
      <c r="H338" s="6" t="n">
        <v>62.075</v>
      </c>
      <c r="I338" s="6" t="n">
        <v>-2483</v>
      </c>
      <c r="J338" s="6" t="n">
        <v>-119.64</v>
      </c>
      <c r="K338" s="6" t="n">
        <v>-7.45</v>
      </c>
      <c r="L338" s="6" t="n">
        <v>-0.31</v>
      </c>
      <c r="M338" s="6" t="s">
        <f>=I338+J338+K338+L338</f>
      </c>
      <c r="N338" s="16"/>
    </row>
    <row collapsed="false" customFormat="false" customHeight="false" hidden="false" ht="12.1" outlineLevel="0" r="339">
      <c r="A339" s="20" t="n">
        <v>46037.488483796</v>
      </c>
      <c r="B339" s="16" t="s">
        <v>61</v>
      </c>
      <c r="C339" s="16" t="s">
        <v>518</v>
      </c>
      <c r="D339" s="16" t="s">
        <v>415</v>
      </c>
      <c r="E339" s="16" t="s">
        <v>62</v>
      </c>
      <c r="F339" s="16" t="s">
        <v>19</v>
      </c>
      <c r="G339" s="7" t="n">
        <v>27</v>
      </c>
      <c r="H339" s="6" t="n">
        <v>17.6365</v>
      </c>
      <c r="I339" s="6" t="n">
        <v>-476.19</v>
      </c>
      <c r="J339" s="6" t="n">
        <v>-0</v>
      </c>
      <c r="K339" s="6" t="n">
        <v>-0</v>
      </c>
      <c r="L339" s="6" t="n">
        <v>-0.09</v>
      </c>
      <c r="M339" s="6" t="s">
        <f>=I339+J339+K339+L339</f>
      </c>
      <c r="N339" s="16"/>
    </row>
    <row collapsed="false" customFormat="false" customHeight="false" hidden="false" ht="12.1" outlineLevel="0" r="340">
      <c r="A340" s="21" t="n">
        <v>46041</v>
      </c>
      <c r="B340" s="22" t="s">
        <v>493</v>
      </c>
      <c r="C340" s="22" t="s">
        <v>625</v>
      </c>
      <c r="D340" s="22" t="s">
        <v>493</v>
      </c>
      <c r="E340" s="22" t="s">
        <v>493</v>
      </c>
      <c r="F340" s="22" t="s">
        <v>19</v>
      </c>
      <c r="G340" s="23" t="n">
        <v>1</v>
      </c>
      <c r="H340" s="24" t="n">
        <v>94</v>
      </c>
      <c r="I340" s="24" t="n">
        <v>94</v>
      </c>
      <c r="J340" s="24" t="n">
        <v>0</v>
      </c>
      <c r="K340" s="24" t="n">
        <v>-0</v>
      </c>
      <c r="L340" s="24" t="n">
        <v>-0</v>
      </c>
      <c r="M340" s="6" t="s">
        <f>=I340+J340+K340+L340</f>
      </c>
      <c r="N340" s="22"/>
    </row>
    <row collapsed="false" customFormat="false" customHeight="false" hidden="false" ht="12.1" outlineLevel="0" r="341">
      <c r="A341" s="20" t="n">
        <v>46041.666967593</v>
      </c>
      <c r="B341" s="16" t="s">
        <v>626</v>
      </c>
      <c r="C341" s="16" t="s">
        <v>627</v>
      </c>
      <c r="D341" s="16" t="s">
        <v>415</v>
      </c>
      <c r="E341" s="16" t="s">
        <v>415</v>
      </c>
      <c r="F341" s="16" t="s">
        <v>19</v>
      </c>
      <c r="G341" s="7" t="n">
        <v>22</v>
      </c>
      <c r="H341" s="6" t="n">
        <v>4.425</v>
      </c>
      <c r="I341" s="6" t="n">
        <v>-97.35</v>
      </c>
      <c r="J341" s="6" t="n">
        <v>-0</v>
      </c>
      <c r="K341" s="6" t="n">
        <v>-0</v>
      </c>
      <c r="L341" s="6" t="n">
        <v>-0.02</v>
      </c>
      <c r="M341" s="6" t="s">
        <f>=I341+J341+K341+L341</f>
      </c>
      <c r="N341" s="16"/>
    </row>
    <row collapsed="false" customFormat="false" customHeight="false" hidden="false" ht="12.1" outlineLevel="0" r="342">
      <c r="A342" s="21" t="n">
        <v>46042</v>
      </c>
      <c r="B342" s="22" t="s">
        <v>493</v>
      </c>
      <c r="C342" s="22" t="s">
        <v>628</v>
      </c>
      <c r="D342" s="22" t="s">
        <v>493</v>
      </c>
      <c r="E342" s="22" t="s">
        <v>493</v>
      </c>
      <c r="F342" s="22" t="s">
        <v>19</v>
      </c>
      <c r="G342" s="23" t="n">
        <v>1</v>
      </c>
      <c r="H342" s="24" t="n">
        <v>71.6</v>
      </c>
      <c r="I342" s="24" t="n">
        <v>71.6</v>
      </c>
      <c r="J342" s="24" t="n">
        <v>0</v>
      </c>
      <c r="K342" s="24" t="n">
        <v>-0</v>
      </c>
      <c r="L342" s="24" t="n">
        <v>-0</v>
      </c>
      <c r="M342" s="6" t="s">
        <f>=I342+J342+K342+L342</f>
      </c>
      <c r="N342" s="22"/>
    </row>
    <row collapsed="false" customFormat="false" customHeight="false" hidden="false" ht="12.1" outlineLevel="0" r="343">
      <c r="A343" s="20" t="n">
        <v>46042.6121875</v>
      </c>
      <c r="B343" s="16" t="s">
        <v>626</v>
      </c>
      <c r="C343" s="16" t="s">
        <v>627</v>
      </c>
      <c r="D343" s="16" t="s">
        <v>415</v>
      </c>
      <c r="E343" s="16" t="s">
        <v>415</v>
      </c>
      <c r="F343" s="16" t="s">
        <v>19</v>
      </c>
      <c r="G343" s="7" t="n">
        <v>16</v>
      </c>
      <c r="H343" s="6" t="n">
        <v>4.445</v>
      </c>
      <c r="I343" s="6" t="n">
        <v>-71.12</v>
      </c>
      <c r="J343" s="6" t="n">
        <v>-0</v>
      </c>
      <c r="K343" s="6" t="n">
        <v>-0</v>
      </c>
      <c r="L343" s="6" t="n">
        <v>-0.02</v>
      </c>
      <c r="M343" s="6" t="s">
        <f>=I343+J343+K343+L343</f>
      </c>
      <c r="N343" s="16"/>
    </row>
    <row collapsed="false" customFormat="false" customHeight="false" hidden="false" ht="12.1" outlineLevel="0" r="344">
      <c r="A344" s="21" t="n">
        <v>46044</v>
      </c>
      <c r="B344" s="22" t="s">
        <v>493</v>
      </c>
      <c r="C344" s="22" t="s">
        <v>629</v>
      </c>
      <c r="D344" s="22" t="s">
        <v>493</v>
      </c>
      <c r="E344" s="22" t="s">
        <v>493</v>
      </c>
      <c r="F344" s="22" t="s">
        <v>19</v>
      </c>
      <c r="G344" s="23" t="n">
        <v>1</v>
      </c>
      <c r="H344" s="24" t="n">
        <v>1601</v>
      </c>
      <c r="I344" s="24" t="n">
        <v>1601</v>
      </c>
      <c r="J344" s="24" t="n">
        <v>0</v>
      </c>
      <c r="K344" s="24" t="n">
        <v>-0</v>
      </c>
      <c r="L344" s="24" t="n">
        <v>-0</v>
      </c>
      <c r="M344" s="6" t="s">
        <f>=I344+J344+K344+L344</f>
      </c>
      <c r="N344" s="22"/>
    </row>
    <row collapsed="false" customFormat="false" customHeight="false" hidden="false" ht="12.1" outlineLevel="0" r="345">
      <c r="A345" s="21" t="n">
        <v>46044</v>
      </c>
      <c r="B345" s="22" t="s">
        <v>493</v>
      </c>
      <c r="C345" s="22" t="s">
        <v>630</v>
      </c>
      <c r="D345" s="22" t="s">
        <v>493</v>
      </c>
      <c r="E345" s="22" t="s">
        <v>493</v>
      </c>
      <c r="F345" s="22" t="s">
        <v>19</v>
      </c>
      <c r="G345" s="23" t="n">
        <v>1</v>
      </c>
      <c r="H345" s="24" t="n">
        <v>1382</v>
      </c>
      <c r="I345" s="24" t="n">
        <v>1382</v>
      </c>
      <c r="J345" s="24" t="n">
        <v>0</v>
      </c>
      <c r="K345" s="24" t="n">
        <v>-0</v>
      </c>
      <c r="L345" s="24" t="n">
        <v>-0</v>
      </c>
      <c r="M345" s="6" t="s">
        <f>=I345+J345+K345+L345</f>
      </c>
      <c r="N345" s="22"/>
    </row>
    <row collapsed="false" customFormat="false" customHeight="false" hidden="false" ht="12.1" outlineLevel="0" r="346">
      <c r="A346" s="20" t="n">
        <v>46044.479641204</v>
      </c>
      <c r="B346" s="16" t="s">
        <v>81</v>
      </c>
      <c r="C346" s="16" t="s">
        <v>631</v>
      </c>
      <c r="D346" s="16" t="s">
        <v>415</v>
      </c>
      <c r="E346" s="16" t="s">
        <v>69</v>
      </c>
      <c r="F346" s="16" t="s">
        <v>19</v>
      </c>
      <c r="G346" s="7" t="n">
        <v>1</v>
      </c>
      <c r="H346" s="6" t="n">
        <v>87.3</v>
      </c>
      <c r="I346" s="6" t="n">
        <v>-873</v>
      </c>
      <c r="J346" s="6" t="n">
        <v>-17.12</v>
      </c>
      <c r="K346" s="6" t="n">
        <v>-2.62</v>
      </c>
      <c r="L346" s="6" t="n">
        <v>-0.07</v>
      </c>
      <c r="M346" s="6" t="s">
        <f>=I346+J346+K346+L346</f>
      </c>
      <c r="N346" s="16"/>
    </row>
    <row collapsed="false" customFormat="false" customHeight="false" hidden="false" ht="12.1" outlineLevel="0" r="347">
      <c r="A347" s="20" t="n">
        <v>46044.525011574</v>
      </c>
      <c r="B347" s="16" t="s">
        <v>81</v>
      </c>
      <c r="C347" s="16" t="s">
        <v>631</v>
      </c>
      <c r="D347" s="16" t="s">
        <v>415</v>
      </c>
      <c r="E347" s="16" t="s">
        <v>69</v>
      </c>
      <c r="F347" s="16" t="s">
        <v>19</v>
      </c>
      <c r="G347" s="7" t="n">
        <v>2</v>
      </c>
      <c r="H347" s="6" t="n">
        <v>87.339</v>
      </c>
      <c r="I347" s="6" t="n">
        <v>-1746.78</v>
      </c>
      <c r="J347" s="6" t="n">
        <v>-34.24</v>
      </c>
      <c r="K347" s="6" t="n">
        <v>-5.24</v>
      </c>
      <c r="L347" s="6" t="n">
        <v>-0.15</v>
      </c>
      <c r="M347" s="6" t="s">
        <f>=I347+J347+K347+L347</f>
      </c>
      <c r="N347" s="16"/>
    </row>
    <row collapsed="false" customFormat="false" customHeight="false" hidden="false" ht="12.1" outlineLevel="0" r="348">
      <c r="A348" s="20" t="n">
        <v>46044.525625</v>
      </c>
      <c r="B348" s="16" t="s">
        <v>626</v>
      </c>
      <c r="C348" s="16" t="s">
        <v>627</v>
      </c>
      <c r="D348" s="16" t="s">
        <v>415</v>
      </c>
      <c r="E348" s="16" t="s">
        <v>415</v>
      </c>
      <c r="F348" s="16" t="s">
        <v>19</v>
      </c>
      <c r="G348" s="7" t="n">
        <v>68</v>
      </c>
      <c r="H348" s="6" t="n">
        <v>4.435</v>
      </c>
      <c r="I348" s="6" t="n">
        <v>-301.58</v>
      </c>
      <c r="J348" s="6" t="n">
        <v>-0</v>
      </c>
      <c r="K348" s="6" t="n">
        <v>-0</v>
      </c>
      <c r="L348" s="6" t="n">
        <v>-0.06</v>
      </c>
      <c r="M348" s="6" t="s">
        <f>=I348+J348+K348+L348</f>
      </c>
      <c r="N348" s="16"/>
    </row>
    <row collapsed="false" customFormat="false" customHeight="false" hidden="false" ht="12.1" outlineLevel="0" r="349">
      <c r="A349" s="21" t="n">
        <v>46048</v>
      </c>
      <c r="B349" s="22" t="s">
        <v>493</v>
      </c>
      <c r="C349" s="22" t="s">
        <v>632</v>
      </c>
      <c r="D349" s="22" t="s">
        <v>493</v>
      </c>
      <c r="E349" s="22" t="s">
        <v>493</v>
      </c>
      <c r="F349" s="22" t="s">
        <v>19</v>
      </c>
      <c r="G349" s="23" t="n">
        <v>1</v>
      </c>
      <c r="H349" s="24" t="n">
        <v>113.08</v>
      </c>
      <c r="I349" s="24" t="n">
        <v>113.08</v>
      </c>
      <c r="J349" s="24" t="n">
        <v>0</v>
      </c>
      <c r="K349" s="24" t="n">
        <v>-0</v>
      </c>
      <c r="L349" s="24" t="n">
        <v>-0</v>
      </c>
      <c r="M349" s="6" t="s">
        <f>=I349+J349+K349+L349</f>
      </c>
      <c r="N349" s="22"/>
    </row>
    <row collapsed="false" customFormat="false" customHeight="false" hidden="false" ht="12.1" outlineLevel="0" r="350">
      <c r="A350" s="20" t="n">
        <v>46048.566122685</v>
      </c>
      <c r="B350" s="16" t="s">
        <v>61</v>
      </c>
      <c r="C350" s="16" t="s">
        <v>518</v>
      </c>
      <c r="D350" s="16" t="s">
        <v>415</v>
      </c>
      <c r="E350" s="16" t="s">
        <v>62</v>
      </c>
      <c r="F350" s="16" t="s">
        <v>19</v>
      </c>
      <c r="G350" s="7" t="n">
        <v>6</v>
      </c>
      <c r="H350" s="6" t="n">
        <v>17.722</v>
      </c>
      <c r="I350" s="6" t="n">
        <v>-106.33</v>
      </c>
      <c r="J350" s="6" t="n">
        <v>-0</v>
      </c>
      <c r="K350" s="6" t="n">
        <v>-0</v>
      </c>
      <c r="L350" s="6" t="n">
        <v>-0.02</v>
      </c>
      <c r="M350" s="6" t="s">
        <f>=I350+J350+K350+L350</f>
      </c>
      <c r="N350" s="16"/>
    </row>
    <row collapsed="false" customFormat="false" customHeight="false" hidden="false" ht="12.1" outlineLevel="0" r="351">
      <c r="A351" s="21" t="n">
        <v>46049</v>
      </c>
      <c r="B351" s="22" t="s">
        <v>493</v>
      </c>
      <c r="C351" s="22" t="s">
        <v>633</v>
      </c>
      <c r="D351" s="22" t="s">
        <v>493</v>
      </c>
      <c r="E351" s="22" t="s">
        <v>493</v>
      </c>
      <c r="F351" s="22" t="s">
        <v>19</v>
      </c>
      <c r="G351" s="23" t="n">
        <v>1</v>
      </c>
      <c r="H351" s="24" t="n">
        <v>110.16</v>
      </c>
      <c r="I351" s="24" t="n">
        <v>110.16</v>
      </c>
      <c r="J351" s="24" t="n">
        <v>0</v>
      </c>
      <c r="K351" s="24" t="n">
        <v>-0</v>
      </c>
      <c r="L351" s="24" t="n">
        <v>-0</v>
      </c>
      <c r="M351" s="6" t="s">
        <f>=I351+J351+K351+L351</f>
      </c>
      <c r="N351" s="22"/>
    </row>
    <row collapsed="false" customFormat="false" customHeight="false" hidden="false" ht="12.1" outlineLevel="0" r="352">
      <c r="A352" s="20" t="n">
        <v>46049.724259259</v>
      </c>
      <c r="B352" s="16" t="s">
        <v>626</v>
      </c>
      <c r="C352" s="16" t="s">
        <v>627</v>
      </c>
      <c r="D352" s="16" t="s">
        <v>415</v>
      </c>
      <c r="E352" s="16" t="s">
        <v>415</v>
      </c>
      <c r="F352" s="16" t="s">
        <v>19</v>
      </c>
      <c r="G352" s="7" t="n">
        <v>26</v>
      </c>
      <c r="H352" s="6" t="n">
        <v>4.525</v>
      </c>
      <c r="I352" s="6" t="n">
        <v>-117.65</v>
      </c>
      <c r="J352" s="6" t="n">
        <v>-0</v>
      </c>
      <c r="K352" s="6" t="n">
        <v>-0</v>
      </c>
      <c r="L352" s="6" t="n">
        <v>-0.03</v>
      </c>
      <c r="M352" s="6" t="s">
        <f>=I352+J352+K352+L352</f>
      </c>
      <c r="N352" s="16"/>
    </row>
    <row collapsed="false" customFormat="false" customHeight="false" hidden="false" ht="12.1" outlineLevel="0" r="353">
      <c r="A353" s="21" t="n">
        <v>46050</v>
      </c>
      <c r="B353" s="22" t="s">
        <v>493</v>
      </c>
      <c r="C353" s="22" t="s">
        <v>634</v>
      </c>
      <c r="D353" s="22" t="s">
        <v>493</v>
      </c>
      <c r="E353" s="22" t="s">
        <v>493</v>
      </c>
      <c r="F353" s="22" t="s">
        <v>19</v>
      </c>
      <c r="G353" s="23" t="n">
        <v>1</v>
      </c>
      <c r="H353" s="24" t="n">
        <v>60.84</v>
      </c>
      <c r="I353" s="24" t="n">
        <v>60.84</v>
      </c>
      <c r="J353" s="24" t="n">
        <v>0</v>
      </c>
      <c r="K353" s="24" t="n">
        <v>-0</v>
      </c>
      <c r="L353" s="24" t="n">
        <v>-0</v>
      </c>
      <c r="M353" s="6" t="s">
        <f>=I353+J353+K353+L353</f>
      </c>
      <c r="N353" s="22"/>
    </row>
    <row collapsed="false" customFormat="false" customHeight="false" hidden="false" ht="12.1" outlineLevel="0" r="354">
      <c r="A354" s="20" t="n">
        <v>46051.440983796</v>
      </c>
      <c r="B354" s="16" t="s">
        <v>626</v>
      </c>
      <c r="C354" s="16" t="s">
        <v>627</v>
      </c>
      <c r="D354" s="16" t="s">
        <v>415</v>
      </c>
      <c r="E354" s="16" t="s">
        <v>415</v>
      </c>
      <c r="F354" s="16" t="s">
        <v>19</v>
      </c>
      <c r="G354" s="7" t="n">
        <v>13</v>
      </c>
      <c r="H354" s="6" t="n">
        <v>4.6</v>
      </c>
      <c r="I354" s="6" t="n">
        <v>-59.8</v>
      </c>
      <c r="J354" s="6" t="n">
        <v>-0</v>
      </c>
      <c r="K354" s="6" t="n">
        <v>-0</v>
      </c>
      <c r="L354" s="6" t="n">
        <v>-0.02</v>
      </c>
      <c r="M354" s="6" t="s">
        <f>=I354+J354+K354+L354</f>
      </c>
      <c r="N354" s="16"/>
    </row>
    <row collapsed="false" customFormat="false" customHeight="false" hidden="false" ht="12.1" outlineLevel="0" r="355">
      <c r="A355" s="21" t="n">
        <v>46052</v>
      </c>
      <c r="B355" s="22" t="s">
        <v>475</v>
      </c>
      <c r="C355" s="22" t="s">
        <v>131</v>
      </c>
      <c r="D355" s="22" t="s">
        <v>475</v>
      </c>
      <c r="E355" s="22" t="s">
        <v>475</v>
      </c>
      <c r="F355" s="22" t="s">
        <v>19</v>
      </c>
      <c r="G355" s="23" t="n">
        <v>1</v>
      </c>
      <c r="H355" s="24" t="n">
        <v>9200</v>
      </c>
      <c r="I355" s="24" t="n">
        <v>9200</v>
      </c>
      <c r="J355" s="24" t="n">
        <v>0</v>
      </c>
      <c r="K355" s="24" t="n">
        <v>-0</v>
      </c>
      <c r="L355" s="24" t="n">
        <v>-0</v>
      </c>
      <c r="M355" s="6" t="s">
        <f>=I355+J355+K355+L355</f>
      </c>
      <c r="N355" s="22"/>
    </row>
    <row collapsed="false" customFormat="false" customHeight="false" hidden="false" ht="12.1" outlineLevel="0" r="356">
      <c r="A356" s="20" t="n">
        <v>46052.45662037</v>
      </c>
      <c r="B356" s="16" t="s">
        <v>81</v>
      </c>
      <c r="C356" s="16" t="s">
        <v>631</v>
      </c>
      <c r="D356" s="16" t="s">
        <v>415</v>
      </c>
      <c r="E356" s="16" t="s">
        <v>69</v>
      </c>
      <c r="F356" s="16" t="s">
        <v>19</v>
      </c>
      <c r="G356" s="7" t="n">
        <v>10</v>
      </c>
      <c r="H356" s="6" t="n">
        <v>87.661</v>
      </c>
      <c r="I356" s="6" t="n">
        <v>-8766.1</v>
      </c>
      <c r="J356" s="6" t="n">
        <v>-204.7</v>
      </c>
      <c r="K356" s="6" t="n">
        <v>-26.3</v>
      </c>
      <c r="L356" s="6" t="n">
        <v>-0.75</v>
      </c>
      <c r="M356" s="6" t="s">
        <f>=I356+J356+K356+L356</f>
      </c>
      <c r="N356" s="16"/>
    </row>
    <row collapsed="false" customFormat="false" customHeight="false" hidden="false" ht="12.1" outlineLevel="0" r="357">
      <c r="A357" s="20" t="n">
        <v>46055.472997685</v>
      </c>
      <c r="B357" s="16" t="s">
        <v>61</v>
      </c>
      <c r="C357" s="16" t="s">
        <v>518</v>
      </c>
      <c r="D357" s="16" t="s">
        <v>415</v>
      </c>
      <c r="E357" s="16" t="s">
        <v>62</v>
      </c>
      <c r="F357" s="16" t="s">
        <v>19</v>
      </c>
      <c r="G357" s="7" t="n">
        <v>11</v>
      </c>
      <c r="H357" s="6" t="n">
        <v>17.7755</v>
      </c>
      <c r="I357" s="6" t="n">
        <v>-195.53</v>
      </c>
      <c r="J357" s="6" t="n">
        <v>-0</v>
      </c>
      <c r="K357" s="6" t="n">
        <v>-0</v>
      </c>
      <c r="L357" s="6" t="n">
        <v>-0.03</v>
      </c>
      <c r="M357" s="6" t="s">
        <f>=I357+J357+K357+L357</f>
      </c>
      <c r="N357" s="16"/>
    </row>
    <row collapsed="false" customFormat="false" customHeight="false" hidden="false" ht="12.1" outlineLevel="0" r="358">
      <c r="A358" s="20" t="n">
        <v>46056.669351852</v>
      </c>
      <c r="B358" s="16" t="s">
        <v>626</v>
      </c>
      <c r="C358" s="16" t="s">
        <v>627</v>
      </c>
      <c r="D358" s="16" t="s">
        <v>415</v>
      </c>
      <c r="E358" s="16" t="s">
        <v>415</v>
      </c>
      <c r="F358" s="16" t="s">
        <v>19</v>
      </c>
      <c r="G358" s="7" t="n">
        <v>2</v>
      </c>
      <c r="H358" s="6" t="n">
        <v>4.455</v>
      </c>
      <c r="I358" s="6" t="n">
        <v>-8.91</v>
      </c>
      <c r="J358" s="6" t="n">
        <v>-0</v>
      </c>
      <c r="K358" s="6" t="n">
        <v>-0</v>
      </c>
      <c r="L358" s="6" t="n">
        <v>-0.02</v>
      </c>
      <c r="M358" s="6" t="s">
        <f>=I358+J358+K358+L358</f>
      </c>
      <c r="N358" s="16"/>
    </row>
    <row collapsed="false" customFormat="false" customHeight="false" hidden="false" ht="12.1" outlineLevel="0" r="359">
      <c r="A359" s="21" t="n">
        <v>46064</v>
      </c>
      <c r="B359" s="22" t="s">
        <v>493</v>
      </c>
      <c r="C359" s="22" t="s">
        <v>635</v>
      </c>
      <c r="D359" s="22" t="s">
        <v>493</v>
      </c>
      <c r="E359" s="22" t="s">
        <v>493</v>
      </c>
      <c r="F359" s="22" t="s">
        <v>19</v>
      </c>
      <c r="G359" s="23" t="n">
        <v>1</v>
      </c>
      <c r="H359" s="24" t="n">
        <v>453.7</v>
      </c>
      <c r="I359" s="24" t="n">
        <v>453.7</v>
      </c>
      <c r="J359" s="24" t="n">
        <v>0</v>
      </c>
      <c r="K359" s="24" t="n">
        <v>-0</v>
      </c>
      <c r="L359" s="24" t="n">
        <v>-0</v>
      </c>
      <c r="M359" s="6" t="s">
        <f>=I359+J359+K359+L359</f>
      </c>
      <c r="N359" s="22"/>
    </row>
    <row collapsed="false" customFormat="false" customHeight="false" hidden="false" ht="12.1" outlineLevel="0" r="360">
      <c r="A360" s="21" t="n">
        <v>46065</v>
      </c>
      <c r="B360" s="22" t="s">
        <v>493</v>
      </c>
      <c r="C360" s="22" t="s">
        <v>636</v>
      </c>
      <c r="D360" s="22" t="s">
        <v>493</v>
      </c>
      <c r="E360" s="22" t="s">
        <v>493</v>
      </c>
      <c r="F360" s="22" t="s">
        <v>19</v>
      </c>
      <c r="G360" s="23" t="n">
        <v>1</v>
      </c>
      <c r="H360" s="24" t="n">
        <v>90.24</v>
      </c>
      <c r="I360" s="24" t="n">
        <v>90.24</v>
      </c>
      <c r="J360" s="24" t="n">
        <v>0</v>
      </c>
      <c r="K360" s="24" t="n">
        <v>-0</v>
      </c>
      <c r="L360" s="24" t="n">
        <v>-0</v>
      </c>
      <c r="M360" s="6" t="s">
        <f>=I360+J360+K360+L360</f>
      </c>
      <c r="N360" s="22"/>
    </row>
    <row collapsed="false" customFormat="false" customHeight="false" hidden="false" ht="12.1" outlineLevel="0" r="361">
      <c r="A361" s="25" t="n">
        <v>46065.485543981</v>
      </c>
      <c r="B361" s="26" t="s">
        <v>626</v>
      </c>
      <c r="C361" s="26" t="s">
        <v>627</v>
      </c>
      <c r="D361" s="26" t="s">
        <v>418</v>
      </c>
      <c r="E361" s="26" t="s">
        <v>418</v>
      </c>
      <c r="F361" s="26" t="s">
        <v>19</v>
      </c>
      <c r="G361" s="27" t="n">
        <v>-60</v>
      </c>
      <c r="H361" s="28" t="n">
        <v>4.5</v>
      </c>
      <c r="I361" s="28" t="n">
        <v>270</v>
      </c>
      <c r="J361" s="28" t="n">
        <v>0</v>
      </c>
      <c r="K361" s="28" t="n">
        <v>-0</v>
      </c>
      <c r="L361" s="28" t="n">
        <v>-0.05</v>
      </c>
      <c r="M361" s="6" t="s">
        <f>=I361+J361+K361+L361</f>
      </c>
      <c r="N361" s="26"/>
    </row>
    <row collapsed="false" customFormat="false" customHeight="false" hidden="false" ht="12.1" outlineLevel="0" r="362">
      <c r="A362" s="25" t="n">
        <v>46065.485543981</v>
      </c>
      <c r="B362" s="26" t="s">
        <v>626</v>
      </c>
      <c r="C362" s="26" t="s">
        <v>627</v>
      </c>
      <c r="D362" s="26" t="s">
        <v>418</v>
      </c>
      <c r="E362" s="26" t="s">
        <v>418</v>
      </c>
      <c r="F362" s="26" t="s">
        <v>19</v>
      </c>
      <c r="G362" s="27" t="n">
        <v>-1</v>
      </c>
      <c r="H362" s="28" t="n">
        <v>4.5</v>
      </c>
      <c r="I362" s="28" t="n">
        <v>4.5</v>
      </c>
      <c r="J362" s="28" t="n">
        <v>0</v>
      </c>
      <c r="K362" s="28" t="n">
        <v>-0</v>
      </c>
      <c r="L362" s="28" t="n">
        <v>-0.02</v>
      </c>
      <c r="M362" s="6" t="s">
        <f>=I362+J362+K362+L362</f>
      </c>
      <c r="N362" s="26"/>
    </row>
    <row collapsed="false" customFormat="false" customHeight="false" hidden="false" ht="12.1" outlineLevel="0" r="363">
      <c r="A363" s="25" t="n">
        <v>46065.485543981</v>
      </c>
      <c r="B363" s="26" t="s">
        <v>626</v>
      </c>
      <c r="C363" s="26" t="s">
        <v>627</v>
      </c>
      <c r="D363" s="26" t="s">
        <v>418</v>
      </c>
      <c r="E363" s="26" t="s">
        <v>418</v>
      </c>
      <c r="F363" s="26" t="s">
        <v>19</v>
      </c>
      <c r="G363" s="27" t="n">
        <v>-8</v>
      </c>
      <c r="H363" s="28" t="n">
        <v>4.5</v>
      </c>
      <c r="I363" s="28" t="n">
        <v>36</v>
      </c>
      <c r="J363" s="28" t="n">
        <v>0</v>
      </c>
      <c r="K363" s="28" t="n">
        <v>-0</v>
      </c>
      <c r="L363" s="28" t="n">
        <v>-0.02</v>
      </c>
      <c r="M363" s="6" t="s">
        <f>=I363+J363+K363+L363</f>
      </c>
      <c r="N363" s="26"/>
    </row>
    <row collapsed="false" customFormat="false" customHeight="false" hidden="false" ht="12.1" outlineLevel="0" r="364">
      <c r="A364" s="25" t="n">
        <v>46065.485543981</v>
      </c>
      <c r="B364" s="26" t="s">
        <v>626</v>
      </c>
      <c r="C364" s="26" t="s">
        <v>627</v>
      </c>
      <c r="D364" s="26" t="s">
        <v>418</v>
      </c>
      <c r="E364" s="26" t="s">
        <v>418</v>
      </c>
      <c r="F364" s="26" t="s">
        <v>19</v>
      </c>
      <c r="G364" s="27" t="n">
        <v>-78</v>
      </c>
      <c r="H364" s="28" t="n">
        <v>4.495</v>
      </c>
      <c r="I364" s="28" t="n">
        <v>350.61</v>
      </c>
      <c r="J364" s="28" t="n">
        <v>0</v>
      </c>
      <c r="K364" s="28" t="n">
        <v>-0</v>
      </c>
      <c r="L364" s="28" t="n">
        <v>-0.07</v>
      </c>
      <c r="M364" s="6" t="s">
        <f>=I364+J364+K364+L364</f>
      </c>
      <c r="N364" s="26"/>
    </row>
    <row collapsed="false" customFormat="false" customHeight="false" hidden="false" ht="12.1" outlineLevel="0" r="365">
      <c r="A365" s="20" t="n">
        <v>46065.48712963</v>
      </c>
      <c r="B365" s="16" t="s">
        <v>93</v>
      </c>
      <c r="C365" s="16" t="s">
        <v>637</v>
      </c>
      <c r="D365" s="16" t="s">
        <v>415</v>
      </c>
      <c r="E365" s="16" t="s">
        <v>69</v>
      </c>
      <c r="F365" s="16" t="s">
        <v>19</v>
      </c>
      <c r="G365" s="7" t="n">
        <v>1</v>
      </c>
      <c r="H365" s="6" t="n">
        <v>90.898</v>
      </c>
      <c r="I365" s="6" t="n">
        <v>-908.98</v>
      </c>
      <c r="J365" s="6" t="n">
        <v>-40.6</v>
      </c>
      <c r="K365" s="6" t="n">
        <v>-2.73</v>
      </c>
      <c r="L365" s="6" t="n">
        <v>-0.07</v>
      </c>
      <c r="M365" s="6" t="s">
        <f>=I365+J365+K365+L365</f>
      </c>
      <c r="N365" s="16"/>
    </row>
    <row collapsed="false" customFormat="false" customHeight="false" hidden="false" ht="12.1" outlineLevel="0" r="366">
      <c r="A366" s="21" t="n">
        <v>46066</v>
      </c>
      <c r="B366" s="22" t="s">
        <v>475</v>
      </c>
      <c r="C366" s="22" t="s">
        <v>131</v>
      </c>
      <c r="D366" s="22" t="s">
        <v>475</v>
      </c>
      <c r="E366" s="22" t="s">
        <v>475</v>
      </c>
      <c r="F366" s="22" t="s">
        <v>19</v>
      </c>
      <c r="G366" s="23" t="n">
        <v>1</v>
      </c>
      <c r="H366" s="24" t="n">
        <v>100</v>
      </c>
      <c r="I366" s="24" t="n">
        <v>100</v>
      </c>
      <c r="J366" s="24" t="n">
        <v>0</v>
      </c>
      <c r="K366" s="24" t="n">
        <v>-0</v>
      </c>
      <c r="L366" s="24" t="n">
        <v>-0</v>
      </c>
      <c r="M366" s="6" t="s">
        <f>=I366+J366+K366+L366</f>
      </c>
      <c r="N366" s="22"/>
    </row>
    <row collapsed="false" customFormat="false" customHeight="false" hidden="false" ht="12.1" outlineLevel="0" r="367">
      <c r="A367" s="21" t="n">
        <v>46066</v>
      </c>
      <c r="B367" s="22" t="s">
        <v>475</v>
      </c>
      <c r="C367" s="22" t="s">
        <v>131</v>
      </c>
      <c r="D367" s="22" t="s">
        <v>475</v>
      </c>
      <c r="E367" s="22" t="s">
        <v>475</v>
      </c>
      <c r="F367" s="22" t="s">
        <v>19</v>
      </c>
      <c r="G367" s="23" t="n">
        <v>1</v>
      </c>
      <c r="H367" s="24" t="n">
        <v>10000</v>
      </c>
      <c r="I367" s="24" t="n">
        <v>10000</v>
      </c>
      <c r="J367" s="24" t="n">
        <v>0</v>
      </c>
      <c r="K367" s="24" t="n">
        <v>-0</v>
      </c>
      <c r="L367" s="24" t="n">
        <v>-0</v>
      </c>
      <c r="M367" s="6" t="s">
        <f>=I367+J367+K367+L367</f>
      </c>
      <c r="N367" s="22"/>
    </row>
    <row collapsed="false" customFormat="false" customHeight="false" hidden="false" ht="12.1" outlineLevel="0" r="368">
      <c r="A368" s="20" t="n">
        <v>46066.332222222</v>
      </c>
      <c r="B368" s="16" t="s">
        <v>68</v>
      </c>
      <c r="C368" s="16" t="s">
        <v>638</v>
      </c>
      <c r="D368" s="16" t="s">
        <v>415</v>
      </c>
      <c r="E368" s="16" t="s">
        <v>69</v>
      </c>
      <c r="F368" s="16" t="s">
        <v>19</v>
      </c>
      <c r="G368" s="7" t="n">
        <v>11</v>
      </c>
      <c r="H368" s="6" t="n">
        <v>86.301</v>
      </c>
      <c r="I368" s="6" t="n">
        <v>-9493.11</v>
      </c>
      <c r="J368" s="6" t="n">
        <v>-195.25</v>
      </c>
      <c r="K368" s="6" t="n">
        <v>-28.48</v>
      </c>
      <c r="L368" s="6" t="n">
        <v>-0.8</v>
      </c>
      <c r="M368" s="6" t="s">
        <f>=I368+J368+K368+L368</f>
      </c>
      <c r="N368" s="16"/>
    </row>
    <row collapsed="false" customFormat="false" customHeight="false" hidden="false" ht="12.1" outlineLevel="0" r="369">
      <c r="A369" s="20" t="n">
        <v>46066.337534722</v>
      </c>
      <c r="B369" s="16" t="s">
        <v>78</v>
      </c>
      <c r="C369" s="16" t="s">
        <v>486</v>
      </c>
      <c r="D369" s="16" t="s">
        <v>415</v>
      </c>
      <c r="E369" s="16" t="s">
        <v>69</v>
      </c>
      <c r="F369" s="16" t="s">
        <v>19</v>
      </c>
      <c r="G369" s="7" t="n">
        <v>1</v>
      </c>
      <c r="H369" s="6" t="n">
        <v>58.304</v>
      </c>
      <c r="I369" s="6" t="n">
        <v>-583.04</v>
      </c>
      <c r="J369" s="6" t="n">
        <v>-3.18</v>
      </c>
      <c r="K369" s="6" t="n">
        <v>-1.75</v>
      </c>
      <c r="L369" s="6" t="n">
        <v>-0.05</v>
      </c>
      <c r="M369" s="6" t="s">
        <f>=I369+J369+K369+L369</f>
      </c>
      <c r="N369" s="16"/>
    </row>
    <row collapsed="false" customFormat="false" customHeight="false" hidden="false" ht="12.1" outlineLevel="0" r="370">
      <c r="A370" s="20" t="n">
        <v>46066.616458333</v>
      </c>
      <c r="B370" s="16" t="s">
        <v>61</v>
      </c>
      <c r="C370" s="16" t="s">
        <v>518</v>
      </c>
      <c r="D370" s="16" t="s">
        <v>415</v>
      </c>
      <c r="E370" s="16" t="s">
        <v>62</v>
      </c>
      <c r="F370" s="16" t="s">
        <v>19</v>
      </c>
      <c r="G370" s="7" t="n">
        <v>2</v>
      </c>
      <c r="H370" s="6" t="n">
        <v>17.8735</v>
      </c>
      <c r="I370" s="6" t="n">
        <v>-35.75</v>
      </c>
      <c r="J370" s="6" t="n">
        <v>-0</v>
      </c>
      <c r="K370" s="6" t="n">
        <v>-0</v>
      </c>
      <c r="L370" s="6" t="n">
        <v>-0.02</v>
      </c>
      <c r="M370" s="6" t="s">
        <f>=I370+J370+K370+L370</f>
      </c>
      <c r="N370" s="16"/>
    </row>
    <row collapsed="false" customFormat="false" customHeight="false" hidden="false" ht="12.1" outlineLevel="0" r="371">
      <c r="A371" s="21" t="n">
        <v>46072</v>
      </c>
      <c r="B371" s="22" t="s">
        <v>493</v>
      </c>
      <c r="C371" s="22" t="s">
        <v>639</v>
      </c>
      <c r="D371" s="22" t="s">
        <v>493</v>
      </c>
      <c r="E371" s="22" t="s">
        <v>493</v>
      </c>
      <c r="F371" s="22" t="s">
        <v>19</v>
      </c>
      <c r="G371" s="23" t="n">
        <v>1</v>
      </c>
      <c r="H371" s="24" t="n">
        <v>71.1</v>
      </c>
      <c r="I371" s="24" t="n">
        <v>71.1</v>
      </c>
      <c r="J371" s="24" t="n">
        <v>0</v>
      </c>
      <c r="K371" s="24" t="n">
        <v>-0</v>
      </c>
      <c r="L371" s="24" t="n">
        <v>-0</v>
      </c>
      <c r="M371" s="6" t="s">
        <f>=I371+J371+K371+L371</f>
      </c>
      <c r="N371" s="22"/>
    </row>
    <row collapsed="false" customFormat="false" customHeight="false" hidden="false" ht="12.1" outlineLevel="0" r="372">
      <c r="A372" s="20" t="n">
        <v>46072.570011574</v>
      </c>
      <c r="B372" s="16" t="s">
        <v>61</v>
      </c>
      <c r="C372" s="16" t="s">
        <v>518</v>
      </c>
      <c r="D372" s="16" t="s">
        <v>415</v>
      </c>
      <c r="E372" s="16" t="s">
        <v>62</v>
      </c>
      <c r="F372" s="16" t="s">
        <v>19</v>
      </c>
      <c r="G372" s="7" t="n">
        <v>4</v>
      </c>
      <c r="H372" s="6" t="n">
        <v>17.903</v>
      </c>
      <c r="I372" s="6" t="n">
        <v>-71.61</v>
      </c>
      <c r="J372" s="6" t="n">
        <v>-0</v>
      </c>
      <c r="K372" s="6" t="n">
        <v>-0</v>
      </c>
      <c r="L372" s="6" t="n">
        <v>-0.02</v>
      </c>
      <c r="M372" s="6" t="s">
        <f>=I372+J372+K372+L372</f>
      </c>
      <c r="N372" s="16"/>
    </row>
    <row collapsed="false" customFormat="false" customHeight="false" hidden="false" ht="12.1" outlineLevel="0" r="373">
      <c r="A373" s="21" t="n">
        <v>46078</v>
      </c>
      <c r="B373" s="22" t="s">
        <v>475</v>
      </c>
      <c r="C373" s="22" t="s">
        <v>131</v>
      </c>
      <c r="D373" s="22" t="s">
        <v>475</v>
      </c>
      <c r="E373" s="22" t="s">
        <v>475</v>
      </c>
      <c r="F373" s="22" t="s">
        <v>19</v>
      </c>
      <c r="G373" s="23" t="n">
        <v>1</v>
      </c>
      <c r="H373" s="24" t="n">
        <v>5000</v>
      </c>
      <c r="I373" s="24" t="n">
        <v>5000</v>
      </c>
      <c r="J373" s="24" t="n">
        <v>0</v>
      </c>
      <c r="K373" s="24" t="n">
        <v>-0</v>
      </c>
      <c r="L373" s="24" t="n">
        <v>-0</v>
      </c>
      <c r="M373" s="6" t="s">
        <f>=I373+J373+K373+L373</f>
      </c>
      <c r="N373" s="22"/>
    </row>
    <row collapsed="false" customFormat="false" customHeight="false" hidden="false" ht="12.1" outlineLevel="0" r="374">
      <c r="A374" s="20" t="n">
        <v>46078.300173611</v>
      </c>
      <c r="B374" s="16" t="s">
        <v>93</v>
      </c>
      <c r="C374" s="16" t="s">
        <v>637</v>
      </c>
      <c r="D374" s="16" t="s">
        <v>415</v>
      </c>
      <c r="E374" s="16" t="s">
        <v>69</v>
      </c>
      <c r="F374" s="16" t="s">
        <v>19</v>
      </c>
      <c r="G374" s="7" t="n">
        <v>5</v>
      </c>
      <c r="H374" s="6" t="n">
        <v>92.835</v>
      </c>
      <c r="I374" s="6" t="n">
        <v>-4641.75</v>
      </c>
      <c r="J374" s="6" t="n">
        <v>-226.15</v>
      </c>
      <c r="K374" s="6" t="n">
        <v>-13.93</v>
      </c>
      <c r="L374" s="6" t="n">
        <v>-0.4</v>
      </c>
      <c r="M374" s="6" t="s">
        <f>=I374+J374+K374+L374</f>
      </c>
      <c r="N374" s="16"/>
    </row>
    <row collapsed="false" customFormat="false" customHeight="false" hidden="false" ht="12.1" outlineLevel="0" r="375">
      <c r="A375" s="21" t="n">
        <v>46083</v>
      </c>
      <c r="B375" s="22" t="s">
        <v>475</v>
      </c>
      <c r="C375" s="22" t="s">
        <v>131</v>
      </c>
      <c r="D375" s="22" t="s">
        <v>475</v>
      </c>
      <c r="E375" s="22" t="s">
        <v>475</v>
      </c>
      <c r="F375" s="22" t="s">
        <v>19</v>
      </c>
      <c r="G375" s="23" t="n">
        <v>1</v>
      </c>
      <c r="H375" s="24" t="n">
        <v>15000</v>
      </c>
      <c r="I375" s="24" t="n">
        <v>15000</v>
      </c>
      <c r="J375" s="24" t="n">
        <v>0</v>
      </c>
      <c r="K375" s="24" t="n">
        <v>-0</v>
      </c>
      <c r="L375" s="24" t="n">
        <v>-0</v>
      </c>
      <c r="M375" s="6" t="s">
        <f>=I375+J375+K375+L375</f>
      </c>
      <c r="N375" s="22"/>
    </row>
    <row collapsed="false" customFormat="false" customHeight="false" hidden="false" ht="12.1" outlineLevel="0" r="376">
      <c r="A376" s="20" t="n">
        <v>46083.491226852</v>
      </c>
      <c r="B376" s="16" t="s">
        <v>96</v>
      </c>
      <c r="C376" s="16" t="s">
        <v>640</v>
      </c>
      <c r="D376" s="16" t="s">
        <v>415</v>
      </c>
      <c r="E376" s="16" t="s">
        <v>69</v>
      </c>
      <c r="F376" s="16" t="s">
        <v>19</v>
      </c>
      <c r="G376" s="7" t="n">
        <v>5</v>
      </c>
      <c r="H376" s="6" t="n">
        <v>98.349</v>
      </c>
      <c r="I376" s="6" t="n">
        <v>-4917.45</v>
      </c>
      <c r="J376" s="6" t="n">
        <v>-87.1</v>
      </c>
      <c r="K376" s="6" t="n">
        <v>-14.75</v>
      </c>
      <c r="L376" s="6" t="n">
        <v>-0.73</v>
      </c>
      <c r="M376" s="6" t="s">
        <f>=I376+J376+K376+L376</f>
      </c>
      <c r="N376" s="16"/>
    </row>
    <row collapsed="false" customFormat="false" customHeight="false" hidden="false" ht="12.1" outlineLevel="0" r="377">
      <c r="A377" s="20" t="n">
        <v>46083.494664352</v>
      </c>
      <c r="B377" s="16" t="s">
        <v>93</v>
      </c>
      <c r="C377" s="16" t="s">
        <v>637</v>
      </c>
      <c r="D377" s="16" t="s">
        <v>415</v>
      </c>
      <c r="E377" s="16" t="s">
        <v>69</v>
      </c>
      <c r="F377" s="16" t="s">
        <v>19</v>
      </c>
      <c r="G377" s="7" t="n">
        <v>10</v>
      </c>
      <c r="H377" s="6" t="n">
        <v>92.675</v>
      </c>
      <c r="I377" s="6" t="n">
        <v>-9267.5</v>
      </c>
      <c r="J377" s="6" t="n">
        <v>-470.1</v>
      </c>
      <c r="K377" s="6" t="n">
        <v>-27.8</v>
      </c>
      <c r="L377" s="6" t="n">
        <v>-1.39</v>
      </c>
      <c r="M377" s="6" t="s">
        <f>=I377+J377+K377+L377</f>
      </c>
      <c r="N377" s="16"/>
    </row>
    <row collapsed="false" customFormat="false" customHeight="false" hidden="false" ht="12.1" outlineLevel="0" r="378">
      <c r="A378" s="21" t="n">
        <v>46085</v>
      </c>
      <c r="B378" s="22" t="s">
        <v>493</v>
      </c>
      <c r="C378" s="22" t="s">
        <v>641</v>
      </c>
      <c r="D378" s="22" t="s">
        <v>493</v>
      </c>
      <c r="E378" s="22" t="s">
        <v>493</v>
      </c>
      <c r="F378" s="22" t="s">
        <v>19</v>
      </c>
      <c r="G378" s="23" t="n">
        <v>1</v>
      </c>
      <c r="H378" s="24" t="n">
        <v>224.4</v>
      </c>
      <c r="I378" s="24" t="n">
        <v>224.4</v>
      </c>
      <c r="J378" s="24" t="n">
        <v>0</v>
      </c>
      <c r="K378" s="24" t="n">
        <v>-0</v>
      </c>
      <c r="L378" s="24" t="n">
        <v>-0</v>
      </c>
      <c r="M378" s="6" t="s">
        <f>=I378+J378+K378+L378</f>
      </c>
      <c r="N378" s="22"/>
    </row>
    <row collapsed="false" customFormat="false" customHeight="false" hidden="false" ht="12.1" outlineLevel="0" r="379">
      <c r="A379" s="25" t="n">
        <v>46090.838194444</v>
      </c>
      <c r="B379" s="26" t="s">
        <v>420</v>
      </c>
      <c r="C379" s="26" t="s">
        <v>476</v>
      </c>
      <c r="D379" s="26" t="s">
        <v>418</v>
      </c>
      <c r="E379" s="26" t="s">
        <v>17</v>
      </c>
      <c r="F379" s="26" t="s">
        <v>19</v>
      </c>
      <c r="G379" s="27" t="n">
        <v>-1</v>
      </c>
      <c r="H379" s="28" t="n">
        <v>498.05</v>
      </c>
      <c r="I379" s="28" t="n">
        <v>498.05</v>
      </c>
      <c r="J379" s="28" t="n">
        <v>0</v>
      </c>
      <c r="K379" s="28" t="n">
        <v>-1.5</v>
      </c>
      <c r="L379" s="28" t="n">
        <v>-0</v>
      </c>
      <c r="M379" s="6" t="s">
        <f>=I379+J379+K379+L379</f>
      </c>
      <c r="N379" s="26"/>
    </row>
    <row collapsed="false" customFormat="false" customHeight="false" hidden="false" ht="12.1" outlineLevel="0" r="380">
      <c r="A380" s="25" t="n">
        <v>46090.838194444</v>
      </c>
      <c r="B380" s="26" t="s">
        <v>420</v>
      </c>
      <c r="C380" s="26" t="s">
        <v>476</v>
      </c>
      <c r="D380" s="26" t="s">
        <v>418</v>
      </c>
      <c r="E380" s="26" t="s">
        <v>17</v>
      </c>
      <c r="F380" s="26" t="s">
        <v>19</v>
      </c>
      <c r="G380" s="27" t="n">
        <v>-10</v>
      </c>
      <c r="H380" s="28" t="n">
        <v>498.05</v>
      </c>
      <c r="I380" s="28" t="n">
        <v>4980.5</v>
      </c>
      <c r="J380" s="28" t="n">
        <v>0</v>
      </c>
      <c r="K380" s="28" t="n">
        <v>-14.94</v>
      </c>
      <c r="L380" s="28" t="n">
        <v>-0</v>
      </c>
      <c r="M380" s="6" t="s">
        <f>=I380+J380+K380+L380</f>
      </c>
      <c r="N380" s="26"/>
    </row>
    <row collapsed="false" customFormat="false" customHeight="false" hidden="false" ht="12.1" outlineLevel="0" r="381">
      <c r="A381" s="20" t="n">
        <v>46091.438541667</v>
      </c>
      <c r="B381" s="16" t="s">
        <v>72</v>
      </c>
      <c r="C381" s="16" t="s">
        <v>488</v>
      </c>
      <c r="D381" s="16" t="s">
        <v>415</v>
      </c>
      <c r="E381" s="16" t="s">
        <v>69</v>
      </c>
      <c r="F381" s="16" t="s">
        <v>19</v>
      </c>
      <c r="G381" s="7" t="n">
        <v>9</v>
      </c>
      <c r="H381" s="6" t="n">
        <v>62.83</v>
      </c>
      <c r="I381" s="6" t="n">
        <v>-5654.7</v>
      </c>
      <c r="J381" s="6" t="n">
        <v>-48.33</v>
      </c>
      <c r="K381" s="6" t="n">
        <v>-16.96</v>
      </c>
      <c r="L381" s="6" t="n">
        <v>-0.48</v>
      </c>
      <c r="M381" s="6" t="s">
        <f>=I381+J381+K381+L381</f>
      </c>
      <c r="N381" s="16"/>
    </row>
    <row collapsed="false" customFormat="false" customHeight="false" hidden="false" ht="12.1" outlineLevel="0" r="382">
      <c r="A382" s="20" t="n">
        <v>46091.448587963</v>
      </c>
      <c r="B382" s="16" t="s">
        <v>61</v>
      </c>
      <c r="C382" s="16" t="s">
        <v>518</v>
      </c>
      <c r="D382" s="16" t="s">
        <v>415</v>
      </c>
      <c r="E382" s="16" t="s">
        <v>62</v>
      </c>
      <c r="F382" s="16" t="s">
        <v>19</v>
      </c>
      <c r="G382" s="7" t="n">
        <v>17</v>
      </c>
      <c r="H382" s="6" t="n">
        <v>18.0455</v>
      </c>
      <c r="I382" s="6" t="n">
        <v>-306.77</v>
      </c>
      <c r="J382" s="6" t="n">
        <v>-0</v>
      </c>
      <c r="K382" s="6" t="n">
        <v>-0</v>
      </c>
      <c r="L382" s="6" t="n">
        <v>-0.06</v>
      </c>
      <c r="M382" s="6" t="s">
        <f>=I382+J382+K382+L382</f>
      </c>
      <c r="N382" s="16"/>
    </row>
    <row collapsed="false" customFormat="false" customHeight="false" hidden="false" ht="12.1" outlineLevel="0" r="383">
      <c r="A383" s="21" t="n">
        <v>46097</v>
      </c>
      <c r="B383" s="22" t="s">
        <v>493</v>
      </c>
      <c r="C383" s="22" t="s">
        <v>642</v>
      </c>
      <c r="D383" s="22" t="s">
        <v>493</v>
      </c>
      <c r="E383" s="22" t="s">
        <v>493</v>
      </c>
      <c r="F383" s="22" t="s">
        <v>19</v>
      </c>
      <c r="G383" s="23" t="n">
        <v>1</v>
      </c>
      <c r="H383" s="24" t="n">
        <v>88.62</v>
      </c>
      <c r="I383" s="24" t="n">
        <v>88.62</v>
      </c>
      <c r="J383" s="24" t="n">
        <v>0</v>
      </c>
      <c r="K383" s="24" t="n">
        <v>-0</v>
      </c>
      <c r="L383" s="24" t="n">
        <v>-0</v>
      </c>
      <c r="M383" s="6" t="s">
        <f>=I383+J383+K383+L383</f>
      </c>
      <c r="N383" s="22"/>
    </row>
    <row collapsed="false" customFormat="false" customHeight="false" hidden="false" ht="12.1" outlineLevel="0" r="384">
      <c r="A384" s="21" t="n">
        <v>46104</v>
      </c>
      <c r="B384" s="22" t="s">
        <v>493</v>
      </c>
      <c r="C384" s="22" t="s">
        <v>643</v>
      </c>
      <c r="D384" s="22" t="s">
        <v>493</v>
      </c>
      <c r="E384" s="22" t="s">
        <v>493</v>
      </c>
      <c r="F384" s="22" t="s">
        <v>19</v>
      </c>
      <c r="G384" s="23" t="n">
        <v>1</v>
      </c>
      <c r="H384" s="24" t="n">
        <v>69.25</v>
      </c>
      <c r="I384" s="24" t="n">
        <v>69.25</v>
      </c>
      <c r="J384" s="24" t="n">
        <v>0</v>
      </c>
      <c r="K384" s="24" t="n">
        <v>-0</v>
      </c>
      <c r="L384" s="24" t="n">
        <v>-0</v>
      </c>
      <c r="M384" s="6" t="s">
        <f>=I384+J384+K384+L384</f>
      </c>
      <c r="N384" s="22"/>
    </row>
    <row collapsed="false" customFormat="false" customHeight="false" hidden="false" ht="12.1" outlineLevel="0" r="385">
      <c r="A385" s="21" t="n">
        <v>46106</v>
      </c>
      <c r="B385" s="22" t="s">
        <v>493</v>
      </c>
      <c r="C385" s="22" t="s">
        <v>644</v>
      </c>
      <c r="D385" s="22" t="s">
        <v>493</v>
      </c>
      <c r="E385" s="22" t="s">
        <v>493</v>
      </c>
      <c r="F385" s="22" t="s">
        <v>19</v>
      </c>
      <c r="G385" s="23" t="n">
        <v>1</v>
      </c>
      <c r="H385" s="24" t="n">
        <v>112.2</v>
      </c>
      <c r="I385" s="24" t="n">
        <v>112.2</v>
      </c>
      <c r="J385" s="24" t="n">
        <v>0</v>
      </c>
      <c r="K385" s="24" t="n">
        <v>-0</v>
      </c>
      <c r="L385" s="24" t="n">
        <v>-0</v>
      </c>
      <c r="M385" s="6" t="s">
        <f>=I385+J385+K385+L385</f>
      </c>
      <c r="N385" s="22"/>
    </row>
    <row collapsed="false" customFormat="false" customHeight="false" hidden="false" ht="12.1" outlineLevel="0" r="386">
      <c r="A386" s="21" t="n">
        <v>46113</v>
      </c>
      <c r="B386" s="22" t="s">
        <v>475</v>
      </c>
      <c r="C386" s="22" t="s">
        <v>131</v>
      </c>
      <c r="D386" s="22" t="s">
        <v>475</v>
      </c>
      <c r="E386" s="22" t="s">
        <v>475</v>
      </c>
      <c r="F386" s="22" t="s">
        <v>19</v>
      </c>
      <c r="G386" s="23" t="n">
        <v>1</v>
      </c>
      <c r="H386" s="24" t="n">
        <v>15000</v>
      </c>
      <c r="I386" s="24" t="n">
        <v>15000</v>
      </c>
      <c r="J386" s="24" t="n">
        <v>0</v>
      </c>
      <c r="K386" s="24" t="n">
        <v>-0</v>
      </c>
      <c r="L386" s="24" t="n">
        <v>-0</v>
      </c>
      <c r="M386" s="6" t="s">
        <f>=I386+J386+K386+L386</f>
      </c>
      <c r="N386" s="22"/>
    </row>
    <row collapsed="false" customFormat="false" customHeight="false" hidden="false" ht="12.1" outlineLevel="0" r="387">
      <c r="A387" s="21" t="n">
        <v>46113</v>
      </c>
      <c r="B387" s="22" t="s">
        <v>493</v>
      </c>
      <c r="C387" s="22" t="s">
        <v>645</v>
      </c>
      <c r="D387" s="22" t="s">
        <v>493</v>
      </c>
      <c r="E387" s="22" t="s">
        <v>493</v>
      </c>
      <c r="F387" s="22" t="s">
        <v>19</v>
      </c>
      <c r="G387" s="23" t="n">
        <v>1</v>
      </c>
      <c r="H387" s="24" t="n">
        <v>76.78</v>
      </c>
      <c r="I387" s="24" t="n">
        <v>76.78</v>
      </c>
      <c r="J387" s="24" t="n">
        <v>0</v>
      </c>
      <c r="K387" s="24" t="n">
        <v>-0</v>
      </c>
      <c r="L387" s="24" t="n">
        <v>-0</v>
      </c>
      <c r="M387" s="6" t="s">
        <f>=I387+J387+K387+L387</f>
      </c>
      <c r="N387" s="22"/>
    </row>
    <row collapsed="false" customFormat="false" customHeight="false" hidden="false" ht="12.1" outlineLevel="0" r="388">
      <c r="A388" s="20" t="n">
        <v>46113.409583333</v>
      </c>
      <c r="B388" s="16" t="s">
        <v>75</v>
      </c>
      <c r="C388" s="16" t="s">
        <v>646</v>
      </c>
      <c r="D388" s="16" t="s">
        <v>415</v>
      </c>
      <c r="E388" s="16" t="s">
        <v>69</v>
      </c>
      <c r="F388" s="16" t="s">
        <v>19</v>
      </c>
      <c r="G388" s="7" t="n">
        <v>17</v>
      </c>
      <c r="H388" s="6" t="n">
        <v>88.55</v>
      </c>
      <c r="I388" s="6" t="n">
        <v>-15053.5</v>
      </c>
      <c r="J388" s="6" t="n">
        <v>-44.71</v>
      </c>
      <c r="K388" s="6" t="n">
        <v>-45.16</v>
      </c>
      <c r="L388" s="6" t="n">
        <v>-2.26</v>
      </c>
      <c r="M388" s="6" t="s">
        <f>=I388+J388+K388+L388</f>
      </c>
      <c r="N388" s="16"/>
    </row>
    <row collapsed="false" customFormat="false" customHeight="false" hidden="false" ht="12.1" outlineLevel="0" r="389">
      <c r="A389" s="21" t="n">
        <v>46120</v>
      </c>
      <c r="B389" s="22" t="s">
        <v>493</v>
      </c>
      <c r="C389" s="22" t="s">
        <v>647</v>
      </c>
      <c r="D389" s="22" t="s">
        <v>493</v>
      </c>
      <c r="E389" s="22" t="s">
        <v>493</v>
      </c>
      <c r="F389" s="22" t="s">
        <v>19</v>
      </c>
      <c r="G389" s="23" t="n">
        <v>1</v>
      </c>
      <c r="H389" s="24" t="n">
        <v>79.28</v>
      </c>
      <c r="I389" s="24" t="n">
        <v>79.28</v>
      </c>
      <c r="J389" s="24" t="n">
        <v>0</v>
      </c>
      <c r="K389" s="24" t="n">
        <v>-0</v>
      </c>
      <c r="L389" s="24" t="n">
        <v>-0</v>
      </c>
      <c r="M389" s="6" t="s">
        <f>=I389+J389+K389+L389</f>
      </c>
      <c r="N389" s="22"/>
    </row>
    <row collapsed="false" customFormat="false" customHeight="false" hidden="false" ht="12.1" outlineLevel="0" r="390">
      <c r="A390" s="21" t="n">
        <v>46125</v>
      </c>
      <c r="B390" s="22" t="s">
        <v>493</v>
      </c>
      <c r="C390" s="22" t="s">
        <v>648</v>
      </c>
      <c r="D390" s="22" t="s">
        <v>493</v>
      </c>
      <c r="E390" s="22" t="s">
        <v>493</v>
      </c>
      <c r="F390" s="22" t="s">
        <v>19</v>
      </c>
      <c r="G390" s="23" t="n">
        <v>1</v>
      </c>
      <c r="H390" s="24" t="n">
        <v>86.52</v>
      </c>
      <c r="I390" s="24" t="n">
        <v>86.52</v>
      </c>
      <c r="J390" s="24" t="n">
        <v>0</v>
      </c>
      <c r="K390" s="24" t="n">
        <v>-0</v>
      </c>
      <c r="L390" s="24" t="n">
        <v>-0</v>
      </c>
      <c r="M390" s="6" t="s">
        <f>=I390+J390+K390+L390</f>
      </c>
      <c r="N390" s="22"/>
    </row>
    <row collapsed="false" customFormat="false" customHeight="false" hidden="false" ht="12.1" outlineLevel="0" r="391">
      <c r="A391" s="21" t="n">
        <v>46125</v>
      </c>
      <c r="B391" s="22" t="s">
        <v>475</v>
      </c>
      <c r="C391" s="22" t="s">
        <v>131</v>
      </c>
      <c r="D391" s="22" t="s">
        <v>475</v>
      </c>
      <c r="E391" s="22" t="s">
        <v>475</v>
      </c>
      <c r="F391" s="22" t="s">
        <v>19</v>
      </c>
      <c r="G391" s="23" t="n">
        <v>1</v>
      </c>
      <c r="H391" s="24" t="n">
        <v>12109</v>
      </c>
      <c r="I391" s="24" t="n">
        <v>12109</v>
      </c>
      <c r="J391" s="24" t="n">
        <v>0</v>
      </c>
      <c r="K391" s="24" t="n">
        <v>-0</v>
      </c>
      <c r="L391" s="24" t="n">
        <v>-0</v>
      </c>
      <c r="M391" s="6" t="s">
        <f>=I391+J391+K391+L391</f>
      </c>
      <c r="N391" s="22"/>
    </row>
    <row collapsed="false" customFormat="false" customHeight="false" hidden="false" ht="12.1" outlineLevel="0" r="392">
      <c r="A392" s="29" t="n">
        <v>46125.565972222</v>
      </c>
      <c r="B392" s="30" t="s">
        <v>419</v>
      </c>
      <c r="C392" s="30" t="s">
        <v>349</v>
      </c>
      <c r="D392" s="30" t="s">
        <v>649</v>
      </c>
      <c r="E392" s="30" t="s">
        <v>17</v>
      </c>
      <c r="F392" s="30" t="s">
        <v>19</v>
      </c>
      <c r="G392" s="31" t="n">
        <v>6</v>
      </c>
      <c r="H392" s="32" t="n">
        <v>119</v>
      </c>
      <c r="I392" s="32" t="n">
        <v>0</v>
      </c>
      <c r="J392" s="32" t="n">
        <v>0</v>
      </c>
      <c r="K392" s="32" t="n">
        <v>-0</v>
      </c>
      <c r="L392" s="32" t="n">
        <v>-0</v>
      </c>
      <c r="M392" s="6" t="s">
        <f>=I392+J392+K392+L392</f>
      </c>
      <c r="N392" s="30"/>
    </row>
    <row collapsed="false" customFormat="false" customHeight="false" hidden="false" ht="12.1" outlineLevel="0" r="393">
      <c r="A393" s="20" t="n">
        <v>46125.722615741</v>
      </c>
      <c r="B393" s="16" t="s">
        <v>45</v>
      </c>
      <c r="C393" s="16" t="s">
        <v>535</v>
      </c>
      <c r="D393" s="16" t="s">
        <v>415</v>
      </c>
      <c r="E393" s="16" t="s">
        <v>17</v>
      </c>
      <c r="F393" s="16" t="s">
        <v>19</v>
      </c>
      <c r="G393" s="7" t="n">
        <v>10</v>
      </c>
      <c r="H393" s="6" t="n">
        <v>87.94</v>
      </c>
      <c r="I393" s="6" t="n">
        <v>-879.4</v>
      </c>
      <c r="J393" s="6" t="n">
        <v>-0</v>
      </c>
      <c r="K393" s="6" t="n">
        <v>-2.63</v>
      </c>
      <c r="L393" s="6" t="n">
        <v>-0.26</v>
      </c>
      <c r="M393" s="6" t="s">
        <f>=I393+J393+K393+L393</f>
      </c>
      <c r="N393" s="16"/>
    </row>
    <row collapsed="false" customFormat="false" customHeight="false" hidden="false" ht="12.1" outlineLevel="0" r="394">
      <c r="A394" s="20" t="n">
        <v>46125.722615741</v>
      </c>
      <c r="B394" s="16" t="s">
        <v>45</v>
      </c>
      <c r="C394" s="16" t="s">
        <v>535</v>
      </c>
      <c r="D394" s="16" t="s">
        <v>415</v>
      </c>
      <c r="E394" s="16" t="s">
        <v>17</v>
      </c>
      <c r="F394" s="16" t="s">
        <v>19</v>
      </c>
      <c r="G394" s="7" t="n">
        <v>20</v>
      </c>
      <c r="H394" s="6" t="n">
        <v>87.94</v>
      </c>
      <c r="I394" s="6" t="n">
        <v>-1758.8</v>
      </c>
      <c r="J394" s="6" t="n">
        <v>-0</v>
      </c>
      <c r="K394" s="6" t="n">
        <v>-5.28</v>
      </c>
      <c r="L394" s="6" t="n">
        <v>-0.52</v>
      </c>
      <c r="M394" s="6" t="s">
        <f>=I394+J394+K394+L394</f>
      </c>
      <c r="N394" s="16"/>
    </row>
    <row collapsed="false" customFormat="false" customHeight="false" hidden="false" ht="12.1" outlineLevel="0" r="395">
      <c r="A395" s="20" t="n">
        <v>46125.722777778</v>
      </c>
      <c r="B395" s="16" t="s">
        <v>42</v>
      </c>
      <c r="C395" s="16" t="s">
        <v>491</v>
      </c>
      <c r="D395" s="16" t="s">
        <v>415</v>
      </c>
      <c r="E395" s="16" t="s">
        <v>17</v>
      </c>
      <c r="F395" s="16" t="s">
        <v>19</v>
      </c>
      <c r="G395" s="7" t="n">
        <v>900</v>
      </c>
      <c r="H395" s="6" t="n">
        <v>3.176</v>
      </c>
      <c r="I395" s="6" t="n">
        <v>-2858.4</v>
      </c>
      <c r="J395" s="6" t="n">
        <v>-0</v>
      </c>
      <c r="K395" s="6" t="n">
        <v>-8.58</v>
      </c>
      <c r="L395" s="6" t="n">
        <v>-0</v>
      </c>
      <c r="M395" s="6" t="s">
        <f>=I395+J395+K395+L395</f>
      </c>
      <c r="N395" s="16"/>
    </row>
    <row collapsed="false" customFormat="false" customHeight="false" hidden="false" ht="12.1" outlineLevel="0" r="396">
      <c r="A396" s="20" t="n">
        <v>46125.724548611</v>
      </c>
      <c r="B396" s="16" t="s">
        <v>21</v>
      </c>
      <c r="C396" s="16" t="s">
        <v>495</v>
      </c>
      <c r="D396" s="16" t="s">
        <v>415</v>
      </c>
      <c r="E396" s="16" t="s">
        <v>17</v>
      </c>
      <c r="F396" s="16" t="s">
        <v>19</v>
      </c>
      <c r="G396" s="7" t="n">
        <v>10</v>
      </c>
      <c r="H396" s="6" t="n">
        <v>316.49</v>
      </c>
      <c r="I396" s="6" t="n">
        <v>-3164.9</v>
      </c>
      <c r="J396" s="6" t="n">
        <v>-0</v>
      </c>
      <c r="K396" s="6" t="n">
        <v>-9.49</v>
      </c>
      <c r="L396" s="6" t="n">
        <v>-0.95</v>
      </c>
      <c r="M396" s="6" t="s">
        <f>=I396+J396+K396+L396</f>
      </c>
      <c r="N396" s="16"/>
    </row>
    <row collapsed="false" customFormat="false" customHeight="false" hidden="false" ht="12.1" outlineLevel="0" r="397">
      <c r="A397" s="20" t="n">
        <v>46125.725416667</v>
      </c>
      <c r="B397" s="16" t="s">
        <v>84</v>
      </c>
      <c r="C397" s="16" t="s">
        <v>650</v>
      </c>
      <c r="D397" s="16" t="s">
        <v>415</v>
      </c>
      <c r="E397" s="16" t="s">
        <v>69</v>
      </c>
      <c r="F397" s="16" t="s">
        <v>19</v>
      </c>
      <c r="G397" s="7" t="n">
        <v>3</v>
      </c>
      <c r="H397" s="6" t="n">
        <v>92.14</v>
      </c>
      <c r="I397" s="6" t="n">
        <v>-2764.2</v>
      </c>
      <c r="J397" s="6" t="n">
        <v>-185.91</v>
      </c>
      <c r="K397" s="6" t="n">
        <v>-8.29</v>
      </c>
      <c r="L397" s="6" t="n">
        <v>-0.24</v>
      </c>
      <c r="M397" s="6" t="s">
        <f>=I397+J397+K397+L397</f>
      </c>
      <c r="N397" s="16"/>
    </row>
    <row collapsed="false" customFormat="false" customHeight="false" hidden="false" ht="12.1" outlineLevel="0" r="398">
      <c r="A398" s="20" t="n">
        <v>46125.72681713</v>
      </c>
      <c r="B398" s="16" t="s">
        <v>21</v>
      </c>
      <c r="C398" s="16" t="s">
        <v>495</v>
      </c>
      <c r="D398" s="16" t="s">
        <v>415</v>
      </c>
      <c r="E398" s="16" t="s">
        <v>17</v>
      </c>
      <c r="F398" s="16" t="s">
        <v>19</v>
      </c>
      <c r="G398" s="7" t="n">
        <v>2</v>
      </c>
      <c r="H398" s="6" t="n">
        <v>316.48</v>
      </c>
      <c r="I398" s="6" t="n">
        <v>-632.96</v>
      </c>
      <c r="J398" s="6" t="n">
        <v>-0</v>
      </c>
      <c r="K398" s="6" t="n">
        <v>-1.9</v>
      </c>
      <c r="L398" s="6" t="n">
        <v>-0.19</v>
      </c>
      <c r="M398" s="6" t="s">
        <f>=I398+J398+K398+L398</f>
      </c>
      <c r="N398" s="16"/>
    </row>
    <row collapsed="false" customFormat="false" customHeight="false" hidden="false" ht="12.1" outlineLevel="0" r="399">
      <c r="A399" s="20" t="n">
        <v>46125.727418981</v>
      </c>
      <c r="B399" s="16" t="s">
        <v>65</v>
      </c>
      <c r="C399" s="16" t="s">
        <v>651</v>
      </c>
      <c r="D399" s="16" t="s">
        <v>415</v>
      </c>
      <c r="E399" s="16" t="s">
        <v>62</v>
      </c>
      <c r="F399" s="16" t="s">
        <v>19</v>
      </c>
      <c r="G399" s="7" t="n">
        <v>19</v>
      </c>
      <c r="H399" s="6" t="n">
        <v>10.077</v>
      </c>
      <c r="I399" s="6" t="n">
        <v>-191.46</v>
      </c>
      <c r="J399" s="6" t="n">
        <v>-0</v>
      </c>
      <c r="K399" s="6" t="n">
        <v>-0</v>
      </c>
      <c r="L399" s="6" t="n">
        <v>-0.03</v>
      </c>
      <c r="M399" s="6" t="s">
        <f>=I399+J399+K399+L399</f>
      </c>
      <c r="N399" s="16"/>
    </row>
    <row collapsed="false" customFormat="false" customHeight="false" hidden="false" ht="12.1" outlineLevel="0" r="400">
      <c r="A400" s="21" t="n">
        <v>46127</v>
      </c>
      <c r="B400" s="22" t="s">
        <v>493</v>
      </c>
      <c r="C400" s="22" t="s">
        <v>652</v>
      </c>
      <c r="D400" s="22" t="s">
        <v>493</v>
      </c>
      <c r="E400" s="22" t="s">
        <v>493</v>
      </c>
      <c r="F400" s="22" t="s">
        <v>19</v>
      </c>
      <c r="G400" s="23" t="n">
        <v>1</v>
      </c>
      <c r="H400" s="24" t="n">
        <v>38.15</v>
      </c>
      <c r="I400" s="24" t="n">
        <v>38.15</v>
      </c>
      <c r="J400" s="24" t="n">
        <v>0</v>
      </c>
      <c r="K400" s="24" t="n">
        <v>-0</v>
      </c>
      <c r="L400" s="24" t="n">
        <v>-0</v>
      </c>
      <c r="M400" s="6" t="s">
        <f>=I400+J400+K400+L400</f>
      </c>
      <c r="N400" s="22"/>
    </row>
    <row collapsed="false" customFormat="false" customHeight="false" hidden="false" ht="12.1" outlineLevel="0" r="401">
      <c r="A401" s="21" t="n">
        <v>46132</v>
      </c>
      <c r="B401" s="22" t="s">
        <v>493</v>
      </c>
      <c r="C401" s="22" t="s">
        <v>653</v>
      </c>
      <c r="D401" s="22" t="s">
        <v>493</v>
      </c>
      <c r="E401" s="22" t="s">
        <v>493</v>
      </c>
      <c r="F401" s="22" t="s">
        <v>19</v>
      </c>
      <c r="G401" s="23" t="n">
        <v>1</v>
      </c>
      <c r="H401" s="24" t="n">
        <v>67.55</v>
      </c>
      <c r="I401" s="24" t="n">
        <v>67.55</v>
      </c>
      <c r="J401" s="24" t="n">
        <v>0</v>
      </c>
      <c r="K401" s="24" t="n">
        <v>-0</v>
      </c>
      <c r="L401" s="24" t="n">
        <v>-0</v>
      </c>
      <c r="M401" s="6" t="s">
        <f>=I401+J401+K401+L401</f>
      </c>
      <c r="N401" s="22"/>
    </row>
    <row collapsed="false" customFormat="false" customHeight="false" hidden="false" ht="12.1" outlineLevel="0" r="402">
      <c r="A402" s="21" t="n">
        <v>46134</v>
      </c>
      <c r="B402" s="22" t="s">
        <v>493</v>
      </c>
      <c r="C402" s="22" t="s">
        <v>654</v>
      </c>
      <c r="D402" s="22" t="s">
        <v>493</v>
      </c>
      <c r="E402" s="22" t="s">
        <v>493</v>
      </c>
      <c r="F402" s="22" t="s">
        <v>19</v>
      </c>
      <c r="G402" s="23" t="n">
        <v>1</v>
      </c>
      <c r="H402" s="24" t="n">
        <v>189.55</v>
      </c>
      <c r="I402" s="24" t="n">
        <v>189.55</v>
      </c>
      <c r="J402" s="24" t="n">
        <v>0</v>
      </c>
      <c r="K402" s="24" t="n">
        <v>-0</v>
      </c>
      <c r="L402" s="24" t="n">
        <v>-0</v>
      </c>
      <c r="M402" s="6" t="s">
        <f>=I402+J402+K402+L402</f>
      </c>
      <c r="N402" s="22"/>
    </row>
    <row collapsed="false" customFormat="false" customHeight="false" hidden="false" ht="12.1" outlineLevel="0" r="403">
      <c r="A403" s="21" t="n">
        <v>46134</v>
      </c>
      <c r="B403" s="22" t="s">
        <v>493</v>
      </c>
      <c r="C403" s="22" t="s">
        <v>655</v>
      </c>
      <c r="D403" s="22" t="s">
        <v>493</v>
      </c>
      <c r="E403" s="22" t="s">
        <v>493</v>
      </c>
      <c r="F403" s="22" t="s">
        <v>19</v>
      </c>
      <c r="G403" s="23" t="n">
        <v>1</v>
      </c>
      <c r="H403" s="24" t="n">
        <v>1037.12</v>
      </c>
      <c r="I403" s="24" t="n">
        <v>1037.12</v>
      </c>
      <c r="J403" s="24" t="n">
        <v>0</v>
      </c>
      <c r="K403" s="24" t="n">
        <v>-0</v>
      </c>
      <c r="L403" s="24" t="n">
        <v>-0</v>
      </c>
      <c r="M403" s="6" t="s">
        <f>=I403+J403+K403+L403</f>
      </c>
      <c r="N403" s="22"/>
    </row>
    <row collapsed="false" customFormat="false" customHeight="false" hidden="false" ht="12.1" outlineLevel="0" r="404">
      <c r="A404" s="21" t="n">
        <v>46134</v>
      </c>
      <c r="B404" s="22" t="s">
        <v>493</v>
      </c>
      <c r="C404" s="22" t="s">
        <v>656</v>
      </c>
      <c r="D404" s="22" t="s">
        <v>493</v>
      </c>
      <c r="E404" s="22" t="s">
        <v>493</v>
      </c>
      <c r="F404" s="22" t="s">
        <v>19</v>
      </c>
      <c r="G404" s="23" t="n">
        <v>1</v>
      </c>
      <c r="H404" s="24" t="n">
        <v>194.46</v>
      </c>
      <c r="I404" s="24" t="n">
        <v>194.46</v>
      </c>
      <c r="J404" s="24" t="n">
        <v>0</v>
      </c>
      <c r="K404" s="24" t="n">
        <v>-0</v>
      </c>
      <c r="L404" s="24" t="n">
        <v>-0</v>
      </c>
      <c r="M404" s="6" t="s">
        <f>=I404+J404+K404+L404</f>
      </c>
      <c r="N404" s="22"/>
    </row>
    <row collapsed="false" customFormat="false" customHeight="false" hidden="false" ht="12.1" outlineLevel="0" r="405">
      <c r="A405" s="25" t="n">
        <v>46134.704953704</v>
      </c>
      <c r="B405" s="26" t="s">
        <v>431</v>
      </c>
      <c r="C405" s="26" t="s">
        <v>524</v>
      </c>
      <c r="D405" s="26" t="s">
        <v>418</v>
      </c>
      <c r="E405" s="26" t="s">
        <v>69</v>
      </c>
      <c r="F405" s="26" t="s">
        <v>19</v>
      </c>
      <c r="G405" s="27" t="n">
        <v>-2</v>
      </c>
      <c r="H405" s="28" t="n">
        <v>96.98</v>
      </c>
      <c r="I405" s="28" t="n">
        <v>1939.6</v>
      </c>
      <c r="J405" s="28" t="n">
        <v>9.48</v>
      </c>
      <c r="K405" s="28" t="n">
        <v>-5.82</v>
      </c>
      <c r="L405" s="28" t="n">
        <v>-0.16</v>
      </c>
      <c r="M405" s="6" t="s">
        <f>=I405+J405+K405+L405</f>
      </c>
      <c r="N405" s="26"/>
    </row>
    <row collapsed="false" customFormat="false" customHeight="false" hidden="false" ht="12.1" outlineLevel="0" r="406">
      <c r="A406" s="25" t="n">
        <v>46134.705347222</v>
      </c>
      <c r="B406" s="26" t="s">
        <v>431</v>
      </c>
      <c r="C406" s="26" t="s">
        <v>524</v>
      </c>
      <c r="D406" s="26" t="s">
        <v>418</v>
      </c>
      <c r="E406" s="26" t="s">
        <v>69</v>
      </c>
      <c r="F406" s="26" t="s">
        <v>19</v>
      </c>
      <c r="G406" s="27" t="n">
        <v>-4</v>
      </c>
      <c r="H406" s="28" t="n">
        <v>96.98</v>
      </c>
      <c r="I406" s="28" t="n">
        <v>3879.2</v>
      </c>
      <c r="J406" s="28" t="n">
        <v>18.96</v>
      </c>
      <c r="K406" s="28" t="n">
        <v>-11.64</v>
      </c>
      <c r="L406" s="28" t="n">
        <v>-0.33</v>
      </c>
      <c r="M406" s="6" t="s">
        <f>=I406+J406+K406+L406</f>
      </c>
      <c r="N406" s="26"/>
    </row>
    <row collapsed="false" customFormat="false" customHeight="false" hidden="false" ht="12.1" outlineLevel="0" r="407">
      <c r="A407" s="20" t="n">
        <v>46134.756828704</v>
      </c>
      <c r="B407" s="16" t="s">
        <v>87</v>
      </c>
      <c r="C407" s="16" t="s">
        <v>657</v>
      </c>
      <c r="D407" s="16" t="s">
        <v>415</v>
      </c>
      <c r="E407" s="16" t="s">
        <v>69</v>
      </c>
      <c r="F407" s="16" t="s">
        <v>19</v>
      </c>
      <c r="G407" s="7" t="n">
        <v>1</v>
      </c>
      <c r="H407" s="6" t="n">
        <v>102.44</v>
      </c>
      <c r="I407" s="6" t="n">
        <v>-1024.4</v>
      </c>
      <c r="J407" s="6" t="n">
        <v>-2.35</v>
      </c>
      <c r="K407" s="6" t="n">
        <v>-3.07</v>
      </c>
      <c r="L407" s="6" t="n">
        <v>-0.09</v>
      </c>
      <c r="M407" s="6" t="s">
        <f>=I407+J407+K407+L407</f>
      </c>
      <c r="N407" s="16"/>
    </row>
    <row collapsed="false" customFormat="false" customHeight="false" hidden="false" ht="12.1" outlineLevel="0" r="408">
      <c r="A408" s="20" t="n">
        <v>46134.800891204</v>
      </c>
      <c r="B408" s="16" t="s">
        <v>87</v>
      </c>
      <c r="C408" s="16" t="s">
        <v>657</v>
      </c>
      <c r="D408" s="16" t="s">
        <v>415</v>
      </c>
      <c r="E408" s="16" t="s">
        <v>69</v>
      </c>
      <c r="F408" s="16" t="s">
        <v>19</v>
      </c>
      <c r="G408" s="7" t="n">
        <v>6</v>
      </c>
      <c r="H408" s="6" t="n">
        <v>102.44</v>
      </c>
      <c r="I408" s="6" t="n">
        <v>-6146.4</v>
      </c>
      <c r="J408" s="6" t="n">
        <v>-14.1</v>
      </c>
      <c r="K408" s="6" t="n">
        <v>-18.44</v>
      </c>
      <c r="L408" s="6" t="n">
        <v>-0.52</v>
      </c>
      <c r="M408" s="6" t="s">
        <f>=I408+J408+K408+L408</f>
      </c>
      <c r="N408" s="16"/>
    </row>
    <row collapsed="false" customFormat="false" customHeight="false" hidden="false" ht="12.1" outlineLevel="0" r="409">
      <c r="A409" s="20" t="n">
        <v>46135.474571759</v>
      </c>
      <c r="B409" s="16" t="s">
        <v>65</v>
      </c>
      <c r="C409" s="16" t="s">
        <v>651</v>
      </c>
      <c r="D409" s="16" t="s">
        <v>415</v>
      </c>
      <c r="E409" s="16" t="s">
        <v>62</v>
      </c>
      <c r="F409" s="16" t="s">
        <v>19</v>
      </c>
      <c r="G409" s="7" t="n">
        <v>15</v>
      </c>
      <c r="H409" s="6" t="n">
        <v>10.06</v>
      </c>
      <c r="I409" s="6" t="n">
        <v>-150.9</v>
      </c>
      <c r="J409" s="6" t="n">
        <v>-0</v>
      </c>
      <c r="K409" s="6" t="n">
        <v>-0</v>
      </c>
      <c r="L409" s="6" t="n">
        <v>-0</v>
      </c>
      <c r="M409" s="6" t="s">
        <f>=I409+J409+K409+L409</f>
      </c>
      <c r="N409" s="16"/>
    </row>
    <row collapsed="false" customFormat="false" customHeight="false" hidden="false" ht="12.1" outlineLevel="0" r="410">
      <c r="A410" s="21" t="n">
        <v>46141</v>
      </c>
      <c r="B410" s="22" t="s">
        <v>493</v>
      </c>
      <c r="C410" s="22" t="s">
        <v>658</v>
      </c>
      <c r="D410" s="22" t="s">
        <v>493</v>
      </c>
      <c r="E410" s="22" t="s">
        <v>493</v>
      </c>
      <c r="F410" s="22" t="s">
        <v>19</v>
      </c>
      <c r="G410" s="23" t="n">
        <v>1</v>
      </c>
      <c r="H410" s="24" t="n">
        <v>287</v>
      </c>
      <c r="I410" s="24" t="n">
        <v>287</v>
      </c>
      <c r="J410" s="24" t="n">
        <v>0</v>
      </c>
      <c r="K410" s="24" t="n">
        <v>-0</v>
      </c>
      <c r="L410" s="24" t="n">
        <v>-0</v>
      </c>
      <c r="M410" s="6" t="s">
        <f>=I410+J410+K410+L410</f>
      </c>
      <c r="N410" s="22"/>
    </row>
    <row collapsed="false" customFormat="false" customHeight="false" hidden="false" ht="12.1" outlineLevel="0" r="411">
      <c r="A411" s="21" t="n">
        <v>46143</v>
      </c>
      <c r="B411" s="22" t="s">
        <v>475</v>
      </c>
      <c r="C411" s="22" t="s">
        <v>131</v>
      </c>
      <c r="D411" s="22" t="s">
        <v>475</v>
      </c>
      <c r="E411" s="22" t="s">
        <v>475</v>
      </c>
      <c r="F411" s="22" t="s">
        <v>19</v>
      </c>
      <c r="G411" s="23" t="n">
        <v>1</v>
      </c>
      <c r="H411" s="24" t="n">
        <v>5500</v>
      </c>
      <c r="I411" s="24" t="n">
        <v>5500</v>
      </c>
      <c r="J411" s="24" t="n">
        <v>0</v>
      </c>
      <c r="K411" s="24" t="n">
        <v>-0</v>
      </c>
      <c r="L411" s="24" t="n">
        <v>-0</v>
      </c>
      <c r="M411" s="6" t="s">
        <f>=I411+J411+K411+L411</f>
      </c>
      <c r="N411" s="22"/>
    </row>
    <row collapsed="false" customFormat="false" customHeight="false" hidden="false" ht="12.1" outlineLevel="0" r="412">
      <c r="A412" s="20" t="n">
        <v>46143.589155093</v>
      </c>
      <c r="B412" s="16" t="s">
        <v>68</v>
      </c>
      <c r="C412" s="16" t="s">
        <v>638</v>
      </c>
      <c r="D412" s="16" t="s">
        <v>415</v>
      </c>
      <c r="E412" s="16" t="s">
        <v>69</v>
      </c>
      <c r="F412" s="16" t="s">
        <v>19</v>
      </c>
      <c r="G412" s="7" t="n">
        <v>6</v>
      </c>
      <c r="H412" s="6" t="n">
        <v>88.25</v>
      </c>
      <c r="I412" s="6" t="n">
        <v>-5295</v>
      </c>
      <c r="J412" s="6" t="n">
        <v>-260.4</v>
      </c>
      <c r="K412" s="6" t="n">
        <v>-15.89</v>
      </c>
      <c r="L412" s="6" t="n">
        <v>-0.8</v>
      </c>
      <c r="M412" s="6" t="s">
        <f>=I412+J412+K412+L412</f>
      </c>
      <c r="N412" s="16"/>
    </row>
    <row collapsed="false" customFormat="false" customHeight="false" hidden="false" ht="12.1" outlineLevel="0" r="413">
      <c r="A413" s="25" t="n">
        <v>46144.564803241</v>
      </c>
      <c r="B413" s="26" t="s">
        <v>432</v>
      </c>
      <c r="C413" s="26" t="s">
        <v>525</v>
      </c>
      <c r="D413" s="26" t="s">
        <v>418</v>
      </c>
      <c r="E413" s="26" t="s">
        <v>69</v>
      </c>
      <c r="F413" s="26" t="s">
        <v>19</v>
      </c>
      <c r="G413" s="27" t="n">
        <v>-1</v>
      </c>
      <c r="H413" s="28" t="n">
        <v>99.85</v>
      </c>
      <c r="I413" s="28" t="n">
        <v>998.5</v>
      </c>
      <c r="J413" s="28" t="n">
        <v>6.67</v>
      </c>
      <c r="K413" s="28" t="n">
        <v>-3</v>
      </c>
      <c r="L413" s="28" t="n">
        <v>-0.15</v>
      </c>
      <c r="M413" s="6" t="s">
        <f>=I413+J413+K413+L413</f>
      </c>
      <c r="N413" s="26"/>
    </row>
    <row collapsed="false" customFormat="false" customHeight="false" hidden="false" ht="12.1" outlineLevel="0" r="414">
      <c r="A414" s="25" t="n">
        <v>46144.564803241</v>
      </c>
      <c r="B414" s="26" t="s">
        <v>432</v>
      </c>
      <c r="C414" s="26" t="s">
        <v>525</v>
      </c>
      <c r="D414" s="26" t="s">
        <v>418</v>
      </c>
      <c r="E414" s="26" t="s">
        <v>69</v>
      </c>
      <c r="F414" s="26" t="s">
        <v>19</v>
      </c>
      <c r="G414" s="27" t="n">
        <v>-4</v>
      </c>
      <c r="H414" s="28" t="n">
        <v>99.85</v>
      </c>
      <c r="I414" s="28" t="n">
        <v>3994</v>
      </c>
      <c r="J414" s="28" t="n">
        <v>26.68</v>
      </c>
      <c r="K414" s="28" t="n">
        <v>-11.98</v>
      </c>
      <c r="L414" s="28" t="n">
        <v>-0.59</v>
      </c>
      <c r="M414" s="6" t="s">
        <f>=I414+J414+K414+L414</f>
      </c>
      <c r="N414" s="26"/>
    </row>
    <row collapsed="false" customFormat="false" customHeight="false" hidden="false" ht="12.1" outlineLevel="0" r="415">
      <c r="A415" s="20" t="n">
        <v>46144.565543981</v>
      </c>
      <c r="B415" s="16" t="s">
        <v>87</v>
      </c>
      <c r="C415" s="16" t="s">
        <v>657</v>
      </c>
      <c r="D415" s="16" t="s">
        <v>415</v>
      </c>
      <c r="E415" s="16" t="s">
        <v>69</v>
      </c>
      <c r="F415" s="16" t="s">
        <v>19</v>
      </c>
      <c r="G415" s="7" t="n">
        <v>4</v>
      </c>
      <c r="H415" s="6" t="n">
        <v>102.83</v>
      </c>
      <c r="I415" s="6" t="n">
        <v>-4113.2</v>
      </c>
      <c r="J415" s="6" t="n">
        <v>-31.96</v>
      </c>
      <c r="K415" s="6" t="n">
        <v>-12.34</v>
      </c>
      <c r="L415" s="6" t="n">
        <v>-0.61</v>
      </c>
      <c r="M415" s="6" t="s">
        <f>=I415+J415+K415+L415</f>
      </c>
      <c r="N415" s="16"/>
    </row>
    <row collapsed="false" customFormat="false" customHeight="false" hidden="false" ht="12.1" outlineLevel="0" r="416">
      <c r="A416" s="20" t="n">
        <v>46146.530162037</v>
      </c>
      <c r="B416" s="16" t="s">
        <v>87</v>
      </c>
      <c r="C416" s="16" t="s">
        <v>657</v>
      </c>
      <c r="D416" s="16" t="s">
        <v>415</v>
      </c>
      <c r="E416" s="16" t="s">
        <v>69</v>
      </c>
      <c r="F416" s="16" t="s">
        <v>19</v>
      </c>
      <c r="G416" s="7" t="n">
        <v>1</v>
      </c>
      <c r="H416" s="6" t="n">
        <v>102.34</v>
      </c>
      <c r="I416" s="6" t="n">
        <v>-1023.4</v>
      </c>
      <c r="J416" s="6" t="n">
        <v>-7.99</v>
      </c>
      <c r="K416" s="6" t="n">
        <v>-3.07</v>
      </c>
      <c r="L416" s="6" t="n">
        <v>-0.16</v>
      </c>
      <c r="M416" s="6" t="s">
        <f>=I416+J416+K416+L416</f>
      </c>
      <c r="N416" s="16"/>
    </row>
    <row collapsed="false" customFormat="false" customHeight="false" hidden="false" ht="12.1" outlineLevel="0" r="417">
      <c r="A417" s="21" t="n">
        <v>46157</v>
      </c>
      <c r="B417" s="22" t="s">
        <v>475</v>
      </c>
      <c r="C417" s="22" t="s">
        <v>131</v>
      </c>
      <c r="D417" s="22" t="s">
        <v>475</v>
      </c>
      <c r="E417" s="22" t="s">
        <v>475</v>
      </c>
      <c r="F417" s="22" t="s">
        <v>19</v>
      </c>
      <c r="G417" s="23" t="n">
        <v>1</v>
      </c>
      <c r="H417" s="24" t="n">
        <v>9500</v>
      </c>
      <c r="I417" s="24" t="n">
        <v>9500</v>
      </c>
      <c r="J417" s="24" t="n">
        <v>0</v>
      </c>
      <c r="K417" s="24" t="n">
        <v>-0</v>
      </c>
      <c r="L417" s="24" t="n">
        <v>-0</v>
      </c>
      <c r="M417" s="6" t="s">
        <f>=I417+J417+K417+L417</f>
      </c>
      <c r="N417" s="22"/>
    </row>
    <row collapsed="false" customFormat="false" customHeight="false" hidden="false" ht="12.1" outlineLevel="0" r="418">
      <c r="A418" s="21" t="n">
        <v>46157</v>
      </c>
      <c r="B418" s="22" t="s">
        <v>493</v>
      </c>
      <c r="C418" s="22" t="s">
        <v>659</v>
      </c>
      <c r="D418" s="22" t="s">
        <v>493</v>
      </c>
      <c r="E418" s="22" t="s">
        <v>493</v>
      </c>
      <c r="F418" s="22" t="s">
        <v>19</v>
      </c>
      <c r="G418" s="23" t="n">
        <v>1</v>
      </c>
      <c r="H418" s="24" t="n">
        <v>1014</v>
      </c>
      <c r="I418" s="24" t="n">
        <v>1014</v>
      </c>
      <c r="J418" s="24" t="n">
        <v>0</v>
      </c>
      <c r="K418" s="24" t="n">
        <v>-0</v>
      </c>
      <c r="L418" s="24" t="n">
        <v>-0</v>
      </c>
      <c r="M418" s="6" t="s">
        <f>=I418+J418+K418+L418</f>
      </c>
      <c r="N418" s="22"/>
    </row>
    <row collapsed="false" customFormat="false" customHeight="false" hidden="false" ht="12.1" outlineLevel="0" r="419">
      <c r="A419" s="21" t="n">
        <v>46157</v>
      </c>
      <c r="B419" s="22" t="s">
        <v>493</v>
      </c>
      <c r="C419" s="22" t="s">
        <v>660</v>
      </c>
      <c r="D419" s="22" t="s">
        <v>493</v>
      </c>
      <c r="E419" s="22" t="s">
        <v>493</v>
      </c>
      <c r="F419" s="22" t="s">
        <v>19</v>
      </c>
      <c r="G419" s="23" t="n">
        <v>1</v>
      </c>
      <c r="H419" s="24" t="n">
        <v>228.3</v>
      </c>
      <c r="I419" s="24" t="n">
        <v>228.3</v>
      </c>
      <c r="J419" s="24" t="n">
        <v>0</v>
      </c>
      <c r="K419" s="24" t="n">
        <v>-0</v>
      </c>
      <c r="L419" s="24" t="n">
        <v>-0</v>
      </c>
      <c r="M419" s="6" t="s">
        <f>=I419+J419+K419+L419</f>
      </c>
      <c r="N419" s="22"/>
    </row>
    <row collapsed="false" customFormat="false" customHeight="false" hidden="false" ht="12.1" outlineLevel="0" r="420">
      <c r="A420" s="20" t="n">
        <v>46157.295625</v>
      </c>
      <c r="B420" s="16" t="s">
        <v>90</v>
      </c>
      <c r="C420" s="16" t="s">
        <v>661</v>
      </c>
      <c r="D420" s="16" t="s">
        <v>415</v>
      </c>
      <c r="E420" s="16" t="s">
        <v>69</v>
      </c>
      <c r="F420" s="16" t="s">
        <v>19</v>
      </c>
      <c r="G420" s="7" t="n">
        <v>8</v>
      </c>
      <c r="H420" s="6" t="n">
        <v>99.8</v>
      </c>
      <c r="I420" s="6" t="n">
        <v>-7984</v>
      </c>
      <c r="J420" s="6" t="n">
        <v>-67.52</v>
      </c>
      <c r="K420" s="6" t="n">
        <v>-23.95</v>
      </c>
      <c r="L420" s="6" t="n">
        <v>-0.68</v>
      </c>
      <c r="M420" s="6" t="s">
        <f>=I420+J420+K420+L420</f>
      </c>
      <c r="N420" s="16"/>
    </row>
    <row collapsed="false" customFormat="false" customHeight="false" hidden="false" ht="12.1" outlineLevel="0" r="421">
      <c r="A421" s="20" t="n">
        <v>46157.312673611</v>
      </c>
      <c r="B421" s="16" t="s">
        <v>90</v>
      </c>
      <c r="C421" s="16" t="s">
        <v>661</v>
      </c>
      <c r="D421" s="16" t="s">
        <v>415</v>
      </c>
      <c r="E421" s="16" t="s">
        <v>69</v>
      </c>
      <c r="F421" s="16" t="s">
        <v>19</v>
      </c>
      <c r="G421" s="7" t="n">
        <v>1</v>
      </c>
      <c r="H421" s="6" t="n">
        <v>99.8</v>
      </c>
      <c r="I421" s="6" t="n">
        <v>-998</v>
      </c>
      <c r="J421" s="6" t="n">
        <v>-8.44</v>
      </c>
      <c r="K421" s="6" t="n">
        <v>-3</v>
      </c>
      <c r="L421" s="6" t="n">
        <v>-0.09</v>
      </c>
      <c r="M421" s="6" t="s">
        <f>=I421+J421+K421+L421</f>
      </c>
      <c r="N421" s="16"/>
    </row>
    <row collapsed="false" customFormat="false" customHeight="false" hidden="false" ht="12.1" outlineLevel="0" r="422">
      <c r="A422" s="20" t="n">
        <v>46157.503900463</v>
      </c>
      <c r="B422" s="16" t="s">
        <v>111</v>
      </c>
      <c r="C422" s="16" t="s">
        <v>485</v>
      </c>
      <c r="D422" s="16" t="s">
        <v>415</v>
      </c>
      <c r="E422" s="16" t="s">
        <v>69</v>
      </c>
      <c r="F422" s="16" t="s">
        <v>19</v>
      </c>
      <c r="G422" s="7" t="n">
        <v>1</v>
      </c>
      <c r="H422" s="6" t="n">
        <v>62.141</v>
      </c>
      <c r="I422" s="6" t="n">
        <v>-621.41</v>
      </c>
      <c r="J422" s="6" t="n">
        <v>-9.91</v>
      </c>
      <c r="K422" s="6" t="n">
        <v>-1.86</v>
      </c>
      <c r="L422" s="6" t="n">
        <v>-0.05</v>
      </c>
      <c r="M422" s="6" t="s">
        <f>=I422+J422+K422+L422</f>
      </c>
      <c r="N422" s="16"/>
    </row>
    <row collapsed="false" customFormat="false" customHeight="false" hidden="false" ht="12.1" outlineLevel="0" r="423">
      <c r="A423" s="20" t="n">
        <v>46157.50599537</v>
      </c>
      <c r="B423" s="16" t="s">
        <v>90</v>
      </c>
      <c r="C423" s="16" t="s">
        <v>661</v>
      </c>
      <c r="D423" s="16" t="s">
        <v>415</v>
      </c>
      <c r="E423" s="16" t="s">
        <v>69</v>
      </c>
      <c r="F423" s="16" t="s">
        <v>19</v>
      </c>
      <c r="G423" s="7" t="n">
        <v>1</v>
      </c>
      <c r="H423" s="6" t="n">
        <v>99.81</v>
      </c>
      <c r="I423" s="6" t="n">
        <v>-998.1</v>
      </c>
      <c r="J423" s="6" t="n">
        <v>-8.44</v>
      </c>
      <c r="K423" s="6" t="n">
        <v>-2.99</v>
      </c>
      <c r="L423" s="6" t="n">
        <v>-0.09</v>
      </c>
      <c r="M423" s="6" t="s">
        <f>=I423+J423+K423+L423</f>
      </c>
      <c r="N423" s="16"/>
    </row>
    <row collapsed="false" customFormat="false" customHeight="false" hidden="false" ht="12.1" outlineLevel="0" r="424">
      <c r="A424" s="25" t="n">
        <v>46160.737361111</v>
      </c>
      <c r="B424" s="26" t="s">
        <v>426</v>
      </c>
      <c r="C424" s="26" t="s">
        <v>483</v>
      </c>
      <c r="D424" s="26" t="s">
        <v>418</v>
      </c>
      <c r="E424" s="26" t="s">
        <v>17</v>
      </c>
      <c r="F424" s="26" t="s">
        <v>19</v>
      </c>
      <c r="G424" s="27" t="n">
        <v>-10</v>
      </c>
      <c r="H424" s="28" t="n">
        <v>24.97</v>
      </c>
      <c r="I424" s="28" t="n">
        <v>249.7</v>
      </c>
      <c r="J424" s="28" t="n">
        <v>0</v>
      </c>
      <c r="K424" s="28" t="n">
        <v>-0.75</v>
      </c>
      <c r="L424" s="28" t="n">
        <v>-0.07</v>
      </c>
      <c r="M424" s="6" t="s">
        <f>=I424+J424+K424+L424</f>
      </c>
      <c r="N424" s="26"/>
    </row>
    <row collapsed="false" customFormat="false" customHeight="false" hidden="false" ht="12.1" outlineLevel="0" r="425">
      <c r="A425" s="25" t="n">
        <v>46160.737962963</v>
      </c>
      <c r="B425" s="26" t="s">
        <v>422</v>
      </c>
      <c r="C425" s="26" t="s">
        <v>478</v>
      </c>
      <c r="D425" s="26" t="s">
        <v>418</v>
      </c>
      <c r="E425" s="26" t="s">
        <v>17</v>
      </c>
      <c r="F425" s="26" t="s">
        <v>19</v>
      </c>
      <c r="G425" s="27" t="n">
        <v>-10</v>
      </c>
      <c r="H425" s="28" t="n">
        <v>80</v>
      </c>
      <c r="I425" s="28" t="n">
        <v>800</v>
      </c>
      <c r="J425" s="28" t="n">
        <v>0</v>
      </c>
      <c r="K425" s="28" t="n">
        <v>-2.4</v>
      </c>
      <c r="L425" s="28" t="n">
        <v>-0.24</v>
      </c>
      <c r="M425" s="6" t="s">
        <f>=I425+J425+K425+L425</f>
      </c>
      <c r="N425" s="26"/>
    </row>
    <row collapsed="false" customFormat="false" customHeight="false" hidden="false" ht="12.1" outlineLevel="0" r="426">
      <c r="A426" s="25" t="n">
        <v>46160.739155093</v>
      </c>
      <c r="B426" s="26" t="s">
        <v>427</v>
      </c>
      <c r="C426" s="26" t="s">
        <v>484</v>
      </c>
      <c r="D426" s="26" t="s">
        <v>418</v>
      </c>
      <c r="E426" s="26" t="s">
        <v>17</v>
      </c>
      <c r="F426" s="26" t="s">
        <v>19</v>
      </c>
      <c r="G426" s="27" t="n">
        <v>-1</v>
      </c>
      <c r="H426" s="28" t="n">
        <v>740.8</v>
      </c>
      <c r="I426" s="28" t="n">
        <v>740.8</v>
      </c>
      <c r="J426" s="28" t="n">
        <v>0</v>
      </c>
      <c r="K426" s="28" t="n">
        <v>-2.22</v>
      </c>
      <c r="L426" s="28" t="n">
        <v>-0.22</v>
      </c>
      <c r="M426" s="6" t="s">
        <f>=I426+J426+K426+L426</f>
      </c>
      <c r="N426" s="26"/>
    </row>
    <row collapsed="false" customFormat="false" customHeight="false" hidden="false" ht="12.1" outlineLevel="0" r="427">
      <c r="A427" s="25" t="n">
        <v>46160.739155093</v>
      </c>
      <c r="B427" s="26" t="s">
        <v>427</v>
      </c>
      <c r="C427" s="26" t="s">
        <v>484</v>
      </c>
      <c r="D427" s="26" t="s">
        <v>418</v>
      </c>
      <c r="E427" s="26" t="s">
        <v>17</v>
      </c>
      <c r="F427" s="26" t="s">
        <v>19</v>
      </c>
      <c r="G427" s="27" t="n">
        <v>-1</v>
      </c>
      <c r="H427" s="28" t="n">
        <v>740.8</v>
      </c>
      <c r="I427" s="28" t="n">
        <v>740.8</v>
      </c>
      <c r="J427" s="28" t="n">
        <v>0</v>
      </c>
      <c r="K427" s="28" t="n">
        <v>-2.22</v>
      </c>
      <c r="L427" s="28" t="n">
        <v>-0.22</v>
      </c>
      <c r="M427" s="6" t="s">
        <f>=I427+J427+K427+L427</f>
      </c>
      <c r="N427" s="26"/>
    </row>
    <row collapsed="false" customFormat="false" customHeight="false" hidden="false" ht="12.1" outlineLevel="0" r="428">
      <c r="A428" s="20" t="n">
        <v>46160.741759259</v>
      </c>
      <c r="B428" s="16" t="s">
        <v>78</v>
      </c>
      <c r="C428" s="16" t="s">
        <v>486</v>
      </c>
      <c r="D428" s="16" t="s">
        <v>415</v>
      </c>
      <c r="E428" s="16" t="s">
        <v>69</v>
      </c>
      <c r="F428" s="16" t="s">
        <v>19</v>
      </c>
      <c r="G428" s="7" t="n">
        <v>4</v>
      </c>
      <c r="H428" s="6" t="n">
        <v>59.797</v>
      </c>
      <c r="I428" s="6" t="n">
        <v>-2391.88</v>
      </c>
      <c r="J428" s="6" t="n">
        <v>-74.2</v>
      </c>
      <c r="K428" s="6" t="n">
        <v>-7.18</v>
      </c>
      <c r="L428" s="6" t="n">
        <v>-0.21</v>
      </c>
      <c r="M428" s="6" t="s">
        <f>=I428+J428+K428+L428</f>
      </c>
      <c r="N428" s="16"/>
    </row>
    <row collapsed="false" customFormat="false" customHeight="false" hidden="false" ht="12.1" outlineLevel="0" r="429">
      <c r="A429" s="21" t="n">
        <v>46161</v>
      </c>
      <c r="B429" s="22" t="s">
        <v>493</v>
      </c>
      <c r="C429" s="22" t="s">
        <v>662</v>
      </c>
      <c r="D429" s="22" t="s">
        <v>493</v>
      </c>
      <c r="E429" s="22" t="s">
        <v>493</v>
      </c>
      <c r="F429" s="22" t="s">
        <v>19</v>
      </c>
      <c r="G429" s="23" t="n">
        <v>1</v>
      </c>
      <c r="H429" s="24" t="n">
        <v>169.2</v>
      </c>
      <c r="I429" s="24" t="n">
        <v>169.2</v>
      </c>
      <c r="J429" s="24" t="n">
        <v>0</v>
      </c>
      <c r="K429" s="24" t="n">
        <v>-0</v>
      </c>
      <c r="L429" s="24" t="n">
        <v>-0</v>
      </c>
      <c r="M429" s="6" t="s">
        <f>=I429+J429+K429+L429</f>
      </c>
      <c r="N429" s="22"/>
    </row>
    <row collapsed="false" customFormat="false" customHeight="false" hidden="false" ht="12.1" outlineLevel="0" r="430">
      <c r="A430" s="21" t="n">
        <v>46161</v>
      </c>
      <c r="B430" s="22" t="s">
        <v>493</v>
      </c>
      <c r="C430" s="22" t="s">
        <v>630</v>
      </c>
      <c r="D430" s="22" t="s">
        <v>493</v>
      </c>
      <c r="E430" s="22" t="s">
        <v>493</v>
      </c>
      <c r="F430" s="22" t="s">
        <v>19</v>
      </c>
      <c r="G430" s="23" t="n">
        <v>1</v>
      </c>
      <c r="H430" s="24" t="n">
        <v>967</v>
      </c>
      <c r="I430" s="24" t="n">
        <v>967</v>
      </c>
      <c r="J430" s="24" t="n">
        <v>0</v>
      </c>
      <c r="K430" s="24" t="n">
        <v>-0</v>
      </c>
      <c r="L430" s="24" t="n">
        <v>-0</v>
      </c>
      <c r="M430" s="6" t="s">
        <f>=I430+J430+K430+L430</f>
      </c>
      <c r="N430" s="22"/>
    </row>
    <row collapsed="false" customFormat="false" customHeight="false" hidden="false" ht="12.1" outlineLevel="0" r="431">
      <c r="A431" s="20" t="n">
        <v>46161.531296296</v>
      </c>
      <c r="B431" s="16" t="s">
        <v>78</v>
      </c>
      <c r="C431" s="16" t="s">
        <v>486</v>
      </c>
      <c r="D431" s="16" t="s">
        <v>415</v>
      </c>
      <c r="E431" s="16" t="s">
        <v>69</v>
      </c>
      <c r="F431" s="16" t="s">
        <v>19</v>
      </c>
      <c r="G431" s="7" t="n">
        <v>1</v>
      </c>
      <c r="H431" s="6" t="n">
        <v>59.795</v>
      </c>
      <c r="I431" s="6" t="n">
        <v>-597.95</v>
      </c>
      <c r="J431" s="6" t="n">
        <v>-18.72</v>
      </c>
      <c r="K431" s="6" t="n">
        <v>-1.79</v>
      </c>
      <c r="L431" s="6" t="n">
        <v>-0.05</v>
      </c>
      <c r="M431" s="6" t="s">
        <f>=I431+J431+K431+L431</f>
      </c>
      <c r="N431" s="16"/>
    </row>
    <row collapsed="false" customFormat="false" customHeight="false" hidden="false" ht="12.1" outlineLevel="0" r="432">
      <c r="A432" s="25" t="n">
        <v>46161.781898148</v>
      </c>
      <c r="B432" s="26" t="s">
        <v>433</v>
      </c>
      <c r="C432" s="26" t="s">
        <v>560</v>
      </c>
      <c r="D432" s="26" t="s">
        <v>418</v>
      </c>
      <c r="E432" s="26" t="s">
        <v>17</v>
      </c>
      <c r="F432" s="26" t="s">
        <v>19</v>
      </c>
      <c r="G432" s="27" t="n">
        <v>-10</v>
      </c>
      <c r="H432" s="28" t="n">
        <v>322.94</v>
      </c>
      <c r="I432" s="28" t="n">
        <v>3229.4</v>
      </c>
      <c r="J432" s="28" t="n">
        <v>0</v>
      </c>
      <c r="K432" s="28" t="n">
        <v>-9.69</v>
      </c>
      <c r="L432" s="28" t="n">
        <v>-0.97</v>
      </c>
      <c r="M432" s="6" t="s">
        <f>=I432+J432+K432+L432</f>
      </c>
      <c r="N432" s="26"/>
    </row>
    <row collapsed="false" customFormat="false" customHeight="false" hidden="false" ht="12.1" outlineLevel="0" r="433">
      <c r="A433" s="25" t="n">
        <v>46161.782534722</v>
      </c>
      <c r="B433" s="26" t="s">
        <v>421</v>
      </c>
      <c r="C433" s="26" t="s">
        <v>477</v>
      </c>
      <c r="D433" s="26" t="s">
        <v>418</v>
      </c>
      <c r="E433" s="26" t="s">
        <v>17</v>
      </c>
      <c r="F433" s="26" t="s">
        <v>19</v>
      </c>
      <c r="G433" s="27" t="n">
        <v>-1</v>
      </c>
      <c r="H433" s="28" t="n">
        <v>423.1</v>
      </c>
      <c r="I433" s="28" t="n">
        <v>423.1</v>
      </c>
      <c r="J433" s="28" t="n">
        <v>0</v>
      </c>
      <c r="K433" s="28" t="n">
        <v>-1.27</v>
      </c>
      <c r="L433" s="28" t="n">
        <v>-0.12</v>
      </c>
      <c r="M433" s="6" t="s">
        <f>=I433+J433+K433+L433</f>
      </c>
      <c r="N433" s="26"/>
    </row>
    <row collapsed="false" customFormat="false" customHeight="false" hidden="false" ht="12.1" outlineLevel="0" r="434">
      <c r="A434" s="25" t="n">
        <v>46161.783472222</v>
      </c>
      <c r="B434" s="26" t="s">
        <v>423</v>
      </c>
      <c r="C434" s="26" t="s">
        <v>479</v>
      </c>
      <c r="D434" s="26" t="s">
        <v>418</v>
      </c>
      <c r="E434" s="26" t="s">
        <v>17</v>
      </c>
      <c r="F434" s="26" t="s">
        <v>19</v>
      </c>
      <c r="G434" s="27" t="n">
        <v>-10</v>
      </c>
      <c r="H434" s="28" t="n">
        <v>56.15</v>
      </c>
      <c r="I434" s="28" t="n">
        <v>561.5</v>
      </c>
      <c r="J434" s="28" t="n">
        <v>0</v>
      </c>
      <c r="K434" s="28" t="n">
        <v>-1.69</v>
      </c>
      <c r="L434" s="28" t="n">
        <v>-0.17</v>
      </c>
      <c r="M434" s="6" t="s">
        <f>=I434+J434+K434+L434</f>
      </c>
      <c r="N434" s="26"/>
    </row>
    <row collapsed="false" customFormat="false" customHeight="false" hidden="false" ht="12.1" outlineLevel="0" r="435">
      <c r="A435" s="20" t="n">
        <v>46161.784189815</v>
      </c>
      <c r="B435" s="16" t="s">
        <v>78</v>
      </c>
      <c r="C435" s="16" t="s">
        <v>486</v>
      </c>
      <c r="D435" s="16" t="s">
        <v>415</v>
      </c>
      <c r="E435" s="16" t="s">
        <v>69</v>
      </c>
      <c r="F435" s="16" t="s">
        <v>19</v>
      </c>
      <c r="G435" s="7" t="n">
        <v>7</v>
      </c>
      <c r="H435" s="6" t="n">
        <v>59.791</v>
      </c>
      <c r="I435" s="6" t="n">
        <v>-4185.37</v>
      </c>
      <c r="J435" s="6" t="n">
        <v>-131.04</v>
      </c>
      <c r="K435" s="6" t="n">
        <v>-12.55</v>
      </c>
      <c r="L435" s="6" t="n">
        <v>-0.35</v>
      </c>
      <c r="M435" s="6" t="s">
        <f>=I435+J435+K435+L435</f>
      </c>
      <c r="N435" s="16"/>
    </row>
    <row collapsed="false" customFormat="false" customHeight="false" hidden="false" ht="12.1" outlineLevel="0" r="436">
      <c r="A436" s="21" t="n">
        <v>46163</v>
      </c>
      <c r="B436" s="22" t="s">
        <v>475</v>
      </c>
      <c r="C436" s="22" t="s">
        <v>131</v>
      </c>
      <c r="D436" s="22" t="s">
        <v>475</v>
      </c>
      <c r="E436" s="22" t="s">
        <v>475</v>
      </c>
      <c r="F436" s="22" t="s">
        <v>19</v>
      </c>
      <c r="G436" s="23" t="n">
        <v>1</v>
      </c>
      <c r="H436" s="24" t="n">
        <v>40000</v>
      </c>
      <c r="I436" s="24" t="n">
        <v>40000</v>
      </c>
      <c r="J436" s="24" t="n">
        <v>0</v>
      </c>
      <c r="K436" s="24" t="n">
        <v>-0</v>
      </c>
      <c r="L436" s="24" t="n">
        <v>-0</v>
      </c>
      <c r="M436" s="6" t="s">
        <f>=I436+J436+K436+L436</f>
      </c>
      <c r="N436" s="22"/>
    </row>
    <row collapsed="false" customFormat="false" customHeight="false" hidden="false" ht="12.1" outlineLevel="0" r="437">
      <c r="A437" s="20" t="n">
        <v>46163.415289352</v>
      </c>
      <c r="B437" s="16" t="s">
        <v>72</v>
      </c>
      <c r="C437" s="16" t="s">
        <v>488</v>
      </c>
      <c r="D437" s="16" t="s">
        <v>415</v>
      </c>
      <c r="E437" s="16" t="s">
        <v>69</v>
      </c>
      <c r="F437" s="16" t="s">
        <v>19</v>
      </c>
      <c r="G437" s="7" t="n">
        <v>62</v>
      </c>
      <c r="H437" s="6" t="n">
        <v>61.799</v>
      </c>
      <c r="I437" s="6" t="n">
        <v>-38315.38</v>
      </c>
      <c r="J437" s="6" t="n">
        <v>-1189.16</v>
      </c>
      <c r="K437" s="6" t="n">
        <v>-114.95</v>
      </c>
      <c r="L437" s="6" t="n">
        <v>-3.25</v>
      </c>
      <c r="M437" s="6" t="s">
        <f>=I437+J437+K437+L437</f>
      </c>
      <c r="N437" s="16"/>
    </row>
    <row collapsed="false" customFormat="false" customHeight="false" hidden="false" ht="12.1" outlineLevel="0" r="438">
      <c r="A438" s="20" t="n">
        <v>46163.416516204</v>
      </c>
      <c r="B438" s="16" t="s">
        <v>78</v>
      </c>
      <c r="C438" s="16" t="s">
        <v>486</v>
      </c>
      <c r="D438" s="16" t="s">
        <v>415</v>
      </c>
      <c r="E438" s="16" t="s">
        <v>69</v>
      </c>
      <c r="F438" s="16" t="s">
        <v>19</v>
      </c>
      <c r="G438" s="7" t="n">
        <v>1</v>
      </c>
      <c r="H438" s="6" t="n">
        <v>59.955</v>
      </c>
      <c r="I438" s="6" t="n">
        <v>-599.55</v>
      </c>
      <c r="J438" s="6" t="n">
        <v>-19.05</v>
      </c>
      <c r="K438" s="6" t="n">
        <v>-1.79</v>
      </c>
      <c r="L438" s="6" t="n">
        <v>-0.05</v>
      </c>
      <c r="M438" s="6" t="s">
        <f>=I438+J438+K438+L438</f>
      </c>
      <c r="N438" s="16"/>
    </row>
    <row collapsed="false" customFormat="false" customHeight="false" hidden="false" ht="12.1" outlineLevel="0" r="439">
      <c r="A439" s="21" t="n">
        <v>46169</v>
      </c>
      <c r="B439" s="22" t="s">
        <v>493</v>
      </c>
      <c r="C439" s="22" t="s">
        <v>663</v>
      </c>
      <c r="D439" s="22" t="s">
        <v>493</v>
      </c>
      <c r="E439" s="22" t="s">
        <v>493</v>
      </c>
      <c r="F439" s="22" t="s">
        <v>19</v>
      </c>
      <c r="G439" s="23" t="n">
        <v>1</v>
      </c>
      <c r="H439" s="24" t="n">
        <v>236.85</v>
      </c>
      <c r="I439" s="24" t="n">
        <v>236.85</v>
      </c>
      <c r="J439" s="24" t="n">
        <v>0</v>
      </c>
      <c r="K439" s="24" t="n">
        <v>-0</v>
      </c>
      <c r="L439" s="24" t="n">
        <v>-0</v>
      </c>
      <c r="M439" s="6" t="s">
        <f>=I439+J439+K439+L439</f>
      </c>
      <c r="N439" s="22"/>
    </row>
    <row collapsed="false" customFormat="false" customHeight="false" hidden="false" ht="12.1" outlineLevel="0" r="440">
      <c r="A440" s="21" t="n">
        <v>46171</v>
      </c>
      <c r="B440" s="22" t="s">
        <v>493</v>
      </c>
      <c r="C440" s="22" t="s">
        <v>664</v>
      </c>
      <c r="D440" s="22" t="s">
        <v>493</v>
      </c>
      <c r="E440" s="22" t="s">
        <v>493</v>
      </c>
      <c r="F440" s="22" t="s">
        <v>19</v>
      </c>
      <c r="G440" s="23" t="n">
        <v>1</v>
      </c>
      <c r="H440" s="24" t="n">
        <v>126.6</v>
      </c>
      <c r="I440" s="24" t="n">
        <v>126.6</v>
      </c>
      <c r="J440" s="24" t="n">
        <v>0</v>
      </c>
      <c r="K440" s="24" t="n">
        <v>-0</v>
      </c>
      <c r="L440" s="24" t="n">
        <v>-0</v>
      </c>
      <c r="M440" s="6" t="s">
        <f>=I440+J440+K440+L440</f>
      </c>
      <c r="N440" s="22"/>
    </row>
    <row collapsed="false" customFormat="false" customHeight="false" hidden="false" ht="12.1" outlineLevel="0" r="441">
      <c r="A441" s="21" t="n">
        <v>46171</v>
      </c>
      <c r="B441" s="22" t="s">
        <v>475</v>
      </c>
      <c r="C441" s="22" t="s">
        <v>131</v>
      </c>
      <c r="D441" s="22" t="s">
        <v>475</v>
      </c>
      <c r="E441" s="22" t="s">
        <v>475</v>
      </c>
      <c r="F441" s="22" t="s">
        <v>19</v>
      </c>
      <c r="G441" s="23" t="n">
        <v>1</v>
      </c>
      <c r="H441" s="24" t="n">
        <v>6591</v>
      </c>
      <c r="I441" s="24" t="n">
        <v>6591</v>
      </c>
      <c r="J441" s="24" t="n">
        <v>0</v>
      </c>
      <c r="K441" s="24" t="n">
        <v>-0</v>
      </c>
      <c r="L441" s="24" t="n">
        <v>-0</v>
      </c>
      <c r="M441" s="6" t="s">
        <f>=I441+J441+K441+L441</f>
      </c>
      <c r="N441" s="22"/>
    </row>
    <row collapsed="false" customFormat="false" customHeight="false" hidden="false" ht="12.1" outlineLevel="0" r="442">
      <c r="A442" s="20" t="n">
        <v>46171.566747685</v>
      </c>
      <c r="B442" s="16" t="s">
        <v>78</v>
      </c>
      <c r="C442" s="16" t="s">
        <v>486</v>
      </c>
      <c r="D442" s="16" t="s">
        <v>415</v>
      </c>
      <c r="E442" s="16" t="s">
        <v>69</v>
      </c>
      <c r="F442" s="16" t="s">
        <v>19</v>
      </c>
      <c r="G442" s="7" t="n">
        <v>11</v>
      </c>
      <c r="H442" s="6" t="n">
        <v>59.472</v>
      </c>
      <c r="I442" s="6" t="n">
        <v>-6541.92</v>
      </c>
      <c r="J442" s="6" t="n">
        <v>-228.03</v>
      </c>
      <c r="K442" s="6" t="n">
        <v>-19.63</v>
      </c>
      <c r="L442" s="6" t="n">
        <v>-0.56</v>
      </c>
      <c r="M442" s="6" t="s">
        <f>=I442+J442+K442+L442</f>
      </c>
      <c r="N442" s="16"/>
    </row>
    <row collapsed="false" customFormat="false" customHeight="false" hidden="false" ht="12.1" outlineLevel="0" r="443">
      <c r="A443" s="21" t="n">
        <v>46172</v>
      </c>
      <c r="B443" s="22" t="s">
        <v>475</v>
      </c>
      <c r="C443" s="22" t="s">
        <v>131</v>
      </c>
      <c r="D443" s="22" t="s">
        <v>475</v>
      </c>
      <c r="E443" s="22" t="s">
        <v>475</v>
      </c>
      <c r="F443" s="22" t="s">
        <v>19</v>
      </c>
      <c r="G443" s="23" t="n">
        <v>1</v>
      </c>
      <c r="H443" s="24" t="n">
        <v>265000</v>
      </c>
      <c r="I443" s="24" t="n">
        <v>265000</v>
      </c>
      <c r="J443" s="24" t="n">
        <v>0</v>
      </c>
      <c r="K443" s="24" t="n">
        <v>-0</v>
      </c>
      <c r="L443" s="24" t="n">
        <v>-0</v>
      </c>
      <c r="M443" s="6" t="s">
        <f>=I443+J443+K443+L443</f>
      </c>
      <c r="N443" s="22"/>
    </row>
    <row collapsed="false" customFormat="false" customHeight="false" hidden="false" ht="12.1" outlineLevel="0" r="444">
      <c r="A444" s="20" t="n">
        <v>46172.459340278</v>
      </c>
      <c r="B444" s="16" t="s">
        <v>72</v>
      </c>
      <c r="C444" s="16" t="s">
        <v>488</v>
      </c>
      <c r="D444" s="16" t="s">
        <v>415</v>
      </c>
      <c r="E444" s="16" t="s">
        <v>69</v>
      </c>
      <c r="F444" s="16" t="s">
        <v>19</v>
      </c>
      <c r="G444" s="7" t="n">
        <v>18</v>
      </c>
      <c r="H444" s="6" t="n">
        <v>61.574</v>
      </c>
      <c r="I444" s="6" t="n">
        <v>-11083.32</v>
      </c>
      <c r="J444" s="6" t="n">
        <v>-383.22</v>
      </c>
      <c r="K444" s="6" t="n">
        <v>-33.25</v>
      </c>
      <c r="L444" s="6" t="n">
        <v>-1.67</v>
      </c>
      <c r="M444" s="6" t="s">
        <f>=I444+J444+K444+L444</f>
      </c>
      <c r="N444" s="16"/>
    </row>
    <row collapsed="false" customFormat="false" customHeight="false" hidden="false" ht="12.1" outlineLevel="0" r="445">
      <c r="A445" s="20" t="n">
        <v>46172.460046296</v>
      </c>
      <c r="B445" s="16" t="s">
        <v>78</v>
      </c>
      <c r="C445" s="16" t="s">
        <v>486</v>
      </c>
      <c r="D445" s="16" t="s">
        <v>415</v>
      </c>
      <c r="E445" s="16" t="s">
        <v>69</v>
      </c>
      <c r="F445" s="16" t="s">
        <v>19</v>
      </c>
      <c r="G445" s="7" t="n">
        <v>73</v>
      </c>
      <c r="H445" s="6" t="n">
        <v>59.619</v>
      </c>
      <c r="I445" s="6" t="n">
        <v>-43521.87</v>
      </c>
      <c r="J445" s="6" t="n">
        <v>-1524.97</v>
      </c>
      <c r="K445" s="6" t="n">
        <v>-130.57</v>
      </c>
      <c r="L445" s="6" t="n">
        <v>-6.52</v>
      </c>
      <c r="M445" s="6" t="s">
        <f>=I445+J445+K445+L445</f>
      </c>
      <c r="N445" s="16"/>
    </row>
    <row collapsed="false" customFormat="false" customHeight="false" hidden="false" ht="12.1" outlineLevel="0" r="446">
      <c r="A446" s="20" t="n">
        <v>46172.460740741</v>
      </c>
      <c r="B446" s="16" t="s">
        <v>84</v>
      </c>
      <c r="C446" s="16" t="s">
        <v>650</v>
      </c>
      <c r="D446" s="16" t="s">
        <v>415</v>
      </c>
      <c r="E446" s="16" t="s">
        <v>69</v>
      </c>
      <c r="F446" s="16" t="s">
        <v>19</v>
      </c>
      <c r="G446" s="7" t="n">
        <v>54</v>
      </c>
      <c r="H446" s="6" t="n">
        <v>92.18</v>
      </c>
      <c r="I446" s="6" t="n">
        <v>-49777.2</v>
      </c>
      <c r="J446" s="6" t="n">
        <v>-788.4</v>
      </c>
      <c r="K446" s="6" t="n">
        <v>-149.33</v>
      </c>
      <c r="L446" s="6" t="n">
        <v>-7.46</v>
      </c>
      <c r="M446" s="6" t="s">
        <f>=I446+J446+K446+L446</f>
      </c>
      <c r="N446" s="16"/>
    </row>
    <row collapsed="false" customFormat="false" customHeight="false" hidden="false" ht="12.1" outlineLevel="0" r="447">
      <c r="A447" s="20" t="n">
        <v>46172.46181713</v>
      </c>
      <c r="B447" s="16" t="s">
        <v>75</v>
      </c>
      <c r="C447" s="16" t="s">
        <v>646</v>
      </c>
      <c r="D447" s="16" t="s">
        <v>415</v>
      </c>
      <c r="E447" s="16" t="s">
        <v>69</v>
      </c>
      <c r="F447" s="16" t="s">
        <v>19</v>
      </c>
      <c r="G447" s="7" t="n">
        <v>8</v>
      </c>
      <c r="H447" s="6" t="n">
        <v>88.03</v>
      </c>
      <c r="I447" s="6" t="n">
        <v>-7042.4</v>
      </c>
      <c r="J447" s="6" t="n">
        <v>-181.52</v>
      </c>
      <c r="K447" s="6" t="n">
        <v>-21.12</v>
      </c>
      <c r="L447" s="6" t="n">
        <v>-1.06</v>
      </c>
      <c r="M447" s="6" t="s">
        <f>=I447+J447+K447+L447</f>
      </c>
      <c r="N447" s="16"/>
    </row>
    <row collapsed="false" customFormat="false" customHeight="false" hidden="false" ht="12.1" outlineLevel="0" r="448">
      <c r="A448" s="20" t="n">
        <v>46172.46181713</v>
      </c>
      <c r="B448" s="16" t="s">
        <v>75</v>
      </c>
      <c r="C448" s="16" t="s">
        <v>646</v>
      </c>
      <c r="D448" s="16" t="s">
        <v>415</v>
      </c>
      <c r="E448" s="16" t="s">
        <v>69</v>
      </c>
      <c r="F448" s="16" t="s">
        <v>19</v>
      </c>
      <c r="G448" s="7" t="n">
        <v>48</v>
      </c>
      <c r="H448" s="6" t="n">
        <v>88.04</v>
      </c>
      <c r="I448" s="6" t="n">
        <v>-42259.2</v>
      </c>
      <c r="J448" s="6" t="n">
        <v>-1089.12</v>
      </c>
      <c r="K448" s="6" t="n">
        <v>-126.78</v>
      </c>
      <c r="L448" s="6" t="n">
        <v>-6.33</v>
      </c>
      <c r="M448" s="6" t="s">
        <f>=I448+J448+K448+L448</f>
      </c>
      <c r="N448" s="16"/>
    </row>
    <row collapsed="false" customFormat="false" customHeight="false" hidden="false" ht="12.1" outlineLevel="0" r="449">
      <c r="A449" s="20" t="n">
        <v>46172.462430556</v>
      </c>
      <c r="B449" s="16" t="s">
        <v>81</v>
      </c>
      <c r="C449" s="16" t="s">
        <v>631</v>
      </c>
      <c r="D449" s="16" t="s">
        <v>415</v>
      </c>
      <c r="E449" s="16" t="s">
        <v>69</v>
      </c>
      <c r="F449" s="16" t="s">
        <v>19</v>
      </c>
      <c r="G449" s="7" t="n">
        <v>57</v>
      </c>
      <c r="H449" s="6" t="n">
        <v>87.926</v>
      </c>
      <c r="I449" s="6" t="n">
        <v>-50117.82</v>
      </c>
      <c r="J449" s="6" t="n">
        <v>-3462.18</v>
      </c>
      <c r="K449" s="6" t="n">
        <v>-150.36</v>
      </c>
      <c r="L449" s="6" t="n">
        <v>-7.52</v>
      </c>
      <c r="M449" s="6" t="s">
        <f>=I449+J449+K449+L449</f>
      </c>
      <c r="N449" s="16"/>
    </row>
    <row collapsed="false" customFormat="false" customHeight="false" hidden="false" ht="12.1" outlineLevel="0" r="450">
      <c r="A450" s="20" t="n">
        <v>46172.462731481</v>
      </c>
      <c r="B450" s="16" t="s">
        <v>68</v>
      </c>
      <c r="C450" s="16" t="s">
        <v>638</v>
      </c>
      <c r="D450" s="16" t="s">
        <v>415</v>
      </c>
      <c r="E450" s="16" t="s">
        <v>69</v>
      </c>
      <c r="F450" s="16" t="s">
        <v>19</v>
      </c>
      <c r="G450" s="7" t="n">
        <v>56</v>
      </c>
      <c r="H450" s="6" t="n">
        <v>87.478</v>
      </c>
      <c r="I450" s="6" t="n">
        <v>-48987.68</v>
      </c>
      <c r="J450" s="6" t="n">
        <v>-2946.16</v>
      </c>
      <c r="K450" s="6" t="n">
        <v>-146.96</v>
      </c>
      <c r="L450" s="6" t="n">
        <v>-7.35</v>
      </c>
      <c r="M450" s="6" t="s">
        <f>=I450+J450+K450+L450</f>
      </c>
      <c r="N450" s="16"/>
    </row>
    <row collapsed="false" customFormat="false" customHeight="false" hidden="false" ht="12.1" outlineLevel="0" r="451">
      <c r="A451" s="20" t="n">
        <v>46172.462951389</v>
      </c>
      <c r="B451" s="16" t="s">
        <v>68</v>
      </c>
      <c r="C451" s="16" t="s">
        <v>638</v>
      </c>
      <c r="D451" s="16" t="s">
        <v>415</v>
      </c>
      <c r="E451" s="16" t="s">
        <v>69</v>
      </c>
      <c r="F451" s="16" t="s">
        <v>19</v>
      </c>
      <c r="G451" s="7" t="n">
        <v>1</v>
      </c>
      <c r="H451" s="6" t="n">
        <v>87.478</v>
      </c>
      <c r="I451" s="6" t="n">
        <v>-874.78</v>
      </c>
      <c r="J451" s="6" t="n">
        <v>-52.61</v>
      </c>
      <c r="K451" s="6" t="n">
        <v>-2.62</v>
      </c>
      <c r="L451" s="6" t="n">
        <v>-0.14</v>
      </c>
      <c r="M451" s="6" t="s">
        <f>=I451+J451+K451+L451</f>
      </c>
      <c r="N451" s="16"/>
    </row>
    <row collapsed="false" customFormat="false" customHeight="false" hidden="false" ht="12.1" outlineLevel="0" r="452">
      <c r="A452" s="21" t="n">
        <v>46175</v>
      </c>
      <c r="B452" s="22" t="s">
        <v>493</v>
      </c>
      <c r="C452" s="22" t="s">
        <v>665</v>
      </c>
      <c r="D452" s="22" t="s">
        <v>493</v>
      </c>
      <c r="E452" s="22" t="s">
        <v>493</v>
      </c>
      <c r="F452" s="22" t="s">
        <v>19</v>
      </c>
      <c r="G452" s="23" t="n">
        <v>1</v>
      </c>
      <c r="H452" s="24" t="n">
        <v>117</v>
      </c>
      <c r="I452" s="24" t="n">
        <v>117</v>
      </c>
      <c r="J452" s="24" t="n">
        <v>0</v>
      </c>
      <c r="K452" s="24" t="n">
        <v>-0</v>
      </c>
      <c r="L452" s="24" t="n">
        <v>-0</v>
      </c>
      <c r="M452" s="6" t="s">
        <f>=I452+J452+K452+L452</f>
      </c>
      <c r="N452" s="22"/>
    </row>
    <row collapsed="false" customFormat="false" customHeight="false" hidden="false" ht="12.1" outlineLevel="0" r="453">
      <c r="A453" s="21" t="n">
        <v>46176</v>
      </c>
      <c r="B453" s="22" t="s">
        <v>493</v>
      </c>
      <c r="C453" s="22" t="s">
        <v>666</v>
      </c>
      <c r="D453" s="22" t="s">
        <v>493</v>
      </c>
      <c r="E453" s="22" t="s">
        <v>493</v>
      </c>
      <c r="F453" s="22" t="s">
        <v>19</v>
      </c>
      <c r="G453" s="23" t="n">
        <v>1</v>
      </c>
      <c r="H453" s="24" t="n">
        <v>141.6</v>
      </c>
      <c r="I453" s="24" t="n">
        <v>141.6</v>
      </c>
      <c r="J453" s="24" t="n">
        <v>0</v>
      </c>
      <c r="K453" s="24" t="n">
        <v>-0</v>
      </c>
      <c r="L453" s="24" t="n">
        <v>-0</v>
      </c>
      <c r="M453" s="6" t="s">
        <f>=I453+J453+K453+L453</f>
      </c>
      <c r="N453" s="22"/>
    </row>
    <row collapsed="false" customFormat="false" customHeight="false" hidden="false" ht="12.1" outlineLevel="0" r="454">
      <c r="A454" s="21" t="n">
        <v>46176</v>
      </c>
      <c r="B454" s="22" t="s">
        <v>493</v>
      </c>
      <c r="C454" s="22" t="s">
        <v>667</v>
      </c>
      <c r="D454" s="22" t="s">
        <v>493</v>
      </c>
      <c r="E454" s="22" t="s">
        <v>493</v>
      </c>
      <c r="F454" s="22" t="s">
        <v>19</v>
      </c>
      <c r="G454" s="23" t="n">
        <v>1</v>
      </c>
      <c r="H454" s="24" t="n">
        <v>4275.6</v>
      </c>
      <c r="I454" s="24" t="n">
        <v>4275.6</v>
      </c>
      <c r="J454" s="24" t="n">
        <v>0</v>
      </c>
      <c r="K454" s="24" t="n">
        <v>-0</v>
      </c>
      <c r="L454" s="24" t="n">
        <v>-0</v>
      </c>
      <c r="M454" s="6" t="s">
        <f>=I454+J454+K454+L454</f>
      </c>
      <c r="N454" s="22"/>
    </row>
    <row collapsed="false" customFormat="false" customHeight="false" hidden="false" ht="12.1" outlineLevel="0" r="455">
      <c r="A455" s="20" t="n">
        <v>46176.760243056</v>
      </c>
      <c r="B455" s="16" t="s">
        <v>90</v>
      </c>
      <c r="C455" s="16" t="s">
        <v>661</v>
      </c>
      <c r="D455" s="16" t="s">
        <v>415</v>
      </c>
      <c r="E455" s="16" t="s">
        <v>69</v>
      </c>
      <c r="F455" s="16" t="s">
        <v>19</v>
      </c>
      <c r="G455" s="7" t="n">
        <v>4</v>
      </c>
      <c r="H455" s="6" t="n">
        <v>100.4</v>
      </c>
      <c r="I455" s="6" t="n">
        <v>-4016</v>
      </c>
      <c r="J455" s="6" t="n">
        <v>-11.8</v>
      </c>
      <c r="K455" s="6" t="n">
        <v>-12.05</v>
      </c>
      <c r="L455" s="6" t="n">
        <v>-0.5</v>
      </c>
      <c r="M455" s="6" t="s">
        <f>=I455+J455+K455+L455</f>
      </c>
      <c r="N455" s="16"/>
    </row>
    <row collapsed="false" customFormat="false" customHeight="false" hidden="false" ht="12.1" outlineLevel="0" r="456">
      <c r="A456" s="20" t="n">
        <v>46176.760775463</v>
      </c>
      <c r="B456" s="16" t="s">
        <v>90</v>
      </c>
      <c r="C456" s="16" t="s">
        <v>661</v>
      </c>
      <c r="D456" s="16" t="s">
        <v>415</v>
      </c>
      <c r="E456" s="16" t="s">
        <v>69</v>
      </c>
      <c r="F456" s="16" t="s">
        <v>19</v>
      </c>
      <c r="G456" s="7" t="n">
        <v>1</v>
      </c>
      <c r="H456" s="6" t="n">
        <v>100.4</v>
      </c>
      <c r="I456" s="6" t="n">
        <v>-1004</v>
      </c>
      <c r="J456" s="6" t="n">
        <v>-2.95</v>
      </c>
      <c r="K456" s="6" t="n">
        <v>-3.01</v>
      </c>
      <c r="L456" s="6" t="n">
        <v>-0.12</v>
      </c>
      <c r="M456" s="6" t="s">
        <f>=I456+J456+K456+L456</f>
      </c>
      <c r="N456" s="16"/>
    </row>
    <row collapsed="false" customFormat="false" customHeight="false" hidden="false" ht="12.1" outlineLevel="0" r="457">
      <c r="A457" s="21" t="n">
        <v>46191</v>
      </c>
      <c r="B457" s="22" t="s">
        <v>493</v>
      </c>
      <c r="C457" s="22" t="s">
        <v>668</v>
      </c>
      <c r="D457" s="22" t="s">
        <v>493</v>
      </c>
      <c r="E457" s="22" t="s">
        <v>493</v>
      </c>
      <c r="F457" s="22" t="s">
        <v>19</v>
      </c>
      <c r="G457" s="23" t="n">
        <v>1</v>
      </c>
      <c r="H457" s="24" t="n">
        <v>169.2</v>
      </c>
      <c r="I457" s="24" t="n">
        <v>169.2</v>
      </c>
      <c r="J457" s="24" t="n">
        <v>0</v>
      </c>
      <c r="K457" s="24" t="n">
        <v>-0</v>
      </c>
      <c r="L457" s="24" t="n">
        <v>-0</v>
      </c>
      <c r="M457" s="6" t="s">
        <f>=I457+J457+K457+L457</f>
      </c>
      <c r="N457" s="22"/>
    </row>
    <row collapsed="false" customFormat="false" customHeight="false" hidden="false" ht="12.1" outlineLevel="0" r="458">
      <c r="A458" s="21" t="n">
        <v>46197</v>
      </c>
      <c r="B458" s="22" t="s">
        <v>493</v>
      </c>
      <c r="C458" s="22" t="s">
        <v>669</v>
      </c>
      <c r="D458" s="22" t="s">
        <v>493</v>
      </c>
      <c r="E458" s="22" t="s">
        <v>493</v>
      </c>
      <c r="F458" s="22" t="s">
        <v>19</v>
      </c>
      <c r="G458" s="23" t="n">
        <v>1</v>
      </c>
      <c r="H458" s="24" t="n">
        <v>4428.16</v>
      </c>
      <c r="I458" s="24" t="n">
        <v>4428.16</v>
      </c>
      <c r="J458" s="24" t="n">
        <v>0</v>
      </c>
      <c r="K458" s="24" t="n">
        <v>-0</v>
      </c>
      <c r="L458" s="24" t="n">
        <v>-0</v>
      </c>
      <c r="M458" s="6" t="s">
        <f>=I458+J458+K458+L458</f>
      </c>
      <c r="N458" s="22"/>
    </row>
    <row collapsed="false" customFormat="false" customHeight="false" hidden="false" ht="12.1" outlineLevel="0" r="459">
      <c r="A459" s="21" t="n">
        <v>46197</v>
      </c>
      <c r="B459" s="22" t="s">
        <v>493</v>
      </c>
      <c r="C459" s="22" t="s">
        <v>670</v>
      </c>
      <c r="D459" s="22" t="s">
        <v>493</v>
      </c>
      <c r="E459" s="22" t="s">
        <v>493</v>
      </c>
      <c r="F459" s="22" t="s">
        <v>19</v>
      </c>
      <c r="G459" s="23" t="n">
        <v>1</v>
      </c>
      <c r="H459" s="24" t="n">
        <v>503.56</v>
      </c>
      <c r="I459" s="24" t="n">
        <v>503.56</v>
      </c>
      <c r="J459" s="24" t="n">
        <v>0</v>
      </c>
      <c r="K459" s="24" t="n">
        <v>-0</v>
      </c>
      <c r="L459" s="24" t="n">
        <v>-0</v>
      </c>
      <c r="M459" s="6" t="s">
        <f>=I459+J459+K459+L459</f>
      </c>
      <c r="N459" s="22"/>
    </row>
    <row collapsed="false" customFormat="false" customHeight="false" hidden="false" ht="12.1" outlineLevel="0" r="460">
      <c r="A460" s="20" t="n">
        <v>46197.704803241</v>
      </c>
      <c r="B460" s="16" t="s">
        <v>68</v>
      </c>
      <c r="C460" s="16" t="s">
        <v>638</v>
      </c>
      <c r="D460" s="16" t="s">
        <v>415</v>
      </c>
      <c r="E460" s="16" t="s">
        <v>69</v>
      </c>
      <c r="F460" s="16" t="s">
        <v>19</v>
      </c>
      <c r="G460" s="7" t="n">
        <v>5</v>
      </c>
      <c r="H460" s="6" t="n">
        <v>84.26</v>
      </c>
      <c r="I460" s="6" t="n">
        <v>-4213</v>
      </c>
      <c r="J460" s="6" t="n">
        <v>-1.65</v>
      </c>
      <c r="K460" s="6" t="n">
        <v>-12.64</v>
      </c>
      <c r="L460" s="6" t="n">
        <v>-0.36</v>
      </c>
      <c r="M460" s="6" t="s">
        <f>=I460+J460+K460+L460</f>
      </c>
      <c r="N460" s="16"/>
    </row>
    <row collapsed="false" customFormat="false" customHeight="false" hidden="false" ht="12.1" outlineLevel="0" r="461">
      <c r="A461" s="20" t="n">
        <v>46198.332662037</v>
      </c>
      <c r="B461" s="16" t="s">
        <v>68</v>
      </c>
      <c r="C461" s="16" t="s">
        <v>638</v>
      </c>
      <c r="D461" s="16" t="s">
        <v>415</v>
      </c>
      <c r="E461" s="16" t="s">
        <v>69</v>
      </c>
      <c r="F461" s="16" t="s">
        <v>19</v>
      </c>
      <c r="G461" s="7" t="n">
        <v>1</v>
      </c>
      <c r="H461" s="6" t="n">
        <v>83.82</v>
      </c>
      <c r="I461" s="6" t="n">
        <v>-838.2</v>
      </c>
      <c r="J461" s="6" t="n">
        <v>-0.66</v>
      </c>
      <c r="K461" s="6" t="n">
        <v>-2.51</v>
      </c>
      <c r="L461" s="6" t="n">
        <v>-0.07</v>
      </c>
      <c r="M461" s="6" t="s">
        <f>=I461+J461+K461+L461</f>
      </c>
      <c r="N461" s="16"/>
    </row>
    <row collapsed="false" customFormat="false" customHeight="false" hidden="false" ht="12.1" outlineLevel="0" r="462">
      <c r="A462" s="21" t="n">
        <v>46203</v>
      </c>
      <c r="B462" s="22" t="s">
        <v>493</v>
      </c>
      <c r="C462" s="22" t="s">
        <v>671</v>
      </c>
      <c r="D462" s="22" t="s">
        <v>493</v>
      </c>
      <c r="E462" s="22" t="s">
        <v>493</v>
      </c>
      <c r="F462" s="22" t="s">
        <v>19</v>
      </c>
      <c r="G462" s="23" t="n">
        <v>1</v>
      </c>
      <c r="H462" s="24" t="n">
        <v>189.9</v>
      </c>
      <c r="I462" s="24" t="n">
        <v>189.9</v>
      </c>
      <c r="J462" s="24" t="n">
        <v>0</v>
      </c>
      <c r="K462" s="24" t="n">
        <v>-0</v>
      </c>
      <c r="L462" s="24" t="n">
        <v>-0</v>
      </c>
      <c r="M462" s="6" t="s">
        <f>=I462+J462+K462+L462</f>
      </c>
      <c r="N462" s="22"/>
    </row>
    <row collapsed="false" customFormat="false" customHeight="false" hidden="false" ht="12.1" outlineLevel="0" r="463">
      <c r="A463" s="21" t="n">
        <v>46205</v>
      </c>
      <c r="B463" s="22" t="s">
        <v>493</v>
      </c>
      <c r="C463" s="22" t="s">
        <v>672</v>
      </c>
      <c r="D463" s="22" t="s">
        <v>493</v>
      </c>
      <c r="E463" s="22" t="s">
        <v>493</v>
      </c>
      <c r="F463" s="22" t="s">
        <v>19</v>
      </c>
      <c r="G463" s="23" t="n">
        <v>1</v>
      </c>
      <c r="H463" s="24" t="n">
        <v>319.24</v>
      </c>
      <c r="I463" s="24" t="n">
        <v>319.24</v>
      </c>
      <c r="J463" s="24" t="n">
        <v>0</v>
      </c>
      <c r="K463" s="24" t="n">
        <v>-0</v>
      </c>
      <c r="L463" s="24" t="n">
        <v>-0</v>
      </c>
      <c r="M463" s="6" t="s">
        <f>=I463+J463+K463+L463</f>
      </c>
      <c r="N463" s="22"/>
    </row>
    <row collapsed="false" customFormat="false" customHeight="false" hidden="false" ht="12.1" outlineLevel="0" r="464">
      <c r="A464" s="21" t="n">
        <v>46217</v>
      </c>
      <c r="B464" s="22" t="s">
        <v>493</v>
      </c>
      <c r="C464" s="22" t="s">
        <v>673</v>
      </c>
      <c r="D464" s="22" t="s">
        <v>493</v>
      </c>
      <c r="E464" s="22" t="s">
        <v>493</v>
      </c>
      <c r="F464" s="22" t="s">
        <v>19</v>
      </c>
      <c r="G464" s="23" t="n">
        <v>1</v>
      </c>
      <c r="H464" s="24" t="n">
        <v>70</v>
      </c>
      <c r="I464" s="24" t="n">
        <v>70</v>
      </c>
      <c r="J464" s="24" t="n">
        <v>0</v>
      </c>
      <c r="K464" s="24" t="n">
        <v>-0</v>
      </c>
      <c r="L464" s="24" t="n">
        <v>-0</v>
      </c>
      <c r="M464" s="6" t="s">
        <f>=I464+J464+K464+L464</f>
      </c>
      <c r="N464" s="22"/>
    </row>
    <row collapsed="false" customFormat="false" customHeight="false" hidden="false" ht="12.1" outlineLevel="0" r="465">
      <c r="A465" s="21" t="n">
        <v>46223</v>
      </c>
      <c r="B465" s="22" t="s">
        <v>493</v>
      </c>
      <c r="C465" s="22" t="s">
        <v>674</v>
      </c>
      <c r="D465" s="22" t="s">
        <v>493</v>
      </c>
      <c r="E465" s="22" t="s">
        <v>493</v>
      </c>
      <c r="F465" s="22" t="s">
        <v>19</v>
      </c>
      <c r="G465" s="23" t="n">
        <v>1</v>
      </c>
      <c r="H465" s="24" t="n">
        <v>1066</v>
      </c>
      <c r="I465" s="24" t="n">
        <v>1066</v>
      </c>
      <c r="J465" s="24" t="n">
        <v>0</v>
      </c>
      <c r="K465" s="24" t="n">
        <v>-0</v>
      </c>
      <c r="L465" s="24" t="n">
        <v>-0</v>
      </c>
      <c r="M465" s="6" t="s">
        <f>=I465+J465+K465+L465</f>
      </c>
      <c r="N465" s="22"/>
    </row>
    <row collapsed="false" customFormat="false" customHeight="false" hidden="false" ht="12.1" outlineLevel="0" r="466">
      <c r="A466" s="21" t="n">
        <v>46223</v>
      </c>
      <c r="B466" s="22" t="s">
        <v>493</v>
      </c>
      <c r="C466" s="22" t="s">
        <v>675</v>
      </c>
      <c r="D466" s="22" t="s">
        <v>493</v>
      </c>
      <c r="E466" s="22" t="s">
        <v>493</v>
      </c>
      <c r="F466" s="22" t="s">
        <v>19</v>
      </c>
      <c r="G466" s="23" t="n">
        <v>1</v>
      </c>
      <c r="H466" s="24" t="n">
        <v>169.2</v>
      </c>
      <c r="I466" s="24" t="n">
        <v>169.2</v>
      </c>
      <c r="J466" s="24" t="n">
        <v>0</v>
      </c>
      <c r="K466" s="24" t="n">
        <v>-0</v>
      </c>
      <c r="L466" s="24" t="n">
        <v>-0</v>
      </c>
      <c r="M466" s="6" t="s">
        <f>=I466+J466+K466+L466</f>
      </c>
      <c r="N466" s="22"/>
    </row>
    <row collapsed="false" customFormat="false" customHeight="false" hidden="false" ht="12.1" outlineLevel="0" r="467">
      <c r="A467" s="21" t="n">
        <v>46225</v>
      </c>
      <c r="B467" s="22" t="s">
        <v>493</v>
      </c>
      <c r="C467" s="22" t="s">
        <v>676</v>
      </c>
      <c r="D467" s="22" t="s">
        <v>493</v>
      </c>
      <c r="E467" s="22" t="s">
        <v>493</v>
      </c>
      <c r="F467" s="22" t="s">
        <v>19</v>
      </c>
      <c r="G467" s="23" t="n">
        <v>1</v>
      </c>
      <c r="H467" s="24" t="n">
        <v>177.2</v>
      </c>
      <c r="I467" s="24" t="n">
        <v>177.2</v>
      </c>
      <c r="J467" s="24" t="n">
        <v>0</v>
      </c>
      <c r="K467" s="24" t="n">
        <v>-0</v>
      </c>
      <c r="L467" s="24" t="n">
        <v>-0</v>
      </c>
      <c r="M467" s="6" t="s">
        <f>=I467+J467+K467+L467</f>
      </c>
      <c r="N467" s="22"/>
    </row>
    <row collapsed="false" customFormat="false" customHeight="false" hidden="false" ht="12.1" outlineLevel="0" r="468">
      <c r="A468" s="21" t="n">
        <v>46226</v>
      </c>
      <c r="B468" s="22" t="s">
        <v>493</v>
      </c>
      <c r="C468" s="22" t="s">
        <v>677</v>
      </c>
      <c r="D468" s="22" t="s">
        <v>493</v>
      </c>
      <c r="E468" s="22" t="s">
        <v>493</v>
      </c>
      <c r="F468" s="22" t="s">
        <v>19</v>
      </c>
      <c r="G468" s="23" t="n">
        <v>1</v>
      </c>
      <c r="H468" s="24" t="n">
        <v>340.4</v>
      </c>
      <c r="I468" s="24" t="n">
        <v>340.4</v>
      </c>
      <c r="J468" s="24" t="n">
        <v>0</v>
      </c>
      <c r="K468" s="24" t="n">
        <v>-0</v>
      </c>
      <c r="L468" s="24" t="n">
        <v>-0</v>
      </c>
      <c r="M468" s="6" t="s">
        <f>=I468+J468+K468+L468</f>
      </c>
      <c r="N468" s="22"/>
    </row>
    <row collapsed="false" customFormat="false" customHeight="false" hidden="false" ht="12.1" outlineLevel="0" r="469">
      <c r="A469" s="20" t="n">
        <v>46226.31474537</v>
      </c>
      <c r="B469" s="16" t="s">
        <v>87</v>
      </c>
      <c r="C469" s="16" t="s">
        <v>657</v>
      </c>
      <c r="D469" s="16" t="s">
        <v>415</v>
      </c>
      <c r="E469" s="16" t="s">
        <v>69</v>
      </c>
      <c r="F469" s="16" t="s">
        <v>19</v>
      </c>
      <c r="G469" s="7" t="n">
        <v>2</v>
      </c>
      <c r="H469" s="6" t="n">
        <v>100.05</v>
      </c>
      <c r="I469" s="6" t="n">
        <v>-2001</v>
      </c>
      <c r="J469" s="6" t="n">
        <v>-6.58</v>
      </c>
      <c r="K469" s="6" t="n">
        <v>-6</v>
      </c>
      <c r="L469" s="6" t="n">
        <v>-0.17</v>
      </c>
      <c r="M469" s="6" t="s">
        <f>=I469+J469+K469+L469</f>
      </c>
      <c r="N469" s="16"/>
    </row>
    <row collapsed="false" customFormat="false" customHeight="false" hidden="false" ht="12.1" outlineLevel="0" r="470">
      <c r="A470" s="21" t="n">
        <v>46231</v>
      </c>
      <c r="B470" s="22" t="s">
        <v>493</v>
      </c>
      <c r="C470" s="22" t="s">
        <v>678</v>
      </c>
      <c r="D470" s="22" t="s">
        <v>493</v>
      </c>
      <c r="E470" s="22" t="s">
        <v>493</v>
      </c>
      <c r="F470" s="22" t="s">
        <v>19</v>
      </c>
      <c r="G470" s="23" t="n">
        <v>1</v>
      </c>
      <c r="H470" s="24" t="n">
        <v>189.9</v>
      </c>
      <c r="I470" s="24" t="n">
        <v>189.9</v>
      </c>
      <c r="J470" s="24" t="n">
        <v>0</v>
      </c>
      <c r="K470" s="24" t="n">
        <v>-0</v>
      </c>
      <c r="L470" s="24" t="n">
        <v>-0</v>
      </c>
      <c r="M470" s="6" t="s">
        <f>=I470+J470+K470+L470</f>
      </c>
      <c r="N470" s="22"/>
    </row>
    <row collapsed="false" customFormat="false" customHeight="false" hidden="false" ht="12.1" outlineLevel="0" r="471">
      <c r="A471" s="21" t="n">
        <v>46232</v>
      </c>
      <c r="B471" s="22" t="s">
        <v>493</v>
      </c>
      <c r="C471" s="22" t="s">
        <v>679</v>
      </c>
      <c r="D471" s="22" t="s">
        <v>493</v>
      </c>
      <c r="E471" s="22" t="s">
        <v>493</v>
      </c>
      <c r="F471" s="22" t="s">
        <v>19</v>
      </c>
      <c r="G471" s="23" t="n">
        <v>1</v>
      </c>
      <c r="H471" s="24" t="n">
        <v>3042</v>
      </c>
      <c r="I471" s="24" t="n">
        <v>3042</v>
      </c>
      <c r="J471" s="24" t="n">
        <v>0</v>
      </c>
      <c r="K471" s="24" t="n">
        <v>-0</v>
      </c>
      <c r="L471" s="24" t="n">
        <v>-0</v>
      </c>
      <c r="M471" s="6" t="s">
        <f>=I471+J471+K471+L471</f>
      </c>
      <c r="N471" s="22"/>
    </row>
    <row collapsed="false" customFormat="false" customHeight="false" hidden="false" ht="12.1" outlineLevel="0" r="472">
      <c r="A472" s="20" t="n">
        <v>46232.556770833</v>
      </c>
      <c r="B472" s="16" t="s">
        <v>78</v>
      </c>
      <c r="C472" s="16" t="s">
        <v>486</v>
      </c>
      <c r="D472" s="16" t="s">
        <v>415</v>
      </c>
      <c r="E472" s="16" t="s">
        <v>69</v>
      </c>
      <c r="F472" s="16" t="s">
        <v>19</v>
      </c>
      <c r="G472" s="7" t="n">
        <v>4</v>
      </c>
      <c r="H472" s="6" t="n">
        <v>57.436</v>
      </c>
      <c r="I472" s="6" t="n">
        <v>-2297.44</v>
      </c>
      <c r="J472" s="6" t="n">
        <v>-0.68</v>
      </c>
      <c r="K472" s="6" t="n">
        <v>-6.89</v>
      </c>
      <c r="L472" s="6" t="n">
        <v>-0.19</v>
      </c>
      <c r="M472" s="6" t="s">
        <f>=I472+J472+K472+L472</f>
      </c>
      <c r="N472" s="16"/>
    </row>
    <row collapsed="false" customFormat="false" customHeight="false" hidden="false" ht="12.1" outlineLevel="0" r="473">
      <c r="A473" s="20" t="n">
        <v>46232.605</v>
      </c>
      <c r="B473" s="16" t="s">
        <v>87</v>
      </c>
      <c r="C473" s="16" t="s">
        <v>657</v>
      </c>
      <c r="D473" s="16" t="s">
        <v>415</v>
      </c>
      <c r="E473" s="16" t="s">
        <v>69</v>
      </c>
      <c r="F473" s="16" t="s">
        <v>19</v>
      </c>
      <c r="G473" s="7" t="n">
        <v>1</v>
      </c>
      <c r="H473" s="6" t="n">
        <v>101.8</v>
      </c>
      <c r="I473" s="6" t="n">
        <v>-1018</v>
      </c>
      <c r="J473" s="6" t="n">
        <v>-6.11</v>
      </c>
      <c r="K473" s="6" t="n">
        <v>-3.06</v>
      </c>
      <c r="L473" s="6" t="n">
        <v>-0.09</v>
      </c>
      <c r="M473" s="6" t="s">
        <f>=I473+J473+K473+L473</f>
      </c>
      <c r="N473" s="16"/>
    </row>
    <row collapsed="false" customFormat="false" customHeight="false" hidden="false" ht="12.1" outlineLevel="0" r="474">
      <c r="A474" s="21" t="n">
        <v>46233</v>
      </c>
      <c r="B474" s="22" t="s">
        <v>493</v>
      </c>
      <c r="C474" s="22" t="s">
        <v>680</v>
      </c>
      <c r="D474" s="22" t="s">
        <v>493</v>
      </c>
      <c r="E474" s="22" t="s">
        <v>493</v>
      </c>
      <c r="F474" s="22" t="s">
        <v>19</v>
      </c>
      <c r="G474" s="23" t="n">
        <v>1</v>
      </c>
      <c r="H474" s="24" t="n">
        <v>161.76</v>
      </c>
      <c r="I474" s="24" t="n">
        <v>161.76</v>
      </c>
      <c r="J474" s="24" t="n">
        <v>0</v>
      </c>
      <c r="K474" s="24" t="n">
        <v>-0</v>
      </c>
      <c r="L474" s="24" t="n">
        <v>-0</v>
      </c>
      <c r="M474" s="6" t="s">
        <f>=I474+J474+K474+L474</f>
      </c>
      <c r="N474" s="22"/>
    </row>
    <row collapsed="false" customFormat="false" customHeight="false" hidden="false" ht="12.1" outlineLevel="0" r="475">
      <c r="A475" s="21" t="n">
        <v>46234</v>
      </c>
      <c r="B475" s="22" t="s">
        <v>493</v>
      </c>
      <c r="C475" s="22" t="s">
        <v>681</v>
      </c>
      <c r="D475" s="22" t="s">
        <v>493</v>
      </c>
      <c r="E475" s="22" t="s">
        <v>493</v>
      </c>
      <c r="F475" s="22" t="s">
        <v>19</v>
      </c>
      <c r="G475" s="23" t="n">
        <v>1</v>
      </c>
      <c r="H475" s="24" t="n">
        <v>36.5</v>
      </c>
      <c r="I475" s="24" t="n">
        <v>36.5</v>
      </c>
      <c r="J475" s="24" t="n">
        <v>0</v>
      </c>
      <c r="K475" s="24" t="n">
        <v>-0</v>
      </c>
      <c r="L475" s="24" t="n">
        <v>-0</v>
      </c>
      <c r="M475" s="6" t="s">
        <f>=I475+J475+K475+L475</f>
      </c>
      <c r="N475" s="22"/>
    </row>
    <row collapsed="false" customFormat="false" customHeight="false" hidden="false" ht="12.1" outlineLevel="0" r="476">
      <c r="A476" s="21" t="n">
        <v>46238</v>
      </c>
      <c r="B476" s="22" t="s">
        <v>493</v>
      </c>
      <c r="C476" s="22" t="s">
        <v>682</v>
      </c>
      <c r="D476" s="22" t="s">
        <v>493</v>
      </c>
      <c r="E476" s="22" t="s">
        <v>493</v>
      </c>
      <c r="F476" s="22" t="s">
        <v>19</v>
      </c>
      <c r="G476" s="23" t="n">
        <v>1</v>
      </c>
      <c r="H476" s="24" t="n">
        <v>1705.28</v>
      </c>
      <c r="I476" s="24" t="n">
        <v>1705.28</v>
      </c>
      <c r="J476" s="24" t="n">
        <v>0</v>
      </c>
      <c r="K476" s="24" t="n">
        <v>-0</v>
      </c>
      <c r="L476" s="24" t="n">
        <v>-0</v>
      </c>
      <c r="M476" s="6" t="s">
        <f>=I476+J476+K476+L476</f>
      </c>
      <c r="N476" s="22"/>
    </row>
    <row collapsed="false" customFormat="false" customHeight="false" hidden="false" ht="12.1" outlineLevel="0" r="477">
      <c r="A477" s="21" t="n">
        <v>46238</v>
      </c>
      <c r="B477" s="22" t="s">
        <v>493</v>
      </c>
      <c r="C477" s="22" t="s">
        <v>683</v>
      </c>
      <c r="D477" s="22" t="s">
        <v>493</v>
      </c>
      <c r="E477" s="22" t="s">
        <v>493</v>
      </c>
      <c r="F477" s="22" t="s">
        <v>19</v>
      </c>
      <c r="G477" s="23" t="n">
        <v>1</v>
      </c>
      <c r="H477" s="24" t="n">
        <v>717.68</v>
      </c>
      <c r="I477" s="24" t="n">
        <v>717.68</v>
      </c>
      <c r="J477" s="24" t="n">
        <v>0</v>
      </c>
      <c r="K477" s="24" t="n">
        <v>-0</v>
      </c>
      <c r="L477" s="24" t="n">
        <v>-0</v>
      </c>
      <c r="M477" s="6" t="s">
        <f>=I477+J477+K477+L477</f>
      </c>
      <c r="N477" s="22"/>
    </row>
    <row collapsed="false" customFormat="false" customHeight="false" hidden="false" ht="12.1" outlineLevel="0" r="478">
      <c r="A478" s="20" t="n">
        <v>46243.509594907</v>
      </c>
      <c r="B478" s="16" t="s">
        <v>78</v>
      </c>
      <c r="C478" s="16" t="s">
        <v>486</v>
      </c>
      <c r="D478" s="16" t="s">
        <v>415</v>
      </c>
      <c r="E478" s="16" t="s">
        <v>69</v>
      </c>
      <c r="F478" s="16" t="s">
        <v>19</v>
      </c>
      <c r="G478" s="7" t="n">
        <v>4</v>
      </c>
      <c r="H478" s="6" t="n">
        <v>57.85</v>
      </c>
      <c r="I478" s="6" t="n">
        <v>-2314</v>
      </c>
      <c r="J478" s="6" t="n">
        <v>-8.68</v>
      </c>
      <c r="K478" s="6" t="n">
        <v>-6.94</v>
      </c>
      <c r="L478" s="6" t="n">
        <v>-0.23</v>
      </c>
      <c r="M478" s="6" t="s">
        <f>=I478+J478+K478+L478</f>
      </c>
      <c r="N478" s="16"/>
    </row>
    <row collapsed="false" customFormat="false" customHeight="false" hidden="false" ht="12.1" outlineLevel="0" r="479">
      <c r="A479" s="21" t="n">
        <v>46246</v>
      </c>
      <c r="B479" s="22" t="s">
        <v>493</v>
      </c>
      <c r="C479" s="22" t="s">
        <v>684</v>
      </c>
      <c r="D479" s="22" t="s">
        <v>493</v>
      </c>
      <c r="E479" s="22" t="s">
        <v>493</v>
      </c>
      <c r="F479" s="22" t="s">
        <v>19</v>
      </c>
      <c r="G479" s="23" t="n">
        <v>1</v>
      </c>
      <c r="H479" s="24" t="n">
        <v>3559.8</v>
      </c>
      <c r="I479" s="24" t="n">
        <v>3559.8</v>
      </c>
      <c r="J479" s="24" t="n">
        <v>0</v>
      </c>
      <c r="K479" s="24" t="n">
        <v>-0</v>
      </c>
      <c r="L479" s="24" t="n">
        <v>-0</v>
      </c>
      <c r="M479" s="6" t="s">
        <f>=I479+J479+K479+L479</f>
      </c>
      <c r="N479" s="22"/>
    </row>
    <row collapsed="false" customFormat="false" customHeight="false" hidden="false" ht="12.1" outlineLevel="0" r="480">
      <c r="A480" s="20" t="n">
        <v>46247.356909722</v>
      </c>
      <c r="B480" s="16" t="s">
        <v>72</v>
      </c>
      <c r="C480" s="16" t="s">
        <v>488</v>
      </c>
      <c r="D480" s="16" t="s">
        <v>415</v>
      </c>
      <c r="E480" s="16" t="s">
        <v>69</v>
      </c>
      <c r="F480" s="16" t="s">
        <v>19</v>
      </c>
      <c r="G480" s="7" t="n">
        <v>6</v>
      </c>
      <c r="H480" s="6" t="n">
        <v>60.15</v>
      </c>
      <c r="I480" s="6" t="n">
        <v>-3609</v>
      </c>
      <c r="J480" s="6" t="n">
        <v>-2.28</v>
      </c>
      <c r="K480" s="6" t="n">
        <v>-10.83</v>
      </c>
      <c r="L480" s="6" t="n">
        <v>-0.31</v>
      </c>
      <c r="M480" s="6" t="s">
        <f>=I480+J480+K480+L480</f>
      </c>
      <c r="N480" s="16"/>
    </row>
    <row collapsed="false" customFormat="false" customHeight="false" hidden="false" ht="12.1" outlineLevel="0" r="481">
      <c r="A481" s="21" t="n">
        <v>46252</v>
      </c>
      <c r="B481" s="22" t="s">
        <v>493</v>
      </c>
      <c r="C481" s="22" t="s">
        <v>685</v>
      </c>
      <c r="D481" s="22" t="s">
        <v>493</v>
      </c>
      <c r="E481" s="22" t="s">
        <v>493</v>
      </c>
      <c r="F481" s="22" t="s">
        <v>19</v>
      </c>
      <c r="G481" s="23" t="n">
        <v>1</v>
      </c>
      <c r="H481" s="24" t="n">
        <v>211.5</v>
      </c>
      <c r="I481" s="24" t="n">
        <v>211.5</v>
      </c>
      <c r="J481" s="24" t="n">
        <v>0</v>
      </c>
      <c r="K481" s="24" t="n">
        <v>-0</v>
      </c>
      <c r="L481" s="24" t="n">
        <v>-0</v>
      </c>
      <c r="M481" s="6" t="s">
        <f>=I481+J481+K481+L481</f>
      </c>
      <c r="N481" s="22"/>
    </row>
    <row collapsed="false" customFormat="false" customHeight="false" hidden="false" ht="12.1" outlineLevel="0" r="482">
      <c r="A482" s="21" t="n">
        <v>46252</v>
      </c>
      <c r="B482" s="22" t="s">
        <v>493</v>
      </c>
      <c r="C482" s="22" t="s">
        <v>665</v>
      </c>
      <c r="D482" s="22" t="s">
        <v>493</v>
      </c>
      <c r="E482" s="22" t="s">
        <v>493</v>
      </c>
      <c r="F482" s="22" t="s">
        <v>19</v>
      </c>
      <c r="G482" s="23" t="n">
        <v>1</v>
      </c>
      <c r="H482" s="24" t="n">
        <v>120</v>
      </c>
      <c r="I482" s="24" t="n">
        <v>120</v>
      </c>
      <c r="J482" s="24" t="n">
        <v>0</v>
      </c>
      <c r="K482" s="24" t="n">
        <v>-0</v>
      </c>
      <c r="L482" s="24" t="n">
        <v>-0</v>
      </c>
      <c r="M482" s="6" t="s">
        <f>=I482+J482+K482+L482</f>
      </c>
      <c r="N482" s="22"/>
    </row>
    <row collapsed="false" customFormat="false" customHeight="false" hidden="false" ht="12.1" outlineLevel="0" r="483">
      <c r="A483" s="20" t="n">
        <v>46253.624872685</v>
      </c>
      <c r="B483" s="16" t="s">
        <v>72</v>
      </c>
      <c r="C483" s="16" t="s">
        <v>488</v>
      </c>
      <c r="D483" s="16" t="s">
        <v>415</v>
      </c>
      <c r="E483" s="16" t="s">
        <v>69</v>
      </c>
      <c r="F483" s="16" t="s">
        <v>19</v>
      </c>
      <c r="G483" s="7" t="n">
        <v>1</v>
      </c>
      <c r="H483" s="6" t="n">
        <v>58.833</v>
      </c>
      <c r="I483" s="6" t="n">
        <v>-588.33</v>
      </c>
      <c r="J483" s="6" t="n">
        <v>-1.53</v>
      </c>
      <c r="K483" s="6" t="n">
        <v>-1.76</v>
      </c>
      <c r="L483" s="6" t="n">
        <v>-0.05</v>
      </c>
      <c r="M483" s="6" t="s">
        <f>=I483+J483+K483+L483</f>
      </c>
      <c r="N483" s="16"/>
    </row>
    <row collapsed="false" customFormat="false" customHeight="false" hidden="false" ht="12.1" outlineLevel="0"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 t="s">
        <v>686</v>
      </c>
      <c r="M484" s="5" t="s">
        <f>=SUM(M2:M483)</f>
      </c>
      <c r="N484" s="4"/>
    </row>
  </sheetData>
  <autoFilter ref="A1:N48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7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4" t="s">
        <v>124</v>
      </c>
      <c r="B1" s="34" t="s">
        <v>687</v>
      </c>
      <c r="C1" s="34" t="s">
        <v>0</v>
      </c>
      <c r="D1" s="34" t="s">
        <v>2</v>
      </c>
      <c r="E1" s="34" t="s">
        <v>688</v>
      </c>
      <c r="F1" s="34" t="s">
        <v>3</v>
      </c>
      <c r="G1" s="34" t="s">
        <v>689</v>
      </c>
      <c r="H1" s="34" t="s">
        <v>690</v>
      </c>
      <c r="I1" s="34" t="s">
        <v>691</v>
      </c>
      <c r="J1" s="34" t="s">
        <v>692</v>
      </c>
      <c r="K1" s="34" t="s">
        <v>693</v>
      </c>
      <c r="L1" s="34" t="s">
        <v>694</v>
      </c>
      <c r="M1" s="34" t="s">
        <v>695</v>
      </c>
      <c r="N1" s="34" t="s">
        <v>696</v>
      </c>
    </row>
    <row collapsed="false" customFormat="false" customHeight="false" hidden="false" ht="12.1" outlineLevel="0" r="2">
      <c r="A2" s="33" t="n">
        <v>45446</v>
      </c>
      <c r="B2" s="16" t="s">
        <v>697</v>
      </c>
      <c r="C2" s="16" t="s">
        <v>42</v>
      </c>
      <c r="D2" s="16" t="s">
        <v>43</v>
      </c>
      <c r="E2" s="7" t="n">
        <v>100</v>
      </c>
      <c r="F2" s="16" t="s">
        <v>19</v>
      </c>
      <c r="G2" s="6" t="n">
        <v>0.326</v>
      </c>
      <c r="H2" s="6" t="n">
        <v>3.794</v>
      </c>
      <c r="I2" s="6" t="n">
        <v>4.1</v>
      </c>
      <c r="J2" s="6" t="n">
        <v>4</v>
      </c>
      <c r="K2" s="6" t="n">
        <v>32.5999</v>
      </c>
      <c r="L2" s="6" t="n">
        <v>28.6</v>
      </c>
      <c r="M2" s="6" t="n">
        <v>6.97</v>
      </c>
      <c r="N2" s="6" t="n">
        <v>7.54</v>
      </c>
    </row>
    <row collapsed="false" customFormat="false" customHeight="false" hidden="false" ht="12.1" outlineLevel="0" r="3">
      <c r="A3" s="33" t="n">
        <v>45453</v>
      </c>
      <c r="B3" s="16" t="s">
        <v>697</v>
      </c>
      <c r="C3" s="16" t="s">
        <v>426</v>
      </c>
      <c r="D3" s="16" t="s">
        <v>698</v>
      </c>
      <c r="E3" s="7" t="n">
        <v>10</v>
      </c>
      <c r="F3" s="16" t="s">
        <v>19</v>
      </c>
      <c r="G3" s="6" t="n">
        <v>2.752</v>
      </c>
      <c r="H3" s="6" t="n">
        <v>55.06</v>
      </c>
      <c r="I3" s="6" t="n">
        <v>55.41</v>
      </c>
      <c r="J3" s="6" t="n">
        <v>4</v>
      </c>
      <c r="K3" s="6" t="n">
        <v>27.52</v>
      </c>
      <c r="L3" s="6" t="n">
        <v>23.52</v>
      </c>
      <c r="M3" s="6" t="n">
        <v>4.24</v>
      </c>
      <c r="N3" s="6" t="n">
        <v>4.27</v>
      </c>
    </row>
    <row collapsed="false" customFormat="false" customHeight="false" hidden="false" ht="12.1" outlineLevel="0" r="4">
      <c r="A4" s="33" t="n">
        <v>45457</v>
      </c>
      <c r="B4" s="16" t="s">
        <v>697</v>
      </c>
      <c r="C4" s="16" t="s">
        <v>51</v>
      </c>
      <c r="D4" s="16" t="s">
        <v>52</v>
      </c>
      <c r="E4" s="7" t="n">
        <v>10</v>
      </c>
      <c r="F4" s="16" t="s">
        <v>19</v>
      </c>
      <c r="G4" s="6" t="n">
        <v>17.35</v>
      </c>
      <c r="H4" s="6" t="n">
        <v>240.1</v>
      </c>
      <c r="I4" s="6" t="n">
        <v>236.5</v>
      </c>
      <c r="J4" s="6" t="n">
        <v>23</v>
      </c>
      <c r="K4" s="6" t="n">
        <v>173.5</v>
      </c>
      <c r="L4" s="6" t="n">
        <v>150.5</v>
      </c>
      <c r="M4" s="6" t="n">
        <v>6.36</v>
      </c>
      <c r="N4" s="6" t="n">
        <v>6.27</v>
      </c>
    </row>
    <row collapsed="false" customFormat="false" customHeight="false" hidden="false" ht="12.1" outlineLevel="0" r="5">
      <c r="A5" s="33" t="n">
        <v>45461</v>
      </c>
      <c r="B5" s="16" t="s">
        <v>697</v>
      </c>
      <c r="C5" s="16" t="s">
        <v>427</v>
      </c>
      <c r="D5" s="16" t="s">
        <v>699</v>
      </c>
      <c r="E5" s="7" t="n">
        <v>1</v>
      </c>
      <c r="F5" s="16" t="s">
        <v>19</v>
      </c>
      <c r="G5" s="6" t="n">
        <v>38.3</v>
      </c>
      <c r="H5" s="6" t="n">
        <v>1555.6</v>
      </c>
      <c r="I5" s="6" t="n">
        <v>1733.7</v>
      </c>
      <c r="J5" s="6" t="n">
        <v>5</v>
      </c>
      <c r="K5" s="6" t="n">
        <v>38.3</v>
      </c>
      <c r="L5" s="6" t="n">
        <v>33.3</v>
      </c>
      <c r="M5" s="6" t="n">
        <v>1.92</v>
      </c>
      <c r="N5" s="6" t="n">
        <v>2.14</v>
      </c>
    </row>
    <row collapsed="false" customFormat="false" customHeight="false" hidden="false" ht="12.1" outlineLevel="0" r="6">
      <c r="A6" s="33" t="n">
        <v>45461</v>
      </c>
      <c r="B6" s="16" t="s">
        <v>697</v>
      </c>
      <c r="C6" s="16" t="s">
        <v>427</v>
      </c>
      <c r="D6" s="16" t="s">
        <v>699</v>
      </c>
      <c r="E6" s="7" t="n">
        <v>1</v>
      </c>
      <c r="F6" s="16" t="s">
        <v>19</v>
      </c>
      <c r="G6" s="6" t="n">
        <v>191.51</v>
      </c>
      <c r="H6" s="6" t="n">
        <v>1555.6</v>
      </c>
      <c r="I6" s="6" t="n">
        <v>1733.7</v>
      </c>
      <c r="J6" s="6" t="n">
        <v>25</v>
      </c>
      <c r="K6" s="6" t="n">
        <v>191.51</v>
      </c>
      <c r="L6" s="6" t="n">
        <v>166.51</v>
      </c>
      <c r="M6" s="6" t="n">
        <v>9.6</v>
      </c>
      <c r="N6" s="6" t="n">
        <v>10.7</v>
      </c>
    </row>
    <row collapsed="false" customFormat="false" customHeight="false" hidden="false" ht="12.1" outlineLevel="0" r="7">
      <c r="A7" s="33" t="n">
        <v>45481</v>
      </c>
      <c r="B7" s="16" t="s">
        <v>697</v>
      </c>
      <c r="C7" s="16" t="s">
        <v>421</v>
      </c>
      <c r="D7" s="16" t="s">
        <v>700</v>
      </c>
      <c r="E7" s="7" t="n">
        <v>1</v>
      </c>
      <c r="F7" s="16" t="s">
        <v>19</v>
      </c>
      <c r="G7" s="6" t="n">
        <v>10</v>
      </c>
      <c r="H7" s="6" t="n">
        <v>815</v>
      </c>
      <c r="I7" s="6" t="n">
        <v>900.45</v>
      </c>
      <c r="J7" s="6" t="n">
        <v>1</v>
      </c>
      <c r="K7" s="6" t="n">
        <v>10</v>
      </c>
      <c r="L7" s="6" t="n">
        <v>9</v>
      </c>
      <c r="M7" s="6" t="n">
        <v>1</v>
      </c>
      <c r="N7" s="6" t="n">
        <v>1.1</v>
      </c>
    </row>
    <row collapsed="false" customFormat="false" customHeight="false" hidden="false" ht="12.1" outlineLevel="0" r="8">
      <c r="A8" s="33" t="n">
        <v>45481</v>
      </c>
      <c r="B8" s="16" t="s">
        <v>697</v>
      </c>
      <c r="C8" s="16" t="s">
        <v>421</v>
      </c>
      <c r="D8" s="16" t="s">
        <v>700</v>
      </c>
      <c r="E8" s="7" t="n">
        <v>1</v>
      </c>
      <c r="F8" s="16" t="s">
        <v>19</v>
      </c>
      <c r="G8" s="6" t="n">
        <v>10</v>
      </c>
      <c r="H8" s="6" t="n">
        <v>815</v>
      </c>
      <c r="I8" s="6" t="n">
        <v>900.45</v>
      </c>
      <c r="J8" s="6" t="n">
        <v>1</v>
      </c>
      <c r="K8" s="6" t="n">
        <v>10</v>
      </c>
      <c r="L8" s="6" t="n">
        <v>9</v>
      </c>
      <c r="M8" s="6" t="n">
        <v>1</v>
      </c>
      <c r="N8" s="6" t="n">
        <v>1.1</v>
      </c>
    </row>
    <row collapsed="false" customFormat="false" customHeight="false" hidden="false" ht="12.1" outlineLevel="0" r="9">
      <c r="A9" s="33" t="n">
        <v>45482</v>
      </c>
      <c r="B9" s="16" t="s">
        <v>697</v>
      </c>
      <c r="C9" s="16" t="s">
        <v>420</v>
      </c>
      <c r="D9" s="16" t="s">
        <v>701</v>
      </c>
      <c r="E9" s="7" t="n">
        <v>2</v>
      </c>
      <c r="F9" s="16" t="s">
        <v>19</v>
      </c>
      <c r="G9" s="6" t="n">
        <v>29.01</v>
      </c>
      <c r="H9" s="6" t="n">
        <v>524.6</v>
      </c>
      <c r="I9" s="6" t="n">
        <v>584.82</v>
      </c>
      <c r="J9" s="6" t="n">
        <v>8</v>
      </c>
      <c r="K9" s="6" t="n">
        <v>58.02</v>
      </c>
      <c r="L9" s="6" t="n">
        <v>50.02</v>
      </c>
      <c r="M9" s="6" t="n">
        <v>4.28</v>
      </c>
      <c r="N9" s="6" t="n">
        <v>4.77</v>
      </c>
    </row>
    <row collapsed="false" customFormat="false" customHeight="false" hidden="false" ht="12.1" outlineLevel="0" r="10">
      <c r="A10" s="33" t="n">
        <v>45482</v>
      </c>
      <c r="B10" s="16" t="s">
        <v>697</v>
      </c>
      <c r="C10" s="16" t="s">
        <v>33</v>
      </c>
      <c r="D10" s="16" t="s">
        <v>34</v>
      </c>
      <c r="E10" s="7" t="n">
        <v>4</v>
      </c>
      <c r="F10" s="16" t="s">
        <v>19</v>
      </c>
      <c r="G10" s="6" t="n">
        <v>25.17</v>
      </c>
      <c r="H10" s="6" t="n">
        <v>660.5</v>
      </c>
      <c r="I10" s="6" t="n">
        <v>726.29</v>
      </c>
      <c r="J10" s="6" t="n">
        <v>13</v>
      </c>
      <c r="K10" s="6" t="n">
        <v>100.68</v>
      </c>
      <c r="L10" s="6" t="n">
        <v>87.68</v>
      </c>
      <c r="M10" s="6" t="n">
        <v>3.02</v>
      </c>
      <c r="N10" s="6" t="n">
        <v>3.32</v>
      </c>
    </row>
    <row collapsed="false" customFormat="false" customHeight="false" hidden="false" ht="12.1" outlineLevel="0" r="11">
      <c r="A11" s="33" t="n">
        <v>45484</v>
      </c>
      <c r="B11" s="16" t="s">
        <v>697</v>
      </c>
      <c r="C11" s="16" t="s">
        <v>21</v>
      </c>
      <c r="D11" s="16" t="s">
        <v>22</v>
      </c>
      <c r="E11" s="7" t="n">
        <v>10</v>
      </c>
      <c r="F11" s="16" t="s">
        <v>19</v>
      </c>
      <c r="G11" s="6" t="n">
        <v>33.3</v>
      </c>
      <c r="H11" s="6" t="n">
        <v>295.87</v>
      </c>
      <c r="I11" s="6" t="n">
        <v>309.15</v>
      </c>
      <c r="J11" s="6" t="n">
        <v>43</v>
      </c>
      <c r="K11" s="6" t="n">
        <v>333</v>
      </c>
      <c r="L11" s="6" t="n">
        <v>290</v>
      </c>
      <c r="M11" s="6" t="n">
        <v>9.38</v>
      </c>
      <c r="N11" s="6" t="n">
        <v>9.8</v>
      </c>
    </row>
    <row collapsed="false" customFormat="false" customHeight="false" hidden="false" ht="12.1" outlineLevel="0" r="12">
      <c r="A12" s="33" t="n">
        <v>45493</v>
      </c>
      <c r="B12" s="16" t="s">
        <v>697</v>
      </c>
      <c r="C12" s="16" t="s">
        <v>422</v>
      </c>
      <c r="D12" s="16" t="s">
        <v>702</v>
      </c>
      <c r="E12" s="7" t="n">
        <v>10</v>
      </c>
      <c r="F12" s="16" t="s">
        <v>19</v>
      </c>
      <c r="G12" s="6" t="n">
        <v>11.27</v>
      </c>
      <c r="H12" s="6" t="n">
        <v>111.9</v>
      </c>
      <c r="I12" s="6" t="n">
        <v>136.49</v>
      </c>
      <c r="J12" s="6" t="n">
        <v>15</v>
      </c>
      <c r="K12" s="6" t="n">
        <v>112.7</v>
      </c>
      <c r="L12" s="6" t="n">
        <v>97.7</v>
      </c>
      <c r="M12" s="6" t="n">
        <v>7.16</v>
      </c>
      <c r="N12" s="6" t="n">
        <v>8.73</v>
      </c>
    </row>
    <row collapsed="false" customFormat="false" customHeight="false" hidden="false" ht="12.1" outlineLevel="0" r="13">
      <c r="A13" s="33" t="n">
        <v>45545</v>
      </c>
      <c r="B13" s="16" t="s">
        <v>697</v>
      </c>
      <c r="C13" s="16" t="s">
        <v>427</v>
      </c>
      <c r="D13" s="16" t="s">
        <v>699</v>
      </c>
      <c r="E13" s="7" t="n">
        <v>2</v>
      </c>
      <c r="F13" s="16" t="s">
        <v>19</v>
      </c>
      <c r="G13" s="6" t="n">
        <v>31.06</v>
      </c>
      <c r="H13" s="6" t="n">
        <v>1254.2</v>
      </c>
      <c r="I13" s="6" t="n">
        <v>1644.21</v>
      </c>
      <c r="J13" s="6" t="n">
        <v>8</v>
      </c>
      <c r="K13" s="6" t="n">
        <v>62.12</v>
      </c>
      <c r="L13" s="6" t="n">
        <v>54.12</v>
      </c>
      <c r="M13" s="6" t="n">
        <v>1.65</v>
      </c>
      <c r="N13" s="6" t="n">
        <v>2.16</v>
      </c>
    </row>
    <row collapsed="false" customFormat="false" customHeight="false" hidden="false" ht="12.1" outlineLevel="0" r="14">
      <c r="A14" s="33" t="n">
        <v>45555</v>
      </c>
      <c r="B14" s="16" t="s">
        <v>697</v>
      </c>
      <c r="C14" s="16" t="s">
        <v>27</v>
      </c>
      <c r="D14" s="16" t="s">
        <v>28</v>
      </c>
      <c r="E14" s="7" t="n">
        <v>2</v>
      </c>
      <c r="F14" s="16" t="s">
        <v>19</v>
      </c>
      <c r="G14" s="6" t="n">
        <v>80</v>
      </c>
      <c r="H14" s="6" t="n">
        <v>4100</v>
      </c>
      <c r="I14" s="6" t="n">
        <v>3643.48</v>
      </c>
      <c r="J14" s="6" t="n">
        <v>21</v>
      </c>
      <c r="K14" s="6" t="n">
        <v>160</v>
      </c>
      <c r="L14" s="6" t="n">
        <v>139</v>
      </c>
      <c r="M14" s="6" t="n">
        <v>1.91</v>
      </c>
      <c r="N14" s="6" t="n">
        <v>1.7</v>
      </c>
    </row>
    <row collapsed="false" customFormat="false" customHeight="false" hidden="false" ht="12.1" outlineLevel="0" r="15">
      <c r="A15" s="33" t="n">
        <v>45562</v>
      </c>
      <c r="B15" s="16" t="s">
        <v>697</v>
      </c>
      <c r="C15" s="16" t="s">
        <v>423</v>
      </c>
      <c r="D15" s="16" t="s">
        <v>703</v>
      </c>
      <c r="E15" s="7" t="n">
        <v>10</v>
      </c>
      <c r="F15" s="16" t="s">
        <v>19</v>
      </c>
      <c r="G15" s="6" t="n">
        <v>6.06</v>
      </c>
      <c r="H15" s="6" t="n">
        <v>70.75</v>
      </c>
      <c r="I15" s="6" t="n">
        <v>79.11</v>
      </c>
      <c r="J15" s="6" t="n">
        <v>8</v>
      </c>
      <c r="K15" s="6" t="n">
        <v>60.6</v>
      </c>
      <c r="L15" s="6" t="n">
        <v>52.6</v>
      </c>
      <c r="M15" s="6" t="n">
        <v>6.65</v>
      </c>
      <c r="N15" s="6" t="n">
        <v>7.43</v>
      </c>
    </row>
    <row collapsed="false" customFormat="false" customHeight="false" hidden="false" ht="12.1" outlineLevel="0" r="16">
      <c r="A16" s="33" t="n">
        <v>45571</v>
      </c>
      <c r="B16" s="16" t="s">
        <v>697</v>
      </c>
      <c r="C16" s="16" t="s">
        <v>421</v>
      </c>
      <c r="D16" s="16" t="s">
        <v>700</v>
      </c>
      <c r="E16" s="7" t="n">
        <v>1</v>
      </c>
      <c r="F16" s="16" t="s">
        <v>19</v>
      </c>
      <c r="G16" s="6" t="n">
        <v>10</v>
      </c>
      <c r="H16" s="6" t="n">
        <v>628.5</v>
      </c>
      <c r="I16" s="6" t="n">
        <v>900.45</v>
      </c>
      <c r="J16" s="6" t="n">
        <v>1</v>
      </c>
      <c r="K16" s="6" t="n">
        <v>10</v>
      </c>
      <c r="L16" s="6" t="n">
        <v>9</v>
      </c>
      <c r="M16" s="6" t="n">
        <v>1</v>
      </c>
      <c r="N16" s="6" t="n">
        <v>1.43</v>
      </c>
    </row>
    <row collapsed="false" customFormat="false" customHeight="false" hidden="false" ht="12.1" outlineLevel="0" r="17">
      <c r="A17" s="33" t="n">
        <v>45573</v>
      </c>
      <c r="B17" s="16" t="s">
        <v>697</v>
      </c>
      <c r="C17" s="16" t="s">
        <v>33</v>
      </c>
      <c r="D17" s="16" t="s">
        <v>34</v>
      </c>
      <c r="E17" s="7" t="n">
        <v>6</v>
      </c>
      <c r="F17" s="16" t="s">
        <v>19</v>
      </c>
      <c r="G17" s="6" t="n">
        <v>38.2</v>
      </c>
      <c r="H17" s="6" t="n">
        <v>622.6</v>
      </c>
      <c r="I17" s="6" t="n">
        <v>704.65</v>
      </c>
      <c r="J17" s="6" t="n">
        <v>30</v>
      </c>
      <c r="K17" s="6" t="n">
        <v>229.2</v>
      </c>
      <c r="L17" s="6" t="n">
        <v>199.2</v>
      </c>
      <c r="M17" s="6" t="n">
        <v>4.71</v>
      </c>
      <c r="N17" s="6" t="n">
        <v>5.33</v>
      </c>
    </row>
    <row collapsed="false" customFormat="false" customHeight="false" hidden="false" ht="12.1" outlineLevel="0" r="18">
      <c r="A18" s="33" t="n">
        <v>45576</v>
      </c>
      <c r="B18" s="16" t="s">
        <v>697</v>
      </c>
      <c r="C18" s="16" t="s">
        <v>56</v>
      </c>
      <c r="D18" s="16" t="s">
        <v>57</v>
      </c>
      <c r="E18" s="7" t="n">
        <v>8</v>
      </c>
      <c r="F18" s="16" t="s">
        <v>19</v>
      </c>
      <c r="G18" s="6" t="n">
        <v>12.5</v>
      </c>
      <c r="H18" s="6" t="n">
        <v>632</v>
      </c>
      <c r="I18" s="6" t="n">
        <v>717.61</v>
      </c>
      <c r="J18" s="6" t="n">
        <v>13</v>
      </c>
      <c r="K18" s="6" t="n">
        <v>100</v>
      </c>
      <c r="L18" s="6" t="n">
        <v>87</v>
      </c>
      <c r="M18" s="6" t="n">
        <v>1.52</v>
      </c>
      <c r="N18" s="6" t="n">
        <v>1.72</v>
      </c>
    </row>
    <row collapsed="false" customFormat="false" customHeight="false" hidden="false" ht="12.1" outlineLevel="0" r="19">
      <c r="A19" s="33" t="n">
        <v>45576</v>
      </c>
      <c r="B19" s="16" t="s">
        <v>697</v>
      </c>
      <c r="C19" s="16" t="s">
        <v>430</v>
      </c>
      <c r="D19" s="16" t="s">
        <v>704</v>
      </c>
      <c r="E19" s="7" t="n">
        <v>1</v>
      </c>
      <c r="F19" s="16" t="s">
        <v>19</v>
      </c>
      <c r="G19" s="6" t="n">
        <v>35.5</v>
      </c>
      <c r="H19" s="6" t="n">
        <v>957.8</v>
      </c>
      <c r="I19" s="6" t="n">
        <v>1008.92</v>
      </c>
      <c r="J19" s="6" t="n">
        <v>5</v>
      </c>
      <c r="K19" s="6" t="n">
        <v>35.5</v>
      </c>
      <c r="L19" s="6" t="n">
        <v>30.5</v>
      </c>
      <c r="M19" s="6" t="n">
        <v>3.02</v>
      </c>
      <c r="N19" s="6" t="n">
        <v>3.18</v>
      </c>
    </row>
    <row collapsed="false" customFormat="false" customHeight="false" hidden="false" ht="12.1" outlineLevel="0" r="20">
      <c r="A20" s="33" t="n">
        <v>45582</v>
      </c>
      <c r="B20" s="16" t="s">
        <v>697</v>
      </c>
      <c r="C20" s="16" t="s">
        <v>426</v>
      </c>
      <c r="D20" s="16" t="s">
        <v>698</v>
      </c>
      <c r="E20" s="7" t="n">
        <v>10</v>
      </c>
      <c r="F20" s="16" t="s">
        <v>19</v>
      </c>
      <c r="G20" s="6" t="n">
        <v>2.494</v>
      </c>
      <c r="H20" s="6" t="n">
        <v>40.655</v>
      </c>
      <c r="I20" s="6" t="n">
        <v>55.41</v>
      </c>
      <c r="J20" s="6" t="n">
        <v>3</v>
      </c>
      <c r="K20" s="6" t="n">
        <v>24.94</v>
      </c>
      <c r="L20" s="6" t="n">
        <v>21.94</v>
      </c>
      <c r="M20" s="6" t="n">
        <v>3.96</v>
      </c>
      <c r="N20" s="6" t="n">
        <v>5.4</v>
      </c>
    </row>
    <row collapsed="false" customFormat="false" customHeight="false" hidden="false" ht="12.1" outlineLevel="0" r="21">
      <c r="A21" s="33" t="n">
        <v>45621</v>
      </c>
      <c r="B21" s="16" t="s">
        <v>697</v>
      </c>
      <c r="C21" s="16" t="s">
        <v>36</v>
      </c>
      <c r="D21" s="16" t="s">
        <v>37</v>
      </c>
      <c r="E21" s="7" t="n">
        <v>2</v>
      </c>
      <c r="F21" s="16" t="s">
        <v>19</v>
      </c>
      <c r="G21" s="6" t="n">
        <v>92.5</v>
      </c>
      <c r="H21" s="6" t="n">
        <v>2339.6</v>
      </c>
      <c r="I21" s="6" t="n">
        <v>2786.92</v>
      </c>
      <c r="J21" s="6" t="n">
        <v>24</v>
      </c>
      <c r="K21" s="6" t="n">
        <v>185</v>
      </c>
      <c r="L21" s="6" t="n">
        <v>161</v>
      </c>
      <c r="M21" s="6" t="n">
        <v>2.89</v>
      </c>
      <c r="N21" s="6" t="n">
        <v>3.44</v>
      </c>
    </row>
    <row collapsed="false" customFormat="false" customHeight="false" hidden="false" ht="12.1" outlineLevel="0" r="22">
      <c r="A22" s="33" t="n">
        <v>45628</v>
      </c>
      <c r="B22" s="16" t="s">
        <v>697</v>
      </c>
      <c r="C22" s="16" t="s">
        <v>421</v>
      </c>
      <c r="D22" s="16" t="s">
        <v>700</v>
      </c>
      <c r="E22" s="7" t="n">
        <v>1</v>
      </c>
      <c r="F22" s="16" t="s">
        <v>19</v>
      </c>
      <c r="G22" s="6" t="n">
        <v>20</v>
      </c>
      <c r="H22" s="6" t="n">
        <v>593</v>
      </c>
      <c r="I22" s="6" t="n">
        <v>900.45</v>
      </c>
      <c r="J22" s="6" t="n">
        <v>3</v>
      </c>
      <c r="K22" s="6" t="n">
        <v>20</v>
      </c>
      <c r="L22" s="6" t="n">
        <v>17</v>
      </c>
      <c r="M22" s="6" t="n">
        <v>1.89</v>
      </c>
      <c r="N22" s="6" t="n">
        <v>2.87</v>
      </c>
    </row>
    <row collapsed="false" customFormat="false" customHeight="false" hidden="false" ht="12.1" outlineLevel="0" r="23">
      <c r="A23" s="33" t="n">
        <v>45643</v>
      </c>
      <c r="B23" s="16" t="s">
        <v>697</v>
      </c>
      <c r="C23" s="16" t="s">
        <v>427</v>
      </c>
      <c r="D23" s="16" t="s">
        <v>699</v>
      </c>
      <c r="E23" s="7" t="n">
        <v>2</v>
      </c>
      <c r="F23" s="16" t="s">
        <v>19</v>
      </c>
      <c r="G23" s="6" t="n">
        <v>49.06</v>
      </c>
      <c r="H23" s="6" t="n">
        <v>1016.4</v>
      </c>
      <c r="I23" s="6" t="n">
        <v>1644.21</v>
      </c>
      <c r="J23" s="6" t="n">
        <v>13</v>
      </c>
      <c r="K23" s="6" t="n">
        <v>98.12</v>
      </c>
      <c r="L23" s="6" t="n">
        <v>85.12</v>
      </c>
      <c r="M23" s="6" t="n">
        <v>2.59</v>
      </c>
      <c r="N23" s="6" t="n">
        <v>4.19</v>
      </c>
    </row>
    <row collapsed="false" customFormat="false" customHeight="false" hidden="false" ht="12.1" outlineLevel="0" r="24">
      <c r="A24" s="33" t="n">
        <v>45646</v>
      </c>
      <c r="B24" s="16" t="s">
        <v>697</v>
      </c>
      <c r="C24" s="16" t="s">
        <v>45</v>
      </c>
      <c r="D24" s="16" t="s">
        <v>46</v>
      </c>
      <c r="E24" s="7" t="n">
        <v>30</v>
      </c>
      <c r="F24" s="16" t="s">
        <v>19</v>
      </c>
      <c r="G24" s="6" t="n">
        <v>3.6</v>
      </c>
      <c r="H24" s="6" t="n">
        <v>101.06</v>
      </c>
      <c r="I24" s="6" t="n">
        <v>97.62</v>
      </c>
      <c r="J24" s="6" t="n">
        <v>14</v>
      </c>
      <c r="K24" s="6" t="n">
        <v>108</v>
      </c>
      <c r="L24" s="6" t="n">
        <v>94</v>
      </c>
      <c r="M24" s="6" t="n">
        <v>3.21</v>
      </c>
      <c r="N24" s="6" t="n">
        <v>3.1</v>
      </c>
    </row>
    <row collapsed="false" customFormat="false" customHeight="false" hidden="false" ht="12.1" outlineLevel="0" r="25">
      <c r="A25" s="33" t="n">
        <v>45665</v>
      </c>
      <c r="B25" s="16" t="s">
        <v>697</v>
      </c>
      <c r="C25" s="16" t="s">
        <v>33</v>
      </c>
      <c r="D25" s="16" t="s">
        <v>34</v>
      </c>
      <c r="E25" s="7" t="n">
        <v>12</v>
      </c>
      <c r="F25" s="16" t="s">
        <v>19</v>
      </c>
      <c r="G25" s="6" t="n">
        <v>17.39</v>
      </c>
      <c r="H25" s="6" t="n">
        <v>654.7</v>
      </c>
      <c r="I25" s="6" t="n">
        <v>662.05</v>
      </c>
      <c r="J25" s="6" t="n">
        <v>27</v>
      </c>
      <c r="K25" s="6" t="n">
        <v>208.68</v>
      </c>
      <c r="L25" s="6" t="n">
        <v>181.68</v>
      </c>
      <c r="M25" s="6" t="n">
        <v>2.29</v>
      </c>
      <c r="N25" s="6" t="n">
        <v>2.31</v>
      </c>
    </row>
    <row collapsed="false" customFormat="false" customHeight="false" hidden="false" ht="12.1" outlineLevel="0" r="26">
      <c r="A26" s="33" t="n">
        <v>45667</v>
      </c>
      <c r="B26" s="16" t="s">
        <v>697</v>
      </c>
      <c r="C26" s="16" t="s">
        <v>420</v>
      </c>
      <c r="D26" s="16" t="s">
        <v>701</v>
      </c>
      <c r="E26" s="7" t="n">
        <v>11</v>
      </c>
      <c r="F26" s="16" t="s">
        <v>19</v>
      </c>
      <c r="G26" s="6" t="n">
        <v>36.47</v>
      </c>
      <c r="H26" s="6" t="n">
        <v>562.95</v>
      </c>
      <c r="I26" s="6" t="n">
        <v>496.57</v>
      </c>
      <c r="J26" s="6" t="n">
        <v>52</v>
      </c>
      <c r="K26" s="6" t="n">
        <v>401.17</v>
      </c>
      <c r="L26" s="6" t="n">
        <v>349.17</v>
      </c>
      <c r="M26" s="6" t="n">
        <v>6.39</v>
      </c>
      <c r="N26" s="6" t="n">
        <v>5.64</v>
      </c>
    </row>
    <row collapsed="false" customFormat="false" customHeight="false" hidden="false" ht="12.1" outlineLevel="0" r="27">
      <c r="A27" s="33" t="n">
        <v>45775</v>
      </c>
      <c r="B27" s="16" t="s">
        <v>697</v>
      </c>
      <c r="C27" s="16" t="s">
        <v>27</v>
      </c>
      <c r="D27" s="16" t="s">
        <v>28</v>
      </c>
      <c r="E27" s="7" t="n">
        <v>3</v>
      </c>
      <c r="F27" s="16" t="s">
        <v>19</v>
      </c>
      <c r="G27" s="6" t="n">
        <v>80</v>
      </c>
      <c r="H27" s="6" t="n">
        <v>4283</v>
      </c>
      <c r="I27" s="6" t="n">
        <v>3559.54</v>
      </c>
      <c r="J27" s="6" t="n">
        <v>31</v>
      </c>
      <c r="K27" s="6" t="n">
        <v>240</v>
      </c>
      <c r="L27" s="6" t="n">
        <v>209</v>
      </c>
      <c r="M27" s="6" t="n">
        <v>1.96</v>
      </c>
      <c r="N27" s="6" t="n">
        <v>1.63</v>
      </c>
    </row>
    <row collapsed="false" customFormat="false" customHeight="false" hidden="false" ht="12.1" outlineLevel="0" r="28">
      <c r="A28" s="33" t="n">
        <v>45782</v>
      </c>
      <c r="B28" s="16" t="s">
        <v>697</v>
      </c>
      <c r="C28" s="16" t="s">
        <v>433</v>
      </c>
      <c r="D28" s="16" t="s">
        <v>705</v>
      </c>
      <c r="E28" s="7" t="n">
        <v>10</v>
      </c>
      <c r="F28" s="16" t="s">
        <v>19</v>
      </c>
      <c r="G28" s="6" t="n">
        <v>29.72</v>
      </c>
      <c r="H28" s="6" t="n">
        <v>378.42</v>
      </c>
      <c r="I28" s="6" t="n">
        <v>387.02</v>
      </c>
      <c r="J28" s="6" t="n">
        <v>39</v>
      </c>
      <c r="K28" s="6" t="n">
        <v>297.2</v>
      </c>
      <c r="L28" s="6" t="n">
        <v>258.2</v>
      </c>
      <c r="M28" s="6" t="n">
        <v>6.67</v>
      </c>
      <c r="N28" s="6" t="n">
        <v>6.82</v>
      </c>
    </row>
    <row collapsed="false" customFormat="false" customHeight="false" hidden="false" ht="12.1" outlineLevel="0" r="29">
      <c r="A29" s="33" t="n">
        <v>45793</v>
      </c>
      <c r="B29" s="16" t="s">
        <v>697</v>
      </c>
      <c r="C29" s="16" t="s">
        <v>36</v>
      </c>
      <c r="D29" s="16" t="s">
        <v>37</v>
      </c>
      <c r="E29" s="7" t="n">
        <v>3</v>
      </c>
      <c r="F29" s="16" t="s">
        <v>19</v>
      </c>
      <c r="G29" s="6" t="n">
        <v>32</v>
      </c>
      <c r="H29" s="6" t="n">
        <v>3072.8</v>
      </c>
      <c r="I29" s="6" t="n">
        <v>2650.82</v>
      </c>
      <c r="J29" s="6" t="n">
        <v>12</v>
      </c>
      <c r="K29" s="6" t="n">
        <v>96</v>
      </c>
      <c r="L29" s="6" t="n">
        <v>84</v>
      </c>
      <c r="M29" s="6" t="n">
        <v>1.06</v>
      </c>
      <c r="N29" s="6" t="n">
        <v>0.91</v>
      </c>
    </row>
    <row collapsed="false" customFormat="false" customHeight="false" hidden="false" ht="12.1" outlineLevel="0" r="30">
      <c r="A30" s="33" t="n">
        <v>45810</v>
      </c>
      <c r="B30" s="16" t="s">
        <v>697</v>
      </c>
      <c r="C30" s="16" t="s">
        <v>33</v>
      </c>
      <c r="D30" s="16" t="s">
        <v>34</v>
      </c>
      <c r="E30" s="7" t="n">
        <v>12</v>
      </c>
      <c r="F30" s="16" t="s">
        <v>19</v>
      </c>
      <c r="G30" s="6" t="n">
        <v>43.11</v>
      </c>
      <c r="H30" s="6" t="n">
        <v>656.5</v>
      </c>
      <c r="I30" s="6" t="n">
        <v>662.05</v>
      </c>
      <c r="J30" s="6" t="n">
        <v>67</v>
      </c>
      <c r="K30" s="6" t="n">
        <v>517.32</v>
      </c>
      <c r="L30" s="6" t="n">
        <v>450.32</v>
      </c>
      <c r="M30" s="6" t="n">
        <v>5.67</v>
      </c>
      <c r="N30" s="6" t="n">
        <v>5.72</v>
      </c>
    </row>
    <row collapsed="false" customFormat="false" customHeight="false" hidden="false" ht="12.1" outlineLevel="0" r="31">
      <c r="A31" s="33" t="n">
        <v>45811</v>
      </c>
      <c r="B31" s="16" t="s">
        <v>697</v>
      </c>
      <c r="C31" s="16" t="s">
        <v>16</v>
      </c>
      <c r="D31" s="16" t="s">
        <v>18</v>
      </c>
      <c r="E31" s="7" t="n">
        <v>2</v>
      </c>
      <c r="F31" s="16" t="s">
        <v>19</v>
      </c>
      <c r="G31" s="6" t="n">
        <v>541</v>
      </c>
      <c r="H31" s="6" t="n">
        <v>6473</v>
      </c>
      <c r="I31" s="6" t="n">
        <v>6752.21</v>
      </c>
      <c r="J31" s="6" t="n">
        <v>141</v>
      </c>
      <c r="K31" s="6" t="n">
        <v>1082</v>
      </c>
      <c r="L31" s="6" t="n">
        <v>941</v>
      </c>
      <c r="M31" s="6" t="n">
        <v>6.97</v>
      </c>
      <c r="N31" s="6" t="n">
        <v>7.27</v>
      </c>
    </row>
    <row collapsed="false" customFormat="false" customHeight="false" hidden="false" ht="12.1" outlineLevel="0" r="32">
      <c r="A32" s="33" t="n">
        <v>45817</v>
      </c>
      <c r="B32" s="16" t="s">
        <v>697</v>
      </c>
      <c r="C32" s="16" t="s">
        <v>42</v>
      </c>
      <c r="D32" s="16" t="s">
        <v>43</v>
      </c>
      <c r="E32" s="7" t="n">
        <v>900</v>
      </c>
      <c r="F32" s="16" t="s">
        <v>19</v>
      </c>
      <c r="G32" s="6" t="n">
        <v>0.3538</v>
      </c>
      <c r="H32" s="6" t="n">
        <v>3.276</v>
      </c>
      <c r="I32" s="6" t="n">
        <v>3.78</v>
      </c>
      <c r="J32" s="6" t="n">
        <v>41</v>
      </c>
      <c r="K32" s="6" t="n">
        <v>318.3809</v>
      </c>
      <c r="L32" s="6" t="n">
        <v>277.38</v>
      </c>
      <c r="M32" s="6" t="n">
        <v>8.15</v>
      </c>
      <c r="N32" s="6" t="n">
        <v>9.41</v>
      </c>
    </row>
    <row collapsed="false" customFormat="false" customHeight="false" hidden="false" ht="12.1" outlineLevel="0" r="33">
      <c r="A33" s="33" t="n">
        <v>45817</v>
      </c>
      <c r="B33" s="16" t="s">
        <v>697</v>
      </c>
      <c r="C33" s="16" t="s">
        <v>56</v>
      </c>
      <c r="D33" s="16" t="s">
        <v>57</v>
      </c>
      <c r="E33" s="7" t="n">
        <v>8</v>
      </c>
      <c r="F33" s="16" t="s">
        <v>19</v>
      </c>
      <c r="G33" s="6" t="n">
        <v>25</v>
      </c>
      <c r="H33" s="6" t="n">
        <v>445.5</v>
      </c>
      <c r="I33" s="6" t="n">
        <v>717.61</v>
      </c>
      <c r="J33" s="6" t="n">
        <v>26</v>
      </c>
      <c r="K33" s="6" t="n">
        <v>200</v>
      </c>
      <c r="L33" s="6" t="n">
        <v>174</v>
      </c>
      <c r="M33" s="6" t="n">
        <v>3.03</v>
      </c>
      <c r="N33" s="6" t="n">
        <v>4.88</v>
      </c>
    </row>
    <row collapsed="false" customFormat="false" customHeight="false" hidden="false" ht="12.1" outlineLevel="0" r="34">
      <c r="A34" s="33" t="n">
        <v>45841</v>
      </c>
      <c r="B34" s="16" t="s">
        <v>697</v>
      </c>
      <c r="C34" s="16" t="s">
        <v>48</v>
      </c>
      <c r="D34" s="16" t="s">
        <v>49</v>
      </c>
      <c r="E34" s="7" t="n">
        <v>10</v>
      </c>
      <c r="F34" s="16" t="s">
        <v>19</v>
      </c>
      <c r="G34" s="6" t="n">
        <v>25.9523</v>
      </c>
      <c r="H34" s="6" t="n">
        <v>217.3</v>
      </c>
      <c r="I34" s="6" t="n">
        <v>203.92</v>
      </c>
      <c r="J34" s="6" t="n">
        <v>34</v>
      </c>
      <c r="K34" s="6" t="n">
        <v>259.523</v>
      </c>
      <c r="L34" s="6" t="n">
        <v>225.52</v>
      </c>
      <c r="M34" s="6" t="n">
        <v>11.06</v>
      </c>
      <c r="N34" s="6" t="n">
        <v>10.38</v>
      </c>
    </row>
    <row collapsed="false" customFormat="false" customHeight="false" hidden="false" ht="12.1" outlineLevel="0" r="35">
      <c r="A35" s="33" t="n">
        <v>45845</v>
      </c>
      <c r="B35" s="16" t="s">
        <v>697</v>
      </c>
      <c r="C35" s="16" t="s">
        <v>421</v>
      </c>
      <c r="D35" s="16" t="s">
        <v>700</v>
      </c>
      <c r="E35" s="7" t="n">
        <v>1</v>
      </c>
      <c r="F35" s="16" t="s">
        <v>19</v>
      </c>
      <c r="G35" s="6" t="n">
        <v>10</v>
      </c>
      <c r="H35" s="6" t="n">
        <v>624.5</v>
      </c>
      <c r="I35" s="6" t="n">
        <v>900.45</v>
      </c>
      <c r="J35" s="6" t="n">
        <v>1</v>
      </c>
      <c r="K35" s="6" t="n">
        <v>10</v>
      </c>
      <c r="L35" s="6" t="n">
        <v>9</v>
      </c>
      <c r="M35" s="6" t="n">
        <v>1</v>
      </c>
      <c r="N35" s="6" t="n">
        <v>1.44</v>
      </c>
    </row>
    <row collapsed="false" customFormat="false" customHeight="false" hidden="false" ht="12.1" outlineLevel="0" r="36">
      <c r="A36" s="33" t="n">
        <v>45848</v>
      </c>
      <c r="B36" s="16" t="s">
        <v>697</v>
      </c>
      <c r="C36" s="16" t="s">
        <v>51</v>
      </c>
      <c r="D36" s="16" t="s">
        <v>52</v>
      </c>
      <c r="E36" s="7" t="n">
        <v>20</v>
      </c>
      <c r="F36" s="16" t="s">
        <v>19</v>
      </c>
      <c r="G36" s="6" t="n">
        <v>26.11</v>
      </c>
      <c r="H36" s="6" t="n">
        <v>172.73</v>
      </c>
      <c r="I36" s="6" t="n">
        <v>234.89</v>
      </c>
      <c r="J36" s="6" t="n">
        <v>68</v>
      </c>
      <c r="K36" s="6" t="n">
        <v>522.2</v>
      </c>
      <c r="L36" s="6" t="n">
        <v>454.2</v>
      </c>
      <c r="M36" s="6" t="n">
        <v>9.67</v>
      </c>
      <c r="N36" s="6" t="n">
        <v>13.15</v>
      </c>
    </row>
    <row collapsed="false" customFormat="false" customHeight="false" hidden="false" ht="12.1" outlineLevel="0" r="37">
      <c r="A37" s="33" t="n">
        <v>45849</v>
      </c>
      <c r="B37" s="16" t="s">
        <v>697</v>
      </c>
      <c r="C37" s="16" t="s">
        <v>419</v>
      </c>
      <c r="D37" s="16" t="s">
        <v>706</v>
      </c>
      <c r="E37" s="7" t="n">
        <v>-6</v>
      </c>
      <c r="F37" s="16" t="s">
        <v>19</v>
      </c>
      <c r="G37" s="6" t="n">
        <v>25.58</v>
      </c>
      <c r="H37" s="6" t="n">
        <v>72.79</v>
      </c>
      <c r="I37" s="6" t="n">
        <v>0</v>
      </c>
      <c r="J37" s="6" t="n">
        <v>-20</v>
      </c>
      <c r="K37" s="6" t="n">
        <v>-153.48</v>
      </c>
      <c r="L37" s="6" t="n">
        <v>-133.48</v>
      </c>
      <c r="M37" s="6" t="n">
        <v>0</v>
      </c>
      <c r="N37" s="6" t="n">
        <v>30.56</v>
      </c>
    </row>
    <row collapsed="false" customFormat="false" customHeight="false" hidden="false" ht="12.1" outlineLevel="0" r="38">
      <c r="A38" s="33" t="n">
        <v>45853</v>
      </c>
      <c r="B38" s="16" t="s">
        <v>697</v>
      </c>
      <c r="C38" s="16" t="s">
        <v>45</v>
      </c>
      <c r="D38" s="16" t="s">
        <v>46</v>
      </c>
      <c r="E38" s="7" t="n">
        <v>30</v>
      </c>
      <c r="F38" s="16" t="s">
        <v>19</v>
      </c>
      <c r="G38" s="6" t="n">
        <v>6.4</v>
      </c>
      <c r="H38" s="6" t="n">
        <v>124.5</v>
      </c>
      <c r="I38" s="6" t="n">
        <v>97.62</v>
      </c>
      <c r="J38" s="6" t="n">
        <v>25</v>
      </c>
      <c r="K38" s="6" t="n">
        <v>192</v>
      </c>
      <c r="L38" s="6" t="n">
        <v>167</v>
      </c>
      <c r="M38" s="6" t="n">
        <v>5.7</v>
      </c>
      <c r="N38" s="6" t="n">
        <v>4.47</v>
      </c>
    </row>
    <row collapsed="false" customFormat="false" customHeight="false" hidden="false" ht="12.1" outlineLevel="0" r="39">
      <c r="A39" s="33" t="n">
        <v>45855</v>
      </c>
      <c r="B39" s="16" t="s">
        <v>697</v>
      </c>
      <c r="C39" s="16" t="s">
        <v>36</v>
      </c>
      <c r="D39" s="16" t="s">
        <v>37</v>
      </c>
      <c r="E39" s="7" t="n">
        <v>3</v>
      </c>
      <c r="F39" s="16" t="s">
        <v>19</v>
      </c>
      <c r="G39" s="6" t="n">
        <v>33</v>
      </c>
      <c r="H39" s="6" t="n">
        <v>3281.6</v>
      </c>
      <c r="I39" s="6" t="n">
        <v>2650.82</v>
      </c>
      <c r="J39" s="6" t="n">
        <v>13</v>
      </c>
      <c r="K39" s="6" t="n">
        <v>99</v>
      </c>
      <c r="L39" s="6" t="n">
        <v>86</v>
      </c>
      <c r="M39" s="6" t="n">
        <v>1.08</v>
      </c>
      <c r="N39" s="6" t="n">
        <v>0.87</v>
      </c>
    </row>
    <row collapsed="false" customFormat="false" customHeight="false" hidden="false" ht="12.1" outlineLevel="0" r="40">
      <c r="A40" s="33" t="n">
        <v>45855</v>
      </c>
      <c r="B40" s="16" t="s">
        <v>697</v>
      </c>
      <c r="C40" s="16" t="s">
        <v>39</v>
      </c>
      <c r="D40" s="16" t="s">
        <v>40</v>
      </c>
      <c r="E40" s="7" t="n">
        <v>4</v>
      </c>
      <c r="F40" s="16" t="s">
        <v>19</v>
      </c>
      <c r="G40" s="6" t="n">
        <v>198.25</v>
      </c>
      <c r="H40" s="6" t="n">
        <v>1306</v>
      </c>
      <c r="I40" s="6" t="n">
        <v>1196.61</v>
      </c>
      <c r="J40" s="6" t="n">
        <v>103</v>
      </c>
      <c r="K40" s="6" t="n">
        <v>793</v>
      </c>
      <c r="L40" s="6" t="n">
        <v>690</v>
      </c>
      <c r="M40" s="6" t="n">
        <v>14.42</v>
      </c>
      <c r="N40" s="6" t="n">
        <v>13.21</v>
      </c>
    </row>
    <row collapsed="false" customFormat="false" customHeight="false" hidden="false" ht="12.1" outlineLevel="0" r="41">
      <c r="A41" s="33" t="n">
        <v>45855</v>
      </c>
      <c r="B41" s="16" t="s">
        <v>697</v>
      </c>
      <c r="C41" s="16" t="s">
        <v>53</v>
      </c>
      <c r="D41" s="16" t="s">
        <v>54</v>
      </c>
      <c r="E41" s="7" t="n">
        <v>50</v>
      </c>
      <c r="F41" s="16" t="s">
        <v>19</v>
      </c>
      <c r="G41" s="6" t="n">
        <v>8.5</v>
      </c>
      <c r="H41" s="6" t="n">
        <v>45.38</v>
      </c>
      <c r="I41" s="6" t="n">
        <v>58.58</v>
      </c>
      <c r="J41" s="6" t="n">
        <v>55</v>
      </c>
      <c r="K41" s="6" t="n">
        <v>425</v>
      </c>
      <c r="L41" s="6" t="n">
        <v>370</v>
      </c>
      <c r="M41" s="6" t="n">
        <v>12.63</v>
      </c>
      <c r="N41" s="6" t="n">
        <v>16.31</v>
      </c>
    </row>
    <row collapsed="false" customFormat="false" customHeight="false" hidden="false" ht="12.1" outlineLevel="0" r="42">
      <c r="A42" s="33" t="n">
        <v>45858</v>
      </c>
      <c r="B42" s="16" t="s">
        <v>697</v>
      </c>
      <c r="C42" s="16" t="s">
        <v>420</v>
      </c>
      <c r="D42" s="16" t="s">
        <v>701</v>
      </c>
      <c r="E42" s="7" t="n">
        <v>11</v>
      </c>
      <c r="F42" s="16" t="s">
        <v>19</v>
      </c>
      <c r="G42" s="6" t="n">
        <v>14.68</v>
      </c>
      <c r="H42" s="6" t="n">
        <v>418.25</v>
      </c>
      <c r="I42" s="6" t="n">
        <v>496.57</v>
      </c>
      <c r="J42" s="6" t="n">
        <v>21</v>
      </c>
      <c r="K42" s="6" t="n">
        <v>161.48</v>
      </c>
      <c r="L42" s="6" t="n">
        <v>140.48</v>
      </c>
      <c r="M42" s="6" t="n">
        <v>2.57</v>
      </c>
      <c r="N42" s="6" t="n">
        <v>3.05</v>
      </c>
    </row>
    <row collapsed="false" customFormat="false" customHeight="false" hidden="false" ht="12.1" outlineLevel="0" r="43">
      <c r="A43" s="33" t="n">
        <v>45856</v>
      </c>
      <c r="B43" s="16" t="s">
        <v>697</v>
      </c>
      <c r="C43" s="16" t="s">
        <v>21</v>
      </c>
      <c r="D43" s="16" t="s">
        <v>22</v>
      </c>
      <c r="E43" s="7" t="n">
        <v>40</v>
      </c>
      <c r="F43" s="16" t="s">
        <v>19</v>
      </c>
      <c r="G43" s="6" t="n">
        <v>34.84</v>
      </c>
      <c r="H43" s="6" t="n">
        <v>309</v>
      </c>
      <c r="I43" s="6" t="n">
        <v>286.61</v>
      </c>
      <c r="J43" s="6" t="n">
        <v>181</v>
      </c>
      <c r="K43" s="6" t="n">
        <v>1393.6</v>
      </c>
      <c r="L43" s="6" t="n">
        <v>1212.6</v>
      </c>
      <c r="M43" s="6" t="n">
        <v>10.58</v>
      </c>
      <c r="N43" s="6" t="n">
        <v>9.81</v>
      </c>
    </row>
    <row collapsed="false" customFormat="false" customHeight="false" hidden="false" ht="12.1" outlineLevel="0" r="44">
      <c r="A44" s="33" t="n">
        <v>45882</v>
      </c>
      <c r="B44" s="16" t="s">
        <v>697</v>
      </c>
      <c r="C44" s="16" t="s">
        <v>423</v>
      </c>
      <c r="D44" s="16" t="s">
        <v>703</v>
      </c>
      <c r="E44" s="7" t="n">
        <v>10</v>
      </c>
      <c r="F44" s="16" t="s">
        <v>19</v>
      </c>
      <c r="G44" s="6" t="n">
        <v>6.25</v>
      </c>
      <c r="H44" s="6" t="n">
        <v>70.9</v>
      </c>
      <c r="I44" s="6" t="n">
        <v>79.11</v>
      </c>
      <c r="J44" s="6" t="n">
        <v>8</v>
      </c>
      <c r="K44" s="6" t="n">
        <v>62.5</v>
      </c>
      <c r="L44" s="6" t="n">
        <v>54.5</v>
      </c>
      <c r="M44" s="6" t="n">
        <v>6.89</v>
      </c>
      <c r="N44" s="6" t="n">
        <v>7.69</v>
      </c>
    </row>
    <row collapsed="false" customFormat="false" customHeight="false" hidden="false" ht="12.1" outlineLevel="0" r="45">
      <c r="A45" s="33" t="n">
        <v>45927</v>
      </c>
      <c r="B45" s="16" t="s">
        <v>697</v>
      </c>
      <c r="C45" s="16" t="s">
        <v>24</v>
      </c>
      <c r="D45" s="16" t="s">
        <v>25</v>
      </c>
      <c r="E45" s="7" t="n">
        <v>5</v>
      </c>
      <c r="F45" s="16" t="s">
        <v>19</v>
      </c>
      <c r="G45" s="6" t="n">
        <v>233</v>
      </c>
      <c r="H45" s="6" t="n">
        <v>3372</v>
      </c>
      <c r="I45" s="6" t="n">
        <v>3442.73</v>
      </c>
      <c r="J45" s="6" t="n">
        <v>151</v>
      </c>
      <c r="K45" s="6" t="n">
        <v>1165</v>
      </c>
      <c r="L45" s="6" t="n">
        <v>1014</v>
      </c>
      <c r="M45" s="6" t="n">
        <v>5.89</v>
      </c>
      <c r="N45" s="6" t="n">
        <v>6.01</v>
      </c>
    </row>
    <row collapsed="false" customFormat="false" customHeight="false" hidden="false" ht="12.1" outlineLevel="0" r="46">
      <c r="A46" s="33" t="n">
        <v>45929</v>
      </c>
      <c r="B46" s="16" t="s">
        <v>697</v>
      </c>
      <c r="C46" s="16" t="s">
        <v>27</v>
      </c>
      <c r="D46" s="16" t="s">
        <v>28</v>
      </c>
      <c r="E46" s="7" t="n">
        <v>3</v>
      </c>
      <c r="F46" s="16" t="s">
        <v>19</v>
      </c>
      <c r="G46" s="6" t="n">
        <v>80</v>
      </c>
      <c r="H46" s="6" t="n">
        <v>3940</v>
      </c>
      <c r="I46" s="6" t="n">
        <v>3559.54</v>
      </c>
      <c r="J46" s="6" t="n">
        <v>31</v>
      </c>
      <c r="K46" s="6" t="n">
        <v>240</v>
      </c>
      <c r="L46" s="6" t="n">
        <v>209</v>
      </c>
      <c r="M46" s="6" t="n">
        <v>1.96</v>
      </c>
      <c r="N46" s="6" t="n">
        <v>1.77</v>
      </c>
    </row>
    <row collapsed="false" customFormat="false" customHeight="false" hidden="false" ht="12.1" outlineLevel="0" r="47">
      <c r="A47" s="33" t="n">
        <v>45936</v>
      </c>
      <c r="B47" s="16" t="s">
        <v>697</v>
      </c>
      <c r="C47" s="16" t="s">
        <v>36</v>
      </c>
      <c r="D47" s="16" t="s">
        <v>37</v>
      </c>
      <c r="E47" s="7" t="n">
        <v>3</v>
      </c>
      <c r="F47" s="16" t="s">
        <v>19</v>
      </c>
      <c r="G47" s="6" t="n">
        <v>35</v>
      </c>
      <c r="H47" s="6" t="n">
        <v>3021.2</v>
      </c>
      <c r="I47" s="6" t="n">
        <v>2650.82</v>
      </c>
      <c r="J47" s="6" t="n">
        <v>14</v>
      </c>
      <c r="K47" s="6" t="n">
        <v>105</v>
      </c>
      <c r="L47" s="6" t="n">
        <v>91</v>
      </c>
      <c r="M47" s="6" t="n">
        <v>1.14</v>
      </c>
      <c r="N47" s="6" t="n">
        <v>1</v>
      </c>
    </row>
    <row collapsed="false" customFormat="false" customHeight="false" hidden="false" ht="12.1" outlineLevel="0" r="48">
      <c r="A48" s="33" t="n">
        <v>45936</v>
      </c>
      <c r="B48" s="16" t="s">
        <v>697</v>
      </c>
      <c r="C48" s="16" t="s">
        <v>433</v>
      </c>
      <c r="D48" s="16" t="s">
        <v>705</v>
      </c>
      <c r="E48" s="7" t="n">
        <v>10</v>
      </c>
      <c r="F48" s="16" t="s">
        <v>19</v>
      </c>
      <c r="G48" s="6" t="n">
        <v>16.61</v>
      </c>
      <c r="H48" s="6" t="n">
        <v>326.96</v>
      </c>
      <c r="I48" s="6" t="n">
        <v>387.02</v>
      </c>
      <c r="J48" s="6" t="n">
        <v>22</v>
      </c>
      <c r="K48" s="6" t="n">
        <v>166.1</v>
      </c>
      <c r="L48" s="6" t="n">
        <v>144.1</v>
      </c>
      <c r="M48" s="6" t="n">
        <v>3.72</v>
      </c>
      <c r="N48" s="6" t="n">
        <v>4.41</v>
      </c>
    </row>
    <row collapsed="false" customFormat="false" customHeight="false" hidden="false" ht="12.1" outlineLevel="0" r="49">
      <c r="A49" s="33" t="n">
        <v>45944</v>
      </c>
      <c r="B49" s="16" t="s">
        <v>697</v>
      </c>
      <c r="C49" s="16" t="s">
        <v>33</v>
      </c>
      <c r="D49" s="16" t="s">
        <v>34</v>
      </c>
      <c r="E49" s="7" t="n">
        <v>16</v>
      </c>
      <c r="F49" s="16" t="s">
        <v>19</v>
      </c>
      <c r="G49" s="6" t="n">
        <v>14.35</v>
      </c>
      <c r="H49" s="6" t="n">
        <v>557.5</v>
      </c>
      <c r="I49" s="6" t="n">
        <v>660.77</v>
      </c>
      <c r="J49" s="6" t="n">
        <v>30</v>
      </c>
      <c r="K49" s="6" t="n">
        <v>229.6</v>
      </c>
      <c r="L49" s="6" t="n">
        <v>199.6</v>
      </c>
      <c r="M49" s="6" t="n">
        <v>1.89</v>
      </c>
      <c r="N49" s="6" t="n">
        <v>2.24</v>
      </c>
    </row>
    <row collapsed="false" customFormat="false" customHeight="false" hidden="false" ht="12.1" outlineLevel="0" r="50">
      <c r="A50" s="33" t="n">
        <v>45948</v>
      </c>
      <c r="B50" s="16" t="s">
        <v>697</v>
      </c>
      <c r="C50" s="16" t="s">
        <v>56</v>
      </c>
      <c r="D50" s="16" t="s">
        <v>57</v>
      </c>
      <c r="E50" s="7" t="n">
        <v>8</v>
      </c>
      <c r="F50" s="16" t="s">
        <v>19</v>
      </c>
      <c r="G50" s="6" t="n">
        <v>20</v>
      </c>
      <c r="H50" s="6" t="n">
        <v>392.4</v>
      </c>
      <c r="I50" s="6" t="n">
        <v>717.61</v>
      </c>
      <c r="J50" s="6" t="n">
        <v>21</v>
      </c>
      <c r="K50" s="6" t="n">
        <v>160</v>
      </c>
      <c r="L50" s="6" t="n">
        <v>139</v>
      </c>
      <c r="M50" s="6" t="n">
        <v>2.42</v>
      </c>
      <c r="N50" s="6" t="n">
        <v>4.43</v>
      </c>
    </row>
    <row collapsed="false" customFormat="false" customHeight="false" hidden="false" ht="12.1" outlineLevel="0" r="51">
      <c r="A51" s="33" t="n">
        <v>46010</v>
      </c>
      <c r="B51" s="16" t="s">
        <v>697</v>
      </c>
      <c r="C51" s="16" t="s">
        <v>45</v>
      </c>
      <c r="D51" s="16" t="s">
        <v>46</v>
      </c>
      <c r="E51" s="7" t="n">
        <v>30</v>
      </c>
      <c r="F51" s="16" t="s">
        <v>19</v>
      </c>
      <c r="G51" s="6" t="n">
        <v>4.1</v>
      </c>
      <c r="H51" s="6" t="n">
        <v>97.64</v>
      </c>
      <c r="I51" s="6" t="n">
        <v>97.62</v>
      </c>
      <c r="J51" s="6" t="n">
        <v>16</v>
      </c>
      <c r="K51" s="6" t="n">
        <v>123</v>
      </c>
      <c r="L51" s="6" t="n">
        <v>107</v>
      </c>
      <c r="M51" s="6" t="n">
        <v>3.65</v>
      </c>
      <c r="N51" s="6" t="n">
        <v>3.65</v>
      </c>
    </row>
    <row collapsed="false" customFormat="false" customHeight="false" hidden="false" ht="12.1" outlineLevel="0" r="52">
      <c r="A52" s="33" t="n">
        <v>46028</v>
      </c>
      <c r="B52" s="16" t="s">
        <v>697</v>
      </c>
      <c r="C52" s="16" t="s">
        <v>30</v>
      </c>
      <c r="D52" s="16" t="s">
        <v>31</v>
      </c>
      <c r="E52" s="7" t="n">
        <v>5</v>
      </c>
      <c r="F52" s="16" t="s">
        <v>19</v>
      </c>
      <c r="G52" s="6" t="n">
        <v>368</v>
      </c>
      <c r="H52" s="6" t="n">
        <v>2725.5</v>
      </c>
      <c r="I52" s="6" t="n">
        <v>2945.29</v>
      </c>
      <c r="J52" s="6" t="n">
        <v>239</v>
      </c>
      <c r="K52" s="6" t="n">
        <v>1840</v>
      </c>
      <c r="L52" s="6" t="n">
        <v>1601</v>
      </c>
      <c r="M52" s="6" t="n">
        <v>10.87</v>
      </c>
      <c r="N52" s="6" t="n">
        <v>11.75</v>
      </c>
    </row>
    <row collapsed="false" customFormat="false" customHeight="false" hidden="false" ht="12.1" outlineLevel="0" r="53">
      <c r="A53" s="33" t="n">
        <v>46030</v>
      </c>
      <c r="B53" s="16" t="s">
        <v>697</v>
      </c>
      <c r="C53" s="16" t="s">
        <v>36</v>
      </c>
      <c r="D53" s="16" t="s">
        <v>37</v>
      </c>
      <c r="E53" s="7" t="n">
        <v>3</v>
      </c>
      <c r="F53" s="16" t="s">
        <v>19</v>
      </c>
      <c r="G53" s="6" t="n">
        <v>36</v>
      </c>
      <c r="H53" s="6" t="n">
        <v>3236.2</v>
      </c>
      <c r="I53" s="6" t="n">
        <v>2650.82</v>
      </c>
      <c r="J53" s="6" t="n">
        <v>14</v>
      </c>
      <c r="K53" s="6" t="n">
        <v>108</v>
      </c>
      <c r="L53" s="6" t="n">
        <v>94</v>
      </c>
      <c r="M53" s="6" t="n">
        <v>1.18</v>
      </c>
      <c r="N53" s="6" t="n">
        <v>0.97</v>
      </c>
    </row>
    <row collapsed="false" customFormat="false" customHeight="false" hidden="false" ht="12.1" outlineLevel="0" r="54">
      <c r="A54" s="33" t="n">
        <v>46033</v>
      </c>
      <c r="B54" s="16" t="s">
        <v>697</v>
      </c>
      <c r="C54" s="16" t="s">
        <v>33</v>
      </c>
      <c r="D54" s="16" t="s">
        <v>34</v>
      </c>
      <c r="E54" s="7" t="n">
        <v>16</v>
      </c>
      <c r="F54" s="16" t="s">
        <v>19</v>
      </c>
      <c r="G54" s="6" t="n">
        <v>8.13</v>
      </c>
      <c r="H54" s="6" t="n">
        <v>562.4</v>
      </c>
      <c r="I54" s="6" t="n">
        <v>660.77</v>
      </c>
      <c r="J54" s="6" t="n">
        <v>17</v>
      </c>
      <c r="K54" s="6" t="n">
        <v>130.08</v>
      </c>
      <c r="L54" s="6" t="n">
        <v>113.08</v>
      </c>
      <c r="M54" s="6" t="n">
        <v>1.07</v>
      </c>
      <c r="N54" s="6" t="n">
        <v>1.26</v>
      </c>
    </row>
    <row collapsed="false" customFormat="false" customHeight="false" hidden="false" ht="12.1" outlineLevel="0" r="55">
      <c r="A55" s="33" t="n">
        <v>46034</v>
      </c>
      <c r="B55" s="16" t="s">
        <v>697</v>
      </c>
      <c r="C55" s="16" t="s">
        <v>420</v>
      </c>
      <c r="D55" s="16" t="s">
        <v>701</v>
      </c>
      <c r="E55" s="7" t="n">
        <v>11</v>
      </c>
      <c r="F55" s="16" t="s">
        <v>19</v>
      </c>
      <c r="G55" s="6" t="n">
        <v>11.56</v>
      </c>
      <c r="H55" s="6" t="n">
        <v>392.05</v>
      </c>
      <c r="I55" s="6" t="n">
        <v>496.57</v>
      </c>
      <c r="J55" s="6" t="n">
        <v>17</v>
      </c>
      <c r="K55" s="6" t="n">
        <v>127.16</v>
      </c>
      <c r="L55" s="6" t="n">
        <v>110.16</v>
      </c>
      <c r="M55" s="6" t="n">
        <v>2.02</v>
      </c>
      <c r="N55" s="6" t="n">
        <v>2.55</v>
      </c>
    </row>
    <row collapsed="false" customFormat="false" customHeight="false" hidden="false" ht="12.1" outlineLevel="0" r="56">
      <c r="A56" s="33" t="n">
        <v>46034</v>
      </c>
      <c r="B56" s="16" t="s">
        <v>697</v>
      </c>
      <c r="C56" s="16" t="s">
        <v>16</v>
      </c>
      <c r="D56" s="16" t="s">
        <v>18</v>
      </c>
      <c r="E56" s="7" t="n">
        <v>4</v>
      </c>
      <c r="F56" s="16" t="s">
        <v>19</v>
      </c>
      <c r="G56" s="6" t="n">
        <v>397</v>
      </c>
      <c r="H56" s="6" t="n">
        <v>5393</v>
      </c>
      <c r="I56" s="6" t="n">
        <v>6597.45</v>
      </c>
      <c r="J56" s="6" t="n">
        <v>206</v>
      </c>
      <c r="K56" s="6" t="n">
        <v>1588</v>
      </c>
      <c r="L56" s="6" t="n">
        <v>1382</v>
      </c>
      <c r="M56" s="6" t="n">
        <v>5.24</v>
      </c>
      <c r="N56" s="6" t="n">
        <v>6.41</v>
      </c>
    </row>
    <row collapsed="false" customFormat="false" customHeight="false" hidden="false" ht="12.1" outlineLevel="0" r="57">
      <c r="A57" s="33" t="n">
        <v>46139</v>
      </c>
      <c r="B57" s="16" t="s">
        <v>697</v>
      </c>
      <c r="C57" s="16" t="s">
        <v>27</v>
      </c>
      <c r="D57" s="16" t="s">
        <v>28</v>
      </c>
      <c r="E57" s="7" t="n">
        <v>3</v>
      </c>
      <c r="F57" s="16" t="s">
        <v>19</v>
      </c>
      <c r="G57" s="6" t="n">
        <v>110</v>
      </c>
      <c r="H57" s="6" t="n">
        <v>4151</v>
      </c>
      <c r="I57" s="6" t="n">
        <v>3559.54</v>
      </c>
      <c r="J57" s="6" t="n">
        <v>43</v>
      </c>
      <c r="K57" s="6" t="n">
        <v>330</v>
      </c>
      <c r="L57" s="6" t="n">
        <v>287</v>
      </c>
      <c r="M57" s="6" t="n">
        <v>2.69</v>
      </c>
      <c r="N57" s="6" t="n">
        <v>2.3</v>
      </c>
    </row>
    <row collapsed="false" customFormat="false" customHeight="false" hidden="false" ht="12.1" outlineLevel="0" r="58">
      <c r="A58" s="33" t="n">
        <v>46146</v>
      </c>
      <c r="B58" s="16" t="s">
        <v>697</v>
      </c>
      <c r="C58" s="16" t="s">
        <v>16</v>
      </c>
      <c r="D58" s="16" t="s">
        <v>18</v>
      </c>
      <c r="E58" s="7" t="n">
        <v>4</v>
      </c>
      <c r="F58" s="16" t="s">
        <v>19</v>
      </c>
      <c r="G58" s="6" t="n">
        <v>278</v>
      </c>
      <c r="H58" s="6" t="n">
        <v>5217</v>
      </c>
      <c r="I58" s="6" t="n">
        <v>6597.45</v>
      </c>
      <c r="J58" s="6" t="n">
        <v>145</v>
      </c>
      <c r="K58" s="6" t="n">
        <v>1112</v>
      </c>
      <c r="L58" s="6" t="n">
        <v>967</v>
      </c>
      <c r="M58" s="6" t="n">
        <v>3.66</v>
      </c>
      <c r="N58" s="6" t="n">
        <v>4.63</v>
      </c>
    </row>
    <row collapsed="false" customFormat="false" customHeight="false" hidden="false" ht="12.1" outlineLevel="0" r="59">
      <c r="A59" s="33" t="n">
        <v>46154</v>
      </c>
      <c r="B59" s="16" t="s">
        <v>697</v>
      </c>
      <c r="C59" s="16" t="s">
        <v>433</v>
      </c>
      <c r="D59" s="16" t="s">
        <v>705</v>
      </c>
      <c r="E59" s="7" t="n">
        <v>10</v>
      </c>
      <c r="F59" s="16" t="s">
        <v>19</v>
      </c>
      <c r="G59" s="6" t="n">
        <v>26.23</v>
      </c>
      <c r="H59" s="6" t="n">
        <v>321.19</v>
      </c>
      <c r="I59" s="6" t="n">
        <v>387.02</v>
      </c>
      <c r="J59" s="6" t="n">
        <v>34</v>
      </c>
      <c r="K59" s="6" t="n">
        <v>262.3</v>
      </c>
      <c r="L59" s="6" t="n">
        <v>228.3</v>
      </c>
      <c r="M59" s="6" t="n">
        <v>5.9</v>
      </c>
      <c r="N59" s="6" t="n">
        <v>7.11</v>
      </c>
    </row>
    <row collapsed="false" customFormat="false" customHeight="false" hidden="false" ht="12.1" outlineLevel="0" r="60">
      <c r="A60" s="33" t="n">
        <v>46153</v>
      </c>
      <c r="B60" s="16" t="s">
        <v>697</v>
      </c>
      <c r="C60" s="16" t="s">
        <v>24</v>
      </c>
      <c r="D60" s="16" t="s">
        <v>25</v>
      </c>
      <c r="E60" s="7" t="n">
        <v>5</v>
      </c>
      <c r="F60" s="16" t="s">
        <v>19</v>
      </c>
      <c r="G60" s="6" t="n">
        <v>233</v>
      </c>
      <c r="H60" s="6" t="n">
        <v>2905</v>
      </c>
      <c r="I60" s="6" t="n">
        <v>3442.73</v>
      </c>
      <c r="J60" s="6" t="n">
        <v>151</v>
      </c>
      <c r="K60" s="6" t="n">
        <v>1165</v>
      </c>
      <c r="L60" s="6" t="n">
        <v>1014</v>
      </c>
      <c r="M60" s="6" t="n">
        <v>5.89</v>
      </c>
      <c r="N60" s="6" t="n">
        <v>6.98</v>
      </c>
    </row>
    <row collapsed="false" customFormat="false" customHeight="false" hidden="false" ht="12.1" outlineLevel="0" r="61">
      <c r="A61" s="33" t="n">
        <v>46167</v>
      </c>
      <c r="B61" s="16" t="s">
        <v>697</v>
      </c>
      <c r="C61" s="16" t="s">
        <v>36</v>
      </c>
      <c r="D61" s="16" t="s">
        <v>37</v>
      </c>
      <c r="E61" s="7" t="n">
        <v>30</v>
      </c>
      <c r="F61" s="16" t="s">
        <v>19</v>
      </c>
      <c r="G61" s="6" t="n">
        <v>4.5</v>
      </c>
      <c r="H61" s="6" t="n">
        <v>303.22</v>
      </c>
      <c r="I61" s="6" t="n">
        <v>265.08</v>
      </c>
      <c r="J61" s="6" t="n">
        <v>18</v>
      </c>
      <c r="K61" s="6" t="n">
        <v>135</v>
      </c>
      <c r="L61" s="6" t="n">
        <v>117</v>
      </c>
      <c r="M61" s="6" t="n">
        <v>1.47</v>
      </c>
      <c r="N61" s="6" t="n">
        <v>1.29</v>
      </c>
    </row>
    <row collapsed="false" customFormat="false" customHeight="false" hidden="false" ht="12.1" outlineLevel="0" r="62">
      <c r="A62" s="33" t="n">
        <v>46182</v>
      </c>
      <c r="B62" s="16" t="s">
        <v>697</v>
      </c>
      <c r="C62" s="16" t="s">
        <v>42</v>
      </c>
      <c r="D62" s="16" t="s">
        <v>43</v>
      </c>
      <c r="E62" s="7" t="n">
        <v>1800</v>
      </c>
      <c r="F62" s="16" t="s">
        <v>19</v>
      </c>
      <c r="G62" s="6" t="n">
        <v>0.3214</v>
      </c>
      <c r="H62" s="6" t="n">
        <v>2.758</v>
      </c>
      <c r="I62" s="6" t="n">
        <v>3.48</v>
      </c>
      <c r="J62" s="6" t="n">
        <v>75</v>
      </c>
      <c r="K62" s="6" t="n">
        <v>578.5656</v>
      </c>
      <c r="L62" s="6" t="n">
        <v>503.57</v>
      </c>
      <c r="M62" s="6" t="n">
        <v>8.03</v>
      </c>
      <c r="N62" s="6" t="n">
        <v>10.14</v>
      </c>
    </row>
    <row collapsed="false" customFormat="false" customHeight="false" hidden="false" ht="12.1" outlineLevel="0" r="63">
      <c r="A63" s="33" t="n">
        <v>46190</v>
      </c>
      <c r="B63" s="16" t="s">
        <v>697</v>
      </c>
      <c r="C63" s="16" t="s">
        <v>48</v>
      </c>
      <c r="D63" s="16" t="s">
        <v>49</v>
      </c>
      <c r="E63" s="7" t="n">
        <v>10</v>
      </c>
      <c r="F63" s="16" t="s">
        <v>19</v>
      </c>
      <c r="G63" s="6" t="n">
        <v>36.7247</v>
      </c>
      <c r="H63" s="6" t="n">
        <v>368</v>
      </c>
      <c r="I63" s="6" t="n">
        <v>203.92</v>
      </c>
      <c r="J63" s="6" t="n">
        <v>48</v>
      </c>
      <c r="K63" s="6" t="n">
        <v>367.247</v>
      </c>
      <c r="L63" s="6" t="n">
        <v>319.25</v>
      </c>
      <c r="M63" s="6" t="n">
        <v>15.66</v>
      </c>
      <c r="N63" s="6" t="n">
        <v>8.68</v>
      </c>
    </row>
    <row collapsed="false" customFormat="false" customHeight="false" hidden="false" ht="12.1" outlineLevel="0" r="64">
      <c r="A64" s="33" t="n">
        <v>46202</v>
      </c>
      <c r="B64" s="16" t="s">
        <v>697</v>
      </c>
      <c r="C64" s="16" t="s">
        <v>56</v>
      </c>
      <c r="D64" s="16" t="s">
        <v>57</v>
      </c>
      <c r="E64" s="7" t="n">
        <v>8</v>
      </c>
      <c r="F64" s="16" t="s">
        <v>19</v>
      </c>
      <c r="G64" s="6" t="n">
        <v>10</v>
      </c>
      <c r="H64" s="6" t="n">
        <v>249.6</v>
      </c>
      <c r="I64" s="6" t="n">
        <v>717.61</v>
      </c>
      <c r="J64" s="6" t="n">
        <v>10</v>
      </c>
      <c r="K64" s="6" t="n">
        <v>80</v>
      </c>
      <c r="L64" s="6" t="n">
        <v>70</v>
      </c>
      <c r="M64" s="6" t="n">
        <v>1.22</v>
      </c>
      <c r="N64" s="6" t="n">
        <v>3.51</v>
      </c>
    </row>
    <row collapsed="false" customFormat="false" customHeight="false" hidden="false" ht="12.1" outlineLevel="0" r="65">
      <c r="A65" s="33" t="n">
        <v>46210</v>
      </c>
      <c r="B65" s="16" t="s">
        <v>697</v>
      </c>
      <c r="C65" s="16" t="s">
        <v>30</v>
      </c>
      <c r="D65" s="16" t="s">
        <v>31</v>
      </c>
      <c r="E65" s="7" t="n">
        <v>5</v>
      </c>
      <c r="F65" s="16" t="s">
        <v>19</v>
      </c>
      <c r="G65" s="6" t="n">
        <v>245</v>
      </c>
      <c r="H65" s="6" t="n">
        <v>1863.5</v>
      </c>
      <c r="I65" s="6" t="n">
        <v>2945.29</v>
      </c>
      <c r="J65" s="6" t="n">
        <v>159</v>
      </c>
      <c r="K65" s="6" t="n">
        <v>1225</v>
      </c>
      <c r="L65" s="6" t="n">
        <v>1066</v>
      </c>
      <c r="M65" s="6" t="n">
        <v>7.24</v>
      </c>
      <c r="N65" s="6" t="n">
        <v>11.44</v>
      </c>
    </row>
    <row collapsed="false" customFormat="false" customHeight="false" hidden="false" ht="12.1" outlineLevel="0" r="66">
      <c r="A66" s="33" t="n">
        <v>46212</v>
      </c>
      <c r="B66" s="16" t="s">
        <v>697</v>
      </c>
      <c r="C66" s="16" t="s">
        <v>51</v>
      </c>
      <c r="D66" s="16" t="s">
        <v>52</v>
      </c>
      <c r="E66" s="7" t="n">
        <v>20</v>
      </c>
      <c r="F66" s="16" t="s">
        <v>19</v>
      </c>
      <c r="G66" s="6" t="n">
        <v>19.57</v>
      </c>
      <c r="H66" s="6" t="n">
        <v>147.75</v>
      </c>
      <c r="I66" s="6" t="n">
        <v>234.89</v>
      </c>
      <c r="J66" s="6" t="n">
        <v>51</v>
      </c>
      <c r="K66" s="6" t="n">
        <v>391.4</v>
      </c>
      <c r="L66" s="6" t="n">
        <v>340.4</v>
      </c>
      <c r="M66" s="6" t="n">
        <v>7.25</v>
      </c>
      <c r="N66" s="6" t="n">
        <v>11.52</v>
      </c>
    </row>
    <row collapsed="false" customFormat="false" customHeight="false" hidden="false" ht="12.1" outlineLevel="0" r="67">
      <c r="A67" s="33" t="n">
        <v>46218</v>
      </c>
      <c r="B67" s="16" t="s">
        <v>697</v>
      </c>
      <c r="C67" s="16" t="s">
        <v>33</v>
      </c>
      <c r="D67" s="16" t="s">
        <v>34</v>
      </c>
      <c r="E67" s="7" t="n">
        <v>16</v>
      </c>
      <c r="F67" s="16" t="s">
        <v>19</v>
      </c>
      <c r="G67" s="6" t="n">
        <v>11.61</v>
      </c>
      <c r="H67" s="6" t="n">
        <v>465.5</v>
      </c>
      <c r="I67" s="6" t="n">
        <v>660.77</v>
      </c>
      <c r="J67" s="6" t="n">
        <v>24</v>
      </c>
      <c r="K67" s="6" t="n">
        <v>185.76</v>
      </c>
      <c r="L67" s="6" t="n">
        <v>161.76</v>
      </c>
      <c r="M67" s="6" t="n">
        <v>1.53</v>
      </c>
      <c r="N67" s="6" t="n">
        <v>2.17</v>
      </c>
    </row>
    <row collapsed="false" customFormat="false" customHeight="false" hidden="false" ht="12.1" outlineLevel="0" r="68">
      <c r="A68" s="33" t="n">
        <v>46219</v>
      </c>
      <c r="B68" s="16" t="s">
        <v>697</v>
      </c>
      <c r="C68" s="16" t="s">
        <v>53</v>
      </c>
      <c r="D68" s="16" t="s">
        <v>54</v>
      </c>
      <c r="E68" s="7" t="n">
        <v>50</v>
      </c>
      <c r="F68" s="16" t="s">
        <v>19</v>
      </c>
      <c r="G68" s="6" t="n">
        <v>0.85</v>
      </c>
      <c r="H68" s="6" t="n">
        <v>35.655</v>
      </c>
      <c r="I68" s="6" t="n">
        <v>58.58</v>
      </c>
      <c r="J68" s="6" t="n">
        <v>6</v>
      </c>
      <c r="K68" s="6" t="n">
        <v>42.5</v>
      </c>
      <c r="L68" s="6" t="n">
        <v>36.5</v>
      </c>
      <c r="M68" s="6" t="n">
        <v>1.25</v>
      </c>
      <c r="N68" s="6" t="n">
        <v>2.05</v>
      </c>
    </row>
    <row collapsed="false" customFormat="false" customHeight="false" hidden="false" ht="12.1" outlineLevel="0" r="69">
      <c r="A69" s="33" t="n">
        <v>46223</v>
      </c>
      <c r="B69" s="16" t="s">
        <v>697</v>
      </c>
      <c r="C69" s="16" t="s">
        <v>21</v>
      </c>
      <c r="D69" s="16" t="s">
        <v>22</v>
      </c>
      <c r="E69" s="7" t="n">
        <v>52</v>
      </c>
      <c r="F69" s="16" t="s">
        <v>19</v>
      </c>
      <c r="G69" s="6" t="n">
        <v>37.64</v>
      </c>
      <c r="H69" s="6" t="n">
        <v>260.99</v>
      </c>
      <c r="I69" s="6" t="n">
        <v>293.74</v>
      </c>
      <c r="J69" s="6" t="n">
        <v>254</v>
      </c>
      <c r="K69" s="6" t="n">
        <v>1957.28</v>
      </c>
      <c r="L69" s="6" t="n">
        <v>1703.28</v>
      </c>
      <c r="M69" s="6" t="n">
        <v>11.15</v>
      </c>
      <c r="N69" s="6" t="n">
        <v>12.55</v>
      </c>
    </row>
    <row collapsed="false" customFormat="false" customHeight="false" hidden="false" ht="12.1" outlineLevel="0" r="70">
      <c r="A70" s="33" t="n">
        <v>46223</v>
      </c>
      <c r="B70" s="16" t="s">
        <v>697</v>
      </c>
      <c r="C70" s="16" t="s">
        <v>39</v>
      </c>
      <c r="D70" s="16" t="s">
        <v>40</v>
      </c>
      <c r="E70" s="7" t="n">
        <v>4</v>
      </c>
      <c r="F70" s="16" t="s">
        <v>19</v>
      </c>
      <c r="G70" s="6" t="n">
        <v>204.17</v>
      </c>
      <c r="H70" s="6" t="n">
        <v>1056.4</v>
      </c>
      <c r="I70" s="6" t="n">
        <v>1196.61</v>
      </c>
      <c r="J70" s="6" t="n">
        <v>106</v>
      </c>
      <c r="K70" s="6" t="n">
        <v>816.68</v>
      </c>
      <c r="L70" s="6" t="n">
        <v>710.68</v>
      </c>
      <c r="M70" s="6" t="n">
        <v>14.85</v>
      </c>
      <c r="N70" s="6" t="n">
        <v>16.82</v>
      </c>
    </row>
    <row collapsed="false" customFormat="false" customHeight="false" hidden="false" ht="12.1" outlineLevel="0" r="71">
      <c r="A71" s="33" t="n">
        <v>46244</v>
      </c>
      <c r="B71" s="16" t="s">
        <v>697</v>
      </c>
      <c r="C71" s="16" t="s">
        <v>36</v>
      </c>
      <c r="D71" s="16" t="s">
        <v>37</v>
      </c>
      <c r="E71" s="7" t="n">
        <v>30</v>
      </c>
      <c r="F71" s="16" t="s">
        <v>19</v>
      </c>
      <c r="G71" s="6" t="n">
        <v>4.6</v>
      </c>
      <c r="H71" s="6" t="n">
        <v>278.88</v>
      </c>
      <c r="I71" s="6" t="n">
        <v>265.08</v>
      </c>
      <c r="J71" s="6" t="n">
        <v>18</v>
      </c>
      <c r="K71" s="6" t="n">
        <v>138</v>
      </c>
      <c r="L71" s="6" t="n">
        <v>120</v>
      </c>
      <c r="M71" s="6" t="n">
        <v>1.51</v>
      </c>
      <c r="N71" s="6" t="n">
        <v>1.43</v>
      </c>
    </row>
    <row collapsed="false" customFormat="false" customHeight="false" hidden="false" ht="12.1" outlineLevel="0" r="72">
      <c r="A72" s="33"/>
      <c r="B72" s="16"/>
      <c r="C72" s="16"/>
      <c r="D72" s="16"/>
      <c r="E72" s="7"/>
      <c r="F72" s="16"/>
      <c r="G72" s="6"/>
      <c r="H72" s="6"/>
      <c r="I72" s="6"/>
      <c r="J72" s="6"/>
      <c r="K72" s="6"/>
      <c r="L72" s="6"/>
      <c r="M72" s="6"/>
      <c r="N72" s="6"/>
    </row>
    <row collapsed="false" customFormat="false" customHeight="false" hidden="false" ht="12.1" outlineLevel="0" r="73">
      <c r="A73" s="33" t="n">
        <v>46286</v>
      </c>
      <c r="B73" s="16" t="s">
        <v>697</v>
      </c>
      <c r="C73" s="16" t="s">
        <v>27</v>
      </c>
      <c r="D73" s="16" t="s">
        <v>28</v>
      </c>
      <c r="E73" s="7" t="n">
        <v>3</v>
      </c>
      <c r="F73" s="16" t="s">
        <v>19</v>
      </c>
      <c r="G73" s="6" t="n">
        <v>110</v>
      </c>
      <c r="H73" s="6" t="n">
        <v>3456</v>
      </c>
      <c r="I73" s="6" t="n">
        <v>3559.54</v>
      </c>
      <c r="J73" s="6" t="n">
        <v>43</v>
      </c>
      <c r="K73" s="6" t="n">
        <v>330</v>
      </c>
      <c r="L73" s="6" t="n">
        <v>287</v>
      </c>
      <c r="M73" s="6" t="n">
        <v>2.69</v>
      </c>
      <c r="N73" s="6" t="n">
        <v>2.77</v>
      </c>
    </row>
    <row collapsed="false" customFormat="false" customHeight="false" hidden="false" ht="12.1" outlineLevel="0" r="74">
      <c r="A74" s="33" t="n">
        <v>46293</v>
      </c>
      <c r="B74" s="16" t="s">
        <v>697</v>
      </c>
      <c r="C74" s="16" t="s">
        <v>24</v>
      </c>
      <c r="D74" s="16" t="s">
        <v>25</v>
      </c>
      <c r="E74" s="7" t="n">
        <v>5</v>
      </c>
      <c r="F74" s="16" t="s">
        <v>19</v>
      </c>
      <c r="G74" s="6" t="n">
        <v>200</v>
      </c>
      <c r="H74" s="6" t="n">
        <v>2726</v>
      </c>
      <c r="I74" s="6" t="n">
        <v>3442.73</v>
      </c>
      <c r="J74" s="6" t="n">
        <v>130</v>
      </c>
      <c r="K74" s="6" t="n">
        <v>1000</v>
      </c>
      <c r="L74" s="6" t="n">
        <v>870</v>
      </c>
      <c r="M74" s="6" t="n">
        <v>5.05</v>
      </c>
      <c r="N74" s="6" t="n">
        <v>6.38</v>
      </c>
    </row>
    <row collapsed="false" customFormat="false" customHeight="false" hidden="false" ht="12.1" outlineLevel="0" r="75">
      <c r="A75" s="33" t="n">
        <v>46307</v>
      </c>
      <c r="B75" s="16" t="s">
        <v>697</v>
      </c>
      <c r="C75" s="16" t="s">
        <v>36</v>
      </c>
      <c r="D75" s="16" t="s">
        <v>37</v>
      </c>
      <c r="E75" s="7" t="n">
        <v>30</v>
      </c>
      <c r="F75" s="16" t="s">
        <v>19</v>
      </c>
      <c r="G75" s="6" t="n">
        <v>4.7</v>
      </c>
      <c r="H75" s="6" t="n">
        <v>248.64</v>
      </c>
      <c r="I75" s="6" t="n">
        <v>265.08</v>
      </c>
      <c r="J75" s="6" t="n">
        <v>18</v>
      </c>
      <c r="K75" s="6" t="n">
        <v>141</v>
      </c>
      <c r="L75" s="6" t="n">
        <v>123</v>
      </c>
      <c r="M75" s="6" t="n">
        <v>1.55</v>
      </c>
      <c r="N75" s="6" t="n">
        <v>1.65</v>
      </c>
    </row>
    <row collapsed="false" customFormat="false" customHeight="false" hidden="false" ht="12.1" outlineLevel="0" r="76">
      <c r="A76" s="33" t="n">
        <v>46308</v>
      </c>
      <c r="B76" s="16" t="s">
        <v>697</v>
      </c>
      <c r="C76" s="16" t="s">
        <v>33</v>
      </c>
      <c r="D76" s="16" t="s">
        <v>34</v>
      </c>
      <c r="E76" s="7" t="n">
        <v>16</v>
      </c>
      <c r="F76" s="16" t="s">
        <v>19</v>
      </c>
      <c r="G76" s="6" t="n">
        <v>32.88</v>
      </c>
      <c r="H76" s="6" t="n">
        <v>518.9</v>
      </c>
      <c r="I76" s="6" t="n">
        <v>660.77</v>
      </c>
      <c r="J76" s="6" t="n">
        <v>68</v>
      </c>
      <c r="K76" s="6" t="n">
        <v>526.08</v>
      </c>
      <c r="L76" s="6" t="n">
        <v>458.08</v>
      </c>
      <c r="M76" s="6" t="n">
        <v>4.33</v>
      </c>
      <c r="N76" s="6" t="n">
        <v>5.52</v>
      </c>
    </row>
  </sheetData>
  <autoFilter ref="A1:N7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4" t="s">
        <v>124</v>
      </c>
      <c r="B1" s="34" t="s">
        <v>687</v>
      </c>
      <c r="C1" s="34" t="s">
        <v>0</v>
      </c>
      <c r="D1" s="34" t="s">
        <v>2</v>
      </c>
      <c r="E1" s="34" t="s">
        <v>6</v>
      </c>
      <c r="F1" s="34" t="s">
        <v>688</v>
      </c>
      <c r="G1" s="34" t="s">
        <v>707</v>
      </c>
      <c r="H1" s="34" t="s">
        <v>692</v>
      </c>
      <c r="I1" s="34" t="s">
        <v>693</v>
      </c>
      <c r="J1" s="34" t="s">
        <v>694</v>
      </c>
    </row>
    <row collapsed="false" customFormat="false" customHeight="false" hidden="false" ht="12.1" outlineLevel="0" r="2">
      <c r="A2" s="35" t="n">
        <v>45384</v>
      </c>
      <c r="B2" s="16" t="s">
        <v>697</v>
      </c>
      <c r="C2" s="16" t="s">
        <v>111</v>
      </c>
      <c r="D2" s="16" t="s">
        <v>112</v>
      </c>
      <c r="E2" s="6" t="n">
        <v>1000</v>
      </c>
      <c r="F2" s="7" t="n">
        <v>2</v>
      </c>
      <c r="G2" s="6" t="n">
        <v>38.39</v>
      </c>
      <c r="H2" s="6" t="n">
        <v>0</v>
      </c>
      <c r="I2" s="6" t="n">
        <v>76.78</v>
      </c>
      <c r="J2" s="6" t="n">
        <v>76.78</v>
      </c>
    </row>
    <row collapsed="false" customFormat="false" customHeight="false" hidden="false" ht="12.1" outlineLevel="0" r="3">
      <c r="A3" s="35" t="n">
        <v>45440</v>
      </c>
      <c r="B3" s="16" t="s">
        <v>697</v>
      </c>
      <c r="C3" s="16" t="s">
        <v>102</v>
      </c>
      <c r="D3" s="16" t="s">
        <v>103</v>
      </c>
      <c r="E3" s="6" t="n">
        <v>1000</v>
      </c>
      <c r="F3" s="7" t="n">
        <v>2</v>
      </c>
      <c r="G3" s="6" t="n">
        <v>47.37</v>
      </c>
      <c r="H3" s="6" t="n">
        <v>0</v>
      </c>
      <c r="I3" s="6" t="n">
        <v>94.74</v>
      </c>
      <c r="J3" s="6" t="n">
        <v>94.74</v>
      </c>
    </row>
    <row collapsed="false" customFormat="false" customHeight="false" hidden="false" ht="12.1" outlineLevel="0" r="4">
      <c r="A4" s="35" t="n">
        <v>45447</v>
      </c>
      <c r="B4" s="16" t="s">
        <v>697</v>
      </c>
      <c r="C4" s="16" t="s">
        <v>105</v>
      </c>
      <c r="D4" s="16" t="s">
        <v>106</v>
      </c>
      <c r="E4" s="6" t="n">
        <v>1000</v>
      </c>
      <c r="F4" s="7" t="n">
        <v>2</v>
      </c>
      <c r="G4" s="6" t="n">
        <v>35.4</v>
      </c>
      <c r="H4" s="6" t="n">
        <v>0</v>
      </c>
      <c r="I4" s="6" t="n">
        <v>70.8</v>
      </c>
      <c r="J4" s="6" t="n">
        <v>70.8</v>
      </c>
    </row>
    <row collapsed="false" customFormat="false" customHeight="false" hidden="false" ht="12.1" outlineLevel="0" r="5">
      <c r="A5" s="35" t="n">
        <v>45503</v>
      </c>
      <c r="B5" s="16" t="s">
        <v>697</v>
      </c>
      <c r="C5" s="16" t="s">
        <v>78</v>
      </c>
      <c r="D5" s="16" t="s">
        <v>79</v>
      </c>
      <c r="E5" s="6" t="n">
        <v>1000</v>
      </c>
      <c r="F5" s="7" t="n">
        <v>2</v>
      </c>
      <c r="G5" s="6" t="n">
        <v>30.42</v>
      </c>
      <c r="H5" s="6" t="n">
        <v>0</v>
      </c>
      <c r="I5" s="6" t="n">
        <v>60.84</v>
      </c>
      <c r="J5" s="6" t="n">
        <v>60.84</v>
      </c>
    </row>
    <row collapsed="false" customFormat="false" customHeight="false" hidden="false" ht="12.1" outlineLevel="0" r="6">
      <c r="A6" s="35" t="n">
        <v>45517</v>
      </c>
      <c r="B6" s="16" t="s">
        <v>697</v>
      </c>
      <c r="C6" s="16" t="s">
        <v>72</v>
      </c>
      <c r="D6" s="16" t="s">
        <v>73</v>
      </c>
      <c r="E6" s="6" t="n">
        <v>1000</v>
      </c>
      <c r="F6" s="7" t="n">
        <v>2</v>
      </c>
      <c r="G6" s="6" t="n">
        <v>34.9</v>
      </c>
      <c r="H6" s="6" t="n">
        <v>0</v>
      </c>
      <c r="I6" s="6" t="n">
        <v>69.8</v>
      </c>
      <c r="J6" s="6" t="n">
        <v>69.8</v>
      </c>
    </row>
    <row collapsed="false" customFormat="false" customHeight="false" hidden="false" ht="12.1" outlineLevel="0" r="7">
      <c r="A7" s="35" t="n">
        <v>45538</v>
      </c>
      <c r="B7" s="16" t="s">
        <v>697</v>
      </c>
      <c r="C7" s="16" t="s">
        <v>99</v>
      </c>
      <c r="D7" s="16" t="s">
        <v>100</v>
      </c>
      <c r="E7" s="6" t="n">
        <v>1000</v>
      </c>
      <c r="F7" s="7" t="n">
        <v>2</v>
      </c>
      <c r="G7" s="6" t="n">
        <v>44.88</v>
      </c>
      <c r="H7" s="6" t="n">
        <v>0</v>
      </c>
      <c r="I7" s="6" t="n">
        <v>89.76</v>
      </c>
      <c r="J7" s="6" t="n">
        <v>89.76</v>
      </c>
    </row>
    <row collapsed="false" customFormat="false" customHeight="false" hidden="false" ht="12.1" outlineLevel="0" r="8">
      <c r="A8" s="35" t="n">
        <v>45559</v>
      </c>
      <c r="B8" s="16" t="s">
        <v>697</v>
      </c>
      <c r="C8" s="16" t="s">
        <v>114</v>
      </c>
      <c r="D8" s="16" t="s">
        <v>115</v>
      </c>
      <c r="E8" s="6" t="n">
        <v>1000</v>
      </c>
      <c r="F8" s="7" t="n">
        <v>1</v>
      </c>
      <c r="G8" s="6" t="n">
        <v>56.1</v>
      </c>
      <c r="H8" s="6" t="n">
        <v>0</v>
      </c>
      <c r="I8" s="6" t="n">
        <v>56.1</v>
      </c>
      <c r="J8" s="6" t="n">
        <v>56.1</v>
      </c>
    </row>
    <row collapsed="false" customFormat="false" customHeight="false" hidden="false" ht="12.1" outlineLevel="0" r="9">
      <c r="A9" s="35" t="n">
        <v>45566</v>
      </c>
      <c r="B9" s="16" t="s">
        <v>697</v>
      </c>
      <c r="C9" s="16" t="s">
        <v>111</v>
      </c>
      <c r="D9" s="16" t="s">
        <v>112</v>
      </c>
      <c r="E9" s="6" t="n">
        <v>1000</v>
      </c>
      <c r="F9" s="7" t="n">
        <v>2</v>
      </c>
      <c r="G9" s="6" t="n">
        <v>38.39</v>
      </c>
      <c r="H9" s="6" t="n">
        <v>0</v>
      </c>
      <c r="I9" s="6" t="n">
        <v>76.78</v>
      </c>
      <c r="J9" s="6" t="n">
        <v>76.78</v>
      </c>
    </row>
    <row collapsed="false" customFormat="false" customHeight="false" hidden="false" ht="12.1" outlineLevel="0" r="10">
      <c r="A10" s="35" t="n">
        <v>45584</v>
      </c>
      <c r="B10" s="16" t="s">
        <v>697</v>
      </c>
      <c r="C10" s="16" t="s">
        <v>431</v>
      </c>
      <c r="D10" s="16" t="s">
        <v>708</v>
      </c>
      <c r="E10" s="6" t="n">
        <v>1000</v>
      </c>
      <c r="F10" s="7" t="n">
        <v>2</v>
      </c>
      <c r="G10" s="6" t="n">
        <v>17.45</v>
      </c>
      <c r="H10" s="6" t="n">
        <v>0</v>
      </c>
      <c r="I10" s="6" t="n">
        <v>34.9</v>
      </c>
      <c r="J10" s="6" t="n">
        <v>34.9</v>
      </c>
    </row>
    <row collapsed="false" customFormat="false" customHeight="false" hidden="false" ht="12.1" outlineLevel="0" r="11">
      <c r="A11" s="35" t="n">
        <v>45591</v>
      </c>
      <c r="B11" s="16" t="s">
        <v>697</v>
      </c>
      <c r="C11" s="16" t="s">
        <v>432</v>
      </c>
      <c r="D11" s="16" t="s">
        <v>709</v>
      </c>
      <c r="E11" s="6" t="n">
        <v>1000</v>
      </c>
      <c r="F11" s="7" t="n">
        <v>2</v>
      </c>
      <c r="G11" s="6" t="n">
        <v>16.68</v>
      </c>
      <c r="H11" s="6" t="n">
        <v>0</v>
      </c>
      <c r="I11" s="6" t="n">
        <v>33.36</v>
      </c>
      <c r="J11" s="6" t="n">
        <v>33.36</v>
      </c>
    </row>
    <row collapsed="false" customFormat="false" customHeight="false" hidden="false" ht="12.1" outlineLevel="0" r="12">
      <c r="A12" s="35" t="n">
        <v>45614</v>
      </c>
      <c r="B12" s="16" t="s">
        <v>697</v>
      </c>
      <c r="C12" s="16" t="s">
        <v>431</v>
      </c>
      <c r="D12" s="16" t="s">
        <v>708</v>
      </c>
      <c r="E12" s="6" t="n">
        <v>1000</v>
      </c>
      <c r="F12" s="7" t="n">
        <v>3</v>
      </c>
      <c r="G12" s="6" t="n">
        <v>18.38</v>
      </c>
      <c r="H12" s="6" t="n">
        <v>0</v>
      </c>
      <c r="I12" s="6" t="n">
        <v>55.14</v>
      </c>
      <c r="J12" s="6" t="n">
        <v>55.14</v>
      </c>
    </row>
    <row collapsed="false" customFormat="false" customHeight="false" hidden="false" ht="12.1" outlineLevel="0" r="13">
      <c r="A13" s="35" t="n">
        <v>45621</v>
      </c>
      <c r="B13" s="16" t="s">
        <v>697</v>
      </c>
      <c r="C13" s="16" t="s">
        <v>432</v>
      </c>
      <c r="D13" s="16" t="s">
        <v>709</v>
      </c>
      <c r="E13" s="6" t="n">
        <v>1000</v>
      </c>
      <c r="F13" s="7" t="n">
        <v>4</v>
      </c>
      <c r="G13" s="6" t="n">
        <v>17.95</v>
      </c>
      <c r="H13" s="6" t="n">
        <v>0</v>
      </c>
      <c r="I13" s="6" t="n">
        <v>71.8</v>
      </c>
      <c r="J13" s="6" t="n">
        <v>71.8</v>
      </c>
    </row>
    <row collapsed="false" customFormat="false" customHeight="false" hidden="false" ht="12.1" outlineLevel="0" r="14">
      <c r="A14" s="35" t="n">
        <v>45622</v>
      </c>
      <c r="B14" s="16" t="s">
        <v>697</v>
      </c>
      <c r="C14" s="16" t="s">
        <v>102</v>
      </c>
      <c r="D14" s="16" t="s">
        <v>103</v>
      </c>
      <c r="E14" s="6" t="n">
        <v>1000</v>
      </c>
      <c r="F14" s="7" t="n">
        <v>2</v>
      </c>
      <c r="G14" s="6" t="n">
        <v>47.37</v>
      </c>
      <c r="H14" s="6" t="n">
        <v>0</v>
      </c>
      <c r="I14" s="6" t="n">
        <v>94.74</v>
      </c>
      <c r="J14" s="6" t="n">
        <v>94.74</v>
      </c>
    </row>
    <row collapsed="false" customFormat="false" customHeight="false" hidden="false" ht="12.1" outlineLevel="0" r="15">
      <c r="A15" s="35" t="n">
        <v>45629</v>
      </c>
      <c r="B15" s="16" t="s">
        <v>697</v>
      </c>
      <c r="C15" s="16" t="s">
        <v>105</v>
      </c>
      <c r="D15" s="16" t="s">
        <v>106</v>
      </c>
      <c r="E15" s="6" t="n">
        <v>1000</v>
      </c>
      <c r="F15" s="7" t="n">
        <v>4</v>
      </c>
      <c r="G15" s="6" t="n">
        <v>35.4</v>
      </c>
      <c r="H15" s="6" t="n">
        <v>0</v>
      </c>
      <c r="I15" s="6" t="n">
        <v>141.6</v>
      </c>
      <c r="J15" s="6" t="n">
        <v>141.6</v>
      </c>
    </row>
    <row collapsed="false" customFormat="false" customHeight="false" hidden="false" ht="12.1" outlineLevel="0" r="16">
      <c r="A16" s="35" t="n">
        <v>45644</v>
      </c>
      <c r="B16" s="16" t="s">
        <v>697</v>
      </c>
      <c r="C16" s="16" t="s">
        <v>431</v>
      </c>
      <c r="D16" s="16" t="s">
        <v>708</v>
      </c>
      <c r="E16" s="6" t="n">
        <v>1000</v>
      </c>
      <c r="F16" s="7" t="n">
        <v>3</v>
      </c>
      <c r="G16" s="6" t="n">
        <v>19.15</v>
      </c>
      <c r="H16" s="6" t="n">
        <v>0</v>
      </c>
      <c r="I16" s="6" t="n">
        <v>57.45</v>
      </c>
      <c r="J16" s="6" t="n">
        <v>57.45</v>
      </c>
    </row>
    <row collapsed="false" customFormat="false" customHeight="false" hidden="false" ht="12.1" outlineLevel="0" r="17">
      <c r="A17" s="35" t="n">
        <v>45651</v>
      </c>
      <c r="B17" s="16" t="s">
        <v>697</v>
      </c>
      <c r="C17" s="16" t="s">
        <v>432</v>
      </c>
      <c r="D17" s="16" t="s">
        <v>709</v>
      </c>
      <c r="E17" s="6" t="n">
        <v>1000</v>
      </c>
      <c r="F17" s="7" t="n">
        <v>4</v>
      </c>
      <c r="G17" s="6" t="n">
        <v>18.33</v>
      </c>
      <c r="H17" s="6" t="n">
        <v>0</v>
      </c>
      <c r="I17" s="6" t="n">
        <v>73.32</v>
      </c>
      <c r="J17" s="6" t="n">
        <v>73.32</v>
      </c>
    </row>
    <row collapsed="false" customFormat="false" customHeight="false" hidden="false" ht="12.1" outlineLevel="0" r="18">
      <c r="A18" s="35" t="n">
        <v>45674</v>
      </c>
      <c r="B18" s="16" t="s">
        <v>697</v>
      </c>
      <c r="C18" s="16" t="s">
        <v>431</v>
      </c>
      <c r="D18" s="16" t="s">
        <v>708</v>
      </c>
      <c r="E18" s="6" t="n">
        <v>1000</v>
      </c>
      <c r="F18" s="7" t="n">
        <v>3</v>
      </c>
      <c r="G18" s="6" t="n">
        <v>19.15</v>
      </c>
      <c r="H18" s="6" t="n">
        <v>0</v>
      </c>
      <c r="I18" s="6" t="n">
        <v>57.45</v>
      </c>
      <c r="J18" s="6" t="n">
        <v>57.45</v>
      </c>
    </row>
    <row collapsed="false" customFormat="false" customHeight="false" hidden="false" ht="12.1" outlineLevel="0" r="19">
      <c r="A19" s="35" t="n">
        <v>45681</v>
      </c>
      <c r="B19" s="16" t="s">
        <v>697</v>
      </c>
      <c r="C19" s="16" t="s">
        <v>432</v>
      </c>
      <c r="D19" s="16" t="s">
        <v>709</v>
      </c>
      <c r="E19" s="6" t="n">
        <v>1000</v>
      </c>
      <c r="F19" s="7" t="n">
        <v>4</v>
      </c>
      <c r="G19" s="6" t="n">
        <v>18.33</v>
      </c>
      <c r="H19" s="6" t="n">
        <v>0</v>
      </c>
      <c r="I19" s="6" t="n">
        <v>73.32</v>
      </c>
      <c r="J19" s="6" t="n">
        <v>73.32</v>
      </c>
    </row>
    <row collapsed="false" customFormat="false" customHeight="false" hidden="false" ht="12.1" outlineLevel="0" r="20">
      <c r="A20" s="35" t="n">
        <v>45685</v>
      </c>
      <c r="B20" s="16" t="s">
        <v>697</v>
      </c>
      <c r="C20" s="16" t="s">
        <v>78</v>
      </c>
      <c r="D20" s="16" t="s">
        <v>79</v>
      </c>
      <c r="E20" s="6" t="n">
        <v>1000</v>
      </c>
      <c r="F20" s="7" t="n">
        <v>2</v>
      </c>
      <c r="G20" s="6" t="n">
        <v>30.42</v>
      </c>
      <c r="H20" s="6" t="n">
        <v>0</v>
      </c>
      <c r="I20" s="6" t="n">
        <v>60.84</v>
      </c>
      <c r="J20" s="6" t="n">
        <v>60.84</v>
      </c>
    </row>
    <row collapsed="false" customFormat="false" customHeight="false" hidden="false" ht="12.1" outlineLevel="0" r="21">
      <c r="A21" s="35" t="n">
        <v>45699</v>
      </c>
      <c r="B21" s="16" t="s">
        <v>697</v>
      </c>
      <c r="C21" s="16" t="s">
        <v>72</v>
      </c>
      <c r="D21" s="16" t="s">
        <v>73</v>
      </c>
      <c r="E21" s="6" t="n">
        <v>1000</v>
      </c>
      <c r="F21" s="7" t="n">
        <v>2</v>
      </c>
      <c r="G21" s="6" t="n">
        <v>34.9</v>
      </c>
      <c r="H21" s="6" t="n">
        <v>0</v>
      </c>
      <c r="I21" s="6" t="n">
        <v>69.8</v>
      </c>
      <c r="J21" s="6" t="n">
        <v>69.8</v>
      </c>
    </row>
    <row collapsed="false" customFormat="false" customHeight="false" hidden="false" ht="12.1" outlineLevel="0" r="22">
      <c r="A22" s="35" t="n">
        <v>45704</v>
      </c>
      <c r="B22" s="16" t="s">
        <v>697</v>
      </c>
      <c r="C22" s="16" t="s">
        <v>431</v>
      </c>
      <c r="D22" s="16" t="s">
        <v>708</v>
      </c>
      <c r="E22" s="6" t="n">
        <v>1000</v>
      </c>
      <c r="F22" s="7" t="n">
        <v>3</v>
      </c>
      <c r="G22" s="6" t="n">
        <v>19.15</v>
      </c>
      <c r="H22" s="6" t="n">
        <v>0</v>
      </c>
      <c r="I22" s="6" t="n">
        <v>57.45</v>
      </c>
      <c r="J22" s="6" t="n">
        <v>57.45</v>
      </c>
    </row>
    <row collapsed="false" customFormat="false" customHeight="false" hidden="false" ht="12.1" outlineLevel="0" r="23">
      <c r="A23" s="35" t="n">
        <v>45711</v>
      </c>
      <c r="B23" s="16" t="s">
        <v>697</v>
      </c>
      <c r="C23" s="16" t="s">
        <v>432</v>
      </c>
      <c r="D23" s="16" t="s">
        <v>709</v>
      </c>
      <c r="E23" s="6" t="n">
        <v>1000</v>
      </c>
      <c r="F23" s="7" t="n">
        <v>5</v>
      </c>
      <c r="G23" s="6" t="n">
        <v>18.33</v>
      </c>
      <c r="H23" s="6" t="n">
        <v>0</v>
      </c>
      <c r="I23" s="6" t="n">
        <v>91.65</v>
      </c>
      <c r="J23" s="6" t="n">
        <v>91.65</v>
      </c>
    </row>
    <row collapsed="false" customFormat="false" customHeight="false" hidden="false" ht="12.1" outlineLevel="0" r="24">
      <c r="A24" s="35" t="n">
        <v>45720</v>
      </c>
      <c r="B24" s="16" t="s">
        <v>697</v>
      </c>
      <c r="C24" s="16" t="s">
        <v>99</v>
      </c>
      <c r="D24" s="16" t="s">
        <v>100</v>
      </c>
      <c r="E24" s="6" t="n">
        <v>1000</v>
      </c>
      <c r="F24" s="7" t="n">
        <v>5</v>
      </c>
      <c r="G24" s="6" t="n">
        <v>44.88</v>
      </c>
      <c r="H24" s="6" t="n">
        <v>0</v>
      </c>
      <c r="I24" s="6" t="n">
        <v>224.4</v>
      </c>
      <c r="J24" s="6" t="n">
        <v>224.4</v>
      </c>
    </row>
    <row collapsed="false" customFormat="false" customHeight="false" hidden="false" ht="12.1" outlineLevel="0" r="25">
      <c r="A25" s="35" t="n">
        <v>45734</v>
      </c>
      <c r="B25" s="16" t="s">
        <v>697</v>
      </c>
      <c r="C25" s="16" t="s">
        <v>431</v>
      </c>
      <c r="D25" s="16" t="s">
        <v>708</v>
      </c>
      <c r="E25" s="6" t="n">
        <v>1000</v>
      </c>
      <c r="F25" s="7" t="n">
        <v>3</v>
      </c>
      <c r="G25" s="6" t="n">
        <v>19.15</v>
      </c>
      <c r="H25" s="6" t="n">
        <v>0</v>
      </c>
      <c r="I25" s="6" t="n">
        <v>57.45</v>
      </c>
      <c r="J25" s="6" t="n">
        <v>57.45</v>
      </c>
    </row>
    <row collapsed="false" customFormat="false" customHeight="false" hidden="false" ht="12.1" outlineLevel="0" r="26">
      <c r="A26" s="35" t="n">
        <v>45741</v>
      </c>
      <c r="B26" s="16" t="s">
        <v>697</v>
      </c>
      <c r="C26" s="16" t="s">
        <v>114</v>
      </c>
      <c r="D26" s="16" t="s">
        <v>115</v>
      </c>
      <c r="E26" s="6" t="n">
        <v>1000</v>
      </c>
      <c r="F26" s="7" t="n">
        <v>1</v>
      </c>
      <c r="G26" s="6" t="n">
        <v>56.1</v>
      </c>
      <c r="H26" s="6" t="n">
        <v>0</v>
      </c>
      <c r="I26" s="6" t="n">
        <v>56.1</v>
      </c>
      <c r="J26" s="6" t="n">
        <v>56.1</v>
      </c>
    </row>
    <row collapsed="false" customFormat="false" customHeight="false" hidden="false" ht="12.1" outlineLevel="0" r="27">
      <c r="A27" s="35" t="n">
        <v>45741</v>
      </c>
      <c r="B27" s="16" t="s">
        <v>697</v>
      </c>
      <c r="C27" s="16" t="s">
        <v>432</v>
      </c>
      <c r="D27" s="16" t="s">
        <v>709</v>
      </c>
      <c r="E27" s="6" t="n">
        <v>1000</v>
      </c>
      <c r="F27" s="7" t="n">
        <v>5</v>
      </c>
      <c r="G27" s="6" t="n">
        <v>18.33</v>
      </c>
      <c r="H27" s="6" t="n">
        <v>0</v>
      </c>
      <c r="I27" s="6" t="n">
        <v>91.65</v>
      </c>
      <c r="J27" s="6" t="n">
        <v>91.65</v>
      </c>
    </row>
    <row collapsed="false" customFormat="false" customHeight="false" hidden="false" ht="12.1" outlineLevel="0" r="28">
      <c r="A28" s="35" t="n">
        <v>45748</v>
      </c>
      <c r="B28" s="16" t="s">
        <v>697</v>
      </c>
      <c r="C28" s="16" t="s">
        <v>111</v>
      </c>
      <c r="D28" s="16" t="s">
        <v>112</v>
      </c>
      <c r="E28" s="6" t="n">
        <v>1000</v>
      </c>
      <c r="F28" s="7" t="n">
        <v>2</v>
      </c>
      <c r="G28" s="6" t="n">
        <v>38.39</v>
      </c>
      <c r="H28" s="6" t="n">
        <v>0</v>
      </c>
      <c r="I28" s="6" t="n">
        <v>76.78</v>
      </c>
      <c r="J28" s="6" t="n">
        <v>76.78</v>
      </c>
    </row>
    <row collapsed="false" customFormat="false" customHeight="false" hidden="false" ht="12.1" outlineLevel="0" r="29">
      <c r="A29" s="35" t="n">
        <v>45755</v>
      </c>
      <c r="B29" s="16" t="s">
        <v>697</v>
      </c>
      <c r="C29" s="16" t="s">
        <v>108</v>
      </c>
      <c r="D29" s="16" t="s">
        <v>109</v>
      </c>
      <c r="E29" s="6" t="n">
        <v>1000</v>
      </c>
      <c r="F29" s="7" t="n">
        <v>2</v>
      </c>
      <c r="G29" s="6" t="n">
        <v>39.64</v>
      </c>
      <c r="H29" s="6" t="n">
        <v>0</v>
      </c>
      <c r="I29" s="6" t="n">
        <v>79.28</v>
      </c>
      <c r="J29" s="6" t="n">
        <v>79.28</v>
      </c>
    </row>
    <row collapsed="false" customFormat="false" customHeight="false" hidden="false" ht="12.1" outlineLevel="0" r="30">
      <c r="A30" s="35" t="n">
        <v>45762</v>
      </c>
      <c r="B30" s="16" t="s">
        <v>697</v>
      </c>
      <c r="C30" s="16" t="s">
        <v>117</v>
      </c>
      <c r="D30" s="16" t="s">
        <v>118</v>
      </c>
      <c r="E30" s="6" t="n">
        <v>1000</v>
      </c>
      <c r="F30" s="7" t="n">
        <v>1</v>
      </c>
      <c r="G30" s="6" t="n">
        <v>38.15</v>
      </c>
      <c r="H30" s="6" t="n">
        <v>0</v>
      </c>
      <c r="I30" s="6" t="n">
        <v>38.15</v>
      </c>
      <c r="J30" s="6" t="n">
        <v>38.15</v>
      </c>
    </row>
    <row collapsed="false" customFormat="false" customHeight="false" hidden="false" ht="12.1" outlineLevel="0" r="31">
      <c r="A31" s="35" t="n">
        <v>45764</v>
      </c>
      <c r="B31" s="16" t="s">
        <v>697</v>
      </c>
      <c r="C31" s="16" t="s">
        <v>431</v>
      </c>
      <c r="D31" s="16" t="s">
        <v>708</v>
      </c>
      <c r="E31" s="6" t="n">
        <v>1000</v>
      </c>
      <c r="F31" s="7" t="n">
        <v>3</v>
      </c>
      <c r="G31" s="6" t="n">
        <v>19.15</v>
      </c>
      <c r="H31" s="6" t="n">
        <v>0</v>
      </c>
      <c r="I31" s="6" t="n">
        <v>57.45</v>
      </c>
      <c r="J31" s="6" t="n">
        <v>57.45</v>
      </c>
    </row>
    <row collapsed="false" customFormat="false" customHeight="false" hidden="false" ht="12.1" outlineLevel="0" r="32">
      <c r="A32" s="35" t="n">
        <v>45771</v>
      </c>
      <c r="B32" s="16" t="s">
        <v>697</v>
      </c>
      <c r="C32" s="16" t="s">
        <v>432</v>
      </c>
      <c r="D32" s="16" t="s">
        <v>709</v>
      </c>
      <c r="E32" s="6" t="n">
        <v>1000</v>
      </c>
      <c r="F32" s="7" t="n">
        <v>5</v>
      </c>
      <c r="G32" s="6" t="n">
        <v>18.33</v>
      </c>
      <c r="H32" s="6" t="n">
        <v>0</v>
      </c>
      <c r="I32" s="6" t="n">
        <v>91.65</v>
      </c>
      <c r="J32" s="6" t="n">
        <v>91.65</v>
      </c>
    </row>
    <row collapsed="false" customFormat="false" customHeight="false" hidden="false" ht="12.1" outlineLevel="0" r="33">
      <c r="A33" s="35" t="n">
        <v>45794</v>
      </c>
      <c r="B33" s="16" t="s">
        <v>697</v>
      </c>
      <c r="C33" s="16" t="s">
        <v>431</v>
      </c>
      <c r="D33" s="16" t="s">
        <v>708</v>
      </c>
      <c r="E33" s="6" t="n">
        <v>1000</v>
      </c>
      <c r="F33" s="7" t="n">
        <v>3</v>
      </c>
      <c r="G33" s="6" t="n">
        <v>19.15</v>
      </c>
      <c r="H33" s="6" t="n">
        <v>0</v>
      </c>
      <c r="I33" s="6" t="n">
        <v>57.45</v>
      </c>
      <c r="J33" s="6" t="n">
        <v>57.45</v>
      </c>
    </row>
    <row collapsed="false" customFormat="false" customHeight="false" hidden="false" ht="12.1" outlineLevel="0" r="34">
      <c r="A34" s="35" t="n">
        <v>45801</v>
      </c>
      <c r="B34" s="16" t="s">
        <v>697</v>
      </c>
      <c r="C34" s="16" t="s">
        <v>432</v>
      </c>
      <c r="D34" s="16" t="s">
        <v>709</v>
      </c>
      <c r="E34" s="6" t="n">
        <v>1000</v>
      </c>
      <c r="F34" s="7" t="n">
        <v>5</v>
      </c>
      <c r="G34" s="6" t="n">
        <v>18.33</v>
      </c>
      <c r="H34" s="6" t="n">
        <v>0</v>
      </c>
      <c r="I34" s="6" t="n">
        <v>91.65</v>
      </c>
      <c r="J34" s="6" t="n">
        <v>91.65</v>
      </c>
    </row>
    <row collapsed="false" customFormat="false" customHeight="false" hidden="false" ht="12.1" outlineLevel="0" r="35">
      <c r="A35" s="35" t="n">
        <v>45804</v>
      </c>
      <c r="B35" s="16" t="s">
        <v>697</v>
      </c>
      <c r="C35" s="16" t="s">
        <v>102</v>
      </c>
      <c r="D35" s="16" t="s">
        <v>103</v>
      </c>
      <c r="E35" s="6" t="n">
        <v>1000</v>
      </c>
      <c r="F35" s="7" t="n">
        <v>2</v>
      </c>
      <c r="G35" s="6" t="n">
        <v>47.37</v>
      </c>
      <c r="H35" s="6" t="n">
        <v>0</v>
      </c>
      <c r="I35" s="6" t="n">
        <v>94.74</v>
      </c>
      <c r="J35" s="6" t="n">
        <v>94.74</v>
      </c>
    </row>
    <row collapsed="false" customFormat="false" customHeight="false" hidden="false" ht="12.1" outlineLevel="0" r="36">
      <c r="A36" s="35" t="n">
        <v>45811</v>
      </c>
      <c r="B36" s="16" t="s">
        <v>697</v>
      </c>
      <c r="C36" s="16" t="s">
        <v>105</v>
      </c>
      <c r="D36" s="16" t="s">
        <v>106</v>
      </c>
      <c r="E36" s="6" t="n">
        <v>1000</v>
      </c>
      <c r="F36" s="7" t="n">
        <v>4</v>
      </c>
      <c r="G36" s="6" t="n">
        <v>35.4</v>
      </c>
      <c r="H36" s="6" t="n">
        <v>0</v>
      </c>
      <c r="I36" s="6" t="n">
        <v>141.6</v>
      </c>
      <c r="J36" s="6" t="n">
        <v>141.6</v>
      </c>
    </row>
    <row collapsed="false" customFormat="false" customHeight="false" hidden="false" ht="12.1" outlineLevel="0" r="37">
      <c r="A37" s="35" t="n">
        <v>45824</v>
      </c>
      <c r="B37" s="16" t="s">
        <v>697</v>
      </c>
      <c r="C37" s="16" t="s">
        <v>431</v>
      </c>
      <c r="D37" s="16" t="s">
        <v>708</v>
      </c>
      <c r="E37" s="6" t="n">
        <v>1000</v>
      </c>
      <c r="F37" s="7" t="n">
        <v>3</v>
      </c>
      <c r="G37" s="6" t="n">
        <v>19.1</v>
      </c>
      <c r="H37" s="6" t="n">
        <v>0</v>
      </c>
      <c r="I37" s="6" t="n">
        <v>57.3</v>
      </c>
      <c r="J37" s="6" t="n">
        <v>57.3</v>
      </c>
    </row>
    <row collapsed="false" customFormat="false" customHeight="false" hidden="false" ht="12.1" outlineLevel="0" r="38">
      <c r="A38" s="35" t="n">
        <v>45831</v>
      </c>
      <c r="B38" s="16" t="s">
        <v>697</v>
      </c>
      <c r="C38" s="16" t="s">
        <v>432</v>
      </c>
      <c r="D38" s="16" t="s">
        <v>709</v>
      </c>
      <c r="E38" s="6" t="n">
        <v>1000</v>
      </c>
      <c r="F38" s="7" t="n">
        <v>5</v>
      </c>
      <c r="G38" s="6" t="n">
        <v>18.08</v>
      </c>
      <c r="H38" s="6" t="n">
        <v>0</v>
      </c>
      <c r="I38" s="6" t="n">
        <v>90.4</v>
      </c>
      <c r="J38" s="6" t="n">
        <v>90.4</v>
      </c>
    </row>
    <row collapsed="false" customFormat="false" customHeight="false" hidden="false" ht="12.1" outlineLevel="0" r="39">
      <c r="A39" s="35" t="n">
        <v>45854</v>
      </c>
      <c r="B39" s="16" t="s">
        <v>697</v>
      </c>
      <c r="C39" s="16" t="s">
        <v>431</v>
      </c>
      <c r="D39" s="16" t="s">
        <v>708</v>
      </c>
      <c r="E39" s="6" t="n">
        <v>1000</v>
      </c>
      <c r="F39" s="7" t="n">
        <v>3</v>
      </c>
      <c r="G39" s="6" t="n">
        <v>18.33</v>
      </c>
      <c r="H39" s="6" t="n">
        <v>0</v>
      </c>
      <c r="I39" s="6" t="n">
        <v>54.99</v>
      </c>
      <c r="J39" s="6" t="n">
        <v>54.99</v>
      </c>
    </row>
    <row collapsed="false" customFormat="false" customHeight="false" hidden="false" ht="12.1" outlineLevel="0" r="40">
      <c r="A40" s="35" t="n">
        <v>45861</v>
      </c>
      <c r="B40" s="16" t="s">
        <v>697</v>
      </c>
      <c r="C40" s="16" t="s">
        <v>432</v>
      </c>
      <c r="D40" s="16" t="s">
        <v>709</v>
      </c>
      <c r="E40" s="6" t="n">
        <v>1000</v>
      </c>
      <c r="F40" s="7" t="n">
        <v>5</v>
      </c>
      <c r="G40" s="6" t="n">
        <v>17.51</v>
      </c>
      <c r="H40" s="6" t="n">
        <v>0</v>
      </c>
      <c r="I40" s="6" t="n">
        <v>87.55</v>
      </c>
      <c r="J40" s="6" t="n">
        <v>87.55</v>
      </c>
    </row>
    <row collapsed="false" customFormat="false" customHeight="false" hidden="false" ht="12.1" outlineLevel="0" r="41">
      <c r="A41" s="35" t="n">
        <v>45867</v>
      </c>
      <c r="B41" s="16" t="s">
        <v>697</v>
      </c>
      <c r="C41" s="16" t="s">
        <v>78</v>
      </c>
      <c r="D41" s="16" t="s">
        <v>79</v>
      </c>
      <c r="E41" s="6" t="n">
        <v>1000</v>
      </c>
      <c r="F41" s="7" t="n">
        <v>2</v>
      </c>
      <c r="G41" s="6" t="n">
        <v>30.42</v>
      </c>
      <c r="H41" s="6" t="n">
        <v>0</v>
      </c>
      <c r="I41" s="6" t="n">
        <v>60.84</v>
      </c>
      <c r="J41" s="6" t="n">
        <v>60.84</v>
      </c>
    </row>
    <row collapsed="false" customFormat="false" customHeight="false" hidden="false" ht="12.1" outlineLevel="0" r="42">
      <c r="A42" s="35" t="n">
        <v>45881</v>
      </c>
      <c r="B42" s="16" t="s">
        <v>697</v>
      </c>
      <c r="C42" s="16" t="s">
        <v>72</v>
      </c>
      <c r="D42" s="16" t="s">
        <v>73</v>
      </c>
      <c r="E42" s="6" t="n">
        <v>1000</v>
      </c>
      <c r="F42" s="7" t="n">
        <v>2</v>
      </c>
      <c r="G42" s="6" t="n">
        <v>34.9</v>
      </c>
      <c r="H42" s="6" t="n">
        <v>0</v>
      </c>
      <c r="I42" s="6" t="n">
        <v>69.8</v>
      </c>
      <c r="J42" s="6" t="n">
        <v>69.8</v>
      </c>
    </row>
    <row collapsed="false" customFormat="false" customHeight="false" hidden="false" ht="12.1" outlineLevel="0" r="43">
      <c r="A43" s="35" t="n">
        <v>45884</v>
      </c>
      <c r="B43" s="16" t="s">
        <v>697</v>
      </c>
      <c r="C43" s="16" t="s">
        <v>431</v>
      </c>
      <c r="D43" s="16" t="s">
        <v>708</v>
      </c>
      <c r="E43" s="6" t="n">
        <v>1000</v>
      </c>
      <c r="F43" s="7" t="n">
        <v>3</v>
      </c>
      <c r="G43" s="6" t="n">
        <v>17.62</v>
      </c>
      <c r="H43" s="6" t="n">
        <v>0</v>
      </c>
      <c r="I43" s="6" t="n">
        <v>52.86</v>
      </c>
      <c r="J43" s="6" t="n">
        <v>52.86</v>
      </c>
    </row>
    <row collapsed="false" customFormat="false" customHeight="false" hidden="false" ht="12.1" outlineLevel="0" r="44">
      <c r="A44" s="35" t="n">
        <v>45891</v>
      </c>
      <c r="B44" s="16" t="s">
        <v>697</v>
      </c>
      <c r="C44" s="16" t="s">
        <v>432</v>
      </c>
      <c r="D44" s="16" t="s">
        <v>709</v>
      </c>
      <c r="E44" s="6" t="n">
        <v>1000</v>
      </c>
      <c r="F44" s="7" t="n">
        <v>5</v>
      </c>
      <c r="G44" s="6" t="n">
        <v>16.41</v>
      </c>
      <c r="H44" s="6" t="n">
        <v>0</v>
      </c>
      <c r="I44" s="6" t="n">
        <v>82.05</v>
      </c>
      <c r="J44" s="6" t="n">
        <v>82.05</v>
      </c>
    </row>
    <row collapsed="false" customFormat="false" customHeight="false" hidden="false" ht="12.1" outlineLevel="0" r="45">
      <c r="A45" s="35" t="n">
        <v>45902</v>
      </c>
      <c r="B45" s="16" t="s">
        <v>697</v>
      </c>
      <c r="C45" s="16" t="s">
        <v>99</v>
      </c>
      <c r="D45" s="16" t="s">
        <v>100</v>
      </c>
      <c r="E45" s="6" t="n">
        <v>1000</v>
      </c>
      <c r="F45" s="7" t="n">
        <v>5</v>
      </c>
      <c r="G45" s="6" t="n">
        <v>44.88</v>
      </c>
      <c r="H45" s="6" t="n">
        <v>0</v>
      </c>
      <c r="I45" s="6" t="n">
        <v>224.4</v>
      </c>
      <c r="J45" s="6" t="n">
        <v>224.4</v>
      </c>
    </row>
    <row collapsed="false" customFormat="false" customHeight="false" hidden="false" ht="12.1" outlineLevel="0" r="46">
      <c r="A46" s="35" t="n">
        <v>45914</v>
      </c>
      <c r="B46" s="16" t="s">
        <v>697</v>
      </c>
      <c r="C46" s="16" t="s">
        <v>431</v>
      </c>
      <c r="D46" s="16" t="s">
        <v>708</v>
      </c>
      <c r="E46" s="6" t="n">
        <v>1000</v>
      </c>
      <c r="F46" s="7" t="n">
        <v>3</v>
      </c>
      <c r="G46" s="6" t="n">
        <v>16.68</v>
      </c>
      <c r="H46" s="6" t="n">
        <v>0</v>
      </c>
      <c r="I46" s="6" t="n">
        <v>50.04</v>
      </c>
      <c r="J46" s="6" t="n">
        <v>50.04</v>
      </c>
    </row>
    <row collapsed="false" customFormat="false" customHeight="false" hidden="false" ht="12.1" outlineLevel="0" r="47">
      <c r="A47" s="35" t="n">
        <v>45921</v>
      </c>
      <c r="B47" s="16" t="s">
        <v>697</v>
      </c>
      <c r="C47" s="16" t="s">
        <v>432</v>
      </c>
      <c r="D47" s="16" t="s">
        <v>709</v>
      </c>
      <c r="E47" s="6" t="n">
        <v>1000</v>
      </c>
      <c r="F47" s="7" t="n">
        <v>5</v>
      </c>
      <c r="G47" s="6" t="n">
        <v>15.84</v>
      </c>
      <c r="H47" s="6" t="n">
        <v>0</v>
      </c>
      <c r="I47" s="6" t="n">
        <v>79.2</v>
      </c>
      <c r="J47" s="6" t="n">
        <v>79.2</v>
      </c>
    </row>
    <row collapsed="false" customFormat="false" customHeight="false" hidden="false" ht="12.1" outlineLevel="0" r="48">
      <c r="A48" s="35" t="n">
        <v>45923</v>
      </c>
      <c r="B48" s="16" t="s">
        <v>697</v>
      </c>
      <c r="C48" s="16" t="s">
        <v>114</v>
      </c>
      <c r="D48" s="16" t="s">
        <v>115</v>
      </c>
      <c r="E48" s="6" t="n">
        <v>1000</v>
      </c>
      <c r="F48" s="7" t="n">
        <v>1</v>
      </c>
      <c r="G48" s="6" t="n">
        <v>56.1</v>
      </c>
      <c r="H48" s="6" t="n">
        <v>0</v>
      </c>
      <c r="I48" s="6" t="n">
        <v>56.1</v>
      </c>
      <c r="J48" s="6" t="n">
        <v>56.1</v>
      </c>
    </row>
    <row collapsed="false" customFormat="false" customHeight="false" hidden="false" ht="12.1" outlineLevel="0" r="49">
      <c r="A49" s="35" t="n">
        <v>45930</v>
      </c>
      <c r="B49" s="16" t="s">
        <v>697</v>
      </c>
      <c r="C49" s="16" t="s">
        <v>111</v>
      </c>
      <c r="D49" s="16" t="s">
        <v>112</v>
      </c>
      <c r="E49" s="6" t="n">
        <v>1000</v>
      </c>
      <c r="F49" s="7" t="n">
        <v>2</v>
      </c>
      <c r="G49" s="6" t="n">
        <v>38.39</v>
      </c>
      <c r="H49" s="6" t="n">
        <v>0</v>
      </c>
      <c r="I49" s="6" t="n">
        <v>76.78</v>
      </c>
      <c r="J49" s="6" t="n">
        <v>76.78</v>
      </c>
    </row>
    <row collapsed="false" customFormat="false" customHeight="false" hidden="false" ht="12.1" outlineLevel="0" r="50">
      <c r="A50" s="35" t="n">
        <v>45937</v>
      </c>
      <c r="B50" s="16" t="s">
        <v>697</v>
      </c>
      <c r="C50" s="16" t="s">
        <v>108</v>
      </c>
      <c r="D50" s="16" t="s">
        <v>109</v>
      </c>
      <c r="E50" s="6" t="n">
        <v>1000</v>
      </c>
      <c r="F50" s="7" t="n">
        <v>2</v>
      </c>
      <c r="G50" s="6" t="n">
        <v>39.64</v>
      </c>
      <c r="H50" s="6" t="n">
        <v>0</v>
      </c>
      <c r="I50" s="6" t="n">
        <v>79.28</v>
      </c>
      <c r="J50" s="6" t="n">
        <v>79.28</v>
      </c>
    </row>
    <row collapsed="false" customFormat="false" customHeight="false" hidden="false" ht="12.1" outlineLevel="0" r="51">
      <c r="A51" s="35" t="n">
        <v>45944</v>
      </c>
      <c r="B51" s="16" t="s">
        <v>697</v>
      </c>
      <c r="C51" s="16" t="s">
        <v>431</v>
      </c>
      <c r="D51" s="16" t="s">
        <v>708</v>
      </c>
      <c r="E51" s="6" t="n">
        <v>1000</v>
      </c>
      <c r="F51" s="7" t="n">
        <v>3</v>
      </c>
      <c r="G51" s="6" t="n">
        <v>16.03</v>
      </c>
      <c r="H51" s="6" t="n">
        <v>0</v>
      </c>
      <c r="I51" s="6" t="n">
        <v>48.09</v>
      </c>
      <c r="J51" s="6" t="n">
        <v>48.09</v>
      </c>
    </row>
    <row collapsed="false" customFormat="false" customHeight="false" hidden="false" ht="12.1" outlineLevel="0" r="52">
      <c r="A52" s="35" t="n">
        <v>45944</v>
      </c>
      <c r="B52" s="16" t="s">
        <v>697</v>
      </c>
      <c r="C52" s="16" t="s">
        <v>117</v>
      </c>
      <c r="D52" s="16" t="s">
        <v>118</v>
      </c>
      <c r="E52" s="6" t="n">
        <v>1000</v>
      </c>
      <c r="F52" s="7" t="n">
        <v>1</v>
      </c>
      <c r="G52" s="6" t="n">
        <v>38.15</v>
      </c>
      <c r="H52" s="6" t="n">
        <v>0</v>
      </c>
      <c r="I52" s="6" t="n">
        <v>38.15</v>
      </c>
      <c r="J52" s="6" t="n">
        <v>38.15</v>
      </c>
    </row>
    <row collapsed="false" customFormat="false" customHeight="false" hidden="false" ht="12.1" outlineLevel="0" r="53">
      <c r="A53" s="35" t="n">
        <v>45951</v>
      </c>
      <c r="B53" s="16" t="s">
        <v>697</v>
      </c>
      <c r="C53" s="16" t="s">
        <v>432</v>
      </c>
      <c r="D53" s="16" t="s">
        <v>709</v>
      </c>
      <c r="E53" s="6" t="n">
        <v>1000</v>
      </c>
      <c r="F53" s="7" t="n">
        <v>5</v>
      </c>
      <c r="G53" s="6" t="n">
        <v>15.04</v>
      </c>
      <c r="H53" s="6" t="n">
        <v>0</v>
      </c>
      <c r="I53" s="6" t="n">
        <v>75.2</v>
      </c>
      <c r="J53" s="6" t="n">
        <v>75.2</v>
      </c>
    </row>
    <row collapsed="false" customFormat="false" customHeight="false" hidden="false" ht="12.1" outlineLevel="0" r="54">
      <c r="A54" s="35" t="n">
        <v>45974</v>
      </c>
      <c r="B54" s="16" t="s">
        <v>697</v>
      </c>
      <c r="C54" s="16" t="s">
        <v>431</v>
      </c>
      <c r="D54" s="16" t="s">
        <v>708</v>
      </c>
      <c r="E54" s="6" t="n">
        <v>1000</v>
      </c>
      <c r="F54" s="7" t="n">
        <v>3</v>
      </c>
      <c r="G54" s="6" t="n">
        <v>15.7</v>
      </c>
      <c r="H54" s="6" t="n">
        <v>0</v>
      </c>
      <c r="I54" s="6" t="n">
        <v>47.1</v>
      </c>
      <c r="J54" s="6" t="n">
        <v>47.1</v>
      </c>
    </row>
    <row collapsed="false" customFormat="false" customHeight="false" hidden="false" ht="12.1" outlineLevel="0" r="55">
      <c r="A55" s="35" t="n">
        <v>45981</v>
      </c>
      <c r="B55" s="16" t="s">
        <v>697</v>
      </c>
      <c r="C55" s="16" t="s">
        <v>432</v>
      </c>
      <c r="D55" s="16" t="s">
        <v>709</v>
      </c>
      <c r="E55" s="6" t="n">
        <v>1000</v>
      </c>
      <c r="F55" s="7" t="n">
        <v>5</v>
      </c>
      <c r="G55" s="6" t="n">
        <v>14.78</v>
      </c>
      <c r="H55" s="6" t="n">
        <v>0</v>
      </c>
      <c r="I55" s="6" t="n">
        <v>73.9</v>
      </c>
      <c r="J55" s="6" t="n">
        <v>73.9</v>
      </c>
    </row>
    <row collapsed="false" customFormat="false" customHeight="false" hidden="false" ht="12.1" outlineLevel="0" r="56">
      <c r="A56" s="35" t="n">
        <v>45986</v>
      </c>
      <c r="B56" s="16" t="s">
        <v>697</v>
      </c>
      <c r="C56" s="16" t="s">
        <v>102</v>
      </c>
      <c r="D56" s="16" t="s">
        <v>103</v>
      </c>
      <c r="E56" s="6" t="n">
        <v>1000</v>
      </c>
      <c r="F56" s="7" t="n">
        <v>2</v>
      </c>
      <c r="G56" s="6" t="n">
        <v>47.37</v>
      </c>
      <c r="H56" s="6" t="n">
        <v>0</v>
      </c>
      <c r="I56" s="6" t="n">
        <v>94.74</v>
      </c>
      <c r="J56" s="6" t="n">
        <v>94.74</v>
      </c>
    </row>
    <row collapsed="false" customFormat="false" customHeight="false" hidden="false" ht="12.1" outlineLevel="0" r="57">
      <c r="A57" s="35" t="n">
        <v>45993</v>
      </c>
      <c r="B57" s="16" t="s">
        <v>697</v>
      </c>
      <c r="C57" s="16" t="s">
        <v>105</v>
      </c>
      <c r="D57" s="16" t="s">
        <v>106</v>
      </c>
      <c r="E57" s="6" t="n">
        <v>1000</v>
      </c>
      <c r="F57" s="7" t="n">
        <v>4</v>
      </c>
      <c r="G57" s="6" t="n">
        <v>35.4</v>
      </c>
      <c r="H57" s="6" t="n">
        <v>0</v>
      </c>
      <c r="I57" s="6" t="n">
        <v>141.6</v>
      </c>
      <c r="J57" s="6" t="n">
        <v>141.6</v>
      </c>
    </row>
    <row collapsed="false" customFormat="false" customHeight="false" hidden="false" ht="12.1" outlineLevel="0" r="58">
      <c r="A58" s="35" t="n">
        <v>46004</v>
      </c>
      <c r="B58" s="16" t="s">
        <v>697</v>
      </c>
      <c r="C58" s="16" t="s">
        <v>431</v>
      </c>
      <c r="D58" s="16" t="s">
        <v>708</v>
      </c>
      <c r="E58" s="6" t="n">
        <v>1000</v>
      </c>
      <c r="F58" s="7" t="n">
        <v>3</v>
      </c>
      <c r="G58" s="6" t="n">
        <v>15.45</v>
      </c>
      <c r="H58" s="6" t="n">
        <v>0</v>
      </c>
      <c r="I58" s="6" t="n">
        <v>46.35</v>
      </c>
      <c r="J58" s="6" t="n">
        <v>46.35</v>
      </c>
    </row>
    <row collapsed="false" customFormat="false" customHeight="false" hidden="false" ht="12.1" outlineLevel="0" r="59">
      <c r="A59" s="35" t="n">
        <v>46011</v>
      </c>
      <c r="B59" s="16" t="s">
        <v>697</v>
      </c>
      <c r="C59" s="16" t="s">
        <v>432</v>
      </c>
      <c r="D59" s="16" t="s">
        <v>709</v>
      </c>
      <c r="E59" s="6" t="n">
        <v>1000</v>
      </c>
      <c r="F59" s="7" t="n">
        <v>5</v>
      </c>
      <c r="G59" s="6" t="n">
        <v>14.63</v>
      </c>
      <c r="H59" s="6" t="n">
        <v>0</v>
      </c>
      <c r="I59" s="6" t="n">
        <v>73.15</v>
      </c>
      <c r="J59" s="6" t="n">
        <v>73.15</v>
      </c>
    </row>
    <row collapsed="false" customFormat="false" customHeight="false" hidden="false" ht="12.1" outlineLevel="0" r="60">
      <c r="A60" s="35" t="n">
        <v>46034</v>
      </c>
      <c r="B60" s="16" t="s">
        <v>697</v>
      </c>
      <c r="C60" s="16" t="s">
        <v>431</v>
      </c>
      <c r="D60" s="16" t="s">
        <v>708</v>
      </c>
      <c r="E60" s="6" t="n">
        <v>1000</v>
      </c>
      <c r="F60" s="7" t="n">
        <v>6</v>
      </c>
      <c r="G60" s="6" t="n">
        <v>15.23</v>
      </c>
      <c r="H60" s="6" t="n">
        <v>0</v>
      </c>
      <c r="I60" s="6" t="n">
        <v>91.38</v>
      </c>
      <c r="J60" s="6" t="n">
        <v>91.38</v>
      </c>
    </row>
    <row collapsed="false" customFormat="false" customHeight="false" hidden="false" ht="12.1" outlineLevel="0" r="61">
      <c r="A61" s="35" t="n">
        <v>46041</v>
      </c>
      <c r="B61" s="16" t="s">
        <v>697</v>
      </c>
      <c r="C61" s="16" t="s">
        <v>432</v>
      </c>
      <c r="D61" s="16" t="s">
        <v>709</v>
      </c>
      <c r="E61" s="6" t="n">
        <v>1000</v>
      </c>
      <c r="F61" s="7" t="n">
        <v>5</v>
      </c>
      <c r="G61" s="6" t="n">
        <v>14.32</v>
      </c>
      <c r="H61" s="6" t="n">
        <v>0</v>
      </c>
      <c r="I61" s="6" t="n">
        <v>71.6</v>
      </c>
      <c r="J61" s="6" t="n">
        <v>71.6</v>
      </c>
    </row>
    <row collapsed="false" customFormat="false" customHeight="false" hidden="false" ht="12.1" outlineLevel="0" r="62">
      <c r="A62" s="35" t="n">
        <v>46049</v>
      </c>
      <c r="B62" s="16" t="s">
        <v>697</v>
      </c>
      <c r="C62" s="16" t="s">
        <v>78</v>
      </c>
      <c r="D62" s="16" t="s">
        <v>79</v>
      </c>
      <c r="E62" s="6" t="n">
        <v>1000</v>
      </c>
      <c r="F62" s="7" t="n">
        <v>2</v>
      </c>
      <c r="G62" s="6" t="n">
        <v>30.42</v>
      </c>
      <c r="H62" s="6" t="n">
        <v>0</v>
      </c>
      <c r="I62" s="6" t="n">
        <v>60.84</v>
      </c>
      <c r="J62" s="6" t="n">
        <v>60.84</v>
      </c>
    </row>
    <row collapsed="false" customFormat="false" customHeight="false" hidden="false" ht="12.1" outlineLevel="0" r="63">
      <c r="A63" s="35" t="n">
        <v>46063</v>
      </c>
      <c r="B63" s="16" t="s">
        <v>697</v>
      </c>
      <c r="C63" s="16" t="s">
        <v>72</v>
      </c>
      <c r="D63" s="16" t="s">
        <v>73</v>
      </c>
      <c r="E63" s="6" t="n">
        <v>1000</v>
      </c>
      <c r="F63" s="7" t="n">
        <v>13</v>
      </c>
      <c r="G63" s="6" t="n">
        <v>34.9</v>
      </c>
      <c r="H63" s="6" t="n">
        <v>0</v>
      </c>
      <c r="I63" s="6" t="n">
        <v>453.7</v>
      </c>
      <c r="J63" s="6" t="n">
        <v>453.7</v>
      </c>
    </row>
    <row collapsed="false" customFormat="false" customHeight="false" hidden="false" ht="12.1" outlineLevel="0" r="64">
      <c r="A64" s="35" t="n">
        <v>46064</v>
      </c>
      <c r="B64" s="16" t="s">
        <v>697</v>
      </c>
      <c r="C64" s="16" t="s">
        <v>431</v>
      </c>
      <c r="D64" s="16" t="s">
        <v>708</v>
      </c>
      <c r="E64" s="6" t="n">
        <v>1000</v>
      </c>
      <c r="F64" s="7" t="n">
        <v>6</v>
      </c>
      <c r="G64" s="6" t="n">
        <v>15.04</v>
      </c>
      <c r="H64" s="6" t="n">
        <v>0</v>
      </c>
      <c r="I64" s="6" t="n">
        <v>90.24</v>
      </c>
      <c r="J64" s="6" t="n">
        <v>90.24</v>
      </c>
    </row>
    <row collapsed="false" customFormat="false" customHeight="false" hidden="false" ht="12.1" outlineLevel="0" r="65">
      <c r="A65" s="35" t="n">
        <v>46071</v>
      </c>
      <c r="B65" s="16" t="s">
        <v>697</v>
      </c>
      <c r="C65" s="16" t="s">
        <v>432</v>
      </c>
      <c r="D65" s="16" t="s">
        <v>709</v>
      </c>
      <c r="E65" s="6" t="n">
        <v>1000</v>
      </c>
      <c r="F65" s="7" t="n">
        <v>5</v>
      </c>
      <c r="G65" s="6" t="n">
        <v>14.22</v>
      </c>
      <c r="H65" s="6" t="n">
        <v>0</v>
      </c>
      <c r="I65" s="6" t="n">
        <v>71.1</v>
      </c>
      <c r="J65" s="6" t="n">
        <v>71.1</v>
      </c>
    </row>
    <row collapsed="false" customFormat="false" customHeight="false" hidden="false" ht="12.1" outlineLevel="0" r="66">
      <c r="A66" s="35" t="n">
        <v>46084</v>
      </c>
      <c r="B66" s="16" t="s">
        <v>697</v>
      </c>
      <c r="C66" s="16" t="s">
        <v>99</v>
      </c>
      <c r="D66" s="16" t="s">
        <v>100</v>
      </c>
      <c r="E66" s="6" t="n">
        <v>1000</v>
      </c>
      <c r="F66" s="7" t="n">
        <v>5</v>
      </c>
      <c r="G66" s="6" t="n">
        <v>44.88</v>
      </c>
      <c r="H66" s="6" t="n">
        <v>0</v>
      </c>
      <c r="I66" s="6" t="n">
        <v>224.4</v>
      </c>
      <c r="J66" s="6" t="n">
        <v>224.4</v>
      </c>
    </row>
    <row collapsed="false" customFormat="false" customHeight="false" hidden="false" ht="12.1" outlineLevel="0" r="67">
      <c r="A67" s="35" t="n">
        <v>46094</v>
      </c>
      <c r="B67" s="16" t="s">
        <v>697</v>
      </c>
      <c r="C67" s="16" t="s">
        <v>431</v>
      </c>
      <c r="D67" s="16" t="s">
        <v>708</v>
      </c>
      <c r="E67" s="6" t="n">
        <v>1000</v>
      </c>
      <c r="F67" s="7" t="n">
        <v>6</v>
      </c>
      <c r="G67" s="6" t="n">
        <v>14.77</v>
      </c>
      <c r="H67" s="6" t="n">
        <v>0</v>
      </c>
      <c r="I67" s="6" t="n">
        <v>88.62</v>
      </c>
      <c r="J67" s="6" t="n">
        <v>88.62</v>
      </c>
    </row>
    <row collapsed="false" customFormat="false" customHeight="false" hidden="false" ht="12.1" outlineLevel="0" r="68">
      <c r="A68" s="35" t="n">
        <v>46101</v>
      </c>
      <c r="B68" s="16" t="s">
        <v>697</v>
      </c>
      <c r="C68" s="16" t="s">
        <v>432</v>
      </c>
      <c r="D68" s="16" t="s">
        <v>709</v>
      </c>
      <c r="E68" s="6" t="n">
        <v>1000</v>
      </c>
      <c r="F68" s="7" t="n">
        <v>5</v>
      </c>
      <c r="G68" s="6" t="n">
        <v>13.85</v>
      </c>
      <c r="H68" s="6" t="n">
        <v>0</v>
      </c>
      <c r="I68" s="6" t="n">
        <v>69.25</v>
      </c>
      <c r="J68" s="6" t="n">
        <v>69.25</v>
      </c>
    </row>
    <row collapsed="false" customFormat="false" customHeight="false" hidden="false" ht="12.1" outlineLevel="0" r="69">
      <c r="A69" s="35" t="n">
        <v>46105</v>
      </c>
      <c r="B69" s="16" t="s">
        <v>697</v>
      </c>
      <c r="C69" s="16" t="s">
        <v>114</v>
      </c>
      <c r="D69" s="16" t="s">
        <v>115</v>
      </c>
      <c r="E69" s="6" t="n">
        <v>1000</v>
      </c>
      <c r="F69" s="7" t="n">
        <v>2</v>
      </c>
      <c r="G69" s="6" t="n">
        <v>56.1</v>
      </c>
      <c r="H69" s="6" t="n">
        <v>0</v>
      </c>
      <c r="I69" s="6" t="n">
        <v>112.2</v>
      </c>
      <c r="J69" s="6" t="n">
        <v>112.2</v>
      </c>
    </row>
    <row collapsed="false" customFormat="false" customHeight="false" hidden="false" ht="12.1" outlineLevel="0" r="70">
      <c r="A70" s="35" t="n">
        <v>46112</v>
      </c>
      <c r="B70" s="16" t="s">
        <v>697</v>
      </c>
      <c r="C70" s="16" t="s">
        <v>111</v>
      </c>
      <c r="D70" s="16" t="s">
        <v>112</v>
      </c>
      <c r="E70" s="6" t="n">
        <v>1000</v>
      </c>
      <c r="F70" s="7" t="n">
        <v>2</v>
      </c>
      <c r="G70" s="6" t="n">
        <v>38.39</v>
      </c>
      <c r="H70" s="6" t="n">
        <v>0</v>
      </c>
      <c r="I70" s="6" t="n">
        <v>76.78</v>
      </c>
      <c r="J70" s="6" t="n">
        <v>76.78</v>
      </c>
    </row>
    <row collapsed="false" customFormat="false" customHeight="false" hidden="false" ht="12.1" outlineLevel="0" r="71">
      <c r="A71" s="35" t="n">
        <v>46119</v>
      </c>
      <c r="B71" s="16" t="s">
        <v>697</v>
      </c>
      <c r="C71" s="16" t="s">
        <v>108</v>
      </c>
      <c r="D71" s="16" t="s">
        <v>109</v>
      </c>
      <c r="E71" s="6" t="n">
        <v>1000</v>
      </c>
      <c r="F71" s="7" t="n">
        <v>2</v>
      </c>
      <c r="G71" s="6" t="n">
        <v>39.64</v>
      </c>
      <c r="H71" s="6" t="n">
        <v>0</v>
      </c>
      <c r="I71" s="6" t="n">
        <v>79.28</v>
      </c>
      <c r="J71" s="6" t="n">
        <v>79.28</v>
      </c>
    </row>
    <row collapsed="false" customFormat="false" customHeight="false" hidden="false" ht="12.1" outlineLevel="0" r="72">
      <c r="A72" s="35" t="n">
        <v>46124</v>
      </c>
      <c r="B72" s="16" t="s">
        <v>697</v>
      </c>
      <c r="C72" s="16" t="s">
        <v>431</v>
      </c>
      <c r="D72" s="16" t="s">
        <v>708</v>
      </c>
      <c r="E72" s="6" t="n">
        <v>1000</v>
      </c>
      <c r="F72" s="7" t="n">
        <v>6</v>
      </c>
      <c r="G72" s="6" t="n">
        <v>14.42</v>
      </c>
      <c r="H72" s="6" t="n">
        <v>0</v>
      </c>
      <c r="I72" s="6" t="n">
        <v>86.52</v>
      </c>
      <c r="J72" s="6" t="n">
        <v>86.52</v>
      </c>
    </row>
    <row collapsed="false" customFormat="false" customHeight="false" hidden="false" ht="12.1" outlineLevel="0" r="73">
      <c r="A73" s="35" t="n">
        <v>46126</v>
      </c>
      <c r="B73" s="16" t="s">
        <v>697</v>
      </c>
      <c r="C73" s="16" t="s">
        <v>117</v>
      </c>
      <c r="D73" s="16" t="s">
        <v>118</v>
      </c>
      <c r="E73" s="6" t="n">
        <v>1000</v>
      </c>
      <c r="F73" s="7" t="n">
        <v>1</v>
      </c>
      <c r="G73" s="6" t="n">
        <v>38.15</v>
      </c>
      <c r="H73" s="6" t="n">
        <v>0</v>
      </c>
      <c r="I73" s="6" t="n">
        <v>38.15</v>
      </c>
      <c r="J73" s="6" t="n">
        <v>38.15</v>
      </c>
    </row>
    <row collapsed="false" customFormat="false" customHeight="false" hidden="false" ht="12.1" outlineLevel="0" r="74">
      <c r="A74" s="35" t="n">
        <v>46131</v>
      </c>
      <c r="B74" s="16" t="s">
        <v>697</v>
      </c>
      <c r="C74" s="16" t="s">
        <v>432</v>
      </c>
      <c r="D74" s="16" t="s">
        <v>709</v>
      </c>
      <c r="E74" s="6" t="n">
        <v>1000</v>
      </c>
      <c r="F74" s="7" t="n">
        <v>5</v>
      </c>
      <c r="G74" s="6" t="n">
        <v>13.51</v>
      </c>
      <c r="H74" s="6" t="n">
        <v>0</v>
      </c>
      <c r="I74" s="6" t="n">
        <v>67.55</v>
      </c>
      <c r="J74" s="6" t="n">
        <v>67.55</v>
      </c>
    </row>
    <row collapsed="false" customFormat="false" customHeight="false" hidden="false" ht="12.1" outlineLevel="0" r="75">
      <c r="A75" s="35" t="n">
        <v>46133</v>
      </c>
      <c r="B75" s="16" t="s">
        <v>697</v>
      </c>
      <c r="C75" s="16" t="s">
        <v>93</v>
      </c>
      <c r="D75" s="16" t="s">
        <v>94</v>
      </c>
      <c r="E75" s="6" t="n">
        <v>1000</v>
      </c>
      <c r="F75" s="7" t="n">
        <v>16</v>
      </c>
      <c r="G75" s="6" t="n">
        <v>64.82</v>
      </c>
      <c r="H75" s="6" t="n">
        <v>0</v>
      </c>
      <c r="I75" s="6" t="n">
        <v>1037.12</v>
      </c>
      <c r="J75" s="6" t="n">
        <v>1037.12</v>
      </c>
    </row>
    <row collapsed="false" customFormat="false" customHeight="false" hidden="false" ht="12.1" outlineLevel="0" r="76">
      <c r="A76" s="35" t="n">
        <v>46133</v>
      </c>
      <c r="B76" s="16" t="s">
        <v>697</v>
      </c>
      <c r="C76" s="16" t="s">
        <v>96</v>
      </c>
      <c r="D76" s="16" t="s">
        <v>97</v>
      </c>
      <c r="E76" s="6" t="n">
        <v>1000</v>
      </c>
      <c r="F76" s="7" t="n">
        <v>5</v>
      </c>
      <c r="G76" s="6" t="n">
        <v>37.91</v>
      </c>
      <c r="H76" s="6" t="n">
        <v>0</v>
      </c>
      <c r="I76" s="6" t="n">
        <v>189.55</v>
      </c>
      <c r="J76" s="6" t="n">
        <v>189.55</v>
      </c>
    </row>
    <row collapsed="false" customFormat="false" customHeight="false" hidden="false" ht="12.1" outlineLevel="0" r="77">
      <c r="A77" s="35" t="n">
        <v>46133</v>
      </c>
      <c r="B77" s="16" t="s">
        <v>697</v>
      </c>
      <c r="C77" s="16" t="s">
        <v>84</v>
      </c>
      <c r="D77" s="16" t="s">
        <v>85</v>
      </c>
      <c r="E77" s="6" t="n">
        <v>1000</v>
      </c>
      <c r="F77" s="7" t="n">
        <v>3</v>
      </c>
      <c r="G77" s="6" t="n">
        <v>64.82</v>
      </c>
      <c r="H77" s="6" t="n">
        <v>0</v>
      </c>
      <c r="I77" s="6" t="n">
        <v>194.46</v>
      </c>
      <c r="J77" s="6" t="n">
        <v>194.46</v>
      </c>
    </row>
    <row collapsed="false" customFormat="false" customHeight="false" hidden="false" ht="12.1" outlineLevel="0" r="78">
      <c r="A78" s="35" t="n">
        <v>46159</v>
      </c>
      <c r="B78" s="16" t="s">
        <v>697</v>
      </c>
      <c r="C78" s="16" t="s">
        <v>87</v>
      </c>
      <c r="D78" s="16" t="s">
        <v>88</v>
      </c>
      <c r="E78" s="6" t="n">
        <v>1000</v>
      </c>
      <c r="F78" s="7" t="n">
        <v>12</v>
      </c>
      <c r="G78" s="6" t="n">
        <v>14.1</v>
      </c>
      <c r="H78" s="6" t="n">
        <v>0</v>
      </c>
      <c r="I78" s="6" t="n">
        <v>169.2</v>
      </c>
      <c r="J78" s="6" t="n">
        <v>169.2</v>
      </c>
    </row>
    <row collapsed="false" customFormat="false" customHeight="false" hidden="false" ht="12.1" outlineLevel="0" r="79">
      <c r="A79" s="35" t="n">
        <v>46168</v>
      </c>
      <c r="B79" s="16" t="s">
        <v>697</v>
      </c>
      <c r="C79" s="16" t="s">
        <v>102</v>
      </c>
      <c r="D79" s="16" t="s">
        <v>103</v>
      </c>
      <c r="E79" s="6" t="n">
        <v>1000</v>
      </c>
      <c r="F79" s="7" t="n">
        <v>5</v>
      </c>
      <c r="G79" s="6" t="n">
        <v>47.37</v>
      </c>
      <c r="H79" s="6" t="n">
        <v>0</v>
      </c>
      <c r="I79" s="6" t="n">
        <v>236.85</v>
      </c>
      <c r="J79" s="6" t="n">
        <v>236.85</v>
      </c>
    </row>
    <row collapsed="false" customFormat="false" customHeight="false" hidden="false" ht="12.1" outlineLevel="0" r="80">
      <c r="A80" s="35" t="n">
        <v>46169</v>
      </c>
      <c r="B80" s="16" t="s">
        <v>697</v>
      </c>
      <c r="C80" s="16" t="s">
        <v>90</v>
      </c>
      <c r="D80" s="16" t="s">
        <v>91</v>
      </c>
      <c r="E80" s="6" t="n">
        <v>1000</v>
      </c>
      <c r="F80" s="7" t="n">
        <v>10</v>
      </c>
      <c r="G80" s="6" t="n">
        <v>12.66</v>
      </c>
      <c r="H80" s="6" t="n">
        <v>0</v>
      </c>
      <c r="I80" s="6" t="n">
        <v>126.6</v>
      </c>
      <c r="J80" s="6" t="n">
        <v>126.6</v>
      </c>
    </row>
    <row collapsed="false" customFormat="false" customHeight="false" hidden="false" ht="12.1" outlineLevel="0" r="81">
      <c r="A81" s="35" t="n">
        <v>46175</v>
      </c>
      <c r="B81" s="16" t="s">
        <v>697</v>
      </c>
      <c r="C81" s="16" t="s">
        <v>105</v>
      </c>
      <c r="D81" s="16" t="s">
        <v>106</v>
      </c>
      <c r="E81" s="6" t="n">
        <v>1000</v>
      </c>
      <c r="F81" s="7" t="n">
        <v>4</v>
      </c>
      <c r="G81" s="6" t="n">
        <v>35.4</v>
      </c>
      <c r="H81" s="6" t="n">
        <v>0</v>
      </c>
      <c r="I81" s="6" t="n">
        <v>141.6</v>
      </c>
      <c r="J81" s="6" t="n">
        <v>141.6</v>
      </c>
    </row>
    <row collapsed="false" customFormat="false" customHeight="false" hidden="false" ht="12.1" outlineLevel="0" r="82">
      <c r="A82" s="35" t="n">
        <v>46175</v>
      </c>
      <c r="B82" s="16" t="s">
        <v>697</v>
      </c>
      <c r="C82" s="16" t="s">
        <v>81</v>
      </c>
      <c r="D82" s="16" t="s">
        <v>82</v>
      </c>
      <c r="E82" s="6" t="n">
        <v>1000</v>
      </c>
      <c r="F82" s="7" t="n">
        <v>70</v>
      </c>
      <c r="G82" s="6" t="n">
        <v>61.08</v>
      </c>
      <c r="H82" s="6" t="n">
        <v>0</v>
      </c>
      <c r="I82" s="6" t="n">
        <v>4275.6</v>
      </c>
      <c r="J82" s="6" t="n">
        <v>4275.6</v>
      </c>
    </row>
    <row collapsed="false" customFormat="false" customHeight="false" hidden="false" ht="12.1" outlineLevel="0" r="83">
      <c r="A83" s="35" t="n">
        <v>46189</v>
      </c>
      <c r="B83" s="16" t="s">
        <v>697</v>
      </c>
      <c r="C83" s="16" t="s">
        <v>87</v>
      </c>
      <c r="D83" s="16" t="s">
        <v>88</v>
      </c>
      <c r="E83" s="6" t="n">
        <v>1000</v>
      </c>
      <c r="F83" s="7" t="n">
        <v>12</v>
      </c>
      <c r="G83" s="6" t="n">
        <v>14.1</v>
      </c>
      <c r="H83" s="6" t="n">
        <v>0</v>
      </c>
      <c r="I83" s="6" t="n">
        <v>169.2</v>
      </c>
      <c r="J83" s="6" t="n">
        <v>169.2</v>
      </c>
    </row>
    <row collapsed="false" customFormat="false" customHeight="false" hidden="false" ht="12.1" outlineLevel="0" r="84">
      <c r="A84" s="35" t="n">
        <v>46196</v>
      </c>
      <c r="B84" s="16" t="s">
        <v>697</v>
      </c>
      <c r="C84" s="16" t="s">
        <v>68</v>
      </c>
      <c r="D84" s="16" t="s">
        <v>70</v>
      </c>
      <c r="E84" s="6" t="n">
        <v>1000</v>
      </c>
      <c r="F84" s="7" t="n">
        <v>74</v>
      </c>
      <c r="G84" s="6" t="n">
        <v>59.84</v>
      </c>
      <c r="H84" s="6" t="n">
        <v>0</v>
      </c>
      <c r="I84" s="6" t="n">
        <v>4428.16</v>
      </c>
      <c r="J84" s="6" t="n">
        <v>4428.16</v>
      </c>
    </row>
    <row collapsed="false" customFormat="false" customHeight="false" hidden="false" ht="12.1" outlineLevel="0" r="85">
      <c r="A85" s="35" t="n">
        <v>46199</v>
      </c>
      <c r="B85" s="16" t="s">
        <v>697</v>
      </c>
      <c r="C85" s="16" t="s">
        <v>90</v>
      </c>
      <c r="D85" s="16" t="s">
        <v>91</v>
      </c>
      <c r="E85" s="6" t="n">
        <v>1000</v>
      </c>
      <c r="F85" s="7" t="n">
        <v>15</v>
      </c>
      <c r="G85" s="6" t="n">
        <v>12.66</v>
      </c>
      <c r="H85" s="6" t="n">
        <v>0</v>
      </c>
      <c r="I85" s="6" t="n">
        <v>189.9</v>
      </c>
      <c r="J85" s="6" t="n">
        <v>189.9</v>
      </c>
    </row>
    <row collapsed="false" customFormat="false" customHeight="false" hidden="false" ht="12.1" outlineLevel="0" r="86">
      <c r="A86" s="35" t="n">
        <v>46219</v>
      </c>
      <c r="B86" s="16" t="s">
        <v>697</v>
      </c>
      <c r="C86" s="16" t="s">
        <v>87</v>
      </c>
      <c r="D86" s="16" t="s">
        <v>88</v>
      </c>
      <c r="E86" s="6" t="n">
        <v>1000</v>
      </c>
      <c r="F86" s="7" t="n">
        <v>12</v>
      </c>
      <c r="G86" s="6" t="n">
        <v>14.1</v>
      </c>
      <c r="H86" s="6" t="n">
        <v>0</v>
      </c>
      <c r="I86" s="6" t="n">
        <v>169.2</v>
      </c>
      <c r="J86" s="6" t="n">
        <v>169.2</v>
      </c>
    </row>
    <row collapsed="false" customFormat="false" customHeight="false" hidden="false" ht="12.1" outlineLevel="0" r="87">
      <c r="A87" s="35" t="n">
        <v>46224</v>
      </c>
      <c r="B87" s="16" t="s">
        <v>697</v>
      </c>
      <c r="C87" s="16" t="s">
        <v>96</v>
      </c>
      <c r="D87" s="16" t="s">
        <v>97</v>
      </c>
      <c r="E87" s="6" t="n">
        <v>1000</v>
      </c>
      <c r="F87" s="7" t="n">
        <v>5</v>
      </c>
      <c r="G87" s="6" t="n">
        <v>35.44</v>
      </c>
      <c r="H87" s="6" t="n">
        <v>0</v>
      </c>
      <c r="I87" s="6" t="n">
        <v>177.2</v>
      </c>
      <c r="J87" s="6" t="n">
        <v>177.2</v>
      </c>
    </row>
    <row collapsed="false" customFormat="false" customHeight="false" hidden="false" ht="12.1" outlineLevel="0" r="88">
      <c r="A88" s="35" t="n">
        <v>46229</v>
      </c>
      <c r="B88" s="16" t="s">
        <v>697</v>
      </c>
      <c r="C88" s="16" t="s">
        <v>90</v>
      </c>
      <c r="D88" s="16" t="s">
        <v>91</v>
      </c>
      <c r="E88" s="6" t="n">
        <v>1000</v>
      </c>
      <c r="F88" s="7" t="n">
        <v>15</v>
      </c>
      <c r="G88" s="6" t="n">
        <v>12.66</v>
      </c>
      <c r="H88" s="6" t="n">
        <v>0</v>
      </c>
      <c r="I88" s="6" t="n">
        <v>189.9</v>
      </c>
      <c r="J88" s="6" t="n">
        <v>189.9</v>
      </c>
    </row>
    <row collapsed="false" customFormat="false" customHeight="false" hidden="false" ht="12.1" outlineLevel="0" r="89">
      <c r="A89" s="35" t="n">
        <v>46231</v>
      </c>
      <c r="B89" s="16" t="s">
        <v>697</v>
      </c>
      <c r="C89" s="16" t="s">
        <v>78</v>
      </c>
      <c r="D89" s="16" t="s">
        <v>79</v>
      </c>
      <c r="E89" s="6" t="n">
        <v>1000</v>
      </c>
      <c r="F89" s="7" t="n">
        <v>100</v>
      </c>
      <c r="G89" s="6" t="n">
        <v>30.42</v>
      </c>
      <c r="H89" s="6" t="n">
        <v>0</v>
      </c>
      <c r="I89" s="6" t="n">
        <v>3042</v>
      </c>
      <c r="J89" s="6" t="n">
        <v>3042</v>
      </c>
    </row>
    <row collapsed="false" customFormat="false" customHeight="false" hidden="false" ht="12.1" outlineLevel="0" r="90">
      <c r="A90" s="35" t="n">
        <v>46245</v>
      </c>
      <c r="B90" s="16" t="s">
        <v>697</v>
      </c>
      <c r="C90" s="16" t="s">
        <v>72</v>
      </c>
      <c r="D90" s="16" t="s">
        <v>73</v>
      </c>
      <c r="E90" s="6" t="n">
        <v>1000</v>
      </c>
      <c r="F90" s="7" t="n">
        <v>102</v>
      </c>
      <c r="G90" s="6" t="n">
        <v>34.9</v>
      </c>
      <c r="H90" s="6" t="n">
        <v>0</v>
      </c>
      <c r="I90" s="6" t="n">
        <v>3559.8</v>
      </c>
      <c r="J90" s="6" t="n">
        <v>3559.8</v>
      </c>
    </row>
    <row collapsed="false" customFormat="false" customHeight="false" hidden="false" ht="12.1" outlineLevel="0" r="91">
      <c r="A91" s="35" t="n">
        <v>46249</v>
      </c>
      <c r="B91" s="16" t="s">
        <v>697</v>
      </c>
      <c r="C91" s="16" t="s">
        <v>87</v>
      </c>
      <c r="D91" s="16" t="s">
        <v>88</v>
      </c>
      <c r="E91" s="6" t="n">
        <v>1000</v>
      </c>
      <c r="F91" s="7" t="n">
        <v>15</v>
      </c>
      <c r="G91" s="6" t="n">
        <v>14.1</v>
      </c>
      <c r="H91" s="6" t="n">
        <v>0</v>
      </c>
      <c r="I91" s="6" t="n">
        <v>211.5</v>
      </c>
      <c r="J91" s="6" t="n">
        <v>211.5</v>
      </c>
    </row>
    <row collapsed="false" customFormat="false" customHeight="false" hidden="false" ht="12.1" outlineLevel="0" r="92">
      <c r="A92" s="35" t="n">
        <v>46259</v>
      </c>
      <c r="B92" s="16" t="s">
        <v>697</v>
      </c>
      <c r="C92" s="16" t="s">
        <v>90</v>
      </c>
      <c r="D92" s="16" t="s">
        <v>91</v>
      </c>
      <c r="E92" s="6" t="n">
        <v>1000</v>
      </c>
      <c r="F92" s="7" t="n">
        <v>15</v>
      </c>
      <c r="G92" s="6" t="n">
        <v>12.66</v>
      </c>
      <c r="H92" s="6" t="n">
        <v>0</v>
      </c>
      <c r="I92" s="6" t="n">
        <v>189.9</v>
      </c>
      <c r="J92" s="6" t="n">
        <v>189.9</v>
      </c>
    </row>
    <row collapsed="false" customFormat="false" customHeight="false" hidden="false" ht="12.1" outlineLevel="0" r="93">
      <c r="A93" s="35"/>
      <c r="B93" s="16"/>
      <c r="C93" s="16"/>
      <c r="D93" s="16"/>
      <c r="E93" s="6"/>
      <c r="F93" s="7"/>
      <c r="G93" s="6"/>
      <c r="H93" s="6"/>
      <c r="I93" s="6"/>
      <c r="J93" s="6"/>
    </row>
    <row collapsed="false" customFormat="false" customHeight="false" hidden="false" ht="12.1" outlineLevel="0" r="94">
      <c r="A94" s="35" t="n">
        <v>46266</v>
      </c>
      <c r="B94" s="16" t="s">
        <v>697</v>
      </c>
      <c r="C94" s="16" t="s">
        <v>99</v>
      </c>
      <c r="D94" s="16" t="s">
        <v>100</v>
      </c>
      <c r="E94" s="6" t="n">
        <v>1000</v>
      </c>
      <c r="F94" s="7" t="n">
        <v>5</v>
      </c>
      <c r="G94" s="6" t="n">
        <v>44.88</v>
      </c>
      <c r="H94" s="6" t="n">
        <v>0</v>
      </c>
      <c r="I94" s="6" t="n">
        <v>224.4</v>
      </c>
      <c r="J94" s="6" t="n">
        <v>224.4</v>
      </c>
    </row>
    <row collapsed="false" customFormat="false" customHeight="false" hidden="false" ht="12.1" outlineLevel="0" r="95">
      <c r="A95" s="35" t="n">
        <v>46279</v>
      </c>
      <c r="B95" s="16" t="s">
        <v>697</v>
      </c>
      <c r="C95" s="16" t="s">
        <v>87</v>
      </c>
      <c r="D95" s="16" t="s">
        <v>88</v>
      </c>
      <c r="E95" s="6" t="n">
        <v>1000</v>
      </c>
      <c r="F95" s="7" t="n">
        <v>15</v>
      </c>
      <c r="G95" s="6" t="n">
        <v>14.1</v>
      </c>
      <c r="H95" s="6" t="n">
        <v>0</v>
      </c>
      <c r="I95" s="6" t="n">
        <v>211.5</v>
      </c>
      <c r="J95" s="6" t="n">
        <v>211.5</v>
      </c>
    </row>
    <row collapsed="false" customFormat="false" customHeight="false" hidden="false" ht="12.1" outlineLevel="0" r="96">
      <c r="A96" s="35" t="n">
        <v>46287</v>
      </c>
      <c r="B96" s="16" t="s">
        <v>697</v>
      </c>
      <c r="C96" s="16" t="s">
        <v>114</v>
      </c>
      <c r="D96" s="16" t="s">
        <v>115</v>
      </c>
      <c r="E96" s="6" t="n">
        <v>1000</v>
      </c>
      <c r="F96" s="7" t="n">
        <v>2</v>
      </c>
      <c r="G96" s="6" t="n">
        <v>56.1</v>
      </c>
      <c r="H96" s="6" t="n">
        <v>0</v>
      </c>
      <c r="I96" s="6" t="n">
        <v>112.2</v>
      </c>
      <c r="J96" s="6" t="n">
        <v>112.2</v>
      </c>
    </row>
    <row collapsed="false" customFormat="false" customHeight="false" hidden="false" ht="12.1" outlineLevel="0" r="97">
      <c r="A97" s="35" t="n">
        <v>46287</v>
      </c>
      <c r="B97" s="16" t="s">
        <v>697</v>
      </c>
      <c r="C97" s="16" t="s">
        <v>75</v>
      </c>
      <c r="D97" s="16" t="s">
        <v>76</v>
      </c>
      <c r="E97" s="6" t="n">
        <v>1000</v>
      </c>
      <c r="F97" s="7" t="n">
        <v>73</v>
      </c>
      <c r="G97" s="6" t="n">
        <v>59.84</v>
      </c>
      <c r="H97" s="6" t="n">
        <v>0</v>
      </c>
      <c r="I97" s="6" t="n">
        <v>4368.32</v>
      </c>
      <c r="J97" s="6" t="n">
        <v>4368.32</v>
      </c>
    </row>
    <row collapsed="false" customFormat="false" customHeight="false" hidden="false" ht="12.1" outlineLevel="0" r="98">
      <c r="A98" s="35" t="n">
        <v>46289</v>
      </c>
      <c r="B98" s="16" t="s">
        <v>697</v>
      </c>
      <c r="C98" s="16" t="s">
        <v>90</v>
      </c>
      <c r="D98" s="16" t="s">
        <v>91</v>
      </c>
      <c r="E98" s="6" t="n">
        <v>1000</v>
      </c>
      <c r="F98" s="7" t="n">
        <v>15</v>
      </c>
      <c r="G98" s="6" t="n">
        <v>12.66</v>
      </c>
      <c r="H98" s="6" t="n">
        <v>0</v>
      </c>
      <c r="I98" s="6" t="n">
        <v>189.9</v>
      </c>
      <c r="J98" s="6" t="n">
        <v>189.9</v>
      </c>
    </row>
    <row collapsed="false" customFormat="false" customHeight="false" hidden="false" ht="12.1" outlineLevel="0" r="99">
      <c r="A99" s="35" t="n">
        <v>46294</v>
      </c>
      <c r="B99" s="16" t="s">
        <v>697</v>
      </c>
      <c r="C99" s="16" t="s">
        <v>111</v>
      </c>
      <c r="D99" s="16" t="s">
        <v>112</v>
      </c>
      <c r="E99" s="6" t="n">
        <v>1000</v>
      </c>
      <c r="F99" s="7" t="n">
        <v>3</v>
      </c>
      <c r="G99" s="6" t="n">
        <v>38.39</v>
      </c>
      <c r="H99" s="6" t="n">
        <v>0</v>
      </c>
      <c r="I99" s="6" t="n">
        <v>115.17</v>
      </c>
      <c r="J99" s="6" t="n">
        <v>115.17</v>
      </c>
    </row>
    <row collapsed="false" customFormat="false" customHeight="false" hidden="false" ht="12.1" outlineLevel="0" r="100">
      <c r="A100" s="35" t="n">
        <v>46301</v>
      </c>
      <c r="B100" s="16" t="s">
        <v>697</v>
      </c>
      <c r="C100" s="16" t="s">
        <v>108</v>
      </c>
      <c r="D100" s="16" t="s">
        <v>109</v>
      </c>
      <c r="E100" s="6" t="n">
        <v>1000</v>
      </c>
      <c r="F100" s="7" t="n">
        <v>2</v>
      </c>
      <c r="G100" s="6" t="n">
        <v>39.64</v>
      </c>
      <c r="H100" s="6" t="n">
        <v>0</v>
      </c>
      <c r="I100" s="6" t="n">
        <v>79.28</v>
      </c>
      <c r="J100" s="6" t="n">
        <v>79.28</v>
      </c>
    </row>
    <row collapsed="false" customFormat="false" customHeight="false" hidden="false" ht="12.1" outlineLevel="0" r="101">
      <c r="A101" s="35" t="n">
        <v>46308</v>
      </c>
      <c r="B101" s="16" t="s">
        <v>697</v>
      </c>
      <c r="C101" s="16" t="s">
        <v>117</v>
      </c>
      <c r="D101" s="16" t="s">
        <v>118</v>
      </c>
      <c r="E101" s="6" t="n">
        <v>1000</v>
      </c>
      <c r="F101" s="7" t="n">
        <v>1</v>
      </c>
      <c r="G101" s="6" t="n">
        <v>38.15</v>
      </c>
      <c r="H101" s="6" t="n">
        <v>0</v>
      </c>
      <c r="I101" s="6" t="n">
        <v>38.15</v>
      </c>
      <c r="J101" s="6" t="n">
        <v>38.15</v>
      </c>
    </row>
    <row collapsed="false" customFormat="false" customHeight="false" hidden="false" ht="12.1" outlineLevel="0" r="102">
      <c r="A102" s="35" t="n">
        <v>46309</v>
      </c>
      <c r="B102" s="16" t="s">
        <v>697</v>
      </c>
      <c r="C102" s="16" t="s">
        <v>87</v>
      </c>
      <c r="D102" s="16" t="s">
        <v>88</v>
      </c>
      <c r="E102" s="6" t="n">
        <v>1000</v>
      </c>
      <c r="F102" s="7" t="n">
        <v>15</v>
      </c>
      <c r="G102" s="6" t="n">
        <v>14.1</v>
      </c>
      <c r="H102" s="6" t="n">
        <v>0</v>
      </c>
      <c r="I102" s="6" t="n">
        <v>211.5</v>
      </c>
      <c r="J102" s="6" t="n">
        <v>211.5</v>
      </c>
    </row>
    <row collapsed="false" customFormat="false" customHeight="false" hidden="false" ht="12.1" outlineLevel="0" r="103">
      <c r="A103" s="35" t="n">
        <v>46315</v>
      </c>
      <c r="B103" s="16" t="s">
        <v>697</v>
      </c>
      <c r="C103" s="16" t="s">
        <v>93</v>
      </c>
      <c r="D103" s="16" t="s">
        <v>94</v>
      </c>
      <c r="E103" s="6" t="n">
        <v>1000</v>
      </c>
      <c r="F103" s="7" t="n">
        <v>16</v>
      </c>
      <c r="G103" s="6" t="n">
        <v>64.82</v>
      </c>
      <c r="H103" s="6" t="n">
        <v>0</v>
      </c>
      <c r="I103" s="6" t="n">
        <v>1037.12</v>
      </c>
      <c r="J103" s="6" t="n">
        <v>1037.12</v>
      </c>
    </row>
    <row collapsed="false" customFormat="false" customHeight="false" hidden="false" ht="12.1" outlineLevel="0" r="104">
      <c r="A104" s="35" t="n">
        <v>46315</v>
      </c>
      <c r="B104" s="16" t="s">
        <v>697</v>
      </c>
      <c r="C104" s="16" t="s">
        <v>96</v>
      </c>
      <c r="D104" s="16" t="s">
        <v>97</v>
      </c>
      <c r="E104" s="6" t="n">
        <v>1000</v>
      </c>
      <c r="F104" s="7" t="n">
        <v>5</v>
      </c>
      <c r="G104" s="6" t="n">
        <v>35.44</v>
      </c>
      <c r="H104" s="6" t="n">
        <v>0</v>
      </c>
      <c r="I104" s="6" t="n">
        <v>177.2</v>
      </c>
      <c r="J104" s="6" t="n">
        <v>177.2</v>
      </c>
    </row>
    <row collapsed="false" customFormat="false" customHeight="false" hidden="false" ht="12.1" outlineLevel="0" r="105">
      <c r="A105" s="35" t="n">
        <v>46315</v>
      </c>
      <c r="B105" s="16" t="s">
        <v>697</v>
      </c>
      <c r="C105" s="16" t="s">
        <v>84</v>
      </c>
      <c r="D105" s="16" t="s">
        <v>85</v>
      </c>
      <c r="E105" s="6" t="n">
        <v>1000</v>
      </c>
      <c r="F105" s="7" t="n">
        <v>57</v>
      </c>
      <c r="G105" s="6" t="n">
        <v>64.82</v>
      </c>
      <c r="H105" s="6" t="n">
        <v>0</v>
      </c>
      <c r="I105" s="6" t="n">
        <v>3694.74</v>
      </c>
      <c r="J105" s="6" t="n">
        <v>3694.74</v>
      </c>
    </row>
    <row collapsed="false" customFormat="false" customHeight="false" hidden="false" ht="12.1" outlineLevel="0" r="106">
      <c r="A106" s="35" t="n">
        <v>46319</v>
      </c>
      <c r="B106" s="16" t="s">
        <v>697</v>
      </c>
      <c r="C106" s="16" t="s">
        <v>90</v>
      </c>
      <c r="D106" s="16" t="s">
        <v>91</v>
      </c>
      <c r="E106" s="6" t="n">
        <v>1000</v>
      </c>
      <c r="F106" s="7" t="n">
        <v>15</v>
      </c>
      <c r="G106" s="6" t="n">
        <v>12.66</v>
      </c>
      <c r="H106" s="6" t="n">
        <v>0</v>
      </c>
      <c r="I106" s="6" t="n">
        <v>189.9</v>
      </c>
      <c r="J106" s="6" t="n">
        <v>189.9</v>
      </c>
    </row>
    <row collapsed="false" customFormat="false" customHeight="false" hidden="false" ht="12.1" outlineLevel="0" r="107">
      <c r="A107" s="35" t="n">
        <v>46339</v>
      </c>
      <c r="B107" s="16" t="s">
        <v>697</v>
      </c>
      <c r="C107" s="16" t="s">
        <v>87</v>
      </c>
      <c r="D107" s="16" t="s">
        <v>88</v>
      </c>
      <c r="E107" s="6" t="n">
        <v>1000</v>
      </c>
      <c r="F107" s="7" t="n">
        <v>15</v>
      </c>
      <c r="G107" s="6" t="n">
        <v>14.1</v>
      </c>
      <c r="H107" s="6" t="n">
        <v>0</v>
      </c>
      <c r="I107" s="6" t="n">
        <v>211.5</v>
      </c>
      <c r="J107" s="6" t="n">
        <v>211.5</v>
      </c>
    </row>
    <row collapsed="false" customFormat="false" customHeight="false" hidden="false" ht="12.1" outlineLevel="0" r="108">
      <c r="A108" s="35" t="n">
        <v>46349</v>
      </c>
      <c r="B108" s="16" t="s">
        <v>697</v>
      </c>
      <c r="C108" s="16" t="s">
        <v>90</v>
      </c>
      <c r="D108" s="16" t="s">
        <v>91</v>
      </c>
      <c r="E108" s="6" t="n">
        <v>1000</v>
      </c>
      <c r="F108" s="7" t="n">
        <v>15</v>
      </c>
      <c r="G108" s="6" t="n">
        <v>12.66</v>
      </c>
      <c r="H108" s="6" t="n">
        <v>0</v>
      </c>
      <c r="I108" s="6" t="n">
        <v>189.9</v>
      </c>
      <c r="J108" s="6" t="n">
        <v>189.9</v>
      </c>
    </row>
    <row collapsed="false" customFormat="false" customHeight="false" hidden="false" ht="12.1" outlineLevel="0" r="109">
      <c r="A109" s="35" t="n">
        <v>46350</v>
      </c>
      <c r="B109" s="16" t="s">
        <v>697</v>
      </c>
      <c r="C109" s="16" t="s">
        <v>102</v>
      </c>
      <c r="D109" s="16" t="s">
        <v>103</v>
      </c>
      <c r="E109" s="6" t="n">
        <v>1000</v>
      </c>
      <c r="F109" s="7" t="n">
        <v>5</v>
      </c>
      <c r="G109" s="6" t="n">
        <v>47.37</v>
      </c>
      <c r="H109" s="6" t="n">
        <v>0</v>
      </c>
      <c r="I109" s="6" t="n">
        <v>236.85</v>
      </c>
      <c r="J109" s="6" t="n">
        <v>236.85</v>
      </c>
    </row>
    <row collapsed="false" customFormat="false" customHeight="false" hidden="false" ht="12.1" outlineLevel="0" r="110">
      <c r="A110" s="35" t="n">
        <v>46357</v>
      </c>
      <c r="B110" s="16" t="s">
        <v>697</v>
      </c>
      <c r="C110" s="16" t="s">
        <v>105</v>
      </c>
      <c r="D110" s="16" t="s">
        <v>106</v>
      </c>
      <c r="E110" s="6" t="n">
        <v>1000</v>
      </c>
      <c r="F110" s="7" t="n">
        <v>4</v>
      </c>
      <c r="G110" s="6" t="n">
        <v>35.4</v>
      </c>
      <c r="H110" s="6" t="n">
        <v>0</v>
      </c>
      <c r="I110" s="6" t="n">
        <v>141.6</v>
      </c>
      <c r="J110" s="6" t="n">
        <v>141.6</v>
      </c>
    </row>
    <row collapsed="false" customFormat="false" customHeight="false" hidden="false" ht="12.1" outlineLevel="0" r="111">
      <c r="A111" s="35" t="n">
        <v>46357</v>
      </c>
      <c r="B111" s="16" t="s">
        <v>697</v>
      </c>
      <c r="C111" s="16" t="s">
        <v>81</v>
      </c>
      <c r="D111" s="16" t="s">
        <v>82</v>
      </c>
      <c r="E111" s="6" t="n">
        <v>1000</v>
      </c>
      <c r="F111" s="7" t="n">
        <v>70</v>
      </c>
      <c r="G111" s="6" t="n">
        <v>61.08</v>
      </c>
      <c r="H111" s="6" t="n">
        <v>0</v>
      </c>
      <c r="I111" s="6" t="n">
        <v>4275.6</v>
      </c>
      <c r="J111" s="6" t="n">
        <v>4275.6</v>
      </c>
    </row>
    <row collapsed="false" customFormat="false" customHeight="false" hidden="false" ht="12.1" outlineLevel="0" r="112">
      <c r="A112" s="35" t="n">
        <v>46369</v>
      </c>
      <c r="B112" s="16" t="s">
        <v>697</v>
      </c>
      <c r="C112" s="16" t="s">
        <v>87</v>
      </c>
      <c r="D112" s="16" t="s">
        <v>88</v>
      </c>
      <c r="E112" s="6" t="n">
        <v>1000</v>
      </c>
      <c r="F112" s="7" t="n">
        <v>15</v>
      </c>
      <c r="G112" s="6" t="n">
        <v>13.53</v>
      </c>
      <c r="H112" s="6" t="n">
        <v>0</v>
      </c>
      <c r="I112" s="6" t="n">
        <v>202.95</v>
      </c>
      <c r="J112" s="6" t="n">
        <v>202.95</v>
      </c>
    </row>
    <row collapsed="false" customFormat="false" customHeight="false" hidden="false" ht="12.1" outlineLevel="0" r="113">
      <c r="A113" s="35" t="n">
        <v>46378</v>
      </c>
      <c r="B113" s="16" t="s">
        <v>697</v>
      </c>
      <c r="C113" s="16" t="s">
        <v>68</v>
      </c>
      <c r="D113" s="16" t="s">
        <v>70</v>
      </c>
      <c r="E113" s="6" t="n">
        <v>1000</v>
      </c>
      <c r="F113" s="7" t="n">
        <v>80</v>
      </c>
      <c r="G113" s="6" t="n">
        <v>59.84</v>
      </c>
      <c r="H113" s="6" t="n">
        <v>0</v>
      </c>
      <c r="I113" s="6" t="n">
        <v>4787.2</v>
      </c>
      <c r="J113" s="6" t="n">
        <v>4787.2</v>
      </c>
    </row>
    <row collapsed="false" customFormat="false" customHeight="false" hidden="false" ht="12.1" outlineLevel="0" r="114">
      <c r="A114" s="35" t="n">
        <v>46379</v>
      </c>
      <c r="B114" s="16" t="s">
        <v>697</v>
      </c>
      <c r="C114" s="16" t="s">
        <v>90</v>
      </c>
      <c r="D114" s="16" t="s">
        <v>91</v>
      </c>
      <c r="E114" s="6" t="n">
        <v>1000</v>
      </c>
      <c r="F114" s="7" t="n">
        <v>15</v>
      </c>
      <c r="G114" s="6" t="n">
        <v>12.66</v>
      </c>
      <c r="H114" s="6" t="n">
        <v>0</v>
      </c>
      <c r="I114" s="6" t="n">
        <v>189.9</v>
      </c>
      <c r="J114" s="6" t="n">
        <v>189.9</v>
      </c>
    </row>
    <row collapsed="false" customFormat="false" customHeight="false" hidden="false" ht="12.1" outlineLevel="0" r="115">
      <c r="A115" s="35" t="n">
        <v>46399</v>
      </c>
      <c r="B115" s="16" t="s">
        <v>697</v>
      </c>
      <c r="C115" s="16" t="s">
        <v>87</v>
      </c>
      <c r="D115" s="16" t="s">
        <v>88</v>
      </c>
      <c r="E115" s="6" t="n">
        <v>1000</v>
      </c>
      <c r="F115" s="7" t="n">
        <v>15</v>
      </c>
      <c r="G115" s="6" t="n">
        <v>12.97</v>
      </c>
      <c r="H115" s="6" t="n">
        <v>0</v>
      </c>
      <c r="I115" s="6" t="n">
        <v>194.55</v>
      </c>
      <c r="J115" s="6" t="n">
        <v>194.55</v>
      </c>
    </row>
    <row collapsed="false" customFormat="false" customHeight="false" hidden="false" ht="12.1" outlineLevel="0" r="116">
      <c r="A116" s="35" t="n">
        <v>46406</v>
      </c>
      <c r="B116" s="16" t="s">
        <v>697</v>
      </c>
      <c r="C116" s="16" t="s">
        <v>96</v>
      </c>
      <c r="D116" s="16" t="s">
        <v>97</v>
      </c>
      <c r="E116" s="6" t="n">
        <v>1000</v>
      </c>
      <c r="F116" s="7" t="n">
        <v>5</v>
      </c>
      <c r="G116" s="6" t="n">
        <v>35.44</v>
      </c>
      <c r="H116" s="6" t="n">
        <v>0</v>
      </c>
      <c r="I116" s="6" t="n">
        <v>177.2</v>
      </c>
      <c r="J116" s="6" t="n">
        <v>177.2</v>
      </c>
    </row>
    <row collapsed="false" customFormat="false" customHeight="false" hidden="false" ht="12.1" outlineLevel="0" r="117">
      <c r="A117" s="35" t="n">
        <v>46409</v>
      </c>
      <c r="B117" s="16" t="s">
        <v>697</v>
      </c>
      <c r="C117" s="16" t="s">
        <v>90</v>
      </c>
      <c r="D117" s="16" t="s">
        <v>91</v>
      </c>
      <c r="E117" s="6" t="n">
        <v>1000</v>
      </c>
      <c r="F117" s="7" t="n">
        <v>15</v>
      </c>
      <c r="G117" s="6" t="n">
        <v>12.66</v>
      </c>
      <c r="H117" s="6" t="n">
        <v>0</v>
      </c>
      <c r="I117" s="6" t="n">
        <v>189.9</v>
      </c>
      <c r="J117" s="6" t="n">
        <v>189.9</v>
      </c>
    </row>
    <row collapsed="false" customFormat="false" customHeight="false" hidden="false" ht="12.1" outlineLevel="0" r="118">
      <c r="A118" s="35" t="n">
        <v>46413</v>
      </c>
      <c r="B118" s="16" t="s">
        <v>697</v>
      </c>
      <c r="C118" s="16" t="s">
        <v>78</v>
      </c>
      <c r="D118" s="16" t="s">
        <v>79</v>
      </c>
      <c r="E118" s="6" t="n">
        <v>1000</v>
      </c>
      <c r="F118" s="7" t="n">
        <v>108</v>
      </c>
      <c r="G118" s="6" t="n">
        <v>30.42</v>
      </c>
      <c r="H118" s="6" t="n">
        <v>0</v>
      </c>
      <c r="I118" s="6" t="n">
        <v>3285.36</v>
      </c>
      <c r="J118" s="6" t="n">
        <v>3285.36</v>
      </c>
    </row>
    <row collapsed="false" customFormat="false" customHeight="false" hidden="false" ht="12.1" outlineLevel="0" r="119">
      <c r="A119" s="35" t="n">
        <v>46427</v>
      </c>
      <c r="B119" s="16" t="s">
        <v>697</v>
      </c>
      <c r="C119" s="16" t="s">
        <v>72</v>
      </c>
      <c r="D119" s="16" t="s">
        <v>73</v>
      </c>
      <c r="E119" s="6" t="n">
        <v>1000</v>
      </c>
      <c r="F119" s="7" t="n">
        <v>109</v>
      </c>
      <c r="G119" s="6" t="n">
        <v>34.9</v>
      </c>
      <c r="H119" s="6" t="n">
        <v>0</v>
      </c>
      <c r="I119" s="6" t="n">
        <v>3804.1</v>
      </c>
      <c r="J119" s="6" t="n">
        <v>3804.1</v>
      </c>
    </row>
    <row collapsed="false" customFormat="false" customHeight="false" hidden="false" ht="12.1" outlineLevel="0" r="120">
      <c r="A120" s="35" t="n">
        <v>46429</v>
      </c>
      <c r="B120" s="16" t="s">
        <v>697</v>
      </c>
      <c r="C120" s="16" t="s">
        <v>87</v>
      </c>
      <c r="D120" s="16" t="s">
        <v>88</v>
      </c>
      <c r="E120" s="6" t="n">
        <v>1000</v>
      </c>
      <c r="F120" s="7" t="n">
        <v>15</v>
      </c>
      <c r="G120" s="6" t="n">
        <v>12.4</v>
      </c>
      <c r="H120" s="6" t="n">
        <v>0</v>
      </c>
      <c r="I120" s="6" t="n">
        <v>186</v>
      </c>
      <c r="J120" s="6" t="n">
        <v>186</v>
      </c>
    </row>
    <row collapsed="false" customFormat="false" customHeight="false" hidden="false" ht="12.1" outlineLevel="0" r="121">
      <c r="A121" s="35" t="n">
        <v>46439</v>
      </c>
      <c r="B121" s="16" t="s">
        <v>697</v>
      </c>
      <c r="C121" s="16" t="s">
        <v>90</v>
      </c>
      <c r="D121" s="16" t="s">
        <v>91</v>
      </c>
      <c r="E121" s="6" t="n">
        <v>1000</v>
      </c>
      <c r="F121" s="7" t="n">
        <v>15</v>
      </c>
      <c r="G121" s="6" t="n">
        <v>12.66</v>
      </c>
      <c r="H121" s="6" t="n">
        <v>0</v>
      </c>
      <c r="I121" s="6" t="n">
        <v>189.9</v>
      </c>
      <c r="J121" s="6" t="n">
        <v>189.9</v>
      </c>
    </row>
    <row collapsed="false" customFormat="false" customHeight="false" hidden="false" ht="12.1" outlineLevel="0" r="122">
      <c r="A122" s="35" t="n">
        <v>46448</v>
      </c>
      <c r="B122" s="16" t="s">
        <v>697</v>
      </c>
      <c r="C122" s="16" t="s">
        <v>99</v>
      </c>
      <c r="D122" s="16" t="s">
        <v>100</v>
      </c>
      <c r="E122" s="6" t="n">
        <v>1000</v>
      </c>
      <c r="F122" s="7" t="n">
        <v>5</v>
      </c>
      <c r="G122" s="6" t="n">
        <v>44.88</v>
      </c>
      <c r="H122" s="6" t="n">
        <v>0</v>
      </c>
      <c r="I122" s="6" t="n">
        <v>224.4</v>
      </c>
      <c r="J122" s="6" t="n">
        <v>224.4</v>
      </c>
    </row>
    <row collapsed="false" customFormat="false" customHeight="false" hidden="false" ht="12.1" outlineLevel="0" r="123">
      <c r="A123" s="35" t="n">
        <v>46459</v>
      </c>
      <c r="B123" s="16" t="s">
        <v>697</v>
      </c>
      <c r="C123" s="16" t="s">
        <v>87</v>
      </c>
      <c r="D123" s="16" t="s">
        <v>88</v>
      </c>
      <c r="E123" s="6" t="n">
        <v>1000</v>
      </c>
      <c r="F123" s="7" t="n">
        <v>15</v>
      </c>
      <c r="G123" s="6" t="n">
        <v>11.84</v>
      </c>
      <c r="H123" s="6" t="n">
        <v>0</v>
      </c>
      <c r="I123" s="6" t="n">
        <v>177.6</v>
      </c>
      <c r="J123" s="6" t="n">
        <v>177.6</v>
      </c>
    </row>
    <row collapsed="false" customFormat="false" customHeight="false" hidden="false" ht="12.1" outlineLevel="0" r="124">
      <c r="A124" s="35" t="n">
        <v>46469</v>
      </c>
      <c r="B124" s="16" t="s">
        <v>697</v>
      </c>
      <c r="C124" s="16" t="s">
        <v>114</v>
      </c>
      <c r="D124" s="16" t="s">
        <v>115</v>
      </c>
      <c r="E124" s="6" t="n">
        <v>1000</v>
      </c>
      <c r="F124" s="7" t="n">
        <v>2</v>
      </c>
      <c r="G124" s="6" t="n">
        <v>56.1</v>
      </c>
      <c r="H124" s="6" t="n">
        <v>0</v>
      </c>
      <c r="I124" s="6" t="n">
        <v>112.2</v>
      </c>
      <c r="J124" s="6" t="n">
        <v>112.2</v>
      </c>
    </row>
    <row collapsed="false" customFormat="false" customHeight="false" hidden="false" ht="12.1" outlineLevel="0" r="125">
      <c r="A125" s="35" t="n">
        <v>46469</v>
      </c>
      <c r="B125" s="16" t="s">
        <v>697</v>
      </c>
      <c r="C125" s="16" t="s">
        <v>75</v>
      </c>
      <c r="D125" s="16" t="s">
        <v>76</v>
      </c>
      <c r="E125" s="6" t="n">
        <v>1000</v>
      </c>
      <c r="F125" s="7" t="n">
        <v>73</v>
      </c>
      <c r="G125" s="6" t="n">
        <v>59.84</v>
      </c>
      <c r="H125" s="6" t="n">
        <v>0</v>
      </c>
      <c r="I125" s="6" t="n">
        <v>4368.32</v>
      </c>
      <c r="J125" s="6" t="n">
        <v>4368.32</v>
      </c>
    </row>
    <row collapsed="false" customFormat="false" customHeight="false" hidden="false" ht="12.1" outlineLevel="0" r="126">
      <c r="A126" s="35" t="n">
        <v>46469</v>
      </c>
      <c r="B126" s="16" t="s">
        <v>697</v>
      </c>
      <c r="C126" s="16" t="s">
        <v>90</v>
      </c>
      <c r="D126" s="16" t="s">
        <v>91</v>
      </c>
      <c r="E126" s="6" t="n">
        <v>1000</v>
      </c>
      <c r="F126" s="7" t="n">
        <v>15</v>
      </c>
      <c r="G126" s="6" t="n">
        <v>12.66</v>
      </c>
      <c r="H126" s="6" t="n">
        <v>0</v>
      </c>
      <c r="I126" s="6" t="n">
        <v>189.9</v>
      </c>
      <c r="J126" s="6" t="n">
        <v>189.9</v>
      </c>
    </row>
    <row collapsed="false" customFormat="false" customHeight="false" hidden="false" ht="12.1" outlineLevel="0" r="127">
      <c r="A127" s="35" t="n">
        <v>46476</v>
      </c>
      <c r="B127" s="16" t="s">
        <v>697</v>
      </c>
      <c r="C127" s="16" t="s">
        <v>111</v>
      </c>
      <c r="D127" s="16" t="s">
        <v>112</v>
      </c>
      <c r="E127" s="6" t="n">
        <v>1000</v>
      </c>
      <c r="F127" s="7" t="n">
        <v>3</v>
      </c>
      <c r="G127" s="6" t="n">
        <v>38.39</v>
      </c>
      <c r="H127" s="6" t="n">
        <v>0</v>
      </c>
      <c r="I127" s="6" t="n">
        <v>115.17</v>
      </c>
      <c r="J127" s="6" t="n">
        <v>115.17</v>
      </c>
    </row>
    <row collapsed="false" customFormat="false" customHeight="false" hidden="false" ht="12.1" outlineLevel="0" r="128">
      <c r="A128" s="35" t="n">
        <v>46489</v>
      </c>
      <c r="B128" s="16" t="s">
        <v>697</v>
      </c>
      <c r="C128" s="16" t="s">
        <v>87</v>
      </c>
      <c r="D128" s="16" t="s">
        <v>88</v>
      </c>
      <c r="E128" s="6" t="n">
        <v>1000</v>
      </c>
      <c r="F128" s="7" t="n">
        <v>15</v>
      </c>
      <c r="G128" s="6" t="n">
        <v>11.28</v>
      </c>
      <c r="H128" s="6" t="n">
        <v>0</v>
      </c>
      <c r="I128" s="6" t="n">
        <v>169.2</v>
      </c>
      <c r="J128" s="6" t="n">
        <v>169.2</v>
      </c>
    </row>
    <row collapsed="false" customFormat="false" customHeight="false" hidden="false" ht="12.1" outlineLevel="0" r="129">
      <c r="A129" s="35" t="n">
        <v>46490</v>
      </c>
      <c r="B129" s="16" t="s">
        <v>697</v>
      </c>
      <c r="C129" s="16" t="s">
        <v>117</v>
      </c>
      <c r="D129" s="16" t="s">
        <v>118</v>
      </c>
      <c r="E129" s="6" t="n">
        <v>1000</v>
      </c>
      <c r="F129" s="7" t="n">
        <v>1</v>
      </c>
      <c r="G129" s="6" t="n">
        <v>38.15</v>
      </c>
      <c r="H129" s="6" t="n">
        <v>0</v>
      </c>
      <c r="I129" s="6" t="n">
        <v>38.15</v>
      </c>
      <c r="J129" s="6" t="n">
        <v>38.15</v>
      </c>
    </row>
    <row collapsed="false" customFormat="false" customHeight="false" hidden="false" ht="12.1" outlineLevel="0" r="130">
      <c r="A130" s="35" t="n">
        <v>46497</v>
      </c>
      <c r="B130" s="16" t="s">
        <v>697</v>
      </c>
      <c r="C130" s="16" t="s">
        <v>93</v>
      </c>
      <c r="D130" s="16" t="s">
        <v>94</v>
      </c>
      <c r="E130" s="6" t="n">
        <v>1000</v>
      </c>
      <c r="F130" s="7" t="n">
        <v>16</v>
      </c>
      <c r="G130" s="6" t="n">
        <v>64.82</v>
      </c>
      <c r="H130" s="6" t="n">
        <v>0</v>
      </c>
      <c r="I130" s="6" t="n">
        <v>1037.12</v>
      </c>
      <c r="J130" s="6" t="n">
        <v>1037.12</v>
      </c>
    </row>
    <row collapsed="false" customFormat="false" customHeight="false" hidden="false" ht="12.1" outlineLevel="0" r="131">
      <c r="A131" s="35" t="n">
        <v>46497</v>
      </c>
      <c r="B131" s="16" t="s">
        <v>697</v>
      </c>
      <c r="C131" s="16" t="s">
        <v>96</v>
      </c>
      <c r="D131" s="16" t="s">
        <v>97</v>
      </c>
      <c r="E131" s="6" t="n">
        <v>1000</v>
      </c>
      <c r="F131" s="7" t="n">
        <v>5</v>
      </c>
      <c r="G131" s="6" t="n">
        <v>35.44</v>
      </c>
      <c r="H131" s="6" t="n">
        <v>0</v>
      </c>
      <c r="I131" s="6" t="n">
        <v>177.2</v>
      </c>
      <c r="J131" s="6" t="n">
        <v>177.2</v>
      </c>
    </row>
    <row collapsed="false" customFormat="false" customHeight="false" hidden="false" ht="12.1" outlineLevel="0" r="132">
      <c r="A132" s="35" t="n">
        <v>46497</v>
      </c>
      <c r="B132" s="16" t="s">
        <v>697</v>
      </c>
      <c r="C132" s="16" t="s">
        <v>84</v>
      </c>
      <c r="D132" s="16" t="s">
        <v>85</v>
      </c>
      <c r="E132" s="6" t="n">
        <v>1000</v>
      </c>
      <c r="F132" s="7" t="n">
        <v>57</v>
      </c>
      <c r="G132" s="6" t="n">
        <v>64.82</v>
      </c>
      <c r="H132" s="6" t="n">
        <v>0</v>
      </c>
      <c r="I132" s="6" t="n">
        <v>3694.74</v>
      </c>
      <c r="J132" s="6" t="n">
        <v>3694.74</v>
      </c>
    </row>
    <row collapsed="false" customFormat="false" customHeight="false" hidden="false" ht="12.1" outlineLevel="0" r="133">
      <c r="A133" s="35" t="n">
        <v>46499</v>
      </c>
      <c r="B133" s="16" t="s">
        <v>697</v>
      </c>
      <c r="C133" s="16" t="s">
        <v>90</v>
      </c>
      <c r="D133" s="16" t="s">
        <v>91</v>
      </c>
      <c r="E133" s="6" t="n">
        <v>1000</v>
      </c>
      <c r="F133" s="7" t="n">
        <v>15</v>
      </c>
      <c r="G133" s="6" t="n">
        <v>12.66</v>
      </c>
      <c r="H133" s="6" t="n">
        <v>0</v>
      </c>
      <c r="I133" s="6" t="n">
        <v>189.9</v>
      </c>
      <c r="J133" s="6" t="n">
        <v>189.9</v>
      </c>
    </row>
    <row collapsed="false" customFormat="false" customHeight="false" hidden="false" ht="12.1" outlineLevel="0" r="134">
      <c r="A134" s="35" t="n">
        <v>46519</v>
      </c>
      <c r="B134" s="16" t="s">
        <v>697</v>
      </c>
      <c r="C134" s="16" t="s">
        <v>87</v>
      </c>
      <c r="D134" s="16" t="s">
        <v>88</v>
      </c>
      <c r="E134" s="6" t="n">
        <v>1000</v>
      </c>
      <c r="F134" s="7" t="n">
        <v>15</v>
      </c>
      <c r="G134" s="6" t="n">
        <v>10.71</v>
      </c>
      <c r="H134" s="6" t="n">
        <v>0</v>
      </c>
      <c r="I134" s="6" t="n">
        <v>160.65</v>
      </c>
      <c r="J134" s="6" t="n">
        <v>160.65</v>
      </c>
    </row>
    <row collapsed="false" customFormat="false" customHeight="false" hidden="false" ht="12.1" outlineLevel="0" r="135">
      <c r="A135" s="35" t="n">
        <v>46529</v>
      </c>
      <c r="B135" s="16" t="s">
        <v>697</v>
      </c>
      <c r="C135" s="16" t="s">
        <v>90</v>
      </c>
      <c r="D135" s="16" t="s">
        <v>91</v>
      </c>
      <c r="E135" s="6" t="n">
        <v>1000</v>
      </c>
      <c r="F135" s="7" t="n">
        <v>15</v>
      </c>
      <c r="G135" s="6" t="n">
        <v>12.66</v>
      </c>
      <c r="H135" s="6" t="n">
        <v>0</v>
      </c>
      <c r="I135" s="6" t="n">
        <v>189.9</v>
      </c>
      <c r="J135" s="6" t="n">
        <v>189.9</v>
      </c>
    </row>
    <row collapsed="false" customFormat="false" customHeight="false" hidden="false" ht="12.1" outlineLevel="0" r="136">
      <c r="A136" s="35" t="n">
        <v>46532</v>
      </c>
      <c r="B136" s="16" t="s">
        <v>697</v>
      </c>
      <c r="C136" s="16" t="s">
        <v>102</v>
      </c>
      <c r="D136" s="16" t="s">
        <v>103</v>
      </c>
      <c r="E136" s="6" t="n">
        <v>1000</v>
      </c>
      <c r="F136" s="7" t="n">
        <v>5</v>
      </c>
      <c r="G136" s="6" t="n">
        <v>47.37</v>
      </c>
      <c r="H136" s="6" t="n">
        <v>0</v>
      </c>
      <c r="I136" s="6" t="n">
        <v>236.85</v>
      </c>
      <c r="J136" s="6" t="n">
        <v>236.85</v>
      </c>
    </row>
    <row collapsed="false" customFormat="false" customHeight="false" hidden="false" ht="12.1" outlineLevel="0" r="137">
      <c r="A137" s="35" t="n">
        <v>46539</v>
      </c>
      <c r="B137" s="16" t="s">
        <v>697</v>
      </c>
      <c r="C137" s="16" t="s">
        <v>105</v>
      </c>
      <c r="D137" s="16" t="s">
        <v>106</v>
      </c>
      <c r="E137" s="6" t="n">
        <v>1000</v>
      </c>
      <c r="F137" s="7" t="n">
        <v>4</v>
      </c>
      <c r="G137" s="6" t="n">
        <v>35.4</v>
      </c>
      <c r="H137" s="6" t="n">
        <v>0</v>
      </c>
      <c r="I137" s="6" t="n">
        <v>141.6</v>
      </c>
      <c r="J137" s="6" t="n">
        <v>141.6</v>
      </c>
    </row>
    <row collapsed="false" customFormat="false" customHeight="false" hidden="false" ht="12.1" outlineLevel="0" r="138">
      <c r="A138" s="35" t="n">
        <v>46539</v>
      </c>
      <c r="B138" s="16" t="s">
        <v>697</v>
      </c>
      <c r="C138" s="16" t="s">
        <v>81</v>
      </c>
      <c r="D138" s="16" t="s">
        <v>82</v>
      </c>
      <c r="E138" s="6" t="n">
        <v>1000</v>
      </c>
      <c r="F138" s="7" t="n">
        <v>70</v>
      </c>
      <c r="G138" s="6" t="n">
        <v>61.08</v>
      </c>
      <c r="H138" s="6" t="n">
        <v>0</v>
      </c>
      <c r="I138" s="6" t="n">
        <v>4275.6</v>
      </c>
      <c r="J138" s="6" t="n">
        <v>4275.6</v>
      </c>
    </row>
    <row collapsed="false" customFormat="false" customHeight="false" hidden="false" ht="12.1" outlineLevel="0" r="139">
      <c r="A139" s="35" t="n">
        <v>46549</v>
      </c>
      <c r="B139" s="16" t="s">
        <v>697</v>
      </c>
      <c r="C139" s="16" t="s">
        <v>87</v>
      </c>
      <c r="D139" s="16" t="s">
        <v>88</v>
      </c>
      <c r="E139" s="6" t="n">
        <v>1000</v>
      </c>
      <c r="F139" s="7" t="n">
        <v>15</v>
      </c>
      <c r="G139" s="6" t="n">
        <v>10.15</v>
      </c>
      <c r="H139" s="6" t="n">
        <v>0</v>
      </c>
      <c r="I139" s="6" t="n">
        <v>152.25</v>
      </c>
      <c r="J139" s="6" t="n">
        <v>152.25</v>
      </c>
    </row>
    <row collapsed="false" customFormat="false" customHeight="false" hidden="false" ht="12.1" outlineLevel="0" r="140">
      <c r="A140" s="35" t="n">
        <v>46559</v>
      </c>
      <c r="B140" s="16" t="s">
        <v>697</v>
      </c>
      <c r="C140" s="16" t="s">
        <v>90</v>
      </c>
      <c r="D140" s="16" t="s">
        <v>91</v>
      </c>
      <c r="E140" s="6" t="n">
        <v>1000</v>
      </c>
      <c r="F140" s="7" t="n">
        <v>15</v>
      </c>
      <c r="G140" s="6" t="n">
        <v>12.66</v>
      </c>
      <c r="H140" s="6" t="n">
        <v>0</v>
      </c>
      <c r="I140" s="6" t="n">
        <v>189.9</v>
      </c>
      <c r="J140" s="6" t="n">
        <v>189.9</v>
      </c>
    </row>
    <row collapsed="false" customFormat="false" customHeight="false" hidden="false" ht="12.1" outlineLevel="0" r="141">
      <c r="A141" s="35" t="n">
        <v>46560</v>
      </c>
      <c r="B141" s="16" t="s">
        <v>697</v>
      </c>
      <c r="C141" s="16" t="s">
        <v>68</v>
      </c>
      <c r="D141" s="16" t="s">
        <v>70</v>
      </c>
      <c r="E141" s="6" t="n">
        <v>1000</v>
      </c>
      <c r="F141" s="7" t="n">
        <v>80</v>
      </c>
      <c r="G141" s="6" t="n">
        <v>59.84</v>
      </c>
      <c r="H141" s="6" t="n">
        <v>0</v>
      </c>
      <c r="I141" s="6" t="n">
        <v>4787.2</v>
      </c>
      <c r="J141" s="6" t="n">
        <v>4787.2</v>
      </c>
    </row>
    <row collapsed="false" customFormat="false" customHeight="false" hidden="false" ht="12.1" outlineLevel="0" r="142">
      <c r="A142" s="35" t="n">
        <v>46579</v>
      </c>
      <c r="B142" s="16" t="s">
        <v>697</v>
      </c>
      <c r="C142" s="16" t="s">
        <v>87</v>
      </c>
      <c r="D142" s="16" t="s">
        <v>88</v>
      </c>
      <c r="E142" s="6" t="n">
        <v>1000</v>
      </c>
      <c r="F142" s="7" t="n">
        <v>15</v>
      </c>
      <c r="G142" s="6" t="n">
        <v>9.59</v>
      </c>
      <c r="H142" s="6" t="n">
        <v>0</v>
      </c>
      <c r="I142" s="6" t="n">
        <v>143.85</v>
      </c>
      <c r="J142" s="6" t="n">
        <v>143.85</v>
      </c>
    </row>
    <row collapsed="false" customFormat="false" customHeight="false" hidden="false" ht="12.1" outlineLevel="0" r="143">
      <c r="A143" s="35" t="n">
        <v>46588</v>
      </c>
      <c r="B143" s="16" t="s">
        <v>697</v>
      </c>
      <c r="C143" s="16" t="s">
        <v>96</v>
      </c>
      <c r="D143" s="16" t="s">
        <v>97</v>
      </c>
      <c r="E143" s="6" t="n">
        <v>1000</v>
      </c>
      <c r="F143" s="7" t="n">
        <v>5</v>
      </c>
      <c r="G143" s="6" t="n">
        <v>35.44</v>
      </c>
      <c r="H143" s="6" t="n">
        <v>0</v>
      </c>
      <c r="I143" s="6" t="n">
        <v>177.2</v>
      </c>
      <c r="J143" s="6" t="n">
        <v>177.2</v>
      </c>
    </row>
    <row collapsed="false" customFormat="false" customHeight="false" hidden="false" ht="12.1" outlineLevel="0" r="144">
      <c r="A144" s="35" t="n">
        <v>46589</v>
      </c>
      <c r="B144" s="16" t="s">
        <v>697</v>
      </c>
      <c r="C144" s="16" t="s">
        <v>90</v>
      </c>
      <c r="D144" s="16" t="s">
        <v>91</v>
      </c>
      <c r="E144" s="6" t="n">
        <v>1000</v>
      </c>
      <c r="F144" s="7" t="n">
        <v>15</v>
      </c>
      <c r="G144" s="6" t="n">
        <v>12.66</v>
      </c>
      <c r="H144" s="6" t="n">
        <v>0</v>
      </c>
      <c r="I144" s="6" t="n">
        <v>189.9</v>
      </c>
      <c r="J144" s="6" t="n">
        <v>189.9</v>
      </c>
    </row>
    <row collapsed="false" customFormat="false" customHeight="false" hidden="false" ht="12.1" outlineLevel="0" r="145">
      <c r="A145" s="35" t="n">
        <v>46595</v>
      </c>
      <c r="B145" s="16" t="s">
        <v>697</v>
      </c>
      <c r="C145" s="16" t="s">
        <v>78</v>
      </c>
      <c r="D145" s="16" t="s">
        <v>79</v>
      </c>
      <c r="E145" s="6" t="n">
        <v>1000</v>
      </c>
      <c r="F145" s="7" t="n">
        <v>108</v>
      </c>
      <c r="G145" s="6" t="n">
        <v>30.42</v>
      </c>
      <c r="H145" s="6" t="n">
        <v>0</v>
      </c>
      <c r="I145" s="6" t="n">
        <v>3285.36</v>
      </c>
      <c r="J145" s="6" t="n">
        <v>3285.36</v>
      </c>
    </row>
    <row collapsed="false" customFormat="false" customHeight="false" hidden="false" ht="12.1" outlineLevel="0" r="146">
      <c r="A146" s="35" t="n">
        <v>46609</v>
      </c>
      <c r="B146" s="16" t="s">
        <v>697</v>
      </c>
      <c r="C146" s="16" t="s">
        <v>72</v>
      </c>
      <c r="D146" s="16" t="s">
        <v>73</v>
      </c>
      <c r="E146" s="6" t="n">
        <v>1000</v>
      </c>
      <c r="F146" s="7" t="n">
        <v>109</v>
      </c>
      <c r="G146" s="6" t="n">
        <v>34.9</v>
      </c>
      <c r="H146" s="6" t="n">
        <v>0</v>
      </c>
      <c r="I146" s="6" t="n">
        <v>3804.1</v>
      </c>
      <c r="J146" s="6" t="n">
        <v>3804.1</v>
      </c>
    </row>
    <row collapsed="false" customFormat="false" customHeight="false" hidden="false" ht="12.1" outlineLevel="0" r="147">
      <c r="A147" s="35" t="n">
        <v>46609</v>
      </c>
      <c r="B147" s="16" t="s">
        <v>697</v>
      </c>
      <c r="C147" s="16" t="s">
        <v>87</v>
      </c>
      <c r="D147" s="16" t="s">
        <v>88</v>
      </c>
      <c r="E147" s="6" t="n">
        <v>1000</v>
      </c>
      <c r="F147" s="7" t="n">
        <v>15</v>
      </c>
      <c r="G147" s="6" t="n">
        <v>9.02</v>
      </c>
      <c r="H147" s="6" t="n">
        <v>0</v>
      </c>
      <c r="I147" s="6" t="n">
        <v>135.3</v>
      </c>
      <c r="J147" s="6" t="n">
        <v>135.3</v>
      </c>
    </row>
    <row collapsed="false" customFormat="false" customHeight="false" hidden="false" ht="12.1" outlineLevel="0" r="148">
      <c r="A148" s="35" t="n">
        <v>46619</v>
      </c>
      <c r="B148" s="16" t="s">
        <v>697</v>
      </c>
      <c r="C148" s="16" t="s">
        <v>90</v>
      </c>
      <c r="D148" s="16" t="s">
        <v>91</v>
      </c>
      <c r="E148" s="6" t="n">
        <v>1000</v>
      </c>
      <c r="F148" s="7" t="n">
        <v>15</v>
      </c>
      <c r="G148" s="6" t="n">
        <v>12.66</v>
      </c>
      <c r="H148" s="6" t="n">
        <v>0</v>
      </c>
      <c r="I148" s="6" t="n">
        <v>189.9</v>
      </c>
      <c r="J148" s="6" t="n">
        <v>189.9</v>
      </c>
    </row>
    <row collapsed="false" customFormat="false" customHeight="false" hidden="false" ht="12.1" outlineLevel="0" r="149">
      <c r="A149" s="35" t="n">
        <v>46630</v>
      </c>
      <c r="B149" s="16" t="s">
        <v>697</v>
      </c>
      <c r="C149" s="16" t="s">
        <v>99</v>
      </c>
      <c r="D149" s="16" t="s">
        <v>100</v>
      </c>
      <c r="E149" s="6" t="n">
        <v>1000</v>
      </c>
      <c r="F149" s="7" t="n">
        <v>5</v>
      </c>
      <c r="G149" s="6" t="n">
        <v>44.88</v>
      </c>
      <c r="H149" s="6" t="n">
        <v>0</v>
      </c>
      <c r="I149" s="6" t="n">
        <v>224.4</v>
      </c>
      <c r="J149" s="6" t="n">
        <v>224.4</v>
      </c>
    </row>
    <row collapsed="false" customFormat="false" customHeight="false" hidden="false" ht="12.1" outlineLevel="0" r="150">
      <c r="A150" s="35" t="n">
        <v>46639</v>
      </c>
      <c r="B150" s="16" t="s">
        <v>697</v>
      </c>
      <c r="C150" s="16" t="s">
        <v>87</v>
      </c>
      <c r="D150" s="16" t="s">
        <v>88</v>
      </c>
      <c r="E150" s="6" t="n">
        <v>1000</v>
      </c>
      <c r="F150" s="7" t="n">
        <v>15</v>
      </c>
      <c r="G150" s="6" t="n">
        <v>8.46</v>
      </c>
      <c r="H150" s="6" t="n">
        <v>0</v>
      </c>
      <c r="I150" s="6" t="n">
        <v>126.9</v>
      </c>
      <c r="J150" s="6" t="n">
        <v>126.9</v>
      </c>
    </row>
    <row collapsed="false" customFormat="false" customHeight="false" hidden="false" ht="12.1" outlineLevel="0" r="151">
      <c r="A151" s="35" t="n">
        <v>46649</v>
      </c>
      <c r="B151" s="16" t="s">
        <v>697</v>
      </c>
      <c r="C151" s="16" t="s">
        <v>90</v>
      </c>
      <c r="D151" s="16" t="s">
        <v>91</v>
      </c>
      <c r="E151" s="6" t="n">
        <v>1000</v>
      </c>
      <c r="F151" s="7" t="n">
        <v>15</v>
      </c>
      <c r="G151" s="6" t="n">
        <v>12.66</v>
      </c>
      <c r="H151" s="6" t="n">
        <v>0</v>
      </c>
      <c r="I151" s="6" t="n">
        <v>189.9</v>
      </c>
      <c r="J151" s="6" t="n">
        <v>189.9</v>
      </c>
    </row>
    <row collapsed="false" customFormat="false" customHeight="false" hidden="false" ht="12.1" outlineLevel="0" r="152">
      <c r="A152" s="35" t="n">
        <v>46651</v>
      </c>
      <c r="B152" s="16" t="s">
        <v>697</v>
      </c>
      <c r="C152" s="16" t="s">
        <v>114</v>
      </c>
      <c r="D152" s="16" t="s">
        <v>115</v>
      </c>
      <c r="E152" s="6" t="n">
        <v>1000</v>
      </c>
      <c r="F152" s="7" t="n">
        <v>2</v>
      </c>
      <c r="G152" s="6" t="n">
        <v>56.1</v>
      </c>
      <c r="H152" s="6" t="n">
        <v>0</v>
      </c>
      <c r="I152" s="6" t="n">
        <v>112.2</v>
      </c>
      <c r="J152" s="6" t="n">
        <v>112.2</v>
      </c>
    </row>
    <row collapsed="false" customFormat="false" customHeight="false" hidden="false" ht="12.1" outlineLevel="0" r="153">
      <c r="A153" s="35" t="n">
        <v>46651</v>
      </c>
      <c r="B153" s="16" t="s">
        <v>697</v>
      </c>
      <c r="C153" s="16" t="s">
        <v>75</v>
      </c>
      <c r="D153" s="16" t="s">
        <v>76</v>
      </c>
      <c r="E153" s="6" t="n">
        <v>1000</v>
      </c>
      <c r="F153" s="7" t="n">
        <v>73</v>
      </c>
      <c r="G153" s="6" t="n">
        <v>59.84</v>
      </c>
      <c r="H153" s="6" t="n">
        <v>0</v>
      </c>
      <c r="I153" s="6" t="n">
        <v>4368.32</v>
      </c>
      <c r="J153" s="6" t="n">
        <v>4368.32</v>
      </c>
    </row>
    <row collapsed="false" customFormat="false" customHeight="false" hidden="false" ht="12.1" outlineLevel="0" r="154">
      <c r="A154" s="35" t="n">
        <v>46658</v>
      </c>
      <c r="B154" s="16" t="s">
        <v>697</v>
      </c>
      <c r="C154" s="16" t="s">
        <v>111</v>
      </c>
      <c r="D154" s="16" t="s">
        <v>112</v>
      </c>
      <c r="E154" s="6" t="n">
        <v>1000</v>
      </c>
      <c r="F154" s="7" t="n">
        <v>3</v>
      </c>
      <c r="G154" s="6" t="n">
        <v>38.39</v>
      </c>
      <c r="H154" s="6" t="n">
        <v>0</v>
      </c>
      <c r="I154" s="6" t="n">
        <v>115.17</v>
      </c>
      <c r="J154" s="6" t="n">
        <v>115.17</v>
      </c>
    </row>
    <row collapsed="false" customFormat="false" customHeight="false" hidden="false" ht="12.1" outlineLevel="0" r="155">
      <c r="A155" s="35" t="n">
        <v>46669</v>
      </c>
      <c r="B155" s="16" t="s">
        <v>697</v>
      </c>
      <c r="C155" s="16" t="s">
        <v>87</v>
      </c>
      <c r="D155" s="16" t="s">
        <v>88</v>
      </c>
      <c r="E155" s="6" t="n">
        <v>1000</v>
      </c>
      <c r="F155" s="7" t="n">
        <v>15</v>
      </c>
      <c r="G155" s="6" t="n">
        <v>7.89</v>
      </c>
      <c r="H155" s="6" t="n">
        <v>0</v>
      </c>
      <c r="I155" s="6" t="n">
        <v>118.35</v>
      </c>
      <c r="J155" s="6" t="n">
        <v>118.35</v>
      </c>
    </row>
    <row collapsed="false" customFormat="false" customHeight="false" hidden="false" ht="12.1" outlineLevel="0" r="156">
      <c r="A156" s="35" t="n">
        <v>46672</v>
      </c>
      <c r="B156" s="16" t="s">
        <v>697</v>
      </c>
      <c r="C156" s="16" t="s">
        <v>117</v>
      </c>
      <c r="D156" s="16" t="s">
        <v>118</v>
      </c>
      <c r="E156" s="6" t="n">
        <v>1000</v>
      </c>
      <c r="F156" s="7" t="n">
        <v>1</v>
      </c>
      <c r="G156" s="6" t="n">
        <v>38.15</v>
      </c>
      <c r="H156" s="6" t="n">
        <v>0</v>
      </c>
      <c r="I156" s="6" t="n">
        <v>38.15</v>
      </c>
      <c r="J156" s="6" t="n">
        <v>38.15</v>
      </c>
    </row>
    <row collapsed="false" customFormat="false" customHeight="false" hidden="false" ht="12.1" outlineLevel="0" r="157">
      <c r="A157" s="35" t="n">
        <v>46679</v>
      </c>
      <c r="B157" s="16" t="s">
        <v>697</v>
      </c>
      <c r="C157" s="16" t="s">
        <v>93</v>
      </c>
      <c r="D157" s="16" t="s">
        <v>94</v>
      </c>
      <c r="E157" s="6" t="n">
        <v>1000</v>
      </c>
      <c r="F157" s="7" t="n">
        <v>16</v>
      </c>
      <c r="G157" s="6" t="n">
        <v>64.82</v>
      </c>
      <c r="H157" s="6" t="n">
        <v>0</v>
      </c>
      <c r="I157" s="6" t="n">
        <v>1037.12</v>
      </c>
      <c r="J157" s="6" t="n">
        <v>1037.12</v>
      </c>
    </row>
    <row collapsed="false" customFormat="false" customHeight="false" hidden="false" ht="12.1" outlineLevel="0" r="158">
      <c r="A158" s="35" t="n">
        <v>46679</v>
      </c>
      <c r="B158" s="16" t="s">
        <v>697</v>
      </c>
      <c r="C158" s="16" t="s">
        <v>84</v>
      </c>
      <c r="D158" s="16" t="s">
        <v>85</v>
      </c>
      <c r="E158" s="6" t="n">
        <v>1000</v>
      </c>
      <c r="F158" s="7" t="n">
        <v>57</v>
      </c>
      <c r="G158" s="6" t="n">
        <v>64.82</v>
      </c>
      <c r="H158" s="6" t="n">
        <v>0</v>
      </c>
      <c r="I158" s="6" t="n">
        <v>3694.74</v>
      </c>
      <c r="J158" s="6" t="n">
        <v>3694.74</v>
      </c>
    </row>
    <row collapsed="false" customFormat="false" customHeight="false" hidden="false" ht="12.1" outlineLevel="0" r="159">
      <c r="A159" s="35" t="n">
        <v>46679</v>
      </c>
      <c r="B159" s="16" t="s">
        <v>697</v>
      </c>
      <c r="C159" s="16" t="s">
        <v>90</v>
      </c>
      <c r="D159" s="16" t="s">
        <v>91</v>
      </c>
      <c r="E159" s="6" t="n">
        <v>1000</v>
      </c>
      <c r="F159" s="7" t="n">
        <v>15</v>
      </c>
      <c r="G159" s="6" t="n">
        <v>12.66</v>
      </c>
      <c r="H159" s="6" t="n">
        <v>0</v>
      </c>
      <c r="I159" s="6" t="n">
        <v>189.9</v>
      </c>
      <c r="J159" s="6" t="n">
        <v>189.9</v>
      </c>
    </row>
    <row collapsed="false" customFormat="false" customHeight="false" hidden="false" ht="12.1" outlineLevel="0" r="160">
      <c r="A160" s="35" t="n">
        <v>46699</v>
      </c>
      <c r="B160" s="16" t="s">
        <v>697</v>
      </c>
      <c r="C160" s="16" t="s">
        <v>87</v>
      </c>
      <c r="D160" s="16" t="s">
        <v>88</v>
      </c>
      <c r="E160" s="6" t="n">
        <v>1000</v>
      </c>
      <c r="F160" s="7" t="n">
        <v>15</v>
      </c>
      <c r="G160" s="6" t="n">
        <v>7.33</v>
      </c>
      <c r="H160" s="6" t="n">
        <v>0</v>
      </c>
      <c r="I160" s="6" t="n">
        <v>109.95</v>
      </c>
      <c r="J160" s="6" t="n">
        <v>109.95</v>
      </c>
    </row>
    <row collapsed="false" customFormat="false" customHeight="false" hidden="false" ht="12.1" outlineLevel="0" r="161">
      <c r="A161" s="35" t="n">
        <v>46709</v>
      </c>
      <c r="B161" s="16" t="s">
        <v>697</v>
      </c>
      <c r="C161" s="16" t="s">
        <v>90</v>
      </c>
      <c r="D161" s="16" t="s">
        <v>91</v>
      </c>
      <c r="E161" s="6" t="n">
        <v>1000</v>
      </c>
      <c r="F161" s="7" t="n">
        <v>15</v>
      </c>
      <c r="G161" s="6" t="n">
        <v>12.66</v>
      </c>
      <c r="H161" s="6" t="n">
        <v>0</v>
      </c>
      <c r="I161" s="6" t="n">
        <v>189.9</v>
      </c>
      <c r="J161" s="6" t="n">
        <v>189.9</v>
      </c>
    </row>
    <row collapsed="false" customFormat="false" customHeight="false" hidden="false" ht="12.1" outlineLevel="0" r="162">
      <c r="A162" s="35" t="n">
        <v>46714</v>
      </c>
      <c r="B162" s="16" t="s">
        <v>697</v>
      </c>
      <c r="C162" s="16" t="s">
        <v>102</v>
      </c>
      <c r="D162" s="16" t="s">
        <v>103</v>
      </c>
      <c r="E162" s="6" t="n">
        <v>1000</v>
      </c>
      <c r="F162" s="7" t="n">
        <v>5</v>
      </c>
      <c r="G162" s="6" t="n">
        <v>47.37</v>
      </c>
      <c r="H162" s="6" t="n">
        <v>0</v>
      </c>
      <c r="I162" s="6" t="n">
        <v>236.85</v>
      </c>
      <c r="J162" s="6" t="n">
        <v>236.85</v>
      </c>
    </row>
    <row collapsed="false" customFormat="false" customHeight="false" hidden="false" ht="12.1" outlineLevel="0" r="163">
      <c r="A163" s="35" t="n">
        <v>46721</v>
      </c>
      <c r="B163" s="16" t="s">
        <v>697</v>
      </c>
      <c r="C163" s="16" t="s">
        <v>105</v>
      </c>
      <c r="D163" s="16" t="s">
        <v>106</v>
      </c>
      <c r="E163" s="6" t="n">
        <v>1000</v>
      </c>
      <c r="F163" s="7" t="n">
        <v>4</v>
      </c>
      <c r="G163" s="6" t="n">
        <v>35.4</v>
      </c>
      <c r="H163" s="6" t="n">
        <v>0</v>
      </c>
      <c r="I163" s="6" t="n">
        <v>141.6</v>
      </c>
      <c r="J163" s="6" t="n">
        <v>141.6</v>
      </c>
    </row>
    <row collapsed="false" customFormat="false" customHeight="false" hidden="false" ht="12.1" outlineLevel="0" r="164">
      <c r="A164" s="35" t="n">
        <v>46721</v>
      </c>
      <c r="B164" s="16" t="s">
        <v>697</v>
      </c>
      <c r="C164" s="16" t="s">
        <v>81</v>
      </c>
      <c r="D164" s="16" t="s">
        <v>82</v>
      </c>
      <c r="E164" s="6" t="n">
        <v>1000</v>
      </c>
      <c r="F164" s="7" t="n">
        <v>70</v>
      </c>
      <c r="G164" s="6" t="n">
        <v>61.08</v>
      </c>
      <c r="H164" s="6" t="n">
        <v>0</v>
      </c>
      <c r="I164" s="6" t="n">
        <v>4275.6</v>
      </c>
      <c r="J164" s="6" t="n">
        <v>4275.6</v>
      </c>
    </row>
    <row collapsed="false" customFormat="false" customHeight="false" hidden="false" ht="12.1" outlineLevel="0" r="165">
      <c r="A165" s="35" t="n">
        <v>46729</v>
      </c>
      <c r="B165" s="16" t="s">
        <v>697</v>
      </c>
      <c r="C165" s="16" t="s">
        <v>87</v>
      </c>
      <c r="D165" s="16" t="s">
        <v>88</v>
      </c>
      <c r="E165" s="6" t="n">
        <v>1000</v>
      </c>
      <c r="F165" s="7" t="n">
        <v>15</v>
      </c>
      <c r="G165" s="6" t="n">
        <v>6.77</v>
      </c>
      <c r="H165" s="6" t="n">
        <v>0</v>
      </c>
      <c r="I165" s="6" t="n">
        <v>101.55</v>
      </c>
      <c r="J165" s="6" t="n">
        <v>101.55</v>
      </c>
    </row>
    <row collapsed="false" customFormat="false" customHeight="false" hidden="false" ht="12.1" outlineLevel="0" r="166">
      <c r="A166" s="35" t="n">
        <v>46739</v>
      </c>
      <c r="B166" s="16" t="s">
        <v>697</v>
      </c>
      <c r="C166" s="16" t="s">
        <v>90</v>
      </c>
      <c r="D166" s="16" t="s">
        <v>91</v>
      </c>
      <c r="E166" s="6" t="n">
        <v>1000</v>
      </c>
      <c r="F166" s="7" t="n">
        <v>15</v>
      </c>
      <c r="G166" s="6" t="n">
        <v>12.66</v>
      </c>
      <c r="H166" s="6" t="n">
        <v>0</v>
      </c>
      <c r="I166" s="6" t="n">
        <v>189.9</v>
      </c>
      <c r="J166" s="6" t="n">
        <v>189.9</v>
      </c>
    </row>
    <row collapsed="false" customFormat="false" customHeight="false" hidden="false" ht="12.1" outlineLevel="0" r="167">
      <c r="A167" s="35" t="n">
        <v>46742</v>
      </c>
      <c r="B167" s="16" t="s">
        <v>697</v>
      </c>
      <c r="C167" s="16" t="s">
        <v>68</v>
      </c>
      <c r="D167" s="16" t="s">
        <v>70</v>
      </c>
      <c r="E167" s="6" t="n">
        <v>1000</v>
      </c>
      <c r="F167" s="7" t="n">
        <v>80</v>
      </c>
      <c r="G167" s="6" t="n">
        <v>59.84</v>
      </c>
      <c r="H167" s="6" t="n">
        <v>0</v>
      </c>
      <c r="I167" s="6" t="n">
        <v>4787.2</v>
      </c>
      <c r="J167" s="6" t="n">
        <v>4787.2</v>
      </c>
    </row>
    <row collapsed="false" customFormat="false" customHeight="false" hidden="false" ht="12.1" outlineLevel="0" r="168">
      <c r="A168" s="35" t="n">
        <v>46759</v>
      </c>
      <c r="B168" s="16" t="s">
        <v>697</v>
      </c>
      <c r="C168" s="16" t="s">
        <v>87</v>
      </c>
      <c r="D168" s="16" t="s">
        <v>88</v>
      </c>
      <c r="E168" s="6" t="n">
        <v>1000</v>
      </c>
      <c r="F168" s="7" t="n">
        <v>15</v>
      </c>
      <c r="G168" s="6" t="n">
        <v>6.2</v>
      </c>
      <c r="H168" s="6" t="n">
        <v>0</v>
      </c>
      <c r="I168" s="6" t="n">
        <v>93</v>
      </c>
      <c r="J168" s="6" t="n">
        <v>93</v>
      </c>
    </row>
    <row collapsed="false" customFormat="false" customHeight="false" hidden="false" ht="12.1" outlineLevel="0" r="169">
      <c r="A169" s="35" t="n">
        <v>46769</v>
      </c>
      <c r="B169" s="16" t="s">
        <v>697</v>
      </c>
      <c r="C169" s="16" t="s">
        <v>90</v>
      </c>
      <c r="D169" s="16" t="s">
        <v>91</v>
      </c>
      <c r="E169" s="6" t="n">
        <v>1000</v>
      </c>
      <c r="F169" s="7" t="n">
        <v>15</v>
      </c>
      <c r="G169" s="6" t="n">
        <v>12.66</v>
      </c>
      <c r="H169" s="6" t="n">
        <v>0</v>
      </c>
      <c r="I169" s="6" t="n">
        <v>189.9</v>
      </c>
      <c r="J169" s="6" t="n">
        <v>189.9</v>
      </c>
    </row>
    <row collapsed="false" customFormat="false" customHeight="false" hidden="false" ht="12.1" outlineLevel="0" r="170">
      <c r="A170" s="35" t="n">
        <v>46777</v>
      </c>
      <c r="B170" s="16" t="s">
        <v>697</v>
      </c>
      <c r="C170" s="16" t="s">
        <v>78</v>
      </c>
      <c r="D170" s="16" t="s">
        <v>79</v>
      </c>
      <c r="E170" s="6" t="n">
        <v>1000</v>
      </c>
      <c r="F170" s="7" t="n">
        <v>108</v>
      </c>
      <c r="G170" s="6" t="n">
        <v>30.42</v>
      </c>
      <c r="H170" s="6" t="n">
        <v>0</v>
      </c>
      <c r="I170" s="6" t="n">
        <v>3285.36</v>
      </c>
      <c r="J170" s="6" t="n">
        <v>3285.36</v>
      </c>
    </row>
    <row collapsed="false" customFormat="false" customHeight="false" hidden="false" ht="12.1" outlineLevel="0" r="171">
      <c r="A171" s="35" t="n">
        <v>46789</v>
      </c>
      <c r="B171" s="16" t="s">
        <v>697</v>
      </c>
      <c r="C171" s="16" t="s">
        <v>87</v>
      </c>
      <c r="D171" s="16" t="s">
        <v>88</v>
      </c>
      <c r="E171" s="6" t="n">
        <v>1000</v>
      </c>
      <c r="F171" s="7" t="n">
        <v>15</v>
      </c>
      <c r="G171" s="6" t="n">
        <v>5.64</v>
      </c>
      <c r="H171" s="6" t="n">
        <v>0</v>
      </c>
      <c r="I171" s="6" t="n">
        <v>84.6</v>
      </c>
      <c r="J171" s="6" t="n">
        <v>84.6</v>
      </c>
    </row>
    <row collapsed="false" customFormat="false" customHeight="false" hidden="false" ht="12.1" outlineLevel="0" r="172">
      <c r="A172" s="35" t="n">
        <v>46791</v>
      </c>
      <c r="B172" s="16" t="s">
        <v>697</v>
      </c>
      <c r="C172" s="16" t="s">
        <v>72</v>
      </c>
      <c r="D172" s="16" t="s">
        <v>73</v>
      </c>
      <c r="E172" s="6" t="n">
        <v>1000</v>
      </c>
      <c r="F172" s="7" t="n">
        <v>109</v>
      </c>
      <c r="G172" s="6" t="n">
        <v>34.9</v>
      </c>
      <c r="H172" s="6" t="n">
        <v>0</v>
      </c>
      <c r="I172" s="6" t="n">
        <v>3804.1</v>
      </c>
      <c r="J172" s="6" t="n">
        <v>3804.1</v>
      </c>
    </row>
    <row collapsed="false" customFormat="false" customHeight="false" hidden="false" ht="12.1" outlineLevel="0" r="173">
      <c r="A173" s="35" t="n">
        <v>46799</v>
      </c>
      <c r="B173" s="16" t="s">
        <v>697</v>
      </c>
      <c r="C173" s="16" t="s">
        <v>90</v>
      </c>
      <c r="D173" s="16" t="s">
        <v>91</v>
      </c>
      <c r="E173" s="6" t="n">
        <v>1000</v>
      </c>
      <c r="F173" s="7" t="n">
        <v>15</v>
      </c>
      <c r="G173" s="6" t="n">
        <v>12.66</v>
      </c>
      <c r="H173" s="6" t="n">
        <v>0</v>
      </c>
      <c r="I173" s="6" t="n">
        <v>189.9</v>
      </c>
      <c r="J173" s="6" t="n">
        <v>189.9</v>
      </c>
    </row>
    <row collapsed="false" customFormat="false" customHeight="false" hidden="false" ht="12.1" outlineLevel="0" r="174">
      <c r="A174" s="35" t="n">
        <v>46812</v>
      </c>
      <c r="B174" s="16" t="s">
        <v>697</v>
      </c>
      <c r="C174" s="16" t="s">
        <v>99</v>
      </c>
      <c r="D174" s="16" t="s">
        <v>100</v>
      </c>
      <c r="E174" s="6" t="n">
        <v>1000</v>
      </c>
      <c r="F174" s="7" t="n">
        <v>5</v>
      </c>
      <c r="G174" s="6" t="n">
        <v>44.88</v>
      </c>
      <c r="H174" s="6" t="n">
        <v>0</v>
      </c>
      <c r="I174" s="6" t="n">
        <v>224.4</v>
      </c>
      <c r="J174" s="6" t="n">
        <v>224.4</v>
      </c>
    </row>
    <row collapsed="false" customFormat="false" customHeight="false" hidden="false" ht="12.1" outlineLevel="0" r="175">
      <c r="A175" s="35" t="n">
        <v>46819</v>
      </c>
      <c r="B175" s="16" t="s">
        <v>697</v>
      </c>
      <c r="C175" s="16" t="s">
        <v>87</v>
      </c>
      <c r="D175" s="16" t="s">
        <v>88</v>
      </c>
      <c r="E175" s="6" t="n">
        <v>1000</v>
      </c>
      <c r="F175" s="7" t="n">
        <v>15</v>
      </c>
      <c r="G175" s="6" t="n">
        <v>5.07</v>
      </c>
      <c r="H175" s="6" t="n">
        <v>0</v>
      </c>
      <c r="I175" s="6" t="n">
        <v>76.05</v>
      </c>
      <c r="J175" s="6" t="n">
        <v>76.05</v>
      </c>
    </row>
    <row collapsed="false" customFormat="false" customHeight="false" hidden="false" ht="12.1" outlineLevel="0" r="176">
      <c r="A176" s="35" t="n">
        <v>46829</v>
      </c>
      <c r="B176" s="16" t="s">
        <v>697</v>
      </c>
      <c r="C176" s="16" t="s">
        <v>90</v>
      </c>
      <c r="D176" s="16" t="s">
        <v>91</v>
      </c>
      <c r="E176" s="6" t="n">
        <v>1000</v>
      </c>
      <c r="F176" s="7" t="n">
        <v>15</v>
      </c>
      <c r="G176" s="6" t="n">
        <v>12.66</v>
      </c>
      <c r="H176" s="6" t="n">
        <v>0</v>
      </c>
      <c r="I176" s="6" t="n">
        <v>189.9</v>
      </c>
      <c r="J176" s="6" t="n">
        <v>189.9</v>
      </c>
    </row>
    <row collapsed="false" customFormat="false" customHeight="false" hidden="false" ht="12.1" outlineLevel="0" r="177">
      <c r="A177" s="35" t="n">
        <v>46833</v>
      </c>
      <c r="B177" s="16" t="s">
        <v>697</v>
      </c>
      <c r="C177" s="16" t="s">
        <v>114</v>
      </c>
      <c r="D177" s="16" t="s">
        <v>115</v>
      </c>
      <c r="E177" s="6" t="n">
        <v>1000</v>
      </c>
      <c r="F177" s="7" t="n">
        <v>2</v>
      </c>
      <c r="G177" s="6" t="n">
        <v>56.1</v>
      </c>
      <c r="H177" s="6" t="n">
        <v>0</v>
      </c>
      <c r="I177" s="6" t="n">
        <v>112.2</v>
      </c>
      <c r="J177" s="6" t="n">
        <v>112.2</v>
      </c>
    </row>
    <row collapsed="false" customFormat="false" customHeight="false" hidden="false" ht="12.1" outlineLevel="0" r="178">
      <c r="A178" s="35" t="n">
        <v>46833</v>
      </c>
      <c r="B178" s="16" t="s">
        <v>697</v>
      </c>
      <c r="C178" s="16" t="s">
        <v>75</v>
      </c>
      <c r="D178" s="16" t="s">
        <v>76</v>
      </c>
      <c r="E178" s="6" t="n">
        <v>1000</v>
      </c>
      <c r="F178" s="7" t="n">
        <v>73</v>
      </c>
      <c r="G178" s="6" t="n">
        <v>59.84</v>
      </c>
      <c r="H178" s="6" t="n">
        <v>0</v>
      </c>
      <c r="I178" s="6" t="n">
        <v>4368.32</v>
      </c>
      <c r="J178" s="6" t="n">
        <v>4368.32</v>
      </c>
    </row>
    <row collapsed="false" customFormat="false" customHeight="false" hidden="false" ht="12.1" outlineLevel="0" r="179">
      <c r="A179" s="35" t="n">
        <v>46840</v>
      </c>
      <c r="B179" s="16" t="s">
        <v>697</v>
      </c>
      <c r="C179" s="16" t="s">
        <v>111</v>
      </c>
      <c r="D179" s="16" t="s">
        <v>112</v>
      </c>
      <c r="E179" s="6" t="n">
        <v>1000</v>
      </c>
      <c r="F179" s="7" t="n">
        <v>3</v>
      </c>
      <c r="G179" s="6" t="n">
        <v>38.39</v>
      </c>
      <c r="H179" s="6" t="n">
        <v>0</v>
      </c>
      <c r="I179" s="6" t="n">
        <v>115.17</v>
      </c>
      <c r="J179" s="6" t="n">
        <v>115.17</v>
      </c>
    </row>
    <row collapsed="false" customFormat="false" customHeight="false" hidden="false" ht="12.1" outlineLevel="0" r="180">
      <c r="A180" s="35" t="n">
        <v>46849</v>
      </c>
      <c r="B180" s="16" t="s">
        <v>697</v>
      </c>
      <c r="C180" s="16" t="s">
        <v>87</v>
      </c>
      <c r="D180" s="16" t="s">
        <v>88</v>
      </c>
      <c r="E180" s="6" t="n">
        <v>1000</v>
      </c>
      <c r="F180" s="7" t="n">
        <v>15</v>
      </c>
      <c r="G180" s="6" t="n">
        <v>4.51</v>
      </c>
      <c r="H180" s="6" t="n">
        <v>0</v>
      </c>
      <c r="I180" s="6" t="n">
        <v>67.65</v>
      </c>
      <c r="J180" s="6" t="n">
        <v>67.65</v>
      </c>
    </row>
    <row collapsed="false" customFormat="false" customHeight="false" hidden="false" ht="12.1" outlineLevel="0" r="181">
      <c r="A181" s="35" t="n">
        <v>46854</v>
      </c>
      <c r="B181" s="16" t="s">
        <v>697</v>
      </c>
      <c r="C181" s="16" t="s">
        <v>117</v>
      </c>
      <c r="D181" s="16" t="s">
        <v>118</v>
      </c>
      <c r="E181" s="6" t="n">
        <v>1000</v>
      </c>
      <c r="F181" s="7" t="n">
        <v>1</v>
      </c>
      <c r="G181" s="6" t="n">
        <v>38.15</v>
      </c>
      <c r="H181" s="6" t="n">
        <v>0</v>
      </c>
      <c r="I181" s="6" t="n">
        <v>38.15</v>
      </c>
      <c r="J181" s="6" t="n">
        <v>38.15</v>
      </c>
    </row>
    <row collapsed="false" customFormat="false" customHeight="false" hidden="false" ht="12.1" outlineLevel="0" r="182">
      <c r="A182" s="35" t="n">
        <v>46859</v>
      </c>
      <c r="B182" s="16" t="s">
        <v>697</v>
      </c>
      <c r="C182" s="16" t="s">
        <v>90</v>
      </c>
      <c r="D182" s="16" t="s">
        <v>91</v>
      </c>
      <c r="E182" s="6" t="n">
        <v>1000</v>
      </c>
      <c r="F182" s="7" t="n">
        <v>15</v>
      </c>
      <c r="G182" s="6" t="n">
        <v>12.66</v>
      </c>
      <c r="H182" s="6" t="n">
        <v>0</v>
      </c>
      <c r="I182" s="6" t="n">
        <v>189.9</v>
      </c>
      <c r="J182" s="6" t="n">
        <v>189.9</v>
      </c>
    </row>
    <row collapsed="false" customFormat="false" customHeight="false" hidden="false" ht="12.1" outlineLevel="0" r="183">
      <c r="A183" s="35" t="n">
        <v>46861</v>
      </c>
      <c r="B183" s="16" t="s">
        <v>697</v>
      </c>
      <c r="C183" s="16" t="s">
        <v>93</v>
      </c>
      <c r="D183" s="16" t="s">
        <v>94</v>
      </c>
      <c r="E183" s="6" t="n">
        <v>1000</v>
      </c>
      <c r="F183" s="7" t="n">
        <v>16</v>
      </c>
      <c r="G183" s="6" t="n">
        <v>64.82</v>
      </c>
      <c r="H183" s="6" t="n">
        <v>0</v>
      </c>
      <c r="I183" s="6" t="n">
        <v>1037.12</v>
      </c>
      <c r="J183" s="6" t="n">
        <v>1037.12</v>
      </c>
    </row>
    <row collapsed="false" customFormat="false" customHeight="false" hidden="false" ht="12.1" outlineLevel="0" r="184">
      <c r="A184" s="35" t="n">
        <v>46861</v>
      </c>
      <c r="B184" s="16" t="s">
        <v>697</v>
      </c>
      <c r="C184" s="16" t="s">
        <v>84</v>
      </c>
      <c r="D184" s="16" t="s">
        <v>85</v>
      </c>
      <c r="E184" s="6" t="n">
        <v>1000</v>
      </c>
      <c r="F184" s="7" t="n">
        <v>57</v>
      </c>
      <c r="G184" s="6" t="n">
        <v>64.82</v>
      </c>
      <c r="H184" s="6" t="n">
        <v>0</v>
      </c>
      <c r="I184" s="6" t="n">
        <v>3694.74</v>
      </c>
      <c r="J184" s="6" t="n">
        <v>3694.74</v>
      </c>
    </row>
    <row collapsed="false" customFormat="false" customHeight="false" hidden="false" ht="12.1" outlineLevel="0" r="185">
      <c r="A185" s="35" t="n">
        <v>46879</v>
      </c>
      <c r="B185" s="16" t="s">
        <v>697</v>
      </c>
      <c r="C185" s="16" t="s">
        <v>87</v>
      </c>
      <c r="D185" s="16" t="s">
        <v>88</v>
      </c>
      <c r="E185" s="6" t="n">
        <v>1000</v>
      </c>
      <c r="F185" s="7" t="n">
        <v>15</v>
      </c>
      <c r="G185" s="6" t="n">
        <v>3.95</v>
      </c>
      <c r="H185" s="6" t="n">
        <v>0</v>
      </c>
      <c r="I185" s="6" t="n">
        <v>59.25</v>
      </c>
      <c r="J185" s="6" t="n">
        <v>59.25</v>
      </c>
    </row>
    <row collapsed="false" customFormat="false" customHeight="false" hidden="false" ht="12.1" outlineLevel="0" r="186">
      <c r="A186" s="35" t="n">
        <v>46889</v>
      </c>
      <c r="B186" s="16" t="s">
        <v>697</v>
      </c>
      <c r="C186" s="16" t="s">
        <v>90</v>
      </c>
      <c r="D186" s="16" t="s">
        <v>91</v>
      </c>
      <c r="E186" s="6" t="n">
        <v>1000</v>
      </c>
      <c r="F186" s="7" t="n">
        <v>15</v>
      </c>
      <c r="G186" s="6" t="n">
        <v>12.66</v>
      </c>
      <c r="H186" s="6" t="n">
        <v>0</v>
      </c>
      <c r="I186" s="6" t="n">
        <v>189.9</v>
      </c>
      <c r="J186" s="6" t="n">
        <v>189.9</v>
      </c>
    </row>
    <row collapsed="false" customFormat="false" customHeight="false" hidden="false" ht="12.1" outlineLevel="0" r="187">
      <c r="A187" s="35" t="n">
        <v>46896</v>
      </c>
      <c r="B187" s="16" t="s">
        <v>697</v>
      </c>
      <c r="C187" s="16" t="s">
        <v>102</v>
      </c>
      <c r="D187" s="16" t="s">
        <v>103</v>
      </c>
      <c r="E187" s="6" t="n">
        <v>1000</v>
      </c>
      <c r="F187" s="7" t="n">
        <v>5</v>
      </c>
      <c r="G187" s="6" t="n">
        <v>47.37</v>
      </c>
      <c r="H187" s="6" t="n">
        <v>0</v>
      </c>
      <c r="I187" s="6" t="n">
        <v>236.85</v>
      </c>
      <c r="J187" s="6" t="n">
        <v>236.85</v>
      </c>
    </row>
    <row collapsed="false" customFormat="false" customHeight="false" hidden="false" ht="12.1" outlineLevel="0" r="188">
      <c r="A188" s="35" t="n">
        <v>46903</v>
      </c>
      <c r="B188" s="16" t="s">
        <v>697</v>
      </c>
      <c r="C188" s="16" t="s">
        <v>105</v>
      </c>
      <c r="D188" s="16" t="s">
        <v>106</v>
      </c>
      <c r="E188" s="6" t="n">
        <v>1000</v>
      </c>
      <c r="F188" s="7" t="n">
        <v>4</v>
      </c>
      <c r="G188" s="6" t="n">
        <v>35.4</v>
      </c>
      <c r="H188" s="6" t="n">
        <v>0</v>
      </c>
      <c r="I188" s="6" t="n">
        <v>141.6</v>
      </c>
      <c r="J188" s="6" t="n">
        <v>141.6</v>
      </c>
    </row>
    <row collapsed="false" customFormat="false" customHeight="false" hidden="false" ht="12.1" outlineLevel="0" r="189">
      <c r="A189" s="35" t="n">
        <v>46903</v>
      </c>
      <c r="B189" s="16" t="s">
        <v>697</v>
      </c>
      <c r="C189" s="16" t="s">
        <v>81</v>
      </c>
      <c r="D189" s="16" t="s">
        <v>82</v>
      </c>
      <c r="E189" s="6" t="n">
        <v>1000</v>
      </c>
      <c r="F189" s="7" t="n">
        <v>70</v>
      </c>
      <c r="G189" s="6" t="n">
        <v>61.08</v>
      </c>
      <c r="H189" s="6" t="n">
        <v>0</v>
      </c>
      <c r="I189" s="6" t="n">
        <v>4275.6</v>
      </c>
      <c r="J189" s="6" t="n">
        <v>4275.6</v>
      </c>
    </row>
    <row collapsed="false" customFormat="false" customHeight="false" hidden="false" ht="12.1" outlineLevel="0" r="190">
      <c r="A190" s="35" t="n">
        <v>46909</v>
      </c>
      <c r="B190" s="16" t="s">
        <v>697</v>
      </c>
      <c r="C190" s="16" t="s">
        <v>87</v>
      </c>
      <c r="D190" s="16" t="s">
        <v>88</v>
      </c>
      <c r="E190" s="6" t="n">
        <v>1000</v>
      </c>
      <c r="F190" s="7" t="n">
        <v>15</v>
      </c>
      <c r="G190" s="6" t="n">
        <v>3.38</v>
      </c>
      <c r="H190" s="6" t="n">
        <v>0</v>
      </c>
      <c r="I190" s="6" t="n">
        <v>50.7</v>
      </c>
      <c r="J190" s="6" t="n">
        <v>50.7</v>
      </c>
    </row>
    <row collapsed="false" customFormat="false" customHeight="false" hidden="false" ht="12.1" outlineLevel="0" r="191">
      <c r="A191" s="35" t="n">
        <v>46919</v>
      </c>
      <c r="B191" s="16" t="s">
        <v>697</v>
      </c>
      <c r="C191" s="16" t="s">
        <v>90</v>
      </c>
      <c r="D191" s="16" t="s">
        <v>91</v>
      </c>
      <c r="E191" s="6" t="n">
        <v>1000</v>
      </c>
      <c r="F191" s="7" t="n">
        <v>15</v>
      </c>
      <c r="G191" s="6" t="n">
        <v>12.66</v>
      </c>
      <c r="H191" s="6" t="n">
        <v>0</v>
      </c>
      <c r="I191" s="6" t="n">
        <v>189.9</v>
      </c>
      <c r="J191" s="6" t="n">
        <v>189.9</v>
      </c>
    </row>
    <row collapsed="false" customFormat="false" customHeight="false" hidden="false" ht="12.1" outlineLevel="0" r="192">
      <c r="A192" s="35" t="n">
        <v>46924</v>
      </c>
      <c r="B192" s="16" t="s">
        <v>697</v>
      </c>
      <c r="C192" s="16" t="s">
        <v>68</v>
      </c>
      <c r="D192" s="16" t="s">
        <v>70</v>
      </c>
      <c r="E192" s="6" t="n">
        <v>1000</v>
      </c>
      <c r="F192" s="7" t="n">
        <v>80</v>
      </c>
      <c r="G192" s="6" t="n">
        <v>59.84</v>
      </c>
      <c r="H192" s="6" t="n">
        <v>0</v>
      </c>
      <c r="I192" s="6" t="n">
        <v>4787.2</v>
      </c>
      <c r="J192" s="6" t="n">
        <v>4787.2</v>
      </c>
    </row>
    <row collapsed="false" customFormat="false" customHeight="false" hidden="false" ht="12.1" outlineLevel="0" r="193">
      <c r="A193" s="35" t="n">
        <v>46939</v>
      </c>
      <c r="B193" s="16" t="s">
        <v>697</v>
      </c>
      <c r="C193" s="16" t="s">
        <v>87</v>
      </c>
      <c r="D193" s="16" t="s">
        <v>88</v>
      </c>
      <c r="E193" s="6" t="n">
        <v>1000</v>
      </c>
      <c r="F193" s="7" t="n">
        <v>15</v>
      </c>
      <c r="G193" s="6" t="n">
        <v>2.82</v>
      </c>
      <c r="H193" s="6" t="n">
        <v>0</v>
      </c>
      <c r="I193" s="6" t="n">
        <v>42.3</v>
      </c>
      <c r="J193" s="6" t="n">
        <v>42.3</v>
      </c>
    </row>
    <row collapsed="false" customFormat="false" customHeight="false" hidden="false" ht="12.1" outlineLevel="0" r="194">
      <c r="A194" s="35" t="n">
        <v>46949</v>
      </c>
      <c r="B194" s="16" t="s">
        <v>697</v>
      </c>
      <c r="C194" s="16" t="s">
        <v>90</v>
      </c>
      <c r="D194" s="16" t="s">
        <v>91</v>
      </c>
      <c r="E194" s="6" t="n">
        <v>1000</v>
      </c>
      <c r="F194" s="7" t="n">
        <v>15</v>
      </c>
      <c r="G194" s="6" t="n">
        <v>12.66</v>
      </c>
      <c r="H194" s="6" t="n">
        <v>0</v>
      </c>
      <c r="I194" s="6" t="n">
        <v>189.9</v>
      </c>
      <c r="J194" s="6" t="n">
        <v>189.9</v>
      </c>
    </row>
    <row collapsed="false" customFormat="false" customHeight="false" hidden="false" ht="12.1" outlineLevel="0" r="195">
      <c r="A195" s="35" t="n">
        <v>46959</v>
      </c>
      <c r="B195" s="16" t="s">
        <v>697</v>
      </c>
      <c r="C195" s="16" t="s">
        <v>78</v>
      </c>
      <c r="D195" s="16" t="s">
        <v>79</v>
      </c>
      <c r="E195" s="6" t="n">
        <v>1000</v>
      </c>
      <c r="F195" s="7" t="n">
        <v>108</v>
      </c>
      <c r="G195" s="6" t="n">
        <v>30.42</v>
      </c>
      <c r="H195" s="6" t="n">
        <v>0</v>
      </c>
      <c r="I195" s="6" t="n">
        <v>3285.36</v>
      </c>
      <c r="J195" s="6" t="n">
        <v>3285.36</v>
      </c>
    </row>
    <row collapsed="false" customFormat="false" customHeight="false" hidden="false" ht="12.1" outlineLevel="0" r="196">
      <c r="A196" s="35" t="n">
        <v>46969</v>
      </c>
      <c r="B196" s="16" t="s">
        <v>697</v>
      </c>
      <c r="C196" s="16" t="s">
        <v>87</v>
      </c>
      <c r="D196" s="16" t="s">
        <v>88</v>
      </c>
      <c r="E196" s="6" t="n">
        <v>1000</v>
      </c>
      <c r="F196" s="7" t="n">
        <v>15</v>
      </c>
      <c r="G196" s="6" t="n">
        <v>2.26</v>
      </c>
      <c r="H196" s="6" t="n">
        <v>0</v>
      </c>
      <c r="I196" s="6" t="n">
        <v>33.9</v>
      </c>
      <c r="J196" s="6" t="n">
        <v>33.9</v>
      </c>
    </row>
    <row collapsed="false" customFormat="false" customHeight="false" hidden="false" ht="12.1" outlineLevel="0" r="197">
      <c r="A197" s="35" t="n">
        <v>46973</v>
      </c>
      <c r="B197" s="16" t="s">
        <v>697</v>
      </c>
      <c r="C197" s="16" t="s">
        <v>72</v>
      </c>
      <c r="D197" s="16" t="s">
        <v>73</v>
      </c>
      <c r="E197" s="6" t="n">
        <v>1000</v>
      </c>
      <c r="F197" s="7" t="n">
        <v>109</v>
      </c>
      <c r="G197" s="6" t="n">
        <v>34.9</v>
      </c>
      <c r="H197" s="6" t="n">
        <v>0</v>
      </c>
      <c r="I197" s="6" t="n">
        <v>3804.1</v>
      </c>
      <c r="J197" s="6" t="n">
        <v>3804.1</v>
      </c>
    </row>
    <row collapsed="false" customFormat="false" customHeight="false" hidden="false" ht="12.1" outlineLevel="0" r="198">
      <c r="A198" s="35" t="n">
        <v>46979</v>
      </c>
      <c r="B198" s="16" t="s">
        <v>697</v>
      </c>
      <c r="C198" s="16" t="s">
        <v>90</v>
      </c>
      <c r="D198" s="16" t="s">
        <v>91</v>
      </c>
      <c r="E198" s="6" t="n">
        <v>1000</v>
      </c>
      <c r="F198" s="7" t="n">
        <v>15</v>
      </c>
      <c r="G198" s="6" t="n">
        <v>12.66</v>
      </c>
      <c r="H198" s="6" t="n">
        <v>0</v>
      </c>
      <c r="I198" s="6" t="n">
        <v>189.9</v>
      </c>
      <c r="J198" s="6" t="n">
        <v>189.9</v>
      </c>
    </row>
    <row collapsed="false" customFormat="false" customHeight="false" hidden="false" ht="12.1" outlineLevel="0" r="199">
      <c r="A199" s="35" t="n">
        <v>46994</v>
      </c>
      <c r="B199" s="16" t="s">
        <v>697</v>
      </c>
      <c r="C199" s="16" t="s">
        <v>99</v>
      </c>
      <c r="D199" s="16" t="s">
        <v>100</v>
      </c>
      <c r="E199" s="6" t="n">
        <v>1000</v>
      </c>
      <c r="F199" s="7" t="n">
        <v>5</v>
      </c>
      <c r="G199" s="6" t="n">
        <v>44.88</v>
      </c>
      <c r="H199" s="6" t="n">
        <v>0</v>
      </c>
      <c r="I199" s="6" t="n">
        <v>224.4</v>
      </c>
      <c r="J199" s="6" t="n">
        <v>224.4</v>
      </c>
    </row>
    <row collapsed="false" customFormat="false" customHeight="false" hidden="false" ht="12.1" outlineLevel="0" r="200">
      <c r="A200" s="35" t="n">
        <v>46999</v>
      </c>
      <c r="B200" s="16" t="s">
        <v>697</v>
      </c>
      <c r="C200" s="16" t="s">
        <v>87</v>
      </c>
      <c r="D200" s="16" t="s">
        <v>88</v>
      </c>
      <c r="E200" s="6" t="n">
        <v>1000</v>
      </c>
      <c r="F200" s="7" t="n">
        <v>15</v>
      </c>
      <c r="G200" s="6" t="n">
        <v>1.69</v>
      </c>
      <c r="H200" s="6" t="n">
        <v>0</v>
      </c>
      <c r="I200" s="6" t="n">
        <v>25.35</v>
      </c>
      <c r="J200" s="6" t="n">
        <v>25.35</v>
      </c>
    </row>
    <row collapsed="false" customFormat="false" customHeight="false" hidden="false" ht="12.1" outlineLevel="0" r="201">
      <c r="A201" s="35" t="n">
        <v>47009</v>
      </c>
      <c r="B201" s="16" t="s">
        <v>697</v>
      </c>
      <c r="C201" s="16" t="s">
        <v>90</v>
      </c>
      <c r="D201" s="16" t="s">
        <v>91</v>
      </c>
      <c r="E201" s="6" t="n">
        <v>1000</v>
      </c>
      <c r="F201" s="7" t="n">
        <v>15</v>
      </c>
      <c r="G201" s="6" t="n">
        <v>12.66</v>
      </c>
      <c r="H201" s="6" t="n">
        <v>0</v>
      </c>
      <c r="I201" s="6" t="n">
        <v>189.9</v>
      </c>
      <c r="J201" s="6" t="n">
        <v>189.9</v>
      </c>
    </row>
    <row collapsed="false" customFormat="false" customHeight="false" hidden="false" ht="12.1" outlineLevel="0" r="202">
      <c r="A202" s="35" t="n">
        <v>47015</v>
      </c>
      <c r="B202" s="16" t="s">
        <v>697</v>
      </c>
      <c r="C202" s="16" t="s">
        <v>114</v>
      </c>
      <c r="D202" s="16" t="s">
        <v>115</v>
      </c>
      <c r="E202" s="6" t="n">
        <v>1000</v>
      </c>
      <c r="F202" s="7" t="n">
        <v>2</v>
      </c>
      <c r="G202" s="6" t="n">
        <v>56.1</v>
      </c>
      <c r="H202" s="6" t="n">
        <v>0</v>
      </c>
      <c r="I202" s="6" t="n">
        <v>112.2</v>
      </c>
      <c r="J202" s="6" t="n">
        <v>112.2</v>
      </c>
    </row>
    <row collapsed="false" customFormat="false" customHeight="false" hidden="false" ht="12.1" outlineLevel="0" r="203">
      <c r="A203" s="35" t="n">
        <v>47015</v>
      </c>
      <c r="B203" s="16" t="s">
        <v>697</v>
      </c>
      <c r="C203" s="16" t="s">
        <v>75</v>
      </c>
      <c r="D203" s="16" t="s">
        <v>76</v>
      </c>
      <c r="E203" s="6" t="n">
        <v>1000</v>
      </c>
      <c r="F203" s="7" t="n">
        <v>73</v>
      </c>
      <c r="G203" s="6" t="n">
        <v>59.84</v>
      </c>
      <c r="H203" s="6" t="n">
        <v>0</v>
      </c>
      <c r="I203" s="6" t="n">
        <v>4368.32</v>
      </c>
      <c r="J203" s="6" t="n">
        <v>4368.32</v>
      </c>
    </row>
    <row collapsed="false" customFormat="false" customHeight="false" hidden="false" ht="12.1" outlineLevel="0" r="204">
      <c r="A204" s="35" t="n">
        <v>47022</v>
      </c>
      <c r="B204" s="16" t="s">
        <v>697</v>
      </c>
      <c r="C204" s="16" t="s">
        <v>111</v>
      </c>
      <c r="D204" s="16" t="s">
        <v>112</v>
      </c>
      <c r="E204" s="6" t="n">
        <v>1000</v>
      </c>
      <c r="F204" s="7" t="n">
        <v>3</v>
      </c>
      <c r="G204" s="6" t="n">
        <v>38.39</v>
      </c>
      <c r="H204" s="6" t="n">
        <v>0</v>
      </c>
      <c r="I204" s="6" t="n">
        <v>115.17</v>
      </c>
      <c r="J204" s="6" t="n">
        <v>115.17</v>
      </c>
    </row>
    <row collapsed="false" customFormat="false" customHeight="false" hidden="false" ht="12.1" outlineLevel="0" r="205">
      <c r="A205" s="35" t="n">
        <v>47029</v>
      </c>
      <c r="B205" s="16" t="s">
        <v>697</v>
      </c>
      <c r="C205" s="16" t="s">
        <v>87</v>
      </c>
      <c r="D205" s="16" t="s">
        <v>88</v>
      </c>
      <c r="E205" s="6" t="n">
        <v>1000</v>
      </c>
      <c r="F205" s="7" t="n">
        <v>15</v>
      </c>
      <c r="G205" s="6" t="n">
        <v>1.13</v>
      </c>
      <c r="H205" s="6" t="n">
        <v>0</v>
      </c>
      <c r="I205" s="6" t="n">
        <v>16.95</v>
      </c>
      <c r="J205" s="6" t="n">
        <v>16.95</v>
      </c>
    </row>
    <row collapsed="false" customFormat="false" customHeight="false" hidden="false" ht="12.1" outlineLevel="0" r="206">
      <c r="A206" s="35" t="n">
        <v>47036</v>
      </c>
      <c r="B206" s="16" t="s">
        <v>697</v>
      </c>
      <c r="C206" s="16" t="s">
        <v>117</v>
      </c>
      <c r="D206" s="16" t="s">
        <v>118</v>
      </c>
      <c r="E206" s="6" t="n">
        <v>1000</v>
      </c>
      <c r="F206" s="7" t="n">
        <v>1</v>
      </c>
      <c r="G206" s="6" t="n">
        <v>38.15</v>
      </c>
      <c r="H206" s="6" t="n">
        <v>0</v>
      </c>
      <c r="I206" s="6" t="n">
        <v>38.15</v>
      </c>
      <c r="J206" s="6" t="n">
        <v>38.15</v>
      </c>
    </row>
    <row collapsed="false" customFormat="false" customHeight="false" hidden="false" ht="12.1" outlineLevel="0" r="207">
      <c r="A207" s="35" t="n">
        <v>47039</v>
      </c>
      <c r="B207" s="16" t="s">
        <v>697</v>
      </c>
      <c r="C207" s="16" t="s">
        <v>90</v>
      </c>
      <c r="D207" s="16" t="s">
        <v>91</v>
      </c>
      <c r="E207" s="6" t="n">
        <v>1000</v>
      </c>
      <c r="F207" s="7" t="n">
        <v>15</v>
      </c>
      <c r="G207" s="6" t="n">
        <v>12.66</v>
      </c>
      <c r="H207" s="6" t="n">
        <v>0</v>
      </c>
      <c r="I207" s="6" t="n">
        <v>189.9</v>
      </c>
      <c r="J207" s="6" t="n">
        <v>189.9</v>
      </c>
    </row>
    <row collapsed="false" customFormat="false" customHeight="false" hidden="false" ht="12.1" outlineLevel="0" r="208">
      <c r="A208" s="35" t="n">
        <v>47043</v>
      </c>
      <c r="B208" s="16" t="s">
        <v>697</v>
      </c>
      <c r="C208" s="16" t="s">
        <v>93</v>
      </c>
      <c r="D208" s="16" t="s">
        <v>94</v>
      </c>
      <c r="E208" s="6" t="n">
        <v>1000</v>
      </c>
      <c r="F208" s="7" t="n">
        <v>16</v>
      </c>
      <c r="G208" s="6" t="n">
        <v>64.82</v>
      </c>
      <c r="H208" s="6" t="n">
        <v>0</v>
      </c>
      <c r="I208" s="6" t="n">
        <v>1037.12</v>
      </c>
      <c r="J208" s="6" t="n">
        <v>1037.12</v>
      </c>
    </row>
    <row collapsed="false" customFormat="false" customHeight="false" hidden="false" ht="12.1" outlineLevel="0" r="209">
      <c r="A209" s="35" t="n">
        <v>47043</v>
      </c>
      <c r="B209" s="16" t="s">
        <v>697</v>
      </c>
      <c r="C209" s="16" t="s">
        <v>84</v>
      </c>
      <c r="D209" s="16" t="s">
        <v>85</v>
      </c>
      <c r="E209" s="6" t="n">
        <v>1000</v>
      </c>
      <c r="F209" s="7" t="n">
        <v>57</v>
      </c>
      <c r="G209" s="6" t="n">
        <v>64.82</v>
      </c>
      <c r="H209" s="6" t="n">
        <v>0</v>
      </c>
      <c r="I209" s="6" t="n">
        <v>3694.74</v>
      </c>
      <c r="J209" s="6" t="n">
        <v>3694.74</v>
      </c>
    </row>
    <row collapsed="false" customFormat="false" customHeight="false" hidden="false" ht="12.1" outlineLevel="0" r="210">
      <c r="A210" s="35" t="n">
        <v>47059</v>
      </c>
      <c r="B210" s="16" t="s">
        <v>697</v>
      </c>
      <c r="C210" s="16" t="s">
        <v>87</v>
      </c>
      <c r="D210" s="16" t="s">
        <v>88</v>
      </c>
      <c r="E210" s="6" t="n">
        <v>1000</v>
      </c>
      <c r="F210" s="7" t="n">
        <v>15</v>
      </c>
      <c r="G210" s="6" t="n">
        <v>0.56</v>
      </c>
      <c r="H210" s="6" t="n">
        <v>0</v>
      </c>
      <c r="I210" s="6" t="n">
        <v>8.4</v>
      </c>
      <c r="J210" s="6" t="n">
        <v>8.4</v>
      </c>
    </row>
    <row collapsed="false" customFormat="false" customHeight="false" hidden="false" ht="12.1" outlineLevel="0" r="211">
      <c r="A211" s="35" t="n">
        <v>47069</v>
      </c>
      <c r="B211" s="16" t="s">
        <v>697</v>
      </c>
      <c r="C211" s="16" t="s">
        <v>90</v>
      </c>
      <c r="D211" s="16" t="s">
        <v>91</v>
      </c>
      <c r="E211" s="6" t="n">
        <v>1000</v>
      </c>
      <c r="F211" s="7" t="n">
        <v>15</v>
      </c>
      <c r="G211" s="6" t="n">
        <v>12.66</v>
      </c>
      <c r="H211" s="6" t="n">
        <v>0</v>
      </c>
      <c r="I211" s="6" t="n">
        <v>189.9</v>
      </c>
      <c r="J211" s="6" t="n">
        <v>189.9</v>
      </c>
    </row>
    <row collapsed="false" customFormat="false" customHeight="false" hidden="false" ht="12.1" outlineLevel="0" r="212">
      <c r="A212" s="35" t="n">
        <v>47078</v>
      </c>
      <c r="B212" s="16" t="s">
        <v>697</v>
      </c>
      <c r="C212" s="16" t="s">
        <v>102</v>
      </c>
      <c r="D212" s="16" t="s">
        <v>103</v>
      </c>
      <c r="E212" s="6" t="n">
        <v>1000</v>
      </c>
      <c r="F212" s="7" t="n">
        <v>5</v>
      </c>
      <c r="G212" s="6" t="n">
        <v>47.37</v>
      </c>
      <c r="H212" s="6" t="n">
        <v>0</v>
      </c>
      <c r="I212" s="6" t="n">
        <v>236.85</v>
      </c>
      <c r="J212" s="6" t="n">
        <v>236.85</v>
      </c>
    </row>
    <row collapsed="false" customFormat="false" customHeight="false" hidden="false" ht="12.1" outlineLevel="0" r="213">
      <c r="A213" s="35" t="n">
        <v>47085</v>
      </c>
      <c r="B213" s="16" t="s">
        <v>697</v>
      </c>
      <c r="C213" s="16" t="s">
        <v>105</v>
      </c>
      <c r="D213" s="16" t="s">
        <v>106</v>
      </c>
      <c r="E213" s="6" t="n">
        <v>1000</v>
      </c>
      <c r="F213" s="7" t="n">
        <v>4</v>
      </c>
      <c r="G213" s="6" t="n">
        <v>35.4</v>
      </c>
      <c r="H213" s="6" t="n">
        <v>0</v>
      </c>
      <c r="I213" s="6" t="n">
        <v>141.6</v>
      </c>
      <c r="J213" s="6" t="n">
        <v>141.6</v>
      </c>
    </row>
    <row collapsed="false" customFormat="false" customHeight="false" hidden="false" ht="12.1" outlineLevel="0" r="214">
      <c r="A214" s="35" t="n">
        <v>47085</v>
      </c>
      <c r="B214" s="16" t="s">
        <v>697</v>
      </c>
      <c r="C214" s="16" t="s">
        <v>81</v>
      </c>
      <c r="D214" s="16" t="s">
        <v>82</v>
      </c>
      <c r="E214" s="6" t="n">
        <v>1000</v>
      </c>
      <c r="F214" s="7" t="n">
        <v>70</v>
      </c>
      <c r="G214" s="6" t="n">
        <v>61.08</v>
      </c>
      <c r="H214" s="6" t="n">
        <v>0</v>
      </c>
      <c r="I214" s="6" t="n">
        <v>4275.6</v>
      </c>
      <c r="J214" s="6" t="n">
        <v>4275.6</v>
      </c>
    </row>
    <row collapsed="false" customFormat="false" customHeight="false" hidden="false" ht="12.1" outlineLevel="0" r="215">
      <c r="A215" s="35" t="n">
        <v>47099</v>
      </c>
      <c r="B215" s="16" t="s">
        <v>697</v>
      </c>
      <c r="C215" s="16" t="s">
        <v>90</v>
      </c>
      <c r="D215" s="16" t="s">
        <v>91</v>
      </c>
      <c r="E215" s="6" t="n">
        <v>1000</v>
      </c>
      <c r="F215" s="7" t="n">
        <v>15</v>
      </c>
      <c r="G215" s="6" t="n">
        <v>12.66</v>
      </c>
      <c r="H215" s="6" t="n">
        <v>0</v>
      </c>
      <c r="I215" s="6" t="n">
        <v>189.9</v>
      </c>
      <c r="J215" s="6" t="n">
        <v>189.9</v>
      </c>
    </row>
    <row collapsed="false" customFormat="false" customHeight="false" hidden="false" ht="12.1" outlineLevel="0" r="216">
      <c r="A216" s="35" t="n">
        <v>47106</v>
      </c>
      <c r="B216" s="16" t="s">
        <v>697</v>
      </c>
      <c r="C216" s="16" t="s">
        <v>68</v>
      </c>
      <c r="D216" s="16" t="s">
        <v>70</v>
      </c>
      <c r="E216" s="6" t="n">
        <v>1000</v>
      </c>
      <c r="F216" s="7" t="n">
        <v>80</v>
      </c>
      <c r="G216" s="6" t="n">
        <v>59.84</v>
      </c>
      <c r="H216" s="6" t="n">
        <v>0</v>
      </c>
      <c r="I216" s="6" t="n">
        <v>4787.2</v>
      </c>
      <c r="J216" s="6" t="n">
        <v>4787.2</v>
      </c>
    </row>
    <row collapsed="false" customFormat="false" customHeight="false" hidden="false" ht="12.1" outlineLevel="0" r="217">
      <c r="A217" s="35" t="n">
        <v>47129</v>
      </c>
      <c r="B217" s="16" t="s">
        <v>697</v>
      </c>
      <c r="C217" s="16" t="s">
        <v>90</v>
      </c>
      <c r="D217" s="16" t="s">
        <v>91</v>
      </c>
      <c r="E217" s="6" t="n">
        <v>1000</v>
      </c>
      <c r="F217" s="7" t="n">
        <v>15</v>
      </c>
      <c r="G217" s="6" t="n">
        <v>12.66</v>
      </c>
      <c r="H217" s="6" t="n">
        <v>0</v>
      </c>
      <c r="I217" s="6" t="n">
        <v>189.9</v>
      </c>
      <c r="J217" s="6" t="n">
        <v>189.9</v>
      </c>
    </row>
    <row collapsed="false" customFormat="false" customHeight="false" hidden="false" ht="12.1" outlineLevel="0" r="218">
      <c r="A218" s="35" t="n">
        <v>47141</v>
      </c>
      <c r="B218" s="16" t="s">
        <v>697</v>
      </c>
      <c r="C218" s="16" t="s">
        <v>78</v>
      </c>
      <c r="D218" s="16" t="s">
        <v>79</v>
      </c>
      <c r="E218" s="6" t="n">
        <v>1000</v>
      </c>
      <c r="F218" s="7" t="n">
        <v>108</v>
      </c>
      <c r="G218" s="6" t="n">
        <v>30.42</v>
      </c>
      <c r="H218" s="6" t="n">
        <v>0</v>
      </c>
      <c r="I218" s="6" t="n">
        <v>3285.36</v>
      </c>
      <c r="J218" s="6" t="n">
        <v>3285.36</v>
      </c>
    </row>
    <row collapsed="false" customFormat="false" customHeight="false" hidden="false" ht="12.1" outlineLevel="0" r="219">
      <c r="A219" s="35" t="n">
        <v>47155</v>
      </c>
      <c r="B219" s="16" t="s">
        <v>697</v>
      </c>
      <c r="C219" s="16" t="s">
        <v>72</v>
      </c>
      <c r="D219" s="16" t="s">
        <v>73</v>
      </c>
      <c r="E219" s="6" t="n">
        <v>1000</v>
      </c>
      <c r="F219" s="7" t="n">
        <v>109</v>
      </c>
      <c r="G219" s="6" t="n">
        <v>34.9</v>
      </c>
      <c r="H219" s="6" t="n">
        <v>0</v>
      </c>
      <c r="I219" s="6" t="n">
        <v>3804.1</v>
      </c>
      <c r="J219" s="6" t="n">
        <v>3804.1</v>
      </c>
    </row>
    <row collapsed="false" customFormat="false" customHeight="false" hidden="false" ht="12.1" outlineLevel="0" r="220">
      <c r="A220" s="35" t="n">
        <v>47159</v>
      </c>
      <c r="B220" s="16" t="s">
        <v>697</v>
      </c>
      <c r="C220" s="16" t="s">
        <v>90</v>
      </c>
      <c r="D220" s="16" t="s">
        <v>91</v>
      </c>
      <c r="E220" s="6" t="n">
        <v>1000</v>
      </c>
      <c r="F220" s="7" t="n">
        <v>15</v>
      </c>
      <c r="G220" s="6" t="n">
        <v>12.66</v>
      </c>
      <c r="H220" s="6" t="n">
        <v>0</v>
      </c>
      <c r="I220" s="6" t="n">
        <v>189.9</v>
      </c>
      <c r="J220" s="6" t="n">
        <v>189.9</v>
      </c>
    </row>
    <row collapsed="false" customFormat="false" customHeight="false" hidden="false" ht="12.1" outlineLevel="0" r="221">
      <c r="A221" s="35" t="n">
        <v>47176</v>
      </c>
      <c r="B221" s="16" t="s">
        <v>697</v>
      </c>
      <c r="C221" s="16" t="s">
        <v>99</v>
      </c>
      <c r="D221" s="16" t="s">
        <v>100</v>
      </c>
      <c r="E221" s="6" t="n">
        <v>1000</v>
      </c>
      <c r="F221" s="7" t="n">
        <v>5</v>
      </c>
      <c r="G221" s="6" t="n">
        <v>44.88</v>
      </c>
      <c r="H221" s="6" t="n">
        <v>0</v>
      </c>
      <c r="I221" s="6" t="n">
        <v>224.4</v>
      </c>
      <c r="J221" s="6" t="n">
        <v>224.4</v>
      </c>
    </row>
    <row collapsed="false" customFormat="false" customHeight="false" hidden="false" ht="12.1" outlineLevel="0" r="222">
      <c r="A222" s="35" t="n">
        <v>47189</v>
      </c>
      <c r="B222" s="16" t="s">
        <v>697</v>
      </c>
      <c r="C222" s="16" t="s">
        <v>90</v>
      </c>
      <c r="D222" s="16" t="s">
        <v>91</v>
      </c>
      <c r="E222" s="6" t="n">
        <v>1000</v>
      </c>
      <c r="F222" s="7" t="n">
        <v>15</v>
      </c>
      <c r="G222" s="6" t="n">
        <v>12.66</v>
      </c>
      <c r="H222" s="6" t="n">
        <v>0</v>
      </c>
      <c r="I222" s="6" t="n">
        <v>189.9</v>
      </c>
      <c r="J222" s="6" t="n">
        <v>189.9</v>
      </c>
    </row>
    <row collapsed="false" customFormat="false" customHeight="false" hidden="false" ht="12.1" outlineLevel="0" r="223">
      <c r="A223" s="35" t="n">
        <v>47197</v>
      </c>
      <c r="B223" s="16" t="s">
        <v>697</v>
      </c>
      <c r="C223" s="16" t="s">
        <v>114</v>
      </c>
      <c r="D223" s="16" t="s">
        <v>115</v>
      </c>
      <c r="E223" s="6" t="n">
        <v>1000</v>
      </c>
      <c r="F223" s="7" t="n">
        <v>2</v>
      </c>
      <c r="G223" s="6" t="n">
        <v>56.1</v>
      </c>
      <c r="H223" s="6" t="n">
        <v>0</v>
      </c>
      <c r="I223" s="6" t="n">
        <v>112.2</v>
      </c>
      <c r="J223" s="6" t="n">
        <v>112.2</v>
      </c>
    </row>
    <row collapsed="false" customFormat="false" customHeight="false" hidden="false" ht="12.1" outlineLevel="0" r="224">
      <c r="A224" s="35" t="n">
        <v>47197</v>
      </c>
      <c r="B224" s="16" t="s">
        <v>697</v>
      </c>
      <c r="C224" s="16" t="s">
        <v>75</v>
      </c>
      <c r="D224" s="16" t="s">
        <v>76</v>
      </c>
      <c r="E224" s="6" t="n">
        <v>1000</v>
      </c>
      <c r="F224" s="7" t="n">
        <v>73</v>
      </c>
      <c r="G224" s="6" t="n">
        <v>59.84</v>
      </c>
      <c r="H224" s="6" t="n">
        <v>0</v>
      </c>
      <c r="I224" s="6" t="n">
        <v>4368.32</v>
      </c>
      <c r="J224" s="6" t="n">
        <v>4368.32</v>
      </c>
    </row>
    <row collapsed="false" customFormat="false" customHeight="false" hidden="false" ht="12.1" outlineLevel="0" r="225">
      <c r="A225" s="35" t="n">
        <v>47204</v>
      </c>
      <c r="B225" s="16" t="s">
        <v>697</v>
      </c>
      <c r="C225" s="16" t="s">
        <v>111</v>
      </c>
      <c r="D225" s="16" t="s">
        <v>112</v>
      </c>
      <c r="E225" s="6" t="n">
        <v>1000</v>
      </c>
      <c r="F225" s="7" t="n">
        <v>3</v>
      </c>
      <c r="G225" s="6" t="n">
        <v>38.39</v>
      </c>
      <c r="H225" s="6" t="n">
        <v>0</v>
      </c>
      <c r="I225" s="6" t="n">
        <v>115.17</v>
      </c>
      <c r="J225" s="6" t="n">
        <v>115.17</v>
      </c>
    </row>
    <row collapsed="false" customFormat="false" customHeight="false" hidden="false" ht="12.1" outlineLevel="0" r="226">
      <c r="A226" s="35" t="n">
        <v>47218</v>
      </c>
      <c r="B226" s="16" t="s">
        <v>697</v>
      </c>
      <c r="C226" s="16" t="s">
        <v>117</v>
      </c>
      <c r="D226" s="16" t="s">
        <v>118</v>
      </c>
      <c r="E226" s="6" t="n">
        <v>1000</v>
      </c>
      <c r="F226" s="7" t="n">
        <v>1</v>
      </c>
      <c r="G226" s="6" t="n">
        <v>38.15</v>
      </c>
      <c r="H226" s="6" t="n">
        <v>0</v>
      </c>
      <c r="I226" s="6" t="n">
        <v>38.15</v>
      </c>
      <c r="J226" s="6" t="n">
        <v>38.15</v>
      </c>
    </row>
    <row collapsed="false" customFormat="false" customHeight="false" hidden="false" ht="12.1" outlineLevel="0" r="227">
      <c r="A227" s="35" t="n">
        <v>47219</v>
      </c>
      <c r="B227" s="16" t="s">
        <v>697</v>
      </c>
      <c r="C227" s="16" t="s">
        <v>90</v>
      </c>
      <c r="D227" s="16" t="s">
        <v>91</v>
      </c>
      <c r="E227" s="6" t="n">
        <v>1000</v>
      </c>
      <c r="F227" s="7" t="n">
        <v>15</v>
      </c>
      <c r="G227" s="6" t="n">
        <v>12.66</v>
      </c>
      <c r="H227" s="6" t="n">
        <v>0</v>
      </c>
      <c r="I227" s="6" t="n">
        <v>189.9</v>
      </c>
      <c r="J227" s="6" t="n">
        <v>189.9</v>
      </c>
    </row>
    <row collapsed="false" customFormat="false" customHeight="false" hidden="false" ht="12.1" outlineLevel="0" r="228">
      <c r="A228" s="35" t="n">
        <v>47225</v>
      </c>
      <c r="B228" s="16" t="s">
        <v>697</v>
      </c>
      <c r="C228" s="16" t="s">
        <v>93</v>
      </c>
      <c r="D228" s="16" t="s">
        <v>94</v>
      </c>
      <c r="E228" s="6" t="n">
        <v>1000</v>
      </c>
      <c r="F228" s="7" t="n">
        <v>16</v>
      </c>
      <c r="G228" s="6" t="n">
        <v>64.82</v>
      </c>
      <c r="H228" s="6" t="n">
        <v>0</v>
      </c>
      <c r="I228" s="6" t="n">
        <v>1037.12</v>
      </c>
      <c r="J228" s="6" t="n">
        <v>1037.12</v>
      </c>
    </row>
    <row collapsed="false" customFormat="false" customHeight="false" hidden="false" ht="12.1" outlineLevel="0" r="229">
      <c r="A229" s="35" t="n">
        <v>47225</v>
      </c>
      <c r="B229" s="16" t="s">
        <v>697</v>
      </c>
      <c r="C229" s="16" t="s">
        <v>84</v>
      </c>
      <c r="D229" s="16" t="s">
        <v>85</v>
      </c>
      <c r="E229" s="6" t="n">
        <v>1000</v>
      </c>
      <c r="F229" s="7" t="n">
        <v>57</v>
      </c>
      <c r="G229" s="6" t="n">
        <v>64.82</v>
      </c>
      <c r="H229" s="6" t="n">
        <v>0</v>
      </c>
      <c r="I229" s="6" t="n">
        <v>3694.74</v>
      </c>
      <c r="J229" s="6" t="n">
        <v>3694.74</v>
      </c>
    </row>
    <row collapsed="false" customFormat="false" customHeight="false" hidden="false" ht="12.1" outlineLevel="0" r="230">
      <c r="A230" s="35" t="n">
        <v>47249</v>
      </c>
      <c r="B230" s="16" t="s">
        <v>697</v>
      </c>
      <c r="C230" s="16" t="s">
        <v>90</v>
      </c>
      <c r="D230" s="16" t="s">
        <v>91</v>
      </c>
      <c r="E230" s="6" t="n">
        <v>1000</v>
      </c>
      <c r="F230" s="7" t="n">
        <v>15</v>
      </c>
      <c r="G230" s="6" t="n">
        <v>12.66</v>
      </c>
      <c r="H230" s="6" t="n">
        <v>0</v>
      </c>
      <c r="I230" s="6" t="n">
        <v>189.9</v>
      </c>
      <c r="J230" s="6" t="n">
        <v>189.9</v>
      </c>
    </row>
    <row collapsed="false" customFormat="false" customHeight="false" hidden="false" ht="12.1" outlineLevel="0" r="231">
      <c r="A231" s="35" t="n">
        <v>47260</v>
      </c>
      <c r="B231" s="16" t="s">
        <v>697</v>
      </c>
      <c r="C231" s="16" t="s">
        <v>102</v>
      </c>
      <c r="D231" s="16" t="s">
        <v>103</v>
      </c>
      <c r="E231" s="6" t="n">
        <v>1000</v>
      </c>
      <c r="F231" s="7" t="n">
        <v>5</v>
      </c>
      <c r="G231" s="6" t="n">
        <v>47.37</v>
      </c>
      <c r="H231" s="6" t="n">
        <v>0</v>
      </c>
      <c r="I231" s="6" t="n">
        <v>236.85</v>
      </c>
      <c r="J231" s="6" t="n">
        <v>236.85</v>
      </c>
    </row>
    <row collapsed="false" customFormat="false" customHeight="false" hidden="false" ht="12.1" outlineLevel="0" r="232">
      <c r="A232" s="35" t="n">
        <v>47267</v>
      </c>
      <c r="B232" s="16" t="s">
        <v>697</v>
      </c>
      <c r="C232" s="16" t="s">
        <v>105</v>
      </c>
      <c r="D232" s="16" t="s">
        <v>106</v>
      </c>
      <c r="E232" s="6" t="n">
        <v>1000</v>
      </c>
      <c r="F232" s="7" t="n">
        <v>4</v>
      </c>
      <c r="G232" s="6" t="n">
        <v>35.4</v>
      </c>
      <c r="H232" s="6" t="n">
        <v>0</v>
      </c>
      <c r="I232" s="6" t="n">
        <v>141.6</v>
      </c>
      <c r="J232" s="6" t="n">
        <v>141.6</v>
      </c>
    </row>
    <row collapsed="false" customFormat="false" customHeight="false" hidden="false" ht="12.1" outlineLevel="0" r="233">
      <c r="A233" s="35" t="n">
        <v>47267</v>
      </c>
      <c r="B233" s="16" t="s">
        <v>697</v>
      </c>
      <c r="C233" s="16" t="s">
        <v>81</v>
      </c>
      <c r="D233" s="16" t="s">
        <v>82</v>
      </c>
      <c r="E233" s="6" t="n">
        <v>1000</v>
      </c>
      <c r="F233" s="7" t="n">
        <v>70</v>
      </c>
      <c r="G233" s="6" t="n">
        <v>61.08</v>
      </c>
      <c r="H233" s="6" t="n">
        <v>0</v>
      </c>
      <c r="I233" s="6" t="n">
        <v>4275.6</v>
      </c>
      <c r="J233" s="6" t="n">
        <v>4275.6</v>
      </c>
    </row>
    <row collapsed="false" customFormat="false" customHeight="false" hidden="false" ht="12.1" outlineLevel="0" r="234">
      <c r="A234" s="35" t="n">
        <v>47279</v>
      </c>
      <c r="B234" s="16" t="s">
        <v>697</v>
      </c>
      <c r="C234" s="16" t="s">
        <v>90</v>
      </c>
      <c r="D234" s="16" t="s">
        <v>91</v>
      </c>
      <c r="E234" s="6" t="n">
        <v>1000</v>
      </c>
      <c r="F234" s="7" t="n">
        <v>15</v>
      </c>
      <c r="G234" s="6" t="n">
        <v>12.66</v>
      </c>
      <c r="H234" s="6" t="n">
        <v>0</v>
      </c>
      <c r="I234" s="6" t="n">
        <v>189.9</v>
      </c>
      <c r="J234" s="6" t="n">
        <v>189.9</v>
      </c>
    </row>
    <row collapsed="false" customFormat="false" customHeight="false" hidden="false" ht="12.1" outlineLevel="0" r="235">
      <c r="A235" s="35" t="n">
        <v>47288</v>
      </c>
      <c r="B235" s="16" t="s">
        <v>697</v>
      </c>
      <c r="C235" s="16" t="s">
        <v>68</v>
      </c>
      <c r="D235" s="16" t="s">
        <v>70</v>
      </c>
      <c r="E235" s="6" t="n">
        <v>1000</v>
      </c>
      <c r="F235" s="7" t="n">
        <v>80</v>
      </c>
      <c r="G235" s="6" t="n">
        <v>59.84</v>
      </c>
      <c r="H235" s="6" t="n">
        <v>0</v>
      </c>
      <c r="I235" s="6" t="n">
        <v>4787.2</v>
      </c>
      <c r="J235" s="6" t="n">
        <v>4787.2</v>
      </c>
    </row>
    <row collapsed="false" customFormat="false" customHeight="false" hidden="false" ht="12.1" outlineLevel="0" r="236">
      <c r="A236" s="35" t="n">
        <v>47309</v>
      </c>
      <c r="B236" s="16" t="s">
        <v>697</v>
      </c>
      <c r="C236" s="16" t="s">
        <v>90</v>
      </c>
      <c r="D236" s="16" t="s">
        <v>91</v>
      </c>
      <c r="E236" s="6" t="n">
        <v>1000</v>
      </c>
      <c r="F236" s="7" t="n">
        <v>15</v>
      </c>
      <c r="G236" s="6" t="n">
        <v>12.66</v>
      </c>
      <c r="H236" s="6" t="n">
        <v>0</v>
      </c>
      <c r="I236" s="6" t="n">
        <v>189.9</v>
      </c>
      <c r="J236" s="6" t="n">
        <v>189.9</v>
      </c>
    </row>
    <row collapsed="false" customFormat="false" customHeight="false" hidden="false" ht="12.1" outlineLevel="0" r="237">
      <c r="A237" s="35" t="n">
        <v>47323</v>
      </c>
      <c r="B237" s="16" t="s">
        <v>697</v>
      </c>
      <c r="C237" s="16" t="s">
        <v>78</v>
      </c>
      <c r="D237" s="16" t="s">
        <v>79</v>
      </c>
      <c r="E237" s="6" t="n">
        <v>1000</v>
      </c>
      <c r="F237" s="7" t="n">
        <v>108</v>
      </c>
      <c r="G237" s="6" t="n">
        <v>30.42</v>
      </c>
      <c r="H237" s="6" t="n">
        <v>0</v>
      </c>
      <c r="I237" s="6" t="n">
        <v>3285.36</v>
      </c>
      <c r="J237" s="6" t="n">
        <v>3285.36</v>
      </c>
    </row>
    <row collapsed="false" customFormat="false" customHeight="false" hidden="false" ht="12.1" outlineLevel="0" r="238">
      <c r="A238" s="35" t="n">
        <v>47337</v>
      </c>
      <c r="B238" s="16" t="s">
        <v>697</v>
      </c>
      <c r="C238" s="16" t="s">
        <v>72</v>
      </c>
      <c r="D238" s="16" t="s">
        <v>73</v>
      </c>
      <c r="E238" s="6" t="n">
        <v>1000</v>
      </c>
      <c r="F238" s="7" t="n">
        <v>109</v>
      </c>
      <c r="G238" s="6" t="n">
        <v>34.9</v>
      </c>
      <c r="H238" s="6" t="n">
        <v>0</v>
      </c>
      <c r="I238" s="6" t="n">
        <v>3804.1</v>
      </c>
      <c r="J238" s="6" t="n">
        <v>3804.1</v>
      </c>
    </row>
    <row collapsed="false" customFormat="false" customHeight="false" hidden="false" ht="12.1" outlineLevel="0" r="239">
      <c r="A239" s="35" t="n">
        <v>47339</v>
      </c>
      <c r="B239" s="16" t="s">
        <v>697</v>
      </c>
      <c r="C239" s="16" t="s">
        <v>90</v>
      </c>
      <c r="D239" s="16" t="s">
        <v>91</v>
      </c>
      <c r="E239" s="6" t="n">
        <v>1000</v>
      </c>
      <c r="F239" s="7" t="n">
        <v>15</v>
      </c>
      <c r="G239" s="6" t="n">
        <v>12.66</v>
      </c>
      <c r="H239" s="6" t="n">
        <v>0</v>
      </c>
      <c r="I239" s="6" t="n">
        <v>189.9</v>
      </c>
      <c r="J239" s="6" t="n">
        <v>189.9</v>
      </c>
    </row>
    <row collapsed="false" customFormat="false" customHeight="false" hidden="false" ht="12.1" outlineLevel="0" r="240">
      <c r="A240" s="35" t="n">
        <v>47358</v>
      </c>
      <c r="B240" s="16" t="s">
        <v>697</v>
      </c>
      <c r="C240" s="16" t="s">
        <v>99</v>
      </c>
      <c r="D240" s="16" t="s">
        <v>100</v>
      </c>
      <c r="E240" s="6" t="n">
        <v>1000</v>
      </c>
      <c r="F240" s="7" t="n">
        <v>5</v>
      </c>
      <c r="G240" s="6" t="n">
        <v>44.88</v>
      </c>
      <c r="H240" s="6" t="n">
        <v>0</v>
      </c>
      <c r="I240" s="6" t="n">
        <v>224.4</v>
      </c>
      <c r="J240" s="6" t="n">
        <v>224.4</v>
      </c>
    </row>
    <row collapsed="false" customFormat="false" customHeight="false" hidden="false" ht="12.1" outlineLevel="0" r="241">
      <c r="A241" s="35" t="n">
        <v>47369</v>
      </c>
      <c r="B241" s="16" t="s">
        <v>697</v>
      </c>
      <c r="C241" s="16" t="s">
        <v>90</v>
      </c>
      <c r="D241" s="16" t="s">
        <v>91</v>
      </c>
      <c r="E241" s="6" t="n">
        <v>1000</v>
      </c>
      <c r="F241" s="7" t="n">
        <v>15</v>
      </c>
      <c r="G241" s="6" t="n">
        <v>12.66</v>
      </c>
      <c r="H241" s="6" t="n">
        <v>0</v>
      </c>
      <c r="I241" s="6" t="n">
        <v>189.9</v>
      </c>
      <c r="J241" s="6" t="n">
        <v>189.9</v>
      </c>
    </row>
    <row collapsed="false" customFormat="false" customHeight="false" hidden="false" ht="12.1" outlineLevel="0" r="242">
      <c r="A242" s="35" t="n">
        <v>47379</v>
      </c>
      <c r="B242" s="16" t="s">
        <v>697</v>
      </c>
      <c r="C242" s="16" t="s">
        <v>114</v>
      </c>
      <c r="D242" s="16" t="s">
        <v>115</v>
      </c>
      <c r="E242" s="6" t="n">
        <v>1000</v>
      </c>
      <c r="F242" s="7" t="n">
        <v>2</v>
      </c>
      <c r="G242" s="6" t="n">
        <v>56.1</v>
      </c>
      <c r="H242" s="6" t="n">
        <v>0</v>
      </c>
      <c r="I242" s="6" t="n">
        <v>112.2</v>
      </c>
      <c r="J242" s="6" t="n">
        <v>112.2</v>
      </c>
    </row>
    <row collapsed="false" customFormat="false" customHeight="false" hidden="false" ht="12.1" outlineLevel="0" r="243">
      <c r="A243" s="35" t="n">
        <v>47379</v>
      </c>
      <c r="B243" s="16" t="s">
        <v>697</v>
      </c>
      <c r="C243" s="16" t="s">
        <v>75</v>
      </c>
      <c r="D243" s="16" t="s">
        <v>76</v>
      </c>
      <c r="E243" s="6" t="n">
        <v>1000</v>
      </c>
      <c r="F243" s="7" t="n">
        <v>73</v>
      </c>
      <c r="G243" s="6" t="n">
        <v>59.84</v>
      </c>
      <c r="H243" s="6" t="n">
        <v>0</v>
      </c>
      <c r="I243" s="6" t="n">
        <v>4368.32</v>
      </c>
      <c r="J243" s="6" t="n">
        <v>4368.32</v>
      </c>
    </row>
    <row collapsed="false" customFormat="false" customHeight="false" hidden="false" ht="12.1" outlineLevel="0" r="244">
      <c r="A244" s="35" t="n">
        <v>47386</v>
      </c>
      <c r="B244" s="16" t="s">
        <v>697</v>
      </c>
      <c r="C244" s="16" t="s">
        <v>111</v>
      </c>
      <c r="D244" s="16" t="s">
        <v>112</v>
      </c>
      <c r="E244" s="6" t="n">
        <v>1000</v>
      </c>
      <c r="F244" s="7" t="n">
        <v>3</v>
      </c>
      <c r="G244" s="6" t="n">
        <v>38.39</v>
      </c>
      <c r="H244" s="6" t="n">
        <v>0</v>
      </c>
      <c r="I244" s="6" t="n">
        <v>115.17</v>
      </c>
      <c r="J244" s="6" t="n">
        <v>115.17</v>
      </c>
    </row>
    <row collapsed="false" customFormat="false" customHeight="false" hidden="false" ht="12.1" outlineLevel="0" r="245">
      <c r="A245" s="35" t="n">
        <v>47400</v>
      </c>
      <c r="B245" s="16" t="s">
        <v>697</v>
      </c>
      <c r="C245" s="16" t="s">
        <v>117</v>
      </c>
      <c r="D245" s="16" t="s">
        <v>118</v>
      </c>
      <c r="E245" s="6" t="n">
        <v>1000</v>
      </c>
      <c r="F245" s="7" t="n">
        <v>1</v>
      </c>
      <c r="G245" s="6" t="n">
        <v>38.15</v>
      </c>
      <c r="H245" s="6" t="n">
        <v>0</v>
      </c>
      <c r="I245" s="6" t="n">
        <v>38.15</v>
      </c>
      <c r="J245" s="6" t="n">
        <v>38.15</v>
      </c>
    </row>
    <row collapsed="false" customFormat="false" customHeight="false" hidden="false" ht="12.1" outlineLevel="0" r="246">
      <c r="A246" s="35" t="n">
        <v>47407</v>
      </c>
      <c r="B246" s="16" t="s">
        <v>697</v>
      </c>
      <c r="C246" s="16" t="s">
        <v>93</v>
      </c>
      <c r="D246" s="16" t="s">
        <v>94</v>
      </c>
      <c r="E246" s="6" t="n">
        <v>1000</v>
      </c>
      <c r="F246" s="7" t="n">
        <v>16</v>
      </c>
      <c r="G246" s="6" t="n">
        <v>64.82</v>
      </c>
      <c r="H246" s="6" t="n">
        <v>0</v>
      </c>
      <c r="I246" s="6" t="n">
        <v>1037.12</v>
      </c>
      <c r="J246" s="6" t="n">
        <v>1037.12</v>
      </c>
    </row>
    <row collapsed="false" customFormat="false" customHeight="false" hidden="false" ht="12.1" outlineLevel="0" r="247">
      <c r="A247" s="35" t="n">
        <v>47407</v>
      </c>
      <c r="B247" s="16" t="s">
        <v>697</v>
      </c>
      <c r="C247" s="16" t="s">
        <v>84</v>
      </c>
      <c r="D247" s="16" t="s">
        <v>85</v>
      </c>
      <c r="E247" s="6" t="n">
        <v>1000</v>
      </c>
      <c r="F247" s="7" t="n">
        <v>57</v>
      </c>
      <c r="G247" s="6" t="n">
        <v>64.82</v>
      </c>
      <c r="H247" s="6" t="n">
        <v>0</v>
      </c>
      <c r="I247" s="6" t="n">
        <v>3694.74</v>
      </c>
      <c r="J247" s="6" t="n">
        <v>3694.74</v>
      </c>
    </row>
    <row collapsed="false" customFormat="false" customHeight="false" hidden="false" ht="12.1" outlineLevel="0" r="248">
      <c r="A248" s="35" t="n">
        <v>47442</v>
      </c>
      <c r="B248" s="16" t="s">
        <v>697</v>
      </c>
      <c r="C248" s="16" t="s">
        <v>102</v>
      </c>
      <c r="D248" s="16" t="s">
        <v>103</v>
      </c>
      <c r="E248" s="6" t="n">
        <v>1000</v>
      </c>
      <c r="F248" s="7" t="n">
        <v>5</v>
      </c>
      <c r="G248" s="6" t="n">
        <v>47.37</v>
      </c>
      <c r="H248" s="6" t="n">
        <v>0</v>
      </c>
      <c r="I248" s="6" t="n">
        <v>236.85</v>
      </c>
      <c r="J248" s="6" t="n">
        <v>236.85</v>
      </c>
    </row>
    <row collapsed="false" customFormat="false" customHeight="false" hidden="false" ht="12.1" outlineLevel="0" r="249">
      <c r="A249" s="35" t="n">
        <v>47449</v>
      </c>
      <c r="B249" s="16" t="s">
        <v>697</v>
      </c>
      <c r="C249" s="16" t="s">
        <v>105</v>
      </c>
      <c r="D249" s="16" t="s">
        <v>106</v>
      </c>
      <c r="E249" s="6" t="n">
        <v>1000</v>
      </c>
      <c r="F249" s="7" t="n">
        <v>4</v>
      </c>
      <c r="G249" s="6" t="n">
        <v>35.4</v>
      </c>
      <c r="H249" s="6" t="n">
        <v>0</v>
      </c>
      <c r="I249" s="6" t="n">
        <v>141.6</v>
      </c>
      <c r="J249" s="6" t="n">
        <v>141.6</v>
      </c>
    </row>
    <row collapsed="false" customFormat="false" customHeight="false" hidden="false" ht="12.1" outlineLevel="0" r="250">
      <c r="A250" s="35" t="n">
        <v>47449</v>
      </c>
      <c r="B250" s="16" t="s">
        <v>697</v>
      </c>
      <c r="C250" s="16" t="s">
        <v>81</v>
      </c>
      <c r="D250" s="16" t="s">
        <v>82</v>
      </c>
      <c r="E250" s="6" t="n">
        <v>1000</v>
      </c>
      <c r="F250" s="7" t="n">
        <v>70</v>
      </c>
      <c r="G250" s="6" t="n">
        <v>61.08</v>
      </c>
      <c r="H250" s="6" t="n">
        <v>0</v>
      </c>
      <c r="I250" s="6" t="n">
        <v>4275.6</v>
      </c>
      <c r="J250" s="6" t="n">
        <v>4275.6</v>
      </c>
    </row>
    <row collapsed="false" customFormat="false" customHeight="false" hidden="false" ht="12.1" outlineLevel="0" r="251">
      <c r="A251" s="35" t="n">
        <v>47470</v>
      </c>
      <c r="B251" s="16" t="s">
        <v>697</v>
      </c>
      <c r="C251" s="16" t="s">
        <v>68</v>
      </c>
      <c r="D251" s="16" t="s">
        <v>70</v>
      </c>
      <c r="E251" s="6" t="n">
        <v>1000</v>
      </c>
      <c r="F251" s="7" t="n">
        <v>80</v>
      </c>
      <c r="G251" s="6" t="n">
        <v>59.84</v>
      </c>
      <c r="H251" s="6" t="n">
        <v>0</v>
      </c>
      <c r="I251" s="6" t="n">
        <v>4787.2</v>
      </c>
      <c r="J251" s="6" t="n">
        <v>4787.2</v>
      </c>
    </row>
    <row collapsed="false" customFormat="false" customHeight="false" hidden="false" ht="12.1" outlineLevel="0" r="252">
      <c r="A252" s="35" t="n">
        <v>47505</v>
      </c>
      <c r="B252" s="16" t="s">
        <v>697</v>
      </c>
      <c r="C252" s="16" t="s">
        <v>78</v>
      </c>
      <c r="D252" s="16" t="s">
        <v>79</v>
      </c>
      <c r="E252" s="6" t="n">
        <v>1000</v>
      </c>
      <c r="F252" s="7" t="n">
        <v>108</v>
      </c>
      <c r="G252" s="6" t="n">
        <v>30.42</v>
      </c>
      <c r="H252" s="6" t="n">
        <v>0</v>
      </c>
      <c r="I252" s="6" t="n">
        <v>3285.36</v>
      </c>
      <c r="J252" s="6" t="n">
        <v>3285.36</v>
      </c>
    </row>
    <row collapsed="false" customFormat="false" customHeight="false" hidden="false" ht="12.1" outlineLevel="0" r="253">
      <c r="A253" s="35" t="n">
        <v>47519</v>
      </c>
      <c r="B253" s="16" t="s">
        <v>697</v>
      </c>
      <c r="C253" s="16" t="s">
        <v>72</v>
      </c>
      <c r="D253" s="16" t="s">
        <v>73</v>
      </c>
      <c r="E253" s="6" t="n">
        <v>1000</v>
      </c>
      <c r="F253" s="7" t="n">
        <v>109</v>
      </c>
      <c r="G253" s="6" t="n">
        <v>34.9</v>
      </c>
      <c r="H253" s="6" t="n">
        <v>0</v>
      </c>
      <c r="I253" s="6" t="n">
        <v>3804.1</v>
      </c>
      <c r="J253" s="6" t="n">
        <v>3804.1</v>
      </c>
    </row>
    <row collapsed="false" customFormat="false" customHeight="false" hidden="false" ht="12.1" outlineLevel="0" r="254">
      <c r="A254" s="35" t="n">
        <v>47561</v>
      </c>
      <c r="B254" s="16" t="s">
        <v>697</v>
      </c>
      <c r="C254" s="16" t="s">
        <v>114</v>
      </c>
      <c r="D254" s="16" t="s">
        <v>115</v>
      </c>
      <c r="E254" s="6" t="n">
        <v>1000</v>
      </c>
      <c r="F254" s="7" t="n">
        <v>2</v>
      </c>
      <c r="G254" s="6" t="n">
        <v>56.1</v>
      </c>
      <c r="H254" s="6" t="n">
        <v>0</v>
      </c>
      <c r="I254" s="6" t="n">
        <v>112.2</v>
      </c>
      <c r="J254" s="6" t="n">
        <v>112.2</v>
      </c>
    </row>
    <row collapsed="false" customFormat="false" customHeight="false" hidden="false" ht="12.1" outlineLevel="0" r="255">
      <c r="A255" s="35" t="n">
        <v>47561</v>
      </c>
      <c r="B255" s="16" t="s">
        <v>697</v>
      </c>
      <c r="C255" s="16" t="s">
        <v>75</v>
      </c>
      <c r="D255" s="16" t="s">
        <v>76</v>
      </c>
      <c r="E255" s="6" t="n">
        <v>1000</v>
      </c>
      <c r="F255" s="7" t="n">
        <v>73</v>
      </c>
      <c r="G255" s="6" t="n">
        <v>59.84</v>
      </c>
      <c r="H255" s="6" t="n">
        <v>0</v>
      </c>
      <c r="I255" s="6" t="n">
        <v>4368.32</v>
      </c>
      <c r="J255" s="6" t="n">
        <v>4368.32</v>
      </c>
    </row>
    <row collapsed="false" customFormat="false" customHeight="false" hidden="false" ht="12.1" outlineLevel="0" r="256">
      <c r="A256" s="35" t="n">
        <v>47568</v>
      </c>
      <c r="B256" s="16" t="s">
        <v>697</v>
      </c>
      <c r="C256" s="16" t="s">
        <v>111</v>
      </c>
      <c r="D256" s="16" t="s">
        <v>112</v>
      </c>
      <c r="E256" s="6" t="n">
        <v>1000</v>
      </c>
      <c r="F256" s="7" t="n">
        <v>3</v>
      </c>
      <c r="G256" s="6" t="n">
        <v>38.39</v>
      </c>
      <c r="H256" s="6" t="n">
        <v>0</v>
      </c>
      <c r="I256" s="6" t="n">
        <v>115.17</v>
      </c>
      <c r="J256" s="6" t="n">
        <v>115.17</v>
      </c>
    </row>
    <row collapsed="false" customFormat="false" customHeight="false" hidden="false" ht="12.1" outlineLevel="0" r="257">
      <c r="A257" s="35" t="n">
        <v>47582</v>
      </c>
      <c r="B257" s="16" t="s">
        <v>697</v>
      </c>
      <c r="C257" s="16" t="s">
        <v>117</v>
      </c>
      <c r="D257" s="16" t="s">
        <v>118</v>
      </c>
      <c r="E257" s="6" t="n">
        <v>1000</v>
      </c>
      <c r="F257" s="7" t="n">
        <v>1</v>
      </c>
      <c r="G257" s="6" t="n">
        <v>38.15</v>
      </c>
      <c r="H257" s="6" t="n">
        <v>0</v>
      </c>
      <c r="I257" s="6" t="n">
        <v>38.15</v>
      </c>
      <c r="J257" s="6" t="n">
        <v>38.15</v>
      </c>
    </row>
    <row collapsed="false" customFormat="false" customHeight="false" hidden="false" ht="12.1" outlineLevel="0" r="258">
      <c r="A258" s="35" t="n">
        <v>47589</v>
      </c>
      <c r="B258" s="16" t="s">
        <v>697</v>
      </c>
      <c r="C258" s="16" t="s">
        <v>93</v>
      </c>
      <c r="D258" s="16" t="s">
        <v>94</v>
      </c>
      <c r="E258" s="6" t="n">
        <v>1000</v>
      </c>
      <c r="F258" s="7" t="n">
        <v>16</v>
      </c>
      <c r="G258" s="6" t="n">
        <v>64.82</v>
      </c>
      <c r="H258" s="6" t="n">
        <v>0</v>
      </c>
      <c r="I258" s="6" t="n">
        <v>1037.12</v>
      </c>
      <c r="J258" s="6" t="n">
        <v>1037.12</v>
      </c>
    </row>
    <row collapsed="false" customFormat="false" customHeight="false" hidden="false" ht="12.1" outlineLevel="0" r="259">
      <c r="A259" s="35" t="n">
        <v>47589</v>
      </c>
      <c r="B259" s="16" t="s">
        <v>697</v>
      </c>
      <c r="C259" s="16" t="s">
        <v>84</v>
      </c>
      <c r="D259" s="16" t="s">
        <v>85</v>
      </c>
      <c r="E259" s="6" t="n">
        <v>1000</v>
      </c>
      <c r="F259" s="7" t="n">
        <v>57</v>
      </c>
      <c r="G259" s="6" t="n">
        <v>64.82</v>
      </c>
      <c r="H259" s="6" t="n">
        <v>0</v>
      </c>
      <c r="I259" s="6" t="n">
        <v>3694.74</v>
      </c>
      <c r="J259" s="6" t="n">
        <v>3694.74</v>
      </c>
    </row>
    <row collapsed="false" customFormat="false" customHeight="false" hidden="false" ht="12.1" outlineLevel="0" r="260">
      <c r="A260" s="35" t="n">
        <v>47624</v>
      </c>
      <c r="B260" s="16" t="s">
        <v>697</v>
      </c>
      <c r="C260" s="16" t="s">
        <v>102</v>
      </c>
      <c r="D260" s="16" t="s">
        <v>103</v>
      </c>
      <c r="E260" s="6" t="n">
        <v>1000</v>
      </c>
      <c r="F260" s="7" t="n">
        <v>5</v>
      </c>
      <c r="G260" s="6" t="n">
        <v>47.37</v>
      </c>
      <c r="H260" s="6" t="n">
        <v>0</v>
      </c>
      <c r="I260" s="6" t="n">
        <v>236.85</v>
      </c>
      <c r="J260" s="6" t="n">
        <v>236.85</v>
      </c>
    </row>
    <row collapsed="false" customFormat="false" customHeight="false" hidden="false" ht="12.1" outlineLevel="0" r="261">
      <c r="A261" s="35" t="n">
        <v>47631</v>
      </c>
      <c r="B261" s="16" t="s">
        <v>697</v>
      </c>
      <c r="C261" s="16" t="s">
        <v>105</v>
      </c>
      <c r="D261" s="16" t="s">
        <v>106</v>
      </c>
      <c r="E261" s="6" t="n">
        <v>1000</v>
      </c>
      <c r="F261" s="7" t="n">
        <v>4</v>
      </c>
      <c r="G261" s="6" t="n">
        <v>35.4</v>
      </c>
      <c r="H261" s="6" t="n">
        <v>0</v>
      </c>
      <c r="I261" s="6" t="n">
        <v>141.6</v>
      </c>
      <c r="J261" s="6" t="n">
        <v>141.6</v>
      </c>
    </row>
    <row collapsed="false" customFormat="false" customHeight="false" hidden="false" ht="12.1" outlineLevel="0" r="262">
      <c r="A262" s="35" t="n">
        <v>47631</v>
      </c>
      <c r="B262" s="16" t="s">
        <v>697</v>
      </c>
      <c r="C262" s="16" t="s">
        <v>81</v>
      </c>
      <c r="D262" s="16" t="s">
        <v>82</v>
      </c>
      <c r="E262" s="6" t="n">
        <v>1000</v>
      </c>
      <c r="F262" s="7" t="n">
        <v>70</v>
      </c>
      <c r="G262" s="6" t="n">
        <v>61.08</v>
      </c>
      <c r="H262" s="6" t="n">
        <v>0</v>
      </c>
      <c r="I262" s="6" t="n">
        <v>4275.6</v>
      </c>
      <c r="J262" s="6" t="n">
        <v>4275.6</v>
      </c>
    </row>
    <row collapsed="false" customFormat="false" customHeight="false" hidden="false" ht="12.1" outlineLevel="0" r="263">
      <c r="A263" s="35" t="n">
        <v>47652</v>
      </c>
      <c r="B263" s="16" t="s">
        <v>697</v>
      </c>
      <c r="C263" s="16" t="s">
        <v>68</v>
      </c>
      <c r="D263" s="16" t="s">
        <v>70</v>
      </c>
      <c r="E263" s="6" t="n">
        <v>1000</v>
      </c>
      <c r="F263" s="7" t="n">
        <v>80</v>
      </c>
      <c r="G263" s="6" t="n">
        <v>59.84</v>
      </c>
      <c r="H263" s="6" t="n">
        <v>0</v>
      </c>
      <c r="I263" s="6" t="n">
        <v>4787.2</v>
      </c>
      <c r="J263" s="6" t="n">
        <v>4787.2</v>
      </c>
    </row>
    <row collapsed="false" customFormat="false" customHeight="false" hidden="false" ht="12.1" outlineLevel="0" r="264">
      <c r="A264" s="35" t="n">
        <v>47687</v>
      </c>
      <c r="B264" s="16" t="s">
        <v>697</v>
      </c>
      <c r="C264" s="16" t="s">
        <v>78</v>
      </c>
      <c r="D264" s="16" t="s">
        <v>79</v>
      </c>
      <c r="E264" s="6" t="n">
        <v>1000</v>
      </c>
      <c r="F264" s="7" t="n">
        <v>108</v>
      </c>
      <c r="G264" s="6" t="n">
        <v>30.42</v>
      </c>
      <c r="H264" s="6" t="n">
        <v>0</v>
      </c>
      <c r="I264" s="6" t="n">
        <v>3285.36</v>
      </c>
      <c r="J264" s="6" t="n">
        <v>3285.36</v>
      </c>
    </row>
    <row collapsed="false" customFormat="false" customHeight="false" hidden="false" ht="12.1" outlineLevel="0" r="265">
      <c r="A265" s="35" t="n">
        <v>47701</v>
      </c>
      <c r="B265" s="16" t="s">
        <v>697</v>
      </c>
      <c r="C265" s="16" t="s">
        <v>72</v>
      </c>
      <c r="D265" s="16" t="s">
        <v>73</v>
      </c>
      <c r="E265" s="6" t="n">
        <v>1000</v>
      </c>
      <c r="F265" s="7" t="n">
        <v>109</v>
      </c>
      <c r="G265" s="6" t="n">
        <v>34.9</v>
      </c>
      <c r="H265" s="6" t="n">
        <v>0</v>
      </c>
      <c r="I265" s="6" t="n">
        <v>3804.1</v>
      </c>
      <c r="J265" s="6" t="n">
        <v>3804.1</v>
      </c>
    </row>
    <row collapsed="false" customFormat="false" customHeight="false" hidden="false" ht="12.1" outlineLevel="0" r="266">
      <c r="A266" s="35" t="n">
        <v>47743</v>
      </c>
      <c r="B266" s="16" t="s">
        <v>697</v>
      </c>
      <c r="C266" s="16" t="s">
        <v>114</v>
      </c>
      <c r="D266" s="16" t="s">
        <v>115</v>
      </c>
      <c r="E266" s="6" t="n">
        <v>1000</v>
      </c>
      <c r="F266" s="7" t="n">
        <v>2</v>
      </c>
      <c r="G266" s="6" t="n">
        <v>56.1</v>
      </c>
      <c r="H266" s="6" t="n">
        <v>0</v>
      </c>
      <c r="I266" s="6" t="n">
        <v>112.2</v>
      </c>
      <c r="J266" s="6" t="n">
        <v>112.2</v>
      </c>
    </row>
    <row collapsed="false" customFormat="false" customHeight="false" hidden="false" ht="12.1" outlineLevel="0" r="267">
      <c r="A267" s="35" t="n">
        <v>47743</v>
      </c>
      <c r="B267" s="16" t="s">
        <v>697</v>
      </c>
      <c r="C267" s="16" t="s">
        <v>75</v>
      </c>
      <c r="D267" s="16" t="s">
        <v>76</v>
      </c>
      <c r="E267" s="6" t="n">
        <v>1000</v>
      </c>
      <c r="F267" s="7" t="n">
        <v>73</v>
      </c>
      <c r="G267" s="6" t="n">
        <v>59.84</v>
      </c>
      <c r="H267" s="6" t="n">
        <v>0</v>
      </c>
      <c r="I267" s="6" t="n">
        <v>4368.32</v>
      </c>
      <c r="J267" s="6" t="n">
        <v>4368.32</v>
      </c>
    </row>
    <row collapsed="false" customFormat="false" customHeight="false" hidden="false" ht="12.1" outlineLevel="0" r="268">
      <c r="A268" s="35" t="n">
        <v>47750</v>
      </c>
      <c r="B268" s="16" t="s">
        <v>697</v>
      </c>
      <c r="C268" s="16" t="s">
        <v>111</v>
      </c>
      <c r="D268" s="16" t="s">
        <v>112</v>
      </c>
      <c r="E268" s="6" t="n">
        <v>1000</v>
      </c>
      <c r="F268" s="7" t="n">
        <v>3</v>
      </c>
      <c r="G268" s="6" t="n">
        <v>38.39</v>
      </c>
      <c r="H268" s="6" t="n">
        <v>0</v>
      </c>
      <c r="I268" s="6" t="n">
        <v>115.17</v>
      </c>
      <c r="J268" s="6" t="n">
        <v>115.17</v>
      </c>
    </row>
    <row collapsed="false" customFormat="false" customHeight="false" hidden="false" ht="12.1" outlineLevel="0" r="269">
      <c r="A269" s="35" t="n">
        <v>47771</v>
      </c>
      <c r="B269" s="16" t="s">
        <v>697</v>
      </c>
      <c r="C269" s="16" t="s">
        <v>93</v>
      </c>
      <c r="D269" s="16" t="s">
        <v>94</v>
      </c>
      <c r="E269" s="6" t="n">
        <v>1000</v>
      </c>
      <c r="F269" s="7" t="n">
        <v>16</v>
      </c>
      <c r="G269" s="6" t="n">
        <v>64.82</v>
      </c>
      <c r="H269" s="6" t="n">
        <v>0</v>
      </c>
      <c r="I269" s="6" t="n">
        <v>1037.12</v>
      </c>
      <c r="J269" s="6" t="n">
        <v>1037.12</v>
      </c>
    </row>
    <row collapsed="false" customFormat="false" customHeight="false" hidden="false" ht="12.1" outlineLevel="0" r="270">
      <c r="A270" s="35" t="n">
        <v>47771</v>
      </c>
      <c r="B270" s="16" t="s">
        <v>697</v>
      </c>
      <c r="C270" s="16" t="s">
        <v>84</v>
      </c>
      <c r="D270" s="16" t="s">
        <v>85</v>
      </c>
      <c r="E270" s="6" t="n">
        <v>1000</v>
      </c>
      <c r="F270" s="7" t="n">
        <v>57</v>
      </c>
      <c r="G270" s="6" t="n">
        <v>64.82</v>
      </c>
      <c r="H270" s="6" t="n">
        <v>0</v>
      </c>
      <c r="I270" s="6" t="n">
        <v>3694.74</v>
      </c>
      <c r="J270" s="6" t="n">
        <v>3694.74</v>
      </c>
    </row>
    <row collapsed="false" customFormat="false" customHeight="false" hidden="false" ht="12.1" outlineLevel="0" r="271">
      <c r="A271" s="35" t="n">
        <v>47806</v>
      </c>
      <c r="B271" s="16" t="s">
        <v>697</v>
      </c>
      <c r="C271" s="16" t="s">
        <v>102</v>
      </c>
      <c r="D271" s="16" t="s">
        <v>103</v>
      </c>
      <c r="E271" s="6" t="n">
        <v>1000</v>
      </c>
      <c r="F271" s="7" t="n">
        <v>5</v>
      </c>
      <c r="G271" s="6" t="n">
        <v>47.37</v>
      </c>
      <c r="H271" s="6" t="n">
        <v>0</v>
      </c>
      <c r="I271" s="6" t="n">
        <v>236.85</v>
      </c>
      <c r="J271" s="6" t="n">
        <v>236.85</v>
      </c>
    </row>
    <row collapsed="false" customFormat="false" customHeight="false" hidden="false" ht="12.1" outlineLevel="0" r="272">
      <c r="A272" s="35" t="n">
        <v>47813</v>
      </c>
      <c r="B272" s="16" t="s">
        <v>697</v>
      </c>
      <c r="C272" s="16" t="s">
        <v>105</v>
      </c>
      <c r="D272" s="16" t="s">
        <v>106</v>
      </c>
      <c r="E272" s="6" t="n">
        <v>1000</v>
      </c>
      <c r="F272" s="7" t="n">
        <v>4</v>
      </c>
      <c r="G272" s="6" t="n">
        <v>35.4</v>
      </c>
      <c r="H272" s="6" t="n">
        <v>0</v>
      </c>
      <c r="I272" s="6" t="n">
        <v>141.6</v>
      </c>
      <c r="J272" s="6" t="n">
        <v>141.6</v>
      </c>
    </row>
    <row collapsed="false" customFormat="false" customHeight="false" hidden="false" ht="12.1" outlineLevel="0" r="273">
      <c r="A273" s="35" t="n">
        <v>47813</v>
      </c>
      <c r="B273" s="16" t="s">
        <v>697</v>
      </c>
      <c r="C273" s="16" t="s">
        <v>81</v>
      </c>
      <c r="D273" s="16" t="s">
        <v>82</v>
      </c>
      <c r="E273" s="6" t="n">
        <v>1000</v>
      </c>
      <c r="F273" s="7" t="n">
        <v>70</v>
      </c>
      <c r="G273" s="6" t="n">
        <v>61.08</v>
      </c>
      <c r="H273" s="6" t="n">
        <v>0</v>
      </c>
      <c r="I273" s="6" t="n">
        <v>4275.6</v>
      </c>
      <c r="J273" s="6" t="n">
        <v>4275.6</v>
      </c>
    </row>
    <row collapsed="false" customFormat="false" customHeight="false" hidden="false" ht="12.1" outlineLevel="0" r="274">
      <c r="A274" s="35" t="n">
        <v>47834</v>
      </c>
      <c r="B274" s="16" t="s">
        <v>697</v>
      </c>
      <c r="C274" s="16" t="s">
        <v>68</v>
      </c>
      <c r="D274" s="16" t="s">
        <v>70</v>
      </c>
      <c r="E274" s="6" t="n">
        <v>1000</v>
      </c>
      <c r="F274" s="7" t="n">
        <v>80</v>
      </c>
      <c r="G274" s="6" t="n">
        <v>59.84</v>
      </c>
      <c r="H274" s="6" t="n">
        <v>0</v>
      </c>
      <c r="I274" s="6" t="n">
        <v>4787.2</v>
      </c>
      <c r="J274" s="6" t="n">
        <v>4787.2</v>
      </c>
    </row>
    <row collapsed="false" customFormat="false" customHeight="false" hidden="false" ht="12.1" outlineLevel="0" r="275">
      <c r="A275" s="35" t="n">
        <v>47869</v>
      </c>
      <c r="B275" s="16" t="s">
        <v>697</v>
      </c>
      <c r="C275" s="16" t="s">
        <v>78</v>
      </c>
      <c r="D275" s="16" t="s">
        <v>79</v>
      </c>
      <c r="E275" s="6" t="n">
        <v>1000</v>
      </c>
      <c r="F275" s="7" t="n">
        <v>108</v>
      </c>
      <c r="G275" s="6" t="n">
        <v>30.42</v>
      </c>
      <c r="H275" s="6" t="n">
        <v>0</v>
      </c>
      <c r="I275" s="6" t="n">
        <v>3285.36</v>
      </c>
      <c r="J275" s="6" t="n">
        <v>3285.36</v>
      </c>
    </row>
    <row collapsed="false" customFormat="false" customHeight="false" hidden="false" ht="12.1" outlineLevel="0" r="276">
      <c r="A276" s="35" t="n">
        <v>47883</v>
      </c>
      <c r="B276" s="16" t="s">
        <v>697</v>
      </c>
      <c r="C276" s="16" t="s">
        <v>72</v>
      </c>
      <c r="D276" s="16" t="s">
        <v>73</v>
      </c>
      <c r="E276" s="6" t="n">
        <v>1000</v>
      </c>
      <c r="F276" s="7" t="n">
        <v>109</v>
      </c>
      <c r="G276" s="6" t="n">
        <v>34.9</v>
      </c>
      <c r="H276" s="6" t="n">
        <v>0</v>
      </c>
      <c r="I276" s="6" t="n">
        <v>3804.1</v>
      </c>
      <c r="J276" s="6" t="n">
        <v>3804.1</v>
      </c>
    </row>
    <row collapsed="false" customFormat="false" customHeight="false" hidden="false" ht="12.1" outlineLevel="0" r="277">
      <c r="A277" s="35" t="n">
        <v>47925</v>
      </c>
      <c r="B277" s="16" t="s">
        <v>697</v>
      </c>
      <c r="C277" s="16" t="s">
        <v>114</v>
      </c>
      <c r="D277" s="16" t="s">
        <v>115</v>
      </c>
      <c r="E277" s="6" t="n">
        <v>1000</v>
      </c>
      <c r="F277" s="7" t="n">
        <v>2</v>
      </c>
      <c r="G277" s="6" t="n">
        <v>56.1</v>
      </c>
      <c r="H277" s="6" t="n">
        <v>0</v>
      </c>
      <c r="I277" s="6" t="n">
        <v>112.2</v>
      </c>
      <c r="J277" s="6" t="n">
        <v>112.2</v>
      </c>
    </row>
    <row collapsed="false" customFormat="false" customHeight="false" hidden="false" ht="12.1" outlineLevel="0" r="278">
      <c r="A278" s="35" t="n">
        <v>47925</v>
      </c>
      <c r="B278" s="16" t="s">
        <v>697</v>
      </c>
      <c r="C278" s="16" t="s">
        <v>75</v>
      </c>
      <c r="D278" s="16" t="s">
        <v>76</v>
      </c>
      <c r="E278" s="6" t="n">
        <v>1000</v>
      </c>
      <c r="F278" s="7" t="n">
        <v>73</v>
      </c>
      <c r="G278" s="6" t="n">
        <v>59.84</v>
      </c>
      <c r="H278" s="6" t="n">
        <v>0</v>
      </c>
      <c r="I278" s="6" t="n">
        <v>4368.32</v>
      </c>
      <c r="J278" s="6" t="n">
        <v>4368.32</v>
      </c>
    </row>
    <row collapsed="false" customFormat="false" customHeight="false" hidden="false" ht="12.1" outlineLevel="0" r="279">
      <c r="A279" s="35" t="n">
        <v>47932</v>
      </c>
      <c r="B279" s="16" t="s">
        <v>697</v>
      </c>
      <c r="C279" s="16" t="s">
        <v>111</v>
      </c>
      <c r="D279" s="16" t="s">
        <v>112</v>
      </c>
      <c r="E279" s="6" t="n">
        <v>1000</v>
      </c>
      <c r="F279" s="7" t="n">
        <v>3</v>
      </c>
      <c r="G279" s="6" t="n">
        <v>38.39</v>
      </c>
      <c r="H279" s="6" t="n">
        <v>0</v>
      </c>
      <c r="I279" s="6" t="n">
        <v>115.17</v>
      </c>
      <c r="J279" s="6" t="n">
        <v>115.17</v>
      </c>
    </row>
    <row collapsed="false" customFormat="false" customHeight="false" hidden="false" ht="12.1" outlineLevel="0" r="280">
      <c r="A280" s="35" t="n">
        <v>47953</v>
      </c>
      <c r="B280" s="16" t="s">
        <v>697</v>
      </c>
      <c r="C280" s="16" t="s">
        <v>93</v>
      </c>
      <c r="D280" s="16" t="s">
        <v>94</v>
      </c>
      <c r="E280" s="6" t="n">
        <v>1000</v>
      </c>
      <c r="F280" s="7" t="n">
        <v>16</v>
      </c>
      <c r="G280" s="6" t="n">
        <v>64.82</v>
      </c>
      <c r="H280" s="6" t="n">
        <v>0</v>
      </c>
      <c r="I280" s="6" t="n">
        <v>1037.12</v>
      </c>
      <c r="J280" s="6" t="n">
        <v>1037.12</v>
      </c>
    </row>
    <row collapsed="false" customFormat="false" customHeight="false" hidden="false" ht="12.1" outlineLevel="0" r="281">
      <c r="A281" s="35" t="n">
        <v>47953</v>
      </c>
      <c r="B281" s="16" t="s">
        <v>697</v>
      </c>
      <c r="C281" s="16" t="s">
        <v>84</v>
      </c>
      <c r="D281" s="16" t="s">
        <v>85</v>
      </c>
      <c r="E281" s="6" t="n">
        <v>1000</v>
      </c>
      <c r="F281" s="7" t="n">
        <v>57</v>
      </c>
      <c r="G281" s="6" t="n">
        <v>64.82</v>
      </c>
      <c r="H281" s="6" t="n">
        <v>0</v>
      </c>
      <c r="I281" s="6" t="n">
        <v>3694.74</v>
      </c>
      <c r="J281" s="6" t="n">
        <v>3694.74</v>
      </c>
    </row>
    <row collapsed="false" customFormat="false" customHeight="false" hidden="false" ht="12.1" outlineLevel="0" r="282">
      <c r="A282" s="35" t="n">
        <v>47988</v>
      </c>
      <c r="B282" s="16" t="s">
        <v>697</v>
      </c>
      <c r="C282" s="16" t="s">
        <v>102</v>
      </c>
      <c r="D282" s="16" t="s">
        <v>103</v>
      </c>
      <c r="E282" s="6" t="n">
        <v>1000</v>
      </c>
      <c r="F282" s="7" t="n">
        <v>5</v>
      </c>
      <c r="G282" s="6" t="n">
        <v>47.37</v>
      </c>
      <c r="H282" s="6" t="n">
        <v>0</v>
      </c>
      <c r="I282" s="6" t="n">
        <v>236.85</v>
      </c>
      <c r="J282" s="6" t="n">
        <v>236.85</v>
      </c>
    </row>
    <row collapsed="false" customFormat="false" customHeight="false" hidden="false" ht="12.1" outlineLevel="0" r="283">
      <c r="A283" s="35" t="n">
        <v>47995</v>
      </c>
      <c r="B283" s="16" t="s">
        <v>697</v>
      </c>
      <c r="C283" s="16" t="s">
        <v>105</v>
      </c>
      <c r="D283" s="16" t="s">
        <v>106</v>
      </c>
      <c r="E283" s="6" t="n">
        <v>1000</v>
      </c>
      <c r="F283" s="7" t="n">
        <v>4</v>
      </c>
      <c r="G283" s="6" t="n">
        <v>35.4</v>
      </c>
      <c r="H283" s="6" t="n">
        <v>0</v>
      </c>
      <c r="I283" s="6" t="n">
        <v>141.6</v>
      </c>
      <c r="J283" s="6" t="n">
        <v>141.6</v>
      </c>
    </row>
    <row collapsed="false" customFormat="false" customHeight="false" hidden="false" ht="12.1" outlineLevel="0" r="284">
      <c r="A284" s="35" t="n">
        <v>47995</v>
      </c>
      <c r="B284" s="16" t="s">
        <v>697</v>
      </c>
      <c r="C284" s="16" t="s">
        <v>81</v>
      </c>
      <c r="D284" s="16" t="s">
        <v>82</v>
      </c>
      <c r="E284" s="6" t="n">
        <v>1000</v>
      </c>
      <c r="F284" s="7" t="n">
        <v>70</v>
      </c>
      <c r="G284" s="6" t="n">
        <v>61.08</v>
      </c>
      <c r="H284" s="6" t="n">
        <v>0</v>
      </c>
      <c r="I284" s="6" t="n">
        <v>4275.6</v>
      </c>
      <c r="J284" s="6" t="n">
        <v>4275.6</v>
      </c>
    </row>
    <row collapsed="false" customFormat="false" customHeight="false" hidden="false" ht="12.1" outlineLevel="0" r="285">
      <c r="A285" s="35" t="n">
        <v>48016</v>
      </c>
      <c r="B285" s="16" t="s">
        <v>697</v>
      </c>
      <c r="C285" s="16" t="s">
        <v>68</v>
      </c>
      <c r="D285" s="16" t="s">
        <v>70</v>
      </c>
      <c r="E285" s="6" t="n">
        <v>1000</v>
      </c>
      <c r="F285" s="7" t="n">
        <v>80</v>
      </c>
      <c r="G285" s="6" t="n">
        <v>59.84</v>
      </c>
      <c r="H285" s="6" t="n">
        <v>0</v>
      </c>
      <c r="I285" s="6" t="n">
        <v>4787.2</v>
      </c>
      <c r="J285" s="6" t="n">
        <v>4787.2</v>
      </c>
    </row>
    <row collapsed="false" customFormat="false" customHeight="false" hidden="false" ht="12.1" outlineLevel="0" r="286">
      <c r="A286" s="35" t="n">
        <v>48051</v>
      </c>
      <c r="B286" s="16" t="s">
        <v>697</v>
      </c>
      <c r="C286" s="16" t="s">
        <v>78</v>
      </c>
      <c r="D286" s="16" t="s">
        <v>79</v>
      </c>
      <c r="E286" s="6" t="n">
        <v>1000</v>
      </c>
      <c r="F286" s="7" t="n">
        <v>108</v>
      </c>
      <c r="G286" s="6" t="n">
        <v>30.42</v>
      </c>
      <c r="H286" s="6" t="n">
        <v>0</v>
      </c>
      <c r="I286" s="6" t="n">
        <v>3285.36</v>
      </c>
      <c r="J286" s="6" t="n">
        <v>3285.36</v>
      </c>
    </row>
    <row collapsed="false" customFormat="false" customHeight="false" hidden="false" ht="12.1" outlineLevel="0" r="287">
      <c r="A287" s="35" t="n">
        <v>48065</v>
      </c>
      <c r="B287" s="16" t="s">
        <v>697</v>
      </c>
      <c r="C287" s="16" t="s">
        <v>72</v>
      </c>
      <c r="D287" s="16" t="s">
        <v>73</v>
      </c>
      <c r="E287" s="6" t="n">
        <v>1000</v>
      </c>
      <c r="F287" s="7" t="n">
        <v>109</v>
      </c>
      <c r="G287" s="6" t="n">
        <v>34.9</v>
      </c>
      <c r="H287" s="6" t="n">
        <v>0</v>
      </c>
      <c r="I287" s="6" t="n">
        <v>3804.1</v>
      </c>
      <c r="J287" s="6" t="n">
        <v>3804.1</v>
      </c>
    </row>
    <row collapsed="false" customFormat="false" customHeight="false" hidden="false" ht="12.1" outlineLevel="0" r="288">
      <c r="A288" s="35" t="n">
        <v>48107</v>
      </c>
      <c r="B288" s="16" t="s">
        <v>697</v>
      </c>
      <c r="C288" s="16" t="s">
        <v>114</v>
      </c>
      <c r="D288" s="16" t="s">
        <v>115</v>
      </c>
      <c r="E288" s="6" t="n">
        <v>1000</v>
      </c>
      <c r="F288" s="7" t="n">
        <v>2</v>
      </c>
      <c r="G288" s="6" t="n">
        <v>56.1</v>
      </c>
      <c r="H288" s="6" t="n">
        <v>0</v>
      </c>
      <c r="I288" s="6" t="n">
        <v>112.2</v>
      </c>
      <c r="J288" s="6" t="n">
        <v>112.2</v>
      </c>
    </row>
    <row collapsed="false" customFormat="false" customHeight="false" hidden="false" ht="12.1" outlineLevel="0" r="289">
      <c r="A289" s="35" t="n">
        <v>48107</v>
      </c>
      <c r="B289" s="16" t="s">
        <v>697</v>
      </c>
      <c r="C289" s="16" t="s">
        <v>75</v>
      </c>
      <c r="D289" s="16" t="s">
        <v>76</v>
      </c>
      <c r="E289" s="6" t="n">
        <v>1000</v>
      </c>
      <c r="F289" s="7" t="n">
        <v>73</v>
      </c>
      <c r="G289" s="6" t="n">
        <v>59.84</v>
      </c>
      <c r="H289" s="6" t="n">
        <v>0</v>
      </c>
      <c r="I289" s="6" t="n">
        <v>4368.32</v>
      </c>
      <c r="J289" s="6" t="n">
        <v>4368.32</v>
      </c>
    </row>
    <row collapsed="false" customFormat="false" customHeight="false" hidden="false" ht="12.1" outlineLevel="0" r="290">
      <c r="A290" s="35" t="n">
        <v>48114</v>
      </c>
      <c r="B290" s="16" t="s">
        <v>697</v>
      </c>
      <c r="C290" s="16" t="s">
        <v>111</v>
      </c>
      <c r="D290" s="16" t="s">
        <v>112</v>
      </c>
      <c r="E290" s="6" t="n">
        <v>1000</v>
      </c>
      <c r="F290" s="7" t="n">
        <v>3</v>
      </c>
      <c r="G290" s="6" t="n">
        <v>38.39</v>
      </c>
      <c r="H290" s="6" t="n">
        <v>0</v>
      </c>
      <c r="I290" s="6" t="n">
        <v>115.17</v>
      </c>
      <c r="J290" s="6" t="n">
        <v>115.17</v>
      </c>
    </row>
    <row collapsed="false" customFormat="false" customHeight="false" hidden="false" ht="12.1" outlineLevel="0" r="291">
      <c r="A291" s="35" t="n">
        <v>48135</v>
      </c>
      <c r="B291" s="16" t="s">
        <v>697</v>
      </c>
      <c r="C291" s="16" t="s">
        <v>93</v>
      </c>
      <c r="D291" s="16" t="s">
        <v>94</v>
      </c>
      <c r="E291" s="6" t="n">
        <v>1000</v>
      </c>
      <c r="F291" s="7" t="n">
        <v>16</v>
      </c>
      <c r="G291" s="6" t="n">
        <v>64.82</v>
      </c>
      <c r="H291" s="6" t="n">
        <v>0</v>
      </c>
      <c r="I291" s="6" t="n">
        <v>1037.12</v>
      </c>
      <c r="J291" s="6" t="n">
        <v>1037.12</v>
      </c>
    </row>
    <row collapsed="false" customFormat="false" customHeight="false" hidden="false" ht="12.1" outlineLevel="0" r="292">
      <c r="A292" s="35" t="n">
        <v>48135</v>
      </c>
      <c r="B292" s="16" t="s">
        <v>697</v>
      </c>
      <c r="C292" s="16" t="s">
        <v>84</v>
      </c>
      <c r="D292" s="16" t="s">
        <v>85</v>
      </c>
      <c r="E292" s="6" t="n">
        <v>1000</v>
      </c>
      <c r="F292" s="7" t="n">
        <v>57</v>
      </c>
      <c r="G292" s="6" t="n">
        <v>64.82</v>
      </c>
      <c r="H292" s="6" t="n">
        <v>0</v>
      </c>
      <c r="I292" s="6" t="n">
        <v>3694.74</v>
      </c>
      <c r="J292" s="6" t="n">
        <v>3694.74</v>
      </c>
    </row>
    <row collapsed="false" customFormat="false" customHeight="false" hidden="false" ht="12.1" outlineLevel="0" r="293">
      <c r="A293" s="35" t="n">
        <v>48170</v>
      </c>
      <c r="B293" s="16" t="s">
        <v>697</v>
      </c>
      <c r="C293" s="16" t="s">
        <v>102</v>
      </c>
      <c r="D293" s="16" t="s">
        <v>103</v>
      </c>
      <c r="E293" s="6" t="n">
        <v>1000</v>
      </c>
      <c r="F293" s="7" t="n">
        <v>5</v>
      </c>
      <c r="G293" s="6" t="n">
        <v>47.37</v>
      </c>
      <c r="H293" s="6" t="n">
        <v>0</v>
      </c>
      <c r="I293" s="6" t="n">
        <v>236.85</v>
      </c>
      <c r="J293" s="6" t="n">
        <v>236.85</v>
      </c>
    </row>
    <row collapsed="false" customFormat="false" customHeight="false" hidden="false" ht="12.1" outlineLevel="0" r="294">
      <c r="A294" s="35" t="n">
        <v>48177</v>
      </c>
      <c r="B294" s="16" t="s">
        <v>697</v>
      </c>
      <c r="C294" s="16" t="s">
        <v>105</v>
      </c>
      <c r="D294" s="16" t="s">
        <v>106</v>
      </c>
      <c r="E294" s="6" t="n">
        <v>1000</v>
      </c>
      <c r="F294" s="7" t="n">
        <v>4</v>
      </c>
      <c r="G294" s="6" t="n">
        <v>35.4</v>
      </c>
      <c r="H294" s="6" t="n">
        <v>0</v>
      </c>
      <c r="I294" s="6" t="n">
        <v>141.6</v>
      </c>
      <c r="J294" s="6" t="n">
        <v>141.6</v>
      </c>
    </row>
    <row collapsed="false" customFormat="false" customHeight="false" hidden="false" ht="12.1" outlineLevel="0" r="295">
      <c r="A295" s="35" t="n">
        <v>48177</v>
      </c>
      <c r="B295" s="16" t="s">
        <v>697</v>
      </c>
      <c r="C295" s="16" t="s">
        <v>81</v>
      </c>
      <c r="D295" s="16" t="s">
        <v>82</v>
      </c>
      <c r="E295" s="6" t="n">
        <v>1000</v>
      </c>
      <c r="F295" s="7" t="n">
        <v>70</v>
      </c>
      <c r="G295" s="6" t="n">
        <v>61.08</v>
      </c>
      <c r="H295" s="6" t="n">
        <v>0</v>
      </c>
      <c r="I295" s="6" t="n">
        <v>4275.6</v>
      </c>
      <c r="J295" s="6" t="n">
        <v>4275.6</v>
      </c>
    </row>
    <row collapsed="false" customFormat="false" customHeight="false" hidden="false" ht="12.1" outlineLevel="0" r="296">
      <c r="A296" s="35" t="n">
        <v>48198</v>
      </c>
      <c r="B296" s="16" t="s">
        <v>697</v>
      </c>
      <c r="C296" s="16" t="s">
        <v>68</v>
      </c>
      <c r="D296" s="16" t="s">
        <v>70</v>
      </c>
      <c r="E296" s="6" t="n">
        <v>1000</v>
      </c>
      <c r="F296" s="7" t="n">
        <v>80</v>
      </c>
      <c r="G296" s="6" t="n">
        <v>59.84</v>
      </c>
      <c r="H296" s="6" t="n">
        <v>0</v>
      </c>
      <c r="I296" s="6" t="n">
        <v>4787.2</v>
      </c>
      <c r="J296" s="6" t="n">
        <v>4787.2</v>
      </c>
    </row>
    <row collapsed="false" customFormat="false" customHeight="false" hidden="false" ht="12.1" outlineLevel="0" r="297">
      <c r="A297" s="35" t="n">
        <v>48233</v>
      </c>
      <c r="B297" s="16" t="s">
        <v>697</v>
      </c>
      <c r="C297" s="16" t="s">
        <v>78</v>
      </c>
      <c r="D297" s="16" t="s">
        <v>79</v>
      </c>
      <c r="E297" s="6" t="n">
        <v>1000</v>
      </c>
      <c r="F297" s="7" t="n">
        <v>108</v>
      </c>
      <c r="G297" s="6" t="n">
        <v>30.42</v>
      </c>
      <c r="H297" s="6" t="n">
        <v>0</v>
      </c>
      <c r="I297" s="6" t="n">
        <v>3285.36</v>
      </c>
      <c r="J297" s="6" t="n">
        <v>3285.36</v>
      </c>
    </row>
    <row collapsed="false" customFormat="false" customHeight="false" hidden="false" ht="12.1" outlineLevel="0" r="298">
      <c r="A298" s="35" t="n">
        <v>48247</v>
      </c>
      <c r="B298" s="16" t="s">
        <v>697</v>
      </c>
      <c r="C298" s="16" t="s">
        <v>72</v>
      </c>
      <c r="D298" s="16" t="s">
        <v>73</v>
      </c>
      <c r="E298" s="6" t="n">
        <v>1000</v>
      </c>
      <c r="F298" s="7" t="n">
        <v>109</v>
      </c>
      <c r="G298" s="6" t="n">
        <v>34.9</v>
      </c>
      <c r="H298" s="6" t="n">
        <v>0</v>
      </c>
      <c r="I298" s="6" t="n">
        <v>3804.1</v>
      </c>
      <c r="J298" s="6" t="n">
        <v>3804.1</v>
      </c>
    </row>
    <row collapsed="false" customFormat="false" customHeight="false" hidden="false" ht="12.1" outlineLevel="0" r="299">
      <c r="A299" s="35" t="n">
        <v>48289</v>
      </c>
      <c r="B299" s="16" t="s">
        <v>697</v>
      </c>
      <c r="C299" s="16" t="s">
        <v>114</v>
      </c>
      <c r="D299" s="16" t="s">
        <v>115</v>
      </c>
      <c r="E299" s="6" t="n">
        <v>1000</v>
      </c>
      <c r="F299" s="7" t="n">
        <v>2</v>
      </c>
      <c r="G299" s="6" t="n">
        <v>56.1</v>
      </c>
      <c r="H299" s="6" t="n">
        <v>0</v>
      </c>
      <c r="I299" s="6" t="n">
        <v>112.2</v>
      </c>
      <c r="J299" s="6" t="n">
        <v>112.2</v>
      </c>
    </row>
    <row collapsed="false" customFormat="false" customHeight="false" hidden="false" ht="12.1" outlineLevel="0" r="300">
      <c r="A300" s="35" t="n">
        <v>48289</v>
      </c>
      <c r="B300" s="16" t="s">
        <v>697</v>
      </c>
      <c r="C300" s="16" t="s">
        <v>75</v>
      </c>
      <c r="D300" s="16" t="s">
        <v>76</v>
      </c>
      <c r="E300" s="6" t="n">
        <v>1000</v>
      </c>
      <c r="F300" s="7" t="n">
        <v>73</v>
      </c>
      <c r="G300" s="6" t="n">
        <v>59.84</v>
      </c>
      <c r="H300" s="6" t="n">
        <v>0</v>
      </c>
      <c r="I300" s="6" t="n">
        <v>4368.32</v>
      </c>
      <c r="J300" s="6" t="n">
        <v>4368.32</v>
      </c>
    </row>
    <row collapsed="false" customFormat="false" customHeight="false" hidden="false" ht="12.1" outlineLevel="0" r="301">
      <c r="A301" s="35" t="n">
        <v>48296</v>
      </c>
      <c r="B301" s="16" t="s">
        <v>697</v>
      </c>
      <c r="C301" s="16" t="s">
        <v>111</v>
      </c>
      <c r="D301" s="16" t="s">
        <v>112</v>
      </c>
      <c r="E301" s="6" t="n">
        <v>1000</v>
      </c>
      <c r="F301" s="7" t="n">
        <v>3</v>
      </c>
      <c r="G301" s="6" t="n">
        <v>38.39</v>
      </c>
      <c r="H301" s="6" t="n">
        <v>0</v>
      </c>
      <c r="I301" s="6" t="n">
        <v>115.17</v>
      </c>
      <c r="J301" s="6" t="n">
        <v>115.17</v>
      </c>
    </row>
    <row collapsed="false" customFormat="false" customHeight="false" hidden="false" ht="12.1" outlineLevel="0" r="302">
      <c r="A302" s="35" t="n">
        <v>48317</v>
      </c>
      <c r="B302" s="16" t="s">
        <v>697</v>
      </c>
      <c r="C302" s="16" t="s">
        <v>93</v>
      </c>
      <c r="D302" s="16" t="s">
        <v>94</v>
      </c>
      <c r="E302" s="6" t="n">
        <v>1000</v>
      </c>
      <c r="F302" s="7" t="n">
        <v>16</v>
      </c>
      <c r="G302" s="6" t="n">
        <v>64.82</v>
      </c>
      <c r="H302" s="6" t="n">
        <v>0</v>
      </c>
      <c r="I302" s="6" t="n">
        <v>1037.12</v>
      </c>
      <c r="J302" s="6" t="n">
        <v>1037.12</v>
      </c>
    </row>
    <row collapsed="false" customFormat="false" customHeight="false" hidden="false" ht="12.1" outlineLevel="0" r="303">
      <c r="A303" s="35" t="n">
        <v>48317</v>
      </c>
      <c r="B303" s="16" t="s">
        <v>697</v>
      </c>
      <c r="C303" s="16" t="s">
        <v>84</v>
      </c>
      <c r="D303" s="16" t="s">
        <v>85</v>
      </c>
      <c r="E303" s="6" t="n">
        <v>1000</v>
      </c>
      <c r="F303" s="7" t="n">
        <v>57</v>
      </c>
      <c r="G303" s="6" t="n">
        <v>64.82</v>
      </c>
      <c r="H303" s="6" t="n">
        <v>0</v>
      </c>
      <c r="I303" s="6" t="n">
        <v>3694.74</v>
      </c>
      <c r="J303" s="6" t="n">
        <v>3694.74</v>
      </c>
    </row>
    <row collapsed="false" customFormat="false" customHeight="false" hidden="false" ht="12.1" outlineLevel="0" r="304">
      <c r="A304" s="35" t="n">
        <v>48352</v>
      </c>
      <c r="B304" s="16" t="s">
        <v>697</v>
      </c>
      <c r="C304" s="16" t="s">
        <v>102</v>
      </c>
      <c r="D304" s="16" t="s">
        <v>103</v>
      </c>
      <c r="E304" s="6" t="n">
        <v>1000</v>
      </c>
      <c r="F304" s="7" t="n">
        <v>5</v>
      </c>
      <c r="G304" s="6" t="n">
        <v>47.37</v>
      </c>
      <c r="H304" s="6" t="n">
        <v>0</v>
      </c>
      <c r="I304" s="6" t="n">
        <v>236.85</v>
      </c>
      <c r="J304" s="6" t="n">
        <v>236.85</v>
      </c>
    </row>
    <row collapsed="false" customFormat="false" customHeight="false" hidden="false" ht="12.1" outlineLevel="0" r="305">
      <c r="A305" s="35" t="n">
        <v>48359</v>
      </c>
      <c r="B305" s="16" t="s">
        <v>697</v>
      </c>
      <c r="C305" s="16" t="s">
        <v>105</v>
      </c>
      <c r="D305" s="16" t="s">
        <v>106</v>
      </c>
      <c r="E305" s="6" t="n">
        <v>1000</v>
      </c>
      <c r="F305" s="7" t="n">
        <v>4</v>
      </c>
      <c r="G305" s="6" t="n">
        <v>35.4</v>
      </c>
      <c r="H305" s="6" t="n">
        <v>0</v>
      </c>
      <c r="I305" s="6" t="n">
        <v>141.6</v>
      </c>
      <c r="J305" s="6" t="n">
        <v>141.6</v>
      </c>
    </row>
    <row collapsed="false" customFormat="false" customHeight="false" hidden="false" ht="12.1" outlineLevel="0" r="306">
      <c r="A306" s="35" t="n">
        <v>48359</v>
      </c>
      <c r="B306" s="16" t="s">
        <v>697</v>
      </c>
      <c r="C306" s="16" t="s">
        <v>81</v>
      </c>
      <c r="D306" s="16" t="s">
        <v>82</v>
      </c>
      <c r="E306" s="6" t="n">
        <v>1000</v>
      </c>
      <c r="F306" s="7" t="n">
        <v>70</v>
      </c>
      <c r="G306" s="6" t="n">
        <v>61.08</v>
      </c>
      <c r="H306" s="6" t="n">
        <v>0</v>
      </c>
      <c r="I306" s="6" t="n">
        <v>4275.6</v>
      </c>
      <c r="J306" s="6" t="n">
        <v>4275.6</v>
      </c>
    </row>
    <row collapsed="false" customFormat="false" customHeight="false" hidden="false" ht="12.1" outlineLevel="0" r="307">
      <c r="A307" s="35" t="n">
        <v>48380</v>
      </c>
      <c r="B307" s="16" t="s">
        <v>697</v>
      </c>
      <c r="C307" s="16" t="s">
        <v>68</v>
      </c>
      <c r="D307" s="16" t="s">
        <v>70</v>
      </c>
      <c r="E307" s="6" t="n">
        <v>1000</v>
      </c>
      <c r="F307" s="7" t="n">
        <v>80</v>
      </c>
      <c r="G307" s="6" t="n">
        <v>59.84</v>
      </c>
      <c r="H307" s="6" t="n">
        <v>0</v>
      </c>
      <c r="I307" s="6" t="n">
        <v>4787.2</v>
      </c>
      <c r="J307" s="6" t="n">
        <v>4787.2</v>
      </c>
    </row>
    <row collapsed="false" customFormat="false" customHeight="false" hidden="false" ht="12.1" outlineLevel="0" r="308">
      <c r="A308" s="35" t="n">
        <v>48415</v>
      </c>
      <c r="B308" s="16" t="s">
        <v>697</v>
      </c>
      <c r="C308" s="16" t="s">
        <v>78</v>
      </c>
      <c r="D308" s="16" t="s">
        <v>79</v>
      </c>
      <c r="E308" s="6" t="n">
        <v>1000</v>
      </c>
      <c r="F308" s="7" t="n">
        <v>108</v>
      </c>
      <c r="G308" s="6" t="n">
        <v>30.42</v>
      </c>
      <c r="H308" s="6" t="n">
        <v>0</v>
      </c>
      <c r="I308" s="6" t="n">
        <v>3285.36</v>
      </c>
      <c r="J308" s="6" t="n">
        <v>3285.36</v>
      </c>
    </row>
    <row collapsed="false" customFormat="false" customHeight="false" hidden="false" ht="12.1" outlineLevel="0" r="309">
      <c r="A309" s="35" t="n">
        <v>48429</v>
      </c>
      <c r="B309" s="16" t="s">
        <v>697</v>
      </c>
      <c r="C309" s="16" t="s">
        <v>72</v>
      </c>
      <c r="D309" s="16" t="s">
        <v>73</v>
      </c>
      <c r="E309" s="6" t="n">
        <v>1000</v>
      </c>
      <c r="F309" s="7" t="n">
        <v>109</v>
      </c>
      <c r="G309" s="6" t="n">
        <v>34.9</v>
      </c>
      <c r="H309" s="6" t="n">
        <v>0</v>
      </c>
      <c r="I309" s="6" t="n">
        <v>3804.1</v>
      </c>
      <c r="J309" s="6" t="n">
        <v>3804.1</v>
      </c>
    </row>
    <row collapsed="false" customFormat="false" customHeight="false" hidden="false" ht="12.1" outlineLevel="0" r="310">
      <c r="A310" s="35" t="n">
        <v>48471</v>
      </c>
      <c r="B310" s="16" t="s">
        <v>697</v>
      </c>
      <c r="C310" s="16" t="s">
        <v>114</v>
      </c>
      <c r="D310" s="16" t="s">
        <v>115</v>
      </c>
      <c r="E310" s="6" t="n">
        <v>1000</v>
      </c>
      <c r="F310" s="7" t="n">
        <v>2</v>
      </c>
      <c r="G310" s="6" t="n">
        <v>56.1</v>
      </c>
      <c r="H310" s="6" t="n">
        <v>0</v>
      </c>
      <c r="I310" s="6" t="n">
        <v>112.2</v>
      </c>
      <c r="J310" s="6" t="n">
        <v>112.2</v>
      </c>
    </row>
    <row collapsed="false" customFormat="false" customHeight="false" hidden="false" ht="12.1" outlineLevel="0" r="311">
      <c r="A311" s="35" t="n">
        <v>48471</v>
      </c>
      <c r="B311" s="16" t="s">
        <v>697</v>
      </c>
      <c r="C311" s="16" t="s">
        <v>75</v>
      </c>
      <c r="D311" s="16" t="s">
        <v>76</v>
      </c>
      <c r="E311" s="6" t="n">
        <v>1000</v>
      </c>
      <c r="F311" s="7" t="n">
        <v>73</v>
      </c>
      <c r="G311" s="6" t="n">
        <v>59.84</v>
      </c>
      <c r="H311" s="6" t="n">
        <v>0</v>
      </c>
      <c r="I311" s="6" t="n">
        <v>4368.32</v>
      </c>
      <c r="J311" s="6" t="n">
        <v>4368.32</v>
      </c>
    </row>
    <row collapsed="false" customFormat="false" customHeight="false" hidden="false" ht="12.1" outlineLevel="0" r="312">
      <c r="A312" s="35" t="n">
        <v>48478</v>
      </c>
      <c r="B312" s="16" t="s">
        <v>697</v>
      </c>
      <c r="C312" s="16" t="s">
        <v>111</v>
      </c>
      <c r="D312" s="16" t="s">
        <v>112</v>
      </c>
      <c r="E312" s="6" t="n">
        <v>1000</v>
      </c>
      <c r="F312" s="7" t="n">
        <v>3</v>
      </c>
      <c r="G312" s="6" t="n">
        <v>38.39</v>
      </c>
      <c r="H312" s="6" t="n">
        <v>0</v>
      </c>
      <c r="I312" s="6" t="n">
        <v>115.17</v>
      </c>
      <c r="J312" s="6" t="n">
        <v>115.17</v>
      </c>
    </row>
    <row collapsed="false" customFormat="false" customHeight="false" hidden="false" ht="12.1" outlineLevel="0" r="313">
      <c r="A313" s="35" t="n">
        <v>48499</v>
      </c>
      <c r="B313" s="16" t="s">
        <v>697</v>
      </c>
      <c r="C313" s="16" t="s">
        <v>93</v>
      </c>
      <c r="D313" s="16" t="s">
        <v>94</v>
      </c>
      <c r="E313" s="6" t="n">
        <v>1000</v>
      </c>
      <c r="F313" s="7" t="n">
        <v>16</v>
      </c>
      <c r="G313" s="6" t="n">
        <v>64.82</v>
      </c>
      <c r="H313" s="6" t="n">
        <v>0</v>
      </c>
      <c r="I313" s="6" t="n">
        <v>1037.12</v>
      </c>
      <c r="J313" s="6" t="n">
        <v>1037.12</v>
      </c>
    </row>
    <row collapsed="false" customFormat="false" customHeight="false" hidden="false" ht="12.1" outlineLevel="0" r="314">
      <c r="A314" s="35" t="n">
        <v>48499</v>
      </c>
      <c r="B314" s="16" t="s">
        <v>697</v>
      </c>
      <c r="C314" s="16" t="s">
        <v>84</v>
      </c>
      <c r="D314" s="16" t="s">
        <v>85</v>
      </c>
      <c r="E314" s="6" t="n">
        <v>1000</v>
      </c>
      <c r="F314" s="7" t="n">
        <v>57</v>
      </c>
      <c r="G314" s="6" t="n">
        <v>64.82</v>
      </c>
      <c r="H314" s="6" t="n">
        <v>0</v>
      </c>
      <c r="I314" s="6" t="n">
        <v>3694.74</v>
      </c>
      <c r="J314" s="6" t="n">
        <v>3694.74</v>
      </c>
    </row>
    <row collapsed="false" customFormat="false" customHeight="false" hidden="false" ht="12.1" outlineLevel="0" r="315">
      <c r="A315" s="35" t="n">
        <v>48534</v>
      </c>
      <c r="B315" s="16" t="s">
        <v>697</v>
      </c>
      <c r="C315" s="16" t="s">
        <v>102</v>
      </c>
      <c r="D315" s="16" t="s">
        <v>103</v>
      </c>
      <c r="E315" s="6" t="n">
        <v>1000</v>
      </c>
      <c r="F315" s="7" t="n">
        <v>5</v>
      </c>
      <c r="G315" s="6" t="n">
        <v>47.37</v>
      </c>
      <c r="H315" s="6" t="n">
        <v>0</v>
      </c>
      <c r="I315" s="6" t="n">
        <v>236.85</v>
      </c>
      <c r="J315" s="6" t="n">
        <v>236.85</v>
      </c>
    </row>
    <row collapsed="false" customFormat="false" customHeight="false" hidden="false" ht="12.1" outlineLevel="0" r="316">
      <c r="A316" s="35" t="n">
        <v>48541</v>
      </c>
      <c r="B316" s="16" t="s">
        <v>697</v>
      </c>
      <c r="C316" s="16" t="s">
        <v>105</v>
      </c>
      <c r="D316" s="16" t="s">
        <v>106</v>
      </c>
      <c r="E316" s="6" t="n">
        <v>1000</v>
      </c>
      <c r="F316" s="7" t="n">
        <v>4</v>
      </c>
      <c r="G316" s="6" t="n">
        <v>35.4</v>
      </c>
      <c r="H316" s="6" t="n">
        <v>0</v>
      </c>
      <c r="I316" s="6" t="n">
        <v>141.6</v>
      </c>
      <c r="J316" s="6" t="n">
        <v>141.6</v>
      </c>
    </row>
    <row collapsed="false" customFormat="false" customHeight="false" hidden="false" ht="12.1" outlineLevel="0" r="317">
      <c r="A317" s="35" t="n">
        <v>48541</v>
      </c>
      <c r="B317" s="16" t="s">
        <v>697</v>
      </c>
      <c r="C317" s="16" t="s">
        <v>81</v>
      </c>
      <c r="D317" s="16" t="s">
        <v>82</v>
      </c>
      <c r="E317" s="6" t="n">
        <v>1000</v>
      </c>
      <c r="F317" s="7" t="n">
        <v>70</v>
      </c>
      <c r="G317" s="6" t="n">
        <v>61.08</v>
      </c>
      <c r="H317" s="6" t="n">
        <v>0</v>
      </c>
      <c r="I317" s="6" t="n">
        <v>4275.6</v>
      </c>
      <c r="J317" s="6" t="n">
        <v>4275.6</v>
      </c>
    </row>
    <row collapsed="false" customFormat="false" customHeight="false" hidden="false" ht="12.1" outlineLevel="0" r="318">
      <c r="A318" s="35" t="n">
        <v>48562</v>
      </c>
      <c r="B318" s="16" t="s">
        <v>697</v>
      </c>
      <c r="C318" s="16" t="s">
        <v>68</v>
      </c>
      <c r="D318" s="16" t="s">
        <v>70</v>
      </c>
      <c r="E318" s="6" t="n">
        <v>1000</v>
      </c>
      <c r="F318" s="7" t="n">
        <v>80</v>
      </c>
      <c r="G318" s="6" t="n">
        <v>59.84</v>
      </c>
      <c r="H318" s="6" t="n">
        <v>0</v>
      </c>
      <c r="I318" s="6" t="n">
        <v>4787.2</v>
      </c>
      <c r="J318" s="6" t="n">
        <v>4787.2</v>
      </c>
    </row>
    <row collapsed="false" customFormat="false" customHeight="false" hidden="false" ht="12.1" outlineLevel="0" r="319">
      <c r="A319" s="35" t="n">
        <v>48597</v>
      </c>
      <c r="B319" s="16" t="s">
        <v>697</v>
      </c>
      <c r="C319" s="16" t="s">
        <v>78</v>
      </c>
      <c r="D319" s="16" t="s">
        <v>79</v>
      </c>
      <c r="E319" s="6" t="n">
        <v>1000</v>
      </c>
      <c r="F319" s="7" t="n">
        <v>108</v>
      </c>
      <c r="G319" s="6" t="n">
        <v>30.42</v>
      </c>
      <c r="H319" s="6" t="n">
        <v>0</v>
      </c>
      <c r="I319" s="6" t="n">
        <v>3285.36</v>
      </c>
      <c r="J319" s="6" t="n">
        <v>3285.36</v>
      </c>
    </row>
    <row collapsed="false" customFormat="false" customHeight="false" hidden="false" ht="12.1" outlineLevel="0" r="320">
      <c r="A320" s="35" t="n">
        <v>48611</v>
      </c>
      <c r="B320" s="16" t="s">
        <v>697</v>
      </c>
      <c r="C320" s="16" t="s">
        <v>72</v>
      </c>
      <c r="D320" s="16" t="s">
        <v>73</v>
      </c>
      <c r="E320" s="6" t="n">
        <v>1000</v>
      </c>
      <c r="F320" s="7" t="n">
        <v>109</v>
      </c>
      <c r="G320" s="6" t="n">
        <v>34.9</v>
      </c>
      <c r="H320" s="6" t="n">
        <v>0</v>
      </c>
      <c r="I320" s="6" t="n">
        <v>3804.1</v>
      </c>
      <c r="J320" s="6" t="n">
        <v>3804.1</v>
      </c>
    </row>
    <row collapsed="false" customFormat="false" customHeight="false" hidden="false" ht="12.1" outlineLevel="0" r="321">
      <c r="A321" s="35" t="n">
        <v>48653</v>
      </c>
      <c r="B321" s="16" t="s">
        <v>697</v>
      </c>
      <c r="C321" s="16" t="s">
        <v>114</v>
      </c>
      <c r="D321" s="16" t="s">
        <v>115</v>
      </c>
      <c r="E321" s="6" t="n">
        <v>1000</v>
      </c>
      <c r="F321" s="7" t="n">
        <v>2</v>
      </c>
      <c r="G321" s="6" t="n">
        <v>56.1</v>
      </c>
      <c r="H321" s="6" t="n">
        <v>0</v>
      </c>
      <c r="I321" s="6" t="n">
        <v>112.2</v>
      </c>
      <c r="J321" s="6" t="n">
        <v>112.2</v>
      </c>
    </row>
    <row collapsed="false" customFormat="false" customHeight="false" hidden="false" ht="12.1" outlineLevel="0" r="322">
      <c r="A322" s="35" t="n">
        <v>48653</v>
      </c>
      <c r="B322" s="16" t="s">
        <v>697</v>
      </c>
      <c r="C322" s="16" t="s">
        <v>75</v>
      </c>
      <c r="D322" s="16" t="s">
        <v>76</v>
      </c>
      <c r="E322" s="6" t="n">
        <v>1000</v>
      </c>
      <c r="F322" s="7" t="n">
        <v>73</v>
      </c>
      <c r="G322" s="6" t="n">
        <v>59.84</v>
      </c>
      <c r="H322" s="6" t="n">
        <v>0</v>
      </c>
      <c r="I322" s="6" t="n">
        <v>4368.32</v>
      </c>
      <c r="J322" s="6" t="n">
        <v>4368.32</v>
      </c>
    </row>
    <row collapsed="false" customFormat="false" customHeight="false" hidden="false" ht="12.1" outlineLevel="0" r="323">
      <c r="A323" s="35" t="n">
        <v>48660</v>
      </c>
      <c r="B323" s="16" t="s">
        <v>697</v>
      </c>
      <c r="C323" s="16" t="s">
        <v>111</v>
      </c>
      <c r="D323" s="16" t="s">
        <v>112</v>
      </c>
      <c r="E323" s="6" t="n">
        <v>1000</v>
      </c>
      <c r="F323" s="7" t="n">
        <v>3</v>
      </c>
      <c r="G323" s="6" t="n">
        <v>38.39</v>
      </c>
      <c r="H323" s="6" t="n">
        <v>0</v>
      </c>
      <c r="I323" s="6" t="n">
        <v>115.17</v>
      </c>
      <c r="J323" s="6" t="n">
        <v>115.17</v>
      </c>
    </row>
    <row collapsed="false" customFormat="false" customHeight="false" hidden="false" ht="12.1" outlineLevel="0" r="324">
      <c r="A324" s="35" t="n">
        <v>48681</v>
      </c>
      <c r="B324" s="16" t="s">
        <v>697</v>
      </c>
      <c r="C324" s="16" t="s">
        <v>93</v>
      </c>
      <c r="D324" s="16" t="s">
        <v>94</v>
      </c>
      <c r="E324" s="6" t="n">
        <v>1000</v>
      </c>
      <c r="F324" s="7" t="n">
        <v>16</v>
      </c>
      <c r="G324" s="6" t="n">
        <v>64.82</v>
      </c>
      <c r="H324" s="6" t="n">
        <v>0</v>
      </c>
      <c r="I324" s="6" t="n">
        <v>1037.12</v>
      </c>
      <c r="J324" s="6" t="n">
        <v>1037.12</v>
      </c>
    </row>
    <row collapsed="false" customFormat="false" customHeight="false" hidden="false" ht="12.1" outlineLevel="0" r="325">
      <c r="A325" s="35" t="n">
        <v>48681</v>
      </c>
      <c r="B325" s="16" t="s">
        <v>697</v>
      </c>
      <c r="C325" s="16" t="s">
        <v>84</v>
      </c>
      <c r="D325" s="16" t="s">
        <v>85</v>
      </c>
      <c r="E325" s="6" t="n">
        <v>1000</v>
      </c>
      <c r="F325" s="7" t="n">
        <v>57</v>
      </c>
      <c r="G325" s="6" t="n">
        <v>64.82</v>
      </c>
      <c r="H325" s="6" t="n">
        <v>0</v>
      </c>
      <c r="I325" s="6" t="n">
        <v>3694.74</v>
      </c>
      <c r="J325" s="6" t="n">
        <v>3694.74</v>
      </c>
    </row>
    <row collapsed="false" customFormat="false" customHeight="false" hidden="false" ht="12.1" outlineLevel="0" r="326">
      <c r="A326" s="35" t="n">
        <v>48723</v>
      </c>
      <c r="B326" s="16" t="s">
        <v>697</v>
      </c>
      <c r="C326" s="16" t="s">
        <v>105</v>
      </c>
      <c r="D326" s="16" t="s">
        <v>106</v>
      </c>
      <c r="E326" s="6" t="n">
        <v>1000</v>
      </c>
      <c r="F326" s="7" t="n">
        <v>4</v>
      </c>
      <c r="G326" s="6" t="n">
        <v>35.4</v>
      </c>
      <c r="H326" s="6" t="n">
        <v>0</v>
      </c>
      <c r="I326" s="6" t="n">
        <v>141.6</v>
      </c>
      <c r="J326" s="6" t="n">
        <v>141.6</v>
      </c>
    </row>
    <row collapsed="false" customFormat="false" customHeight="false" hidden="false" ht="12.1" outlineLevel="0" r="327">
      <c r="A327" s="35" t="n">
        <v>48723</v>
      </c>
      <c r="B327" s="16" t="s">
        <v>697</v>
      </c>
      <c r="C327" s="16" t="s">
        <v>81</v>
      </c>
      <c r="D327" s="16" t="s">
        <v>82</v>
      </c>
      <c r="E327" s="6" t="n">
        <v>1000</v>
      </c>
      <c r="F327" s="7" t="n">
        <v>70</v>
      </c>
      <c r="G327" s="6" t="n">
        <v>61.08</v>
      </c>
      <c r="H327" s="6" t="n">
        <v>0</v>
      </c>
      <c r="I327" s="6" t="n">
        <v>4275.6</v>
      </c>
      <c r="J327" s="6" t="n">
        <v>4275.6</v>
      </c>
    </row>
    <row collapsed="false" customFormat="false" customHeight="false" hidden="false" ht="12.1" outlineLevel="0" r="328">
      <c r="A328" s="35" t="n">
        <v>48744</v>
      </c>
      <c r="B328" s="16" t="s">
        <v>697</v>
      </c>
      <c r="C328" s="16" t="s">
        <v>68</v>
      </c>
      <c r="D328" s="16" t="s">
        <v>70</v>
      </c>
      <c r="E328" s="6" t="n">
        <v>1000</v>
      </c>
      <c r="F328" s="7" t="n">
        <v>80</v>
      </c>
      <c r="G328" s="6" t="n">
        <v>59.84</v>
      </c>
      <c r="H328" s="6" t="n">
        <v>0</v>
      </c>
      <c r="I328" s="6" t="n">
        <v>4787.2</v>
      </c>
      <c r="J328" s="6" t="n">
        <v>4787.2</v>
      </c>
    </row>
    <row collapsed="false" customFormat="false" customHeight="false" hidden="false" ht="12.1" outlineLevel="0" r="329">
      <c r="A329" s="35" t="n">
        <v>48779</v>
      </c>
      <c r="B329" s="16" t="s">
        <v>697</v>
      </c>
      <c r="C329" s="16" t="s">
        <v>78</v>
      </c>
      <c r="D329" s="16" t="s">
        <v>79</v>
      </c>
      <c r="E329" s="6" t="n">
        <v>1000</v>
      </c>
      <c r="F329" s="7" t="n">
        <v>108</v>
      </c>
      <c r="G329" s="6" t="n">
        <v>30.42</v>
      </c>
      <c r="H329" s="6" t="n">
        <v>0</v>
      </c>
      <c r="I329" s="6" t="n">
        <v>3285.36</v>
      </c>
      <c r="J329" s="6" t="n">
        <v>3285.36</v>
      </c>
    </row>
    <row collapsed="false" customFormat="false" customHeight="false" hidden="false" ht="12.1" outlineLevel="0" r="330">
      <c r="A330" s="35" t="n">
        <v>48793</v>
      </c>
      <c r="B330" s="16" t="s">
        <v>697</v>
      </c>
      <c r="C330" s="16" t="s">
        <v>72</v>
      </c>
      <c r="D330" s="16" t="s">
        <v>73</v>
      </c>
      <c r="E330" s="6" t="n">
        <v>1000</v>
      </c>
      <c r="F330" s="7" t="n">
        <v>109</v>
      </c>
      <c r="G330" s="6" t="n">
        <v>34.9</v>
      </c>
      <c r="H330" s="6" t="n">
        <v>0</v>
      </c>
      <c r="I330" s="6" t="n">
        <v>3804.1</v>
      </c>
      <c r="J330" s="6" t="n">
        <v>3804.1</v>
      </c>
    </row>
    <row collapsed="false" customFormat="false" customHeight="false" hidden="false" ht="12.1" outlineLevel="0" r="331">
      <c r="A331" s="35" t="n">
        <v>48835</v>
      </c>
      <c r="B331" s="16" t="s">
        <v>697</v>
      </c>
      <c r="C331" s="16" t="s">
        <v>114</v>
      </c>
      <c r="D331" s="16" t="s">
        <v>115</v>
      </c>
      <c r="E331" s="6" t="n">
        <v>1000</v>
      </c>
      <c r="F331" s="7" t="n">
        <v>2</v>
      </c>
      <c r="G331" s="6" t="n">
        <v>56.1</v>
      </c>
      <c r="H331" s="6" t="n">
        <v>0</v>
      </c>
      <c r="I331" s="6" t="n">
        <v>112.2</v>
      </c>
      <c r="J331" s="6" t="n">
        <v>112.2</v>
      </c>
    </row>
    <row collapsed="false" customFormat="false" customHeight="false" hidden="false" ht="12.1" outlineLevel="0" r="332">
      <c r="A332" s="35" t="n">
        <v>48835</v>
      </c>
      <c r="B332" s="16" t="s">
        <v>697</v>
      </c>
      <c r="C332" s="16" t="s">
        <v>75</v>
      </c>
      <c r="D332" s="16" t="s">
        <v>76</v>
      </c>
      <c r="E332" s="6" t="n">
        <v>1000</v>
      </c>
      <c r="F332" s="7" t="n">
        <v>73</v>
      </c>
      <c r="G332" s="6" t="n">
        <v>59.84</v>
      </c>
      <c r="H332" s="6" t="n">
        <v>0</v>
      </c>
      <c r="I332" s="6" t="n">
        <v>4368.32</v>
      </c>
      <c r="J332" s="6" t="n">
        <v>4368.32</v>
      </c>
    </row>
    <row collapsed="false" customFormat="false" customHeight="false" hidden="false" ht="12.1" outlineLevel="0" r="333">
      <c r="A333" s="35" t="n">
        <v>48842</v>
      </c>
      <c r="B333" s="16" t="s">
        <v>697</v>
      </c>
      <c r="C333" s="16" t="s">
        <v>111</v>
      </c>
      <c r="D333" s="16" t="s">
        <v>112</v>
      </c>
      <c r="E333" s="6" t="n">
        <v>1000</v>
      </c>
      <c r="F333" s="7" t="n">
        <v>3</v>
      </c>
      <c r="G333" s="6" t="n">
        <v>38.39</v>
      </c>
      <c r="H333" s="6" t="n">
        <v>0</v>
      </c>
      <c r="I333" s="6" t="n">
        <v>115.17</v>
      </c>
      <c r="J333" s="6" t="n">
        <v>115.17</v>
      </c>
    </row>
    <row collapsed="false" customFormat="false" customHeight="false" hidden="false" ht="12.1" outlineLevel="0" r="334">
      <c r="A334" s="35" t="n">
        <v>48863</v>
      </c>
      <c r="B334" s="16" t="s">
        <v>697</v>
      </c>
      <c r="C334" s="16" t="s">
        <v>93</v>
      </c>
      <c r="D334" s="16" t="s">
        <v>94</v>
      </c>
      <c r="E334" s="6" t="n">
        <v>1000</v>
      </c>
      <c r="F334" s="7" t="n">
        <v>16</v>
      </c>
      <c r="G334" s="6" t="n">
        <v>64.82</v>
      </c>
      <c r="H334" s="6" t="n">
        <v>0</v>
      </c>
      <c r="I334" s="6" t="n">
        <v>1037.12</v>
      </c>
      <c r="J334" s="6" t="n">
        <v>1037.12</v>
      </c>
    </row>
    <row collapsed="false" customFormat="false" customHeight="false" hidden="false" ht="12.1" outlineLevel="0" r="335">
      <c r="A335" s="35" t="n">
        <v>48863</v>
      </c>
      <c r="B335" s="16" t="s">
        <v>697</v>
      </c>
      <c r="C335" s="16" t="s">
        <v>84</v>
      </c>
      <c r="D335" s="16" t="s">
        <v>85</v>
      </c>
      <c r="E335" s="6" t="n">
        <v>1000</v>
      </c>
      <c r="F335" s="7" t="n">
        <v>57</v>
      </c>
      <c r="G335" s="6" t="n">
        <v>64.82</v>
      </c>
      <c r="H335" s="6" t="n">
        <v>0</v>
      </c>
      <c r="I335" s="6" t="n">
        <v>3694.74</v>
      </c>
      <c r="J335" s="6" t="n">
        <v>3694.74</v>
      </c>
    </row>
    <row collapsed="false" customFormat="false" customHeight="false" hidden="false" ht="12.1" outlineLevel="0" r="336">
      <c r="A336" s="35" t="n">
        <v>48905</v>
      </c>
      <c r="B336" s="16" t="s">
        <v>697</v>
      </c>
      <c r="C336" s="16" t="s">
        <v>105</v>
      </c>
      <c r="D336" s="16" t="s">
        <v>106</v>
      </c>
      <c r="E336" s="6" t="n">
        <v>1000</v>
      </c>
      <c r="F336" s="7" t="n">
        <v>4</v>
      </c>
      <c r="G336" s="6" t="n">
        <v>35.4</v>
      </c>
      <c r="H336" s="6" t="n">
        <v>0</v>
      </c>
      <c r="I336" s="6" t="n">
        <v>141.6</v>
      </c>
      <c r="J336" s="6" t="n">
        <v>141.6</v>
      </c>
    </row>
    <row collapsed="false" customFormat="false" customHeight="false" hidden="false" ht="12.1" outlineLevel="0" r="337">
      <c r="A337" s="35" t="n">
        <v>48905</v>
      </c>
      <c r="B337" s="16" t="s">
        <v>697</v>
      </c>
      <c r="C337" s="16" t="s">
        <v>81</v>
      </c>
      <c r="D337" s="16" t="s">
        <v>82</v>
      </c>
      <c r="E337" s="6" t="n">
        <v>1000</v>
      </c>
      <c r="F337" s="7" t="n">
        <v>70</v>
      </c>
      <c r="G337" s="6" t="n">
        <v>61.08</v>
      </c>
      <c r="H337" s="6" t="n">
        <v>0</v>
      </c>
      <c r="I337" s="6" t="n">
        <v>4275.6</v>
      </c>
      <c r="J337" s="6" t="n">
        <v>4275.6</v>
      </c>
    </row>
    <row collapsed="false" customFormat="false" customHeight="false" hidden="false" ht="12.1" outlineLevel="0" r="338">
      <c r="A338" s="35" t="n">
        <v>48926</v>
      </c>
      <c r="B338" s="16" t="s">
        <v>697</v>
      </c>
      <c r="C338" s="16" t="s">
        <v>68</v>
      </c>
      <c r="D338" s="16" t="s">
        <v>70</v>
      </c>
      <c r="E338" s="6" t="n">
        <v>1000</v>
      </c>
      <c r="F338" s="7" t="n">
        <v>80</v>
      </c>
      <c r="G338" s="6" t="n">
        <v>59.84</v>
      </c>
      <c r="H338" s="6" t="n">
        <v>0</v>
      </c>
      <c r="I338" s="6" t="n">
        <v>4787.2</v>
      </c>
      <c r="J338" s="6" t="n">
        <v>4787.2</v>
      </c>
    </row>
    <row collapsed="false" customFormat="false" customHeight="false" hidden="false" ht="12.1" outlineLevel="0" r="339">
      <c r="A339" s="35" t="n">
        <v>48961</v>
      </c>
      <c r="B339" s="16" t="s">
        <v>697</v>
      </c>
      <c r="C339" s="16" t="s">
        <v>78</v>
      </c>
      <c r="D339" s="16" t="s">
        <v>79</v>
      </c>
      <c r="E339" s="6" t="n">
        <v>1000</v>
      </c>
      <c r="F339" s="7" t="n">
        <v>108</v>
      </c>
      <c r="G339" s="6" t="n">
        <v>30.42</v>
      </c>
      <c r="H339" s="6" t="n">
        <v>0</v>
      </c>
      <c r="I339" s="6" t="n">
        <v>3285.36</v>
      </c>
      <c r="J339" s="6" t="n">
        <v>3285.36</v>
      </c>
    </row>
    <row collapsed="false" customFormat="false" customHeight="false" hidden="false" ht="12.1" outlineLevel="0" r="340">
      <c r="A340" s="35" t="n">
        <v>48975</v>
      </c>
      <c r="B340" s="16" t="s">
        <v>697</v>
      </c>
      <c r="C340" s="16" t="s">
        <v>72</v>
      </c>
      <c r="D340" s="16" t="s">
        <v>73</v>
      </c>
      <c r="E340" s="6" t="n">
        <v>1000</v>
      </c>
      <c r="F340" s="7" t="n">
        <v>109</v>
      </c>
      <c r="G340" s="6" t="n">
        <v>34.9</v>
      </c>
      <c r="H340" s="6" t="n">
        <v>0</v>
      </c>
      <c r="I340" s="6" t="n">
        <v>3804.1</v>
      </c>
      <c r="J340" s="6" t="n">
        <v>3804.1</v>
      </c>
    </row>
    <row collapsed="false" customFormat="false" customHeight="false" hidden="false" ht="12.1" outlineLevel="0" r="341">
      <c r="A341" s="35" t="n">
        <v>49017</v>
      </c>
      <c r="B341" s="16" t="s">
        <v>697</v>
      </c>
      <c r="C341" s="16" t="s">
        <v>114</v>
      </c>
      <c r="D341" s="16" t="s">
        <v>115</v>
      </c>
      <c r="E341" s="6" t="n">
        <v>1000</v>
      </c>
      <c r="F341" s="7" t="n">
        <v>2</v>
      </c>
      <c r="G341" s="6" t="n">
        <v>56.1</v>
      </c>
      <c r="H341" s="6" t="n">
        <v>0</v>
      </c>
      <c r="I341" s="6" t="n">
        <v>112.2</v>
      </c>
      <c r="J341" s="6" t="n">
        <v>112.2</v>
      </c>
    </row>
    <row collapsed="false" customFormat="false" customHeight="false" hidden="false" ht="12.1" outlineLevel="0" r="342">
      <c r="A342" s="35" t="n">
        <v>49017</v>
      </c>
      <c r="B342" s="16" t="s">
        <v>697</v>
      </c>
      <c r="C342" s="16" t="s">
        <v>75</v>
      </c>
      <c r="D342" s="16" t="s">
        <v>76</v>
      </c>
      <c r="E342" s="6" t="n">
        <v>1000</v>
      </c>
      <c r="F342" s="7" t="n">
        <v>73</v>
      </c>
      <c r="G342" s="6" t="n">
        <v>59.84</v>
      </c>
      <c r="H342" s="6" t="n">
        <v>0</v>
      </c>
      <c r="I342" s="6" t="n">
        <v>4368.32</v>
      </c>
      <c r="J342" s="6" t="n">
        <v>4368.32</v>
      </c>
    </row>
    <row collapsed="false" customFormat="false" customHeight="false" hidden="false" ht="12.1" outlineLevel="0" r="343">
      <c r="A343" s="35" t="n">
        <v>49024</v>
      </c>
      <c r="B343" s="16" t="s">
        <v>697</v>
      </c>
      <c r="C343" s="16" t="s">
        <v>111</v>
      </c>
      <c r="D343" s="16" t="s">
        <v>112</v>
      </c>
      <c r="E343" s="6" t="n">
        <v>1000</v>
      </c>
      <c r="F343" s="7" t="n">
        <v>3</v>
      </c>
      <c r="G343" s="6" t="n">
        <v>38.39</v>
      </c>
      <c r="H343" s="6" t="n">
        <v>0</v>
      </c>
      <c r="I343" s="6" t="n">
        <v>115.17</v>
      </c>
      <c r="J343" s="6" t="n">
        <v>115.17</v>
      </c>
    </row>
    <row collapsed="false" customFormat="false" customHeight="false" hidden="false" ht="12.1" outlineLevel="0" r="344">
      <c r="A344" s="35" t="n">
        <v>49045</v>
      </c>
      <c r="B344" s="16" t="s">
        <v>697</v>
      </c>
      <c r="C344" s="16" t="s">
        <v>93</v>
      </c>
      <c r="D344" s="16" t="s">
        <v>94</v>
      </c>
      <c r="E344" s="6" t="n">
        <v>1000</v>
      </c>
      <c r="F344" s="7" t="n">
        <v>16</v>
      </c>
      <c r="G344" s="6" t="n">
        <v>64.82</v>
      </c>
      <c r="H344" s="6" t="n">
        <v>0</v>
      </c>
      <c r="I344" s="6" t="n">
        <v>1037.12</v>
      </c>
      <c r="J344" s="6" t="n">
        <v>1037.12</v>
      </c>
    </row>
    <row collapsed="false" customFormat="false" customHeight="false" hidden="false" ht="12.1" outlineLevel="0" r="345">
      <c r="A345" s="35" t="n">
        <v>49045</v>
      </c>
      <c r="B345" s="16" t="s">
        <v>697</v>
      </c>
      <c r="C345" s="16" t="s">
        <v>84</v>
      </c>
      <c r="D345" s="16" t="s">
        <v>85</v>
      </c>
      <c r="E345" s="6" t="n">
        <v>1000</v>
      </c>
      <c r="F345" s="7" t="n">
        <v>57</v>
      </c>
      <c r="G345" s="6" t="n">
        <v>64.82</v>
      </c>
      <c r="H345" s="6" t="n">
        <v>0</v>
      </c>
      <c r="I345" s="6" t="n">
        <v>3694.74</v>
      </c>
      <c r="J345" s="6" t="n">
        <v>3694.74</v>
      </c>
    </row>
    <row collapsed="false" customFormat="false" customHeight="false" hidden="false" ht="12.1" outlineLevel="0" r="346">
      <c r="A346" s="35" t="n">
        <v>49087</v>
      </c>
      <c r="B346" s="16" t="s">
        <v>697</v>
      </c>
      <c r="C346" s="16" t="s">
        <v>105</v>
      </c>
      <c r="D346" s="16" t="s">
        <v>106</v>
      </c>
      <c r="E346" s="6" t="n">
        <v>1000</v>
      </c>
      <c r="F346" s="7" t="n">
        <v>4</v>
      </c>
      <c r="G346" s="6" t="n">
        <v>35.4</v>
      </c>
      <c r="H346" s="6" t="n">
        <v>0</v>
      </c>
      <c r="I346" s="6" t="n">
        <v>141.6</v>
      </c>
      <c r="J346" s="6" t="n">
        <v>141.6</v>
      </c>
    </row>
    <row collapsed="false" customFormat="false" customHeight="false" hidden="false" ht="12.1" outlineLevel="0" r="347">
      <c r="A347" s="35" t="n">
        <v>49087</v>
      </c>
      <c r="B347" s="16" t="s">
        <v>697</v>
      </c>
      <c r="C347" s="16" t="s">
        <v>81</v>
      </c>
      <c r="D347" s="16" t="s">
        <v>82</v>
      </c>
      <c r="E347" s="6" t="n">
        <v>1000</v>
      </c>
      <c r="F347" s="7" t="n">
        <v>70</v>
      </c>
      <c r="G347" s="6" t="n">
        <v>61.08</v>
      </c>
      <c r="H347" s="6" t="n">
        <v>0</v>
      </c>
      <c r="I347" s="6" t="n">
        <v>4275.6</v>
      </c>
      <c r="J347" s="6" t="n">
        <v>4275.6</v>
      </c>
    </row>
    <row collapsed="false" customFormat="false" customHeight="false" hidden="false" ht="12.1" outlineLevel="0" r="348">
      <c r="A348" s="35" t="n">
        <v>49108</v>
      </c>
      <c r="B348" s="16" t="s">
        <v>697</v>
      </c>
      <c r="C348" s="16" t="s">
        <v>68</v>
      </c>
      <c r="D348" s="16" t="s">
        <v>70</v>
      </c>
      <c r="E348" s="6" t="n">
        <v>1000</v>
      </c>
      <c r="F348" s="7" t="n">
        <v>80</v>
      </c>
      <c r="G348" s="6" t="n">
        <v>59.84</v>
      </c>
      <c r="H348" s="6" t="n">
        <v>0</v>
      </c>
      <c r="I348" s="6" t="n">
        <v>4787.2</v>
      </c>
      <c r="J348" s="6" t="n">
        <v>4787.2</v>
      </c>
    </row>
    <row collapsed="false" customFormat="false" customHeight="false" hidden="false" ht="12.1" outlineLevel="0" r="349">
      <c r="A349" s="35" t="n">
        <v>49143</v>
      </c>
      <c r="B349" s="16" t="s">
        <v>697</v>
      </c>
      <c r="C349" s="16" t="s">
        <v>78</v>
      </c>
      <c r="D349" s="16" t="s">
        <v>79</v>
      </c>
      <c r="E349" s="6" t="n">
        <v>1000</v>
      </c>
      <c r="F349" s="7" t="n">
        <v>108</v>
      </c>
      <c r="G349" s="6" t="n">
        <v>30.42</v>
      </c>
      <c r="H349" s="6" t="n">
        <v>0</v>
      </c>
      <c r="I349" s="6" t="n">
        <v>3285.36</v>
      </c>
      <c r="J349" s="6" t="n">
        <v>3285.36</v>
      </c>
    </row>
    <row collapsed="false" customFormat="false" customHeight="false" hidden="false" ht="12.1" outlineLevel="0" r="350">
      <c r="A350" s="35" t="n">
        <v>49157</v>
      </c>
      <c r="B350" s="16" t="s">
        <v>697</v>
      </c>
      <c r="C350" s="16" t="s">
        <v>72</v>
      </c>
      <c r="D350" s="16" t="s">
        <v>73</v>
      </c>
      <c r="E350" s="6" t="n">
        <v>1000</v>
      </c>
      <c r="F350" s="7" t="n">
        <v>109</v>
      </c>
      <c r="G350" s="6" t="n">
        <v>34.9</v>
      </c>
      <c r="H350" s="6" t="n">
        <v>0</v>
      </c>
      <c r="I350" s="6" t="n">
        <v>3804.1</v>
      </c>
      <c r="J350" s="6" t="n">
        <v>3804.1</v>
      </c>
    </row>
    <row collapsed="false" customFormat="false" customHeight="false" hidden="false" ht="12.1" outlineLevel="0" r="351">
      <c r="A351" s="35" t="n">
        <v>49199</v>
      </c>
      <c r="B351" s="16" t="s">
        <v>697</v>
      </c>
      <c r="C351" s="16" t="s">
        <v>75</v>
      </c>
      <c r="D351" s="16" t="s">
        <v>76</v>
      </c>
      <c r="E351" s="6" t="n">
        <v>1000</v>
      </c>
      <c r="F351" s="7" t="n">
        <v>73</v>
      </c>
      <c r="G351" s="6" t="n">
        <v>59.84</v>
      </c>
      <c r="H351" s="6" t="n">
        <v>0</v>
      </c>
      <c r="I351" s="6" t="n">
        <v>4368.32</v>
      </c>
      <c r="J351" s="6" t="n">
        <v>4368.32</v>
      </c>
    </row>
    <row collapsed="false" customFormat="false" customHeight="false" hidden="false" ht="12.1" outlineLevel="0" r="352">
      <c r="A352" s="35" t="n">
        <v>49206</v>
      </c>
      <c r="B352" s="16" t="s">
        <v>697</v>
      </c>
      <c r="C352" s="16" t="s">
        <v>111</v>
      </c>
      <c r="D352" s="16" t="s">
        <v>112</v>
      </c>
      <c r="E352" s="6" t="n">
        <v>1000</v>
      </c>
      <c r="F352" s="7" t="n">
        <v>3</v>
      </c>
      <c r="G352" s="6" t="n">
        <v>38.39</v>
      </c>
      <c r="H352" s="6" t="n">
        <v>0</v>
      </c>
      <c r="I352" s="6" t="n">
        <v>115.17</v>
      </c>
      <c r="J352" s="6" t="n">
        <v>115.17</v>
      </c>
    </row>
    <row collapsed="false" customFormat="false" customHeight="false" hidden="false" ht="12.1" outlineLevel="0" r="353">
      <c r="A353" s="35" t="n">
        <v>49227</v>
      </c>
      <c r="B353" s="16" t="s">
        <v>697</v>
      </c>
      <c r="C353" s="16" t="s">
        <v>93</v>
      </c>
      <c r="D353" s="16" t="s">
        <v>94</v>
      </c>
      <c r="E353" s="6" t="n">
        <v>1000</v>
      </c>
      <c r="F353" s="7" t="n">
        <v>16</v>
      </c>
      <c r="G353" s="6" t="n">
        <v>64.82</v>
      </c>
      <c r="H353" s="6" t="n">
        <v>0</v>
      </c>
      <c r="I353" s="6" t="n">
        <v>1037.12</v>
      </c>
      <c r="J353" s="6" t="n">
        <v>1037.12</v>
      </c>
    </row>
    <row collapsed="false" customFormat="false" customHeight="false" hidden="false" ht="12.1" outlineLevel="0" r="354">
      <c r="A354" s="35" t="n">
        <v>49227</v>
      </c>
      <c r="B354" s="16" t="s">
        <v>697</v>
      </c>
      <c r="C354" s="16" t="s">
        <v>84</v>
      </c>
      <c r="D354" s="16" t="s">
        <v>85</v>
      </c>
      <c r="E354" s="6" t="n">
        <v>1000</v>
      </c>
      <c r="F354" s="7" t="n">
        <v>57</v>
      </c>
      <c r="G354" s="6" t="n">
        <v>64.82</v>
      </c>
      <c r="H354" s="6" t="n">
        <v>0</v>
      </c>
      <c r="I354" s="6" t="n">
        <v>3694.74</v>
      </c>
      <c r="J354" s="6" t="n">
        <v>3694.74</v>
      </c>
    </row>
    <row collapsed="false" customFormat="false" customHeight="false" hidden="false" ht="12.1" outlineLevel="0" r="355">
      <c r="A355" s="35" t="n">
        <v>49269</v>
      </c>
      <c r="B355" s="16" t="s">
        <v>697</v>
      </c>
      <c r="C355" s="16" t="s">
        <v>105</v>
      </c>
      <c r="D355" s="16" t="s">
        <v>106</v>
      </c>
      <c r="E355" s="6" t="n">
        <v>1000</v>
      </c>
      <c r="F355" s="7" t="n">
        <v>4</v>
      </c>
      <c r="G355" s="6" t="n">
        <v>35.4</v>
      </c>
      <c r="H355" s="6" t="n">
        <v>0</v>
      </c>
      <c r="I355" s="6" t="n">
        <v>141.6</v>
      </c>
      <c r="J355" s="6" t="n">
        <v>141.6</v>
      </c>
    </row>
    <row collapsed="false" customFormat="false" customHeight="false" hidden="false" ht="12.1" outlineLevel="0" r="356">
      <c r="A356" s="35" t="n">
        <v>49269</v>
      </c>
      <c r="B356" s="16" t="s">
        <v>697</v>
      </c>
      <c r="C356" s="16" t="s">
        <v>81</v>
      </c>
      <c r="D356" s="16" t="s">
        <v>82</v>
      </c>
      <c r="E356" s="6" t="n">
        <v>1000</v>
      </c>
      <c r="F356" s="7" t="n">
        <v>70</v>
      </c>
      <c r="G356" s="6" t="n">
        <v>61.08</v>
      </c>
      <c r="H356" s="6" t="n">
        <v>0</v>
      </c>
      <c r="I356" s="6" t="n">
        <v>4275.6</v>
      </c>
      <c r="J356" s="6" t="n">
        <v>4275.6</v>
      </c>
    </row>
    <row collapsed="false" customFormat="false" customHeight="false" hidden="false" ht="12.1" outlineLevel="0" r="357">
      <c r="A357" s="35" t="n">
        <v>49290</v>
      </c>
      <c r="B357" s="16" t="s">
        <v>697</v>
      </c>
      <c r="C357" s="16" t="s">
        <v>68</v>
      </c>
      <c r="D357" s="16" t="s">
        <v>70</v>
      </c>
      <c r="E357" s="6" t="n">
        <v>1000</v>
      </c>
      <c r="F357" s="7" t="n">
        <v>80</v>
      </c>
      <c r="G357" s="6" t="n">
        <v>59.84</v>
      </c>
      <c r="H357" s="6" t="n">
        <v>0</v>
      </c>
      <c r="I357" s="6" t="n">
        <v>4787.2</v>
      </c>
      <c r="J357" s="6" t="n">
        <v>4787.2</v>
      </c>
    </row>
    <row collapsed="false" customFormat="false" customHeight="false" hidden="false" ht="12.1" outlineLevel="0" r="358">
      <c r="A358" s="35" t="n">
        <v>49325</v>
      </c>
      <c r="B358" s="16" t="s">
        <v>697</v>
      </c>
      <c r="C358" s="16" t="s">
        <v>78</v>
      </c>
      <c r="D358" s="16" t="s">
        <v>79</v>
      </c>
      <c r="E358" s="6" t="n">
        <v>1000</v>
      </c>
      <c r="F358" s="7" t="n">
        <v>108</v>
      </c>
      <c r="G358" s="6" t="n">
        <v>30.42</v>
      </c>
      <c r="H358" s="6" t="n">
        <v>0</v>
      </c>
      <c r="I358" s="6" t="n">
        <v>3285.36</v>
      </c>
      <c r="J358" s="6" t="n">
        <v>3285.36</v>
      </c>
    </row>
    <row collapsed="false" customFormat="false" customHeight="false" hidden="false" ht="12.1" outlineLevel="0" r="359">
      <c r="A359" s="35" t="n">
        <v>49339</v>
      </c>
      <c r="B359" s="16" t="s">
        <v>697</v>
      </c>
      <c r="C359" s="16" t="s">
        <v>72</v>
      </c>
      <c r="D359" s="16" t="s">
        <v>73</v>
      </c>
      <c r="E359" s="6" t="n">
        <v>1000</v>
      </c>
      <c r="F359" s="7" t="n">
        <v>109</v>
      </c>
      <c r="G359" s="6" t="n">
        <v>34.9</v>
      </c>
      <c r="H359" s="6" t="n">
        <v>0</v>
      </c>
      <c r="I359" s="6" t="n">
        <v>3804.1</v>
      </c>
      <c r="J359" s="6" t="n">
        <v>3804.1</v>
      </c>
    </row>
    <row collapsed="false" customFormat="false" customHeight="false" hidden="false" ht="12.1" outlineLevel="0" r="360">
      <c r="A360" s="35" t="n">
        <v>49381</v>
      </c>
      <c r="B360" s="16" t="s">
        <v>697</v>
      </c>
      <c r="C360" s="16" t="s">
        <v>75</v>
      </c>
      <c r="D360" s="16" t="s">
        <v>76</v>
      </c>
      <c r="E360" s="6" t="n">
        <v>1000</v>
      </c>
      <c r="F360" s="7" t="n">
        <v>73</v>
      </c>
      <c r="G360" s="6" t="n">
        <v>59.84</v>
      </c>
      <c r="H360" s="6" t="n">
        <v>0</v>
      </c>
      <c r="I360" s="6" t="n">
        <v>4368.32</v>
      </c>
      <c r="J360" s="6" t="n">
        <v>4368.32</v>
      </c>
    </row>
    <row collapsed="false" customFormat="false" customHeight="false" hidden="false" ht="12.1" outlineLevel="0" r="361">
      <c r="A361" s="35" t="n">
        <v>49388</v>
      </c>
      <c r="B361" s="16" t="s">
        <v>697</v>
      </c>
      <c r="C361" s="16" t="s">
        <v>111</v>
      </c>
      <c r="D361" s="16" t="s">
        <v>112</v>
      </c>
      <c r="E361" s="6" t="n">
        <v>1000</v>
      </c>
      <c r="F361" s="7" t="n">
        <v>3</v>
      </c>
      <c r="G361" s="6" t="n">
        <v>38.39</v>
      </c>
      <c r="H361" s="6" t="n">
        <v>0</v>
      </c>
      <c r="I361" s="6" t="n">
        <v>115.17</v>
      </c>
      <c r="J361" s="6" t="n">
        <v>115.17</v>
      </c>
    </row>
    <row collapsed="false" customFormat="false" customHeight="false" hidden="false" ht="12.1" outlineLevel="0" r="362">
      <c r="A362" s="35" t="n">
        <v>49409</v>
      </c>
      <c r="B362" s="16" t="s">
        <v>697</v>
      </c>
      <c r="C362" s="16" t="s">
        <v>93</v>
      </c>
      <c r="D362" s="16" t="s">
        <v>94</v>
      </c>
      <c r="E362" s="6" t="n">
        <v>1000</v>
      </c>
      <c r="F362" s="7" t="n">
        <v>16</v>
      </c>
      <c r="G362" s="6" t="n">
        <v>64.82</v>
      </c>
      <c r="H362" s="6" t="n">
        <v>0</v>
      </c>
      <c r="I362" s="6" t="n">
        <v>1037.12</v>
      </c>
      <c r="J362" s="6" t="n">
        <v>1037.12</v>
      </c>
    </row>
    <row collapsed="false" customFormat="false" customHeight="false" hidden="false" ht="12.1" outlineLevel="0" r="363">
      <c r="A363" s="35" t="n">
        <v>49409</v>
      </c>
      <c r="B363" s="16" t="s">
        <v>697</v>
      </c>
      <c r="C363" s="16" t="s">
        <v>84</v>
      </c>
      <c r="D363" s="16" t="s">
        <v>85</v>
      </c>
      <c r="E363" s="6" t="n">
        <v>1000</v>
      </c>
      <c r="F363" s="7" t="n">
        <v>57</v>
      </c>
      <c r="G363" s="6" t="n">
        <v>64.82</v>
      </c>
      <c r="H363" s="6" t="n">
        <v>0</v>
      </c>
      <c r="I363" s="6" t="n">
        <v>3694.74</v>
      </c>
      <c r="J363" s="6" t="n">
        <v>3694.74</v>
      </c>
    </row>
    <row collapsed="false" customFormat="false" customHeight="false" hidden="false" ht="12.1" outlineLevel="0" r="364">
      <c r="A364" s="35" t="n">
        <v>49451</v>
      </c>
      <c r="B364" s="16" t="s">
        <v>697</v>
      </c>
      <c r="C364" s="16" t="s">
        <v>105</v>
      </c>
      <c r="D364" s="16" t="s">
        <v>106</v>
      </c>
      <c r="E364" s="6" t="n">
        <v>1000</v>
      </c>
      <c r="F364" s="7" t="n">
        <v>4</v>
      </c>
      <c r="G364" s="6" t="n">
        <v>35.4</v>
      </c>
      <c r="H364" s="6" t="n">
        <v>0</v>
      </c>
      <c r="I364" s="6" t="n">
        <v>141.6</v>
      </c>
      <c r="J364" s="6" t="n">
        <v>141.6</v>
      </c>
    </row>
    <row collapsed="false" customFormat="false" customHeight="false" hidden="false" ht="12.1" outlineLevel="0" r="365">
      <c r="A365" s="35" t="n">
        <v>49451</v>
      </c>
      <c r="B365" s="16" t="s">
        <v>697</v>
      </c>
      <c r="C365" s="16" t="s">
        <v>81</v>
      </c>
      <c r="D365" s="16" t="s">
        <v>82</v>
      </c>
      <c r="E365" s="6" t="n">
        <v>1000</v>
      </c>
      <c r="F365" s="7" t="n">
        <v>70</v>
      </c>
      <c r="G365" s="6" t="n">
        <v>61.08</v>
      </c>
      <c r="H365" s="6" t="n">
        <v>0</v>
      </c>
      <c r="I365" s="6" t="n">
        <v>4275.6</v>
      </c>
      <c r="J365" s="6" t="n">
        <v>4275.6</v>
      </c>
    </row>
    <row collapsed="false" customFormat="false" customHeight="false" hidden="false" ht="12.1" outlineLevel="0" r="366">
      <c r="A366" s="35" t="n">
        <v>49472</v>
      </c>
      <c r="B366" s="16" t="s">
        <v>697</v>
      </c>
      <c r="C366" s="16" t="s">
        <v>68</v>
      </c>
      <c r="D366" s="16" t="s">
        <v>70</v>
      </c>
      <c r="E366" s="6" t="n">
        <v>1000</v>
      </c>
      <c r="F366" s="7" t="n">
        <v>80</v>
      </c>
      <c r="G366" s="6" t="n">
        <v>59.84</v>
      </c>
      <c r="H366" s="6" t="n">
        <v>0</v>
      </c>
      <c r="I366" s="6" t="n">
        <v>4787.2</v>
      </c>
      <c r="J366" s="6" t="n">
        <v>4787.2</v>
      </c>
    </row>
    <row collapsed="false" customFormat="false" customHeight="false" hidden="false" ht="12.1" outlineLevel="0" r="367">
      <c r="A367" s="35" t="n">
        <v>49507</v>
      </c>
      <c r="B367" s="16" t="s">
        <v>697</v>
      </c>
      <c r="C367" s="16" t="s">
        <v>78</v>
      </c>
      <c r="D367" s="16" t="s">
        <v>79</v>
      </c>
      <c r="E367" s="6" t="n">
        <v>1000</v>
      </c>
      <c r="F367" s="7" t="n">
        <v>108</v>
      </c>
      <c r="G367" s="6" t="n">
        <v>30.42</v>
      </c>
      <c r="H367" s="6" t="n">
        <v>0</v>
      </c>
      <c r="I367" s="6" t="n">
        <v>3285.36</v>
      </c>
      <c r="J367" s="6" t="n">
        <v>3285.36</v>
      </c>
    </row>
    <row collapsed="false" customFormat="false" customHeight="false" hidden="false" ht="12.1" outlineLevel="0" r="368">
      <c r="A368" s="35" t="n">
        <v>49521</v>
      </c>
      <c r="B368" s="16" t="s">
        <v>697</v>
      </c>
      <c r="C368" s="16" t="s">
        <v>72</v>
      </c>
      <c r="D368" s="16" t="s">
        <v>73</v>
      </c>
      <c r="E368" s="6" t="n">
        <v>1000</v>
      </c>
      <c r="F368" s="7" t="n">
        <v>109</v>
      </c>
      <c r="G368" s="6" t="n">
        <v>34.9</v>
      </c>
      <c r="H368" s="6" t="n">
        <v>0</v>
      </c>
      <c r="I368" s="6" t="n">
        <v>3804.1</v>
      </c>
      <c r="J368" s="6" t="n">
        <v>3804.1</v>
      </c>
    </row>
    <row collapsed="false" customFormat="false" customHeight="false" hidden="false" ht="12.1" outlineLevel="0" r="369">
      <c r="A369" s="35" t="n">
        <v>49563</v>
      </c>
      <c r="B369" s="16" t="s">
        <v>697</v>
      </c>
      <c r="C369" s="16" t="s">
        <v>75</v>
      </c>
      <c r="D369" s="16" t="s">
        <v>76</v>
      </c>
      <c r="E369" s="6" t="n">
        <v>1000</v>
      </c>
      <c r="F369" s="7" t="n">
        <v>73</v>
      </c>
      <c r="G369" s="6" t="n">
        <v>59.84</v>
      </c>
      <c r="H369" s="6" t="n">
        <v>0</v>
      </c>
      <c r="I369" s="6" t="n">
        <v>4368.32</v>
      </c>
      <c r="J369" s="6" t="n">
        <v>4368.32</v>
      </c>
    </row>
    <row collapsed="false" customFormat="false" customHeight="false" hidden="false" ht="12.1" outlineLevel="0" r="370">
      <c r="A370" s="35" t="n">
        <v>49570</v>
      </c>
      <c r="B370" s="16" t="s">
        <v>697</v>
      </c>
      <c r="C370" s="16" t="s">
        <v>111</v>
      </c>
      <c r="D370" s="16" t="s">
        <v>112</v>
      </c>
      <c r="E370" s="6" t="n">
        <v>1000</v>
      </c>
      <c r="F370" s="7" t="n">
        <v>3</v>
      </c>
      <c r="G370" s="6" t="n">
        <v>38.39</v>
      </c>
      <c r="H370" s="6" t="n">
        <v>0</v>
      </c>
      <c r="I370" s="6" t="n">
        <v>115.17</v>
      </c>
      <c r="J370" s="6" t="n">
        <v>115.17</v>
      </c>
    </row>
    <row collapsed="false" customFormat="false" customHeight="false" hidden="false" ht="12.1" outlineLevel="0" r="371">
      <c r="A371" s="35" t="n">
        <v>49591</v>
      </c>
      <c r="B371" s="16" t="s">
        <v>697</v>
      </c>
      <c r="C371" s="16" t="s">
        <v>93</v>
      </c>
      <c r="D371" s="16" t="s">
        <v>94</v>
      </c>
      <c r="E371" s="6" t="n">
        <v>1000</v>
      </c>
      <c r="F371" s="7" t="n">
        <v>16</v>
      </c>
      <c r="G371" s="6" t="n">
        <v>64.82</v>
      </c>
      <c r="H371" s="6" t="n">
        <v>0</v>
      </c>
      <c r="I371" s="6" t="n">
        <v>1037.12</v>
      </c>
      <c r="J371" s="6" t="n">
        <v>1037.12</v>
      </c>
    </row>
    <row collapsed="false" customFormat="false" customHeight="false" hidden="false" ht="12.1" outlineLevel="0" r="372">
      <c r="A372" s="35" t="n">
        <v>49591</v>
      </c>
      <c r="B372" s="16" t="s">
        <v>697</v>
      </c>
      <c r="C372" s="16" t="s">
        <v>84</v>
      </c>
      <c r="D372" s="16" t="s">
        <v>85</v>
      </c>
      <c r="E372" s="6" t="n">
        <v>1000</v>
      </c>
      <c r="F372" s="7" t="n">
        <v>57</v>
      </c>
      <c r="G372" s="6" t="n">
        <v>64.82</v>
      </c>
      <c r="H372" s="6" t="n">
        <v>0</v>
      </c>
      <c r="I372" s="6" t="n">
        <v>3694.74</v>
      </c>
      <c r="J372" s="6" t="n">
        <v>3694.74</v>
      </c>
    </row>
    <row collapsed="false" customFormat="false" customHeight="false" hidden="false" ht="12.1" outlineLevel="0" r="373">
      <c r="A373" s="35" t="n">
        <v>49633</v>
      </c>
      <c r="B373" s="16" t="s">
        <v>697</v>
      </c>
      <c r="C373" s="16" t="s">
        <v>105</v>
      </c>
      <c r="D373" s="16" t="s">
        <v>106</v>
      </c>
      <c r="E373" s="6" t="n">
        <v>1000</v>
      </c>
      <c r="F373" s="7" t="n">
        <v>4</v>
      </c>
      <c r="G373" s="6" t="n">
        <v>35.4</v>
      </c>
      <c r="H373" s="6" t="n">
        <v>0</v>
      </c>
      <c r="I373" s="6" t="n">
        <v>141.6</v>
      </c>
      <c r="J373" s="6" t="n">
        <v>141.6</v>
      </c>
    </row>
    <row collapsed="false" customFormat="false" customHeight="false" hidden="false" ht="12.1" outlineLevel="0" r="374">
      <c r="A374" s="35" t="n">
        <v>49633</v>
      </c>
      <c r="B374" s="16" t="s">
        <v>697</v>
      </c>
      <c r="C374" s="16" t="s">
        <v>81</v>
      </c>
      <c r="D374" s="16" t="s">
        <v>82</v>
      </c>
      <c r="E374" s="6" t="n">
        <v>1000</v>
      </c>
      <c r="F374" s="7" t="n">
        <v>70</v>
      </c>
      <c r="G374" s="6" t="n">
        <v>61.08</v>
      </c>
      <c r="H374" s="6" t="n">
        <v>0</v>
      </c>
      <c r="I374" s="6" t="n">
        <v>4275.6</v>
      </c>
      <c r="J374" s="6" t="n">
        <v>4275.6</v>
      </c>
    </row>
    <row collapsed="false" customFormat="false" customHeight="false" hidden="false" ht="12.1" outlineLevel="0" r="375">
      <c r="A375" s="35" t="n">
        <v>49654</v>
      </c>
      <c r="B375" s="16" t="s">
        <v>697</v>
      </c>
      <c r="C375" s="16" t="s">
        <v>68</v>
      </c>
      <c r="D375" s="16" t="s">
        <v>70</v>
      </c>
      <c r="E375" s="6" t="n">
        <v>1000</v>
      </c>
      <c r="F375" s="7" t="n">
        <v>80</v>
      </c>
      <c r="G375" s="6" t="n">
        <v>59.84</v>
      </c>
      <c r="H375" s="6" t="n">
        <v>0</v>
      </c>
      <c r="I375" s="6" t="n">
        <v>4787.2</v>
      </c>
      <c r="J375" s="6" t="n">
        <v>4787.2</v>
      </c>
    </row>
    <row collapsed="false" customFormat="false" customHeight="false" hidden="false" ht="12.1" outlineLevel="0" r="376">
      <c r="A376" s="35" t="n">
        <v>49703</v>
      </c>
      <c r="B376" s="16" t="s">
        <v>697</v>
      </c>
      <c r="C376" s="16" t="s">
        <v>72</v>
      </c>
      <c r="D376" s="16" t="s">
        <v>73</v>
      </c>
      <c r="E376" s="6" t="n">
        <v>1000</v>
      </c>
      <c r="F376" s="7" t="n">
        <v>109</v>
      </c>
      <c r="G376" s="6" t="n">
        <v>34.9</v>
      </c>
      <c r="H376" s="6" t="n">
        <v>0</v>
      </c>
      <c r="I376" s="6" t="n">
        <v>3804.1</v>
      </c>
      <c r="J376" s="6" t="n">
        <v>3804.1</v>
      </c>
    </row>
    <row collapsed="false" customFormat="false" customHeight="false" hidden="false" ht="12.1" outlineLevel="0" r="377">
      <c r="A377" s="35" t="n">
        <v>49745</v>
      </c>
      <c r="B377" s="16" t="s">
        <v>697</v>
      </c>
      <c r="C377" s="16" t="s">
        <v>75</v>
      </c>
      <c r="D377" s="16" t="s">
        <v>76</v>
      </c>
      <c r="E377" s="6" t="n">
        <v>1000</v>
      </c>
      <c r="F377" s="7" t="n">
        <v>73</v>
      </c>
      <c r="G377" s="6" t="n">
        <v>59.84</v>
      </c>
      <c r="H377" s="6" t="n">
        <v>0</v>
      </c>
      <c r="I377" s="6" t="n">
        <v>4368.32</v>
      </c>
      <c r="J377" s="6" t="n">
        <v>4368.32</v>
      </c>
    </row>
    <row collapsed="false" customFormat="false" customHeight="false" hidden="false" ht="12.1" outlineLevel="0" r="378">
      <c r="A378" s="35" t="n">
        <v>49752</v>
      </c>
      <c r="B378" s="16" t="s">
        <v>697</v>
      </c>
      <c r="C378" s="16" t="s">
        <v>111</v>
      </c>
      <c r="D378" s="16" t="s">
        <v>112</v>
      </c>
      <c r="E378" s="6" t="n">
        <v>1000</v>
      </c>
      <c r="F378" s="7" t="n">
        <v>3</v>
      </c>
      <c r="G378" s="6" t="n">
        <v>38.39</v>
      </c>
      <c r="H378" s="6" t="n">
        <v>0</v>
      </c>
      <c r="I378" s="6" t="n">
        <v>115.17</v>
      </c>
      <c r="J378" s="6" t="n">
        <v>115.17</v>
      </c>
    </row>
    <row collapsed="false" customFormat="false" customHeight="false" hidden="false" ht="12.1" outlineLevel="0" r="379">
      <c r="A379" s="35" t="n">
        <v>49773</v>
      </c>
      <c r="B379" s="16" t="s">
        <v>697</v>
      </c>
      <c r="C379" s="16" t="s">
        <v>93</v>
      </c>
      <c r="D379" s="16" t="s">
        <v>94</v>
      </c>
      <c r="E379" s="6" t="n">
        <v>1000</v>
      </c>
      <c r="F379" s="7" t="n">
        <v>16</v>
      </c>
      <c r="G379" s="6" t="n">
        <v>64.82</v>
      </c>
      <c r="H379" s="6" t="n">
        <v>0</v>
      </c>
      <c r="I379" s="6" t="n">
        <v>1037.12</v>
      </c>
      <c r="J379" s="6" t="n">
        <v>1037.12</v>
      </c>
    </row>
    <row collapsed="false" customFormat="false" customHeight="false" hidden="false" ht="12.1" outlineLevel="0" r="380">
      <c r="A380" s="35" t="n">
        <v>49773</v>
      </c>
      <c r="B380" s="16" t="s">
        <v>697</v>
      </c>
      <c r="C380" s="16" t="s">
        <v>84</v>
      </c>
      <c r="D380" s="16" t="s">
        <v>85</v>
      </c>
      <c r="E380" s="6" t="n">
        <v>1000</v>
      </c>
      <c r="F380" s="7" t="n">
        <v>57</v>
      </c>
      <c r="G380" s="6" t="n">
        <v>64.82</v>
      </c>
      <c r="H380" s="6" t="n">
        <v>0</v>
      </c>
      <c r="I380" s="6" t="n">
        <v>3694.74</v>
      </c>
      <c r="J380" s="6" t="n">
        <v>3694.74</v>
      </c>
    </row>
    <row collapsed="false" customFormat="false" customHeight="false" hidden="false" ht="12.1" outlineLevel="0" r="381">
      <c r="A381" s="35" t="n">
        <v>49815</v>
      </c>
      <c r="B381" s="16" t="s">
        <v>697</v>
      </c>
      <c r="C381" s="16" t="s">
        <v>105</v>
      </c>
      <c r="D381" s="16" t="s">
        <v>106</v>
      </c>
      <c r="E381" s="6" t="n">
        <v>1000</v>
      </c>
      <c r="F381" s="7" t="n">
        <v>4</v>
      </c>
      <c r="G381" s="6" t="n">
        <v>35.4</v>
      </c>
      <c r="H381" s="6" t="n">
        <v>0</v>
      </c>
      <c r="I381" s="6" t="n">
        <v>141.6</v>
      </c>
      <c r="J381" s="6" t="n">
        <v>141.6</v>
      </c>
    </row>
    <row collapsed="false" customFormat="false" customHeight="false" hidden="false" ht="12.1" outlineLevel="0" r="382">
      <c r="A382" s="35" t="n">
        <v>49815</v>
      </c>
      <c r="B382" s="16" t="s">
        <v>697</v>
      </c>
      <c r="C382" s="16" t="s">
        <v>81</v>
      </c>
      <c r="D382" s="16" t="s">
        <v>82</v>
      </c>
      <c r="E382" s="6" t="n">
        <v>1000</v>
      </c>
      <c r="F382" s="7" t="n">
        <v>70</v>
      </c>
      <c r="G382" s="6" t="n">
        <v>61.08</v>
      </c>
      <c r="H382" s="6" t="n">
        <v>0</v>
      </c>
      <c r="I382" s="6" t="n">
        <v>4275.6</v>
      </c>
      <c r="J382" s="6" t="n">
        <v>4275.6</v>
      </c>
    </row>
    <row collapsed="false" customFormat="false" customHeight="false" hidden="false" ht="12.1" outlineLevel="0" r="383">
      <c r="A383" s="35" t="n">
        <v>49836</v>
      </c>
      <c r="B383" s="16" t="s">
        <v>697</v>
      </c>
      <c r="C383" s="16" t="s">
        <v>68</v>
      </c>
      <c r="D383" s="16" t="s">
        <v>70</v>
      </c>
      <c r="E383" s="6" t="n">
        <v>1000</v>
      </c>
      <c r="F383" s="7" t="n">
        <v>80</v>
      </c>
      <c r="G383" s="6" t="n">
        <v>59.84</v>
      </c>
      <c r="H383" s="6" t="n">
        <v>0</v>
      </c>
      <c r="I383" s="6" t="n">
        <v>4787.2</v>
      </c>
      <c r="J383" s="6" t="n">
        <v>4787.2</v>
      </c>
    </row>
    <row collapsed="false" customFormat="false" customHeight="false" hidden="false" ht="12.1" outlineLevel="0" r="384">
      <c r="A384" s="35" t="n">
        <v>49885</v>
      </c>
      <c r="B384" s="16" t="s">
        <v>697</v>
      </c>
      <c r="C384" s="16" t="s">
        <v>72</v>
      </c>
      <c r="D384" s="16" t="s">
        <v>73</v>
      </c>
      <c r="E384" s="6" t="n">
        <v>1000</v>
      </c>
      <c r="F384" s="7" t="n">
        <v>109</v>
      </c>
      <c r="G384" s="6" t="n">
        <v>34.9</v>
      </c>
      <c r="H384" s="6" t="n">
        <v>0</v>
      </c>
      <c r="I384" s="6" t="n">
        <v>3804.1</v>
      </c>
      <c r="J384" s="6" t="n">
        <v>3804.1</v>
      </c>
    </row>
    <row collapsed="false" customFormat="false" customHeight="false" hidden="false" ht="12.1" outlineLevel="0" r="385">
      <c r="A385" s="35" t="n">
        <v>49934</v>
      </c>
      <c r="B385" s="16" t="s">
        <v>697</v>
      </c>
      <c r="C385" s="16" t="s">
        <v>111</v>
      </c>
      <c r="D385" s="16" t="s">
        <v>112</v>
      </c>
      <c r="E385" s="6" t="n">
        <v>1000</v>
      </c>
      <c r="F385" s="7" t="n">
        <v>3</v>
      </c>
      <c r="G385" s="6" t="n">
        <v>38.39</v>
      </c>
      <c r="H385" s="6" t="n">
        <v>0</v>
      </c>
      <c r="I385" s="6" t="n">
        <v>115.17</v>
      </c>
      <c r="J385" s="6" t="n">
        <v>115.17</v>
      </c>
    </row>
    <row collapsed="false" customFormat="false" customHeight="false" hidden="false" ht="12.1" outlineLevel="0" r="386">
      <c r="A386" s="35" t="n">
        <v>49955</v>
      </c>
      <c r="B386" s="16" t="s">
        <v>697</v>
      </c>
      <c r="C386" s="16" t="s">
        <v>93</v>
      </c>
      <c r="D386" s="16" t="s">
        <v>94</v>
      </c>
      <c r="E386" s="6" t="n">
        <v>1000</v>
      </c>
      <c r="F386" s="7" t="n">
        <v>16</v>
      </c>
      <c r="G386" s="6" t="n">
        <v>64.82</v>
      </c>
      <c r="H386" s="6" t="n">
        <v>0</v>
      </c>
      <c r="I386" s="6" t="n">
        <v>1037.12</v>
      </c>
      <c r="J386" s="6" t="n">
        <v>1037.12</v>
      </c>
    </row>
    <row collapsed="false" customFormat="false" customHeight="false" hidden="false" ht="12.1" outlineLevel="0" r="387">
      <c r="A387" s="35" t="n">
        <v>49955</v>
      </c>
      <c r="B387" s="16" t="s">
        <v>697</v>
      </c>
      <c r="C387" s="16" t="s">
        <v>84</v>
      </c>
      <c r="D387" s="16" t="s">
        <v>85</v>
      </c>
      <c r="E387" s="6" t="n">
        <v>1000</v>
      </c>
      <c r="F387" s="7" t="n">
        <v>57</v>
      </c>
      <c r="G387" s="6" t="n">
        <v>64.82</v>
      </c>
      <c r="H387" s="6" t="n">
        <v>0</v>
      </c>
      <c r="I387" s="6" t="n">
        <v>3694.74</v>
      </c>
      <c r="J387" s="6" t="n">
        <v>3694.74</v>
      </c>
    </row>
    <row collapsed="false" customFormat="false" customHeight="false" hidden="false" ht="12.1" outlineLevel="0" r="388">
      <c r="A388" s="35" t="n">
        <v>49997</v>
      </c>
      <c r="B388" s="16" t="s">
        <v>697</v>
      </c>
      <c r="C388" s="16" t="s">
        <v>105</v>
      </c>
      <c r="D388" s="16" t="s">
        <v>106</v>
      </c>
      <c r="E388" s="6" t="n">
        <v>1000</v>
      </c>
      <c r="F388" s="7" t="n">
        <v>4</v>
      </c>
      <c r="G388" s="6" t="n">
        <v>35.4</v>
      </c>
      <c r="H388" s="6" t="n">
        <v>0</v>
      </c>
      <c r="I388" s="6" t="n">
        <v>141.6</v>
      </c>
      <c r="J388" s="6" t="n">
        <v>141.6</v>
      </c>
    </row>
    <row collapsed="false" customFormat="false" customHeight="false" hidden="false" ht="12.1" outlineLevel="0" r="389">
      <c r="A389" s="35" t="n">
        <v>49997</v>
      </c>
      <c r="B389" s="16" t="s">
        <v>697</v>
      </c>
      <c r="C389" s="16" t="s">
        <v>81</v>
      </c>
      <c r="D389" s="16" t="s">
        <v>82</v>
      </c>
      <c r="E389" s="6" t="n">
        <v>1000</v>
      </c>
      <c r="F389" s="7" t="n">
        <v>70</v>
      </c>
      <c r="G389" s="6" t="n">
        <v>61.08</v>
      </c>
      <c r="H389" s="6" t="n">
        <v>0</v>
      </c>
      <c r="I389" s="6" t="n">
        <v>4275.6</v>
      </c>
      <c r="J389" s="6" t="n">
        <v>4275.6</v>
      </c>
    </row>
    <row collapsed="false" customFormat="false" customHeight="false" hidden="false" ht="12.1" outlineLevel="0" r="390">
      <c r="A390" s="35" t="n">
        <v>50018</v>
      </c>
      <c r="B390" s="16" t="s">
        <v>697</v>
      </c>
      <c r="C390" s="16" t="s">
        <v>68</v>
      </c>
      <c r="D390" s="16" t="s">
        <v>70</v>
      </c>
      <c r="E390" s="6" t="n">
        <v>1000</v>
      </c>
      <c r="F390" s="7" t="n">
        <v>80</v>
      </c>
      <c r="G390" s="6" t="n">
        <v>59.84</v>
      </c>
      <c r="H390" s="6" t="n">
        <v>0</v>
      </c>
      <c r="I390" s="6" t="n">
        <v>4787.2</v>
      </c>
      <c r="J390" s="6" t="n">
        <v>4787.2</v>
      </c>
    </row>
    <row collapsed="false" customFormat="false" customHeight="false" hidden="false" ht="12.1" outlineLevel="0" r="391">
      <c r="A391" s="35" t="n">
        <v>50116</v>
      </c>
      <c r="B391" s="16" t="s">
        <v>697</v>
      </c>
      <c r="C391" s="16" t="s">
        <v>111</v>
      </c>
      <c r="D391" s="16" t="s">
        <v>112</v>
      </c>
      <c r="E391" s="6" t="n">
        <v>1000</v>
      </c>
      <c r="F391" s="7" t="n">
        <v>3</v>
      </c>
      <c r="G391" s="6" t="n">
        <v>38.39</v>
      </c>
      <c r="H391" s="6" t="n">
        <v>0</v>
      </c>
      <c r="I391" s="6" t="n">
        <v>115.17</v>
      </c>
      <c r="J391" s="6" t="n">
        <v>115.17</v>
      </c>
    </row>
    <row collapsed="false" customFormat="false" customHeight="false" hidden="false" ht="12.1" outlineLevel="0" r="392">
      <c r="A392" s="35" t="n">
        <v>50137</v>
      </c>
      <c r="B392" s="16" t="s">
        <v>697</v>
      </c>
      <c r="C392" s="16" t="s">
        <v>93</v>
      </c>
      <c r="D392" s="16" t="s">
        <v>94</v>
      </c>
      <c r="E392" s="6" t="n">
        <v>1000</v>
      </c>
      <c r="F392" s="7" t="n">
        <v>16</v>
      </c>
      <c r="G392" s="6" t="n">
        <v>64.82</v>
      </c>
      <c r="H392" s="6" t="n">
        <v>0</v>
      </c>
      <c r="I392" s="6" t="n">
        <v>1037.12</v>
      </c>
      <c r="J392" s="6" t="n">
        <v>1037.12</v>
      </c>
    </row>
    <row collapsed="false" customFormat="false" customHeight="false" hidden="false" ht="12.1" outlineLevel="0" r="393">
      <c r="A393" s="35" t="n">
        <v>50137</v>
      </c>
      <c r="B393" s="16" t="s">
        <v>697</v>
      </c>
      <c r="C393" s="16" t="s">
        <v>84</v>
      </c>
      <c r="D393" s="16" t="s">
        <v>85</v>
      </c>
      <c r="E393" s="6" t="n">
        <v>1000</v>
      </c>
      <c r="F393" s="7" t="n">
        <v>57</v>
      </c>
      <c r="G393" s="6" t="n">
        <v>64.82</v>
      </c>
      <c r="H393" s="6" t="n">
        <v>0</v>
      </c>
      <c r="I393" s="6" t="n">
        <v>3694.74</v>
      </c>
      <c r="J393" s="6" t="n">
        <v>3694.74</v>
      </c>
    </row>
    <row collapsed="false" customFormat="false" customHeight="false" hidden="false" ht="12.1" outlineLevel="0" r="394">
      <c r="A394" s="35" t="n">
        <v>50179</v>
      </c>
      <c r="B394" s="16" t="s">
        <v>697</v>
      </c>
      <c r="C394" s="16" t="s">
        <v>105</v>
      </c>
      <c r="D394" s="16" t="s">
        <v>106</v>
      </c>
      <c r="E394" s="6" t="n">
        <v>1000</v>
      </c>
      <c r="F394" s="7" t="n">
        <v>4</v>
      </c>
      <c r="G394" s="6" t="n">
        <v>35.4</v>
      </c>
      <c r="H394" s="6" t="n">
        <v>0</v>
      </c>
      <c r="I394" s="6" t="n">
        <v>141.6</v>
      </c>
      <c r="J394" s="6" t="n">
        <v>141.6</v>
      </c>
    </row>
    <row collapsed="false" customFormat="false" customHeight="false" hidden="false" ht="12.1" outlineLevel="0" r="395">
      <c r="A395" s="35" t="n">
        <v>50179</v>
      </c>
      <c r="B395" s="16" t="s">
        <v>697</v>
      </c>
      <c r="C395" s="16" t="s">
        <v>81</v>
      </c>
      <c r="D395" s="16" t="s">
        <v>82</v>
      </c>
      <c r="E395" s="6" t="n">
        <v>1000</v>
      </c>
      <c r="F395" s="7" t="n">
        <v>70</v>
      </c>
      <c r="G395" s="6" t="n">
        <v>61.08</v>
      </c>
      <c r="H395" s="6" t="n">
        <v>0</v>
      </c>
      <c r="I395" s="6" t="n">
        <v>4275.6</v>
      </c>
      <c r="J395" s="6" t="n">
        <v>4275.6</v>
      </c>
    </row>
    <row collapsed="false" customFormat="false" customHeight="false" hidden="false" ht="12.1" outlineLevel="0" r="396">
      <c r="A396" s="35" t="n">
        <v>50200</v>
      </c>
      <c r="B396" s="16" t="s">
        <v>697</v>
      </c>
      <c r="C396" s="16" t="s">
        <v>68</v>
      </c>
      <c r="D396" s="16" t="s">
        <v>70</v>
      </c>
      <c r="E396" s="6" t="n">
        <v>1000</v>
      </c>
      <c r="F396" s="7" t="n">
        <v>80</v>
      </c>
      <c r="G396" s="6" t="n">
        <v>59.84</v>
      </c>
      <c r="H396" s="6" t="n">
        <v>0</v>
      </c>
      <c r="I396" s="6" t="n">
        <v>4787.2</v>
      </c>
      <c r="J396" s="6" t="n">
        <v>4787.2</v>
      </c>
    </row>
    <row collapsed="false" customFormat="false" customHeight="false" hidden="false" ht="12.1" outlineLevel="0" r="397">
      <c r="A397" s="35" t="n">
        <v>50298</v>
      </c>
      <c r="B397" s="16" t="s">
        <v>697</v>
      </c>
      <c r="C397" s="16" t="s">
        <v>111</v>
      </c>
      <c r="D397" s="16" t="s">
        <v>112</v>
      </c>
      <c r="E397" s="6" t="n">
        <v>1000</v>
      </c>
      <c r="F397" s="7" t="n">
        <v>3</v>
      </c>
      <c r="G397" s="6" t="n">
        <v>38.39</v>
      </c>
      <c r="H397" s="6" t="n">
        <v>0</v>
      </c>
      <c r="I397" s="6" t="n">
        <v>115.17</v>
      </c>
      <c r="J397" s="6" t="n">
        <v>115.17</v>
      </c>
    </row>
    <row collapsed="false" customFormat="false" customHeight="false" hidden="false" ht="12.1" outlineLevel="0" r="398">
      <c r="A398" s="35" t="n">
        <v>50319</v>
      </c>
      <c r="B398" s="16" t="s">
        <v>697</v>
      </c>
      <c r="C398" s="16" t="s">
        <v>93</v>
      </c>
      <c r="D398" s="16" t="s">
        <v>94</v>
      </c>
      <c r="E398" s="6" t="n">
        <v>1000</v>
      </c>
      <c r="F398" s="7" t="n">
        <v>16</v>
      </c>
      <c r="G398" s="6" t="n">
        <v>64.82</v>
      </c>
      <c r="H398" s="6" t="n">
        <v>0</v>
      </c>
      <c r="I398" s="6" t="n">
        <v>1037.12</v>
      </c>
      <c r="J398" s="6" t="n">
        <v>1037.12</v>
      </c>
    </row>
    <row collapsed="false" customFormat="false" customHeight="false" hidden="false" ht="12.1" outlineLevel="0" r="399">
      <c r="A399" s="35" t="n">
        <v>50319</v>
      </c>
      <c r="B399" s="16" t="s">
        <v>697</v>
      </c>
      <c r="C399" s="16" t="s">
        <v>84</v>
      </c>
      <c r="D399" s="16" t="s">
        <v>85</v>
      </c>
      <c r="E399" s="6" t="n">
        <v>1000</v>
      </c>
      <c r="F399" s="7" t="n">
        <v>57</v>
      </c>
      <c r="G399" s="6" t="n">
        <v>64.82</v>
      </c>
      <c r="H399" s="6" t="n">
        <v>0</v>
      </c>
      <c r="I399" s="6" t="n">
        <v>3694.74</v>
      </c>
      <c r="J399" s="6" t="n">
        <v>3694.74</v>
      </c>
    </row>
    <row collapsed="false" customFormat="false" customHeight="false" hidden="false" ht="12.1" outlineLevel="0" r="400">
      <c r="A400" s="35" t="n">
        <v>50361</v>
      </c>
      <c r="B400" s="16" t="s">
        <v>697</v>
      </c>
      <c r="C400" s="16" t="s">
        <v>105</v>
      </c>
      <c r="D400" s="16" t="s">
        <v>106</v>
      </c>
      <c r="E400" s="6" t="n">
        <v>1000</v>
      </c>
      <c r="F400" s="7" t="n">
        <v>4</v>
      </c>
      <c r="G400" s="6" t="n">
        <v>35.4</v>
      </c>
      <c r="H400" s="6" t="n">
        <v>0</v>
      </c>
      <c r="I400" s="6" t="n">
        <v>141.6</v>
      </c>
      <c r="J400" s="6" t="n">
        <v>141.6</v>
      </c>
    </row>
    <row collapsed="false" customFormat="false" customHeight="false" hidden="false" ht="12.1" outlineLevel="0" r="401">
      <c r="A401" s="35" t="n">
        <v>50361</v>
      </c>
      <c r="B401" s="16" t="s">
        <v>697</v>
      </c>
      <c r="C401" s="16" t="s">
        <v>81</v>
      </c>
      <c r="D401" s="16" t="s">
        <v>82</v>
      </c>
      <c r="E401" s="6" t="n">
        <v>1000</v>
      </c>
      <c r="F401" s="7" t="n">
        <v>70</v>
      </c>
      <c r="G401" s="6" t="n">
        <v>61.08</v>
      </c>
      <c r="H401" s="6" t="n">
        <v>0</v>
      </c>
      <c r="I401" s="6" t="n">
        <v>4275.6</v>
      </c>
      <c r="J401" s="6" t="n">
        <v>4275.6</v>
      </c>
    </row>
    <row collapsed="false" customFormat="false" customHeight="false" hidden="false" ht="12.1" outlineLevel="0" r="402">
      <c r="A402" s="35" t="n">
        <v>50480</v>
      </c>
      <c r="B402" s="16" t="s">
        <v>697</v>
      </c>
      <c r="C402" s="16" t="s">
        <v>111</v>
      </c>
      <c r="D402" s="16" t="s">
        <v>112</v>
      </c>
      <c r="E402" s="6" t="n">
        <v>1000</v>
      </c>
      <c r="F402" s="7" t="n">
        <v>3</v>
      </c>
      <c r="G402" s="6" t="n">
        <v>38.39</v>
      </c>
      <c r="H402" s="6" t="n">
        <v>0</v>
      </c>
      <c r="I402" s="6" t="n">
        <v>115.17</v>
      </c>
      <c r="J402" s="6" t="n">
        <v>115.17</v>
      </c>
    </row>
    <row collapsed="false" customFormat="false" customHeight="false" hidden="false" ht="12.1" outlineLevel="0" r="403">
      <c r="A403" s="35" t="n">
        <v>50501</v>
      </c>
      <c r="B403" s="16" t="s">
        <v>697</v>
      </c>
      <c r="C403" s="16" t="s">
        <v>93</v>
      </c>
      <c r="D403" s="16" t="s">
        <v>94</v>
      </c>
      <c r="E403" s="6" t="n">
        <v>1000</v>
      </c>
      <c r="F403" s="7" t="n">
        <v>16</v>
      </c>
      <c r="G403" s="6" t="n">
        <v>64.82</v>
      </c>
      <c r="H403" s="6" t="n">
        <v>0</v>
      </c>
      <c r="I403" s="6" t="n">
        <v>1037.12</v>
      </c>
      <c r="J403" s="6" t="n">
        <v>1037.12</v>
      </c>
    </row>
    <row collapsed="false" customFormat="false" customHeight="false" hidden="false" ht="12.1" outlineLevel="0" r="404">
      <c r="A404" s="35" t="n">
        <v>50501</v>
      </c>
      <c r="B404" s="16" t="s">
        <v>697</v>
      </c>
      <c r="C404" s="16" t="s">
        <v>84</v>
      </c>
      <c r="D404" s="16" t="s">
        <v>85</v>
      </c>
      <c r="E404" s="6" t="n">
        <v>1000</v>
      </c>
      <c r="F404" s="7" t="n">
        <v>57</v>
      </c>
      <c r="G404" s="6" t="n">
        <v>64.82</v>
      </c>
      <c r="H404" s="6" t="n">
        <v>0</v>
      </c>
      <c r="I404" s="6" t="n">
        <v>3694.74</v>
      </c>
      <c r="J404" s="6" t="n">
        <v>3694.74</v>
      </c>
    </row>
    <row collapsed="false" customFormat="false" customHeight="false" hidden="false" ht="12.1" outlineLevel="0" r="405">
      <c r="A405" s="35" t="n">
        <v>50543</v>
      </c>
      <c r="B405" s="16" t="s">
        <v>697</v>
      </c>
      <c r="C405" s="16" t="s">
        <v>105</v>
      </c>
      <c r="D405" s="16" t="s">
        <v>106</v>
      </c>
      <c r="E405" s="6" t="n">
        <v>1000</v>
      </c>
      <c r="F405" s="7" t="n">
        <v>4</v>
      </c>
      <c r="G405" s="6" t="n">
        <v>35.4</v>
      </c>
      <c r="H405" s="6" t="n">
        <v>0</v>
      </c>
      <c r="I405" s="6" t="n">
        <v>141.6</v>
      </c>
      <c r="J405" s="6" t="n">
        <v>141.6</v>
      </c>
    </row>
    <row collapsed="false" customFormat="false" customHeight="false" hidden="false" ht="12.1" outlineLevel="0" r="406">
      <c r="A406" s="35" t="n">
        <v>50543</v>
      </c>
      <c r="B406" s="16" t="s">
        <v>697</v>
      </c>
      <c r="C406" s="16" t="s">
        <v>81</v>
      </c>
      <c r="D406" s="16" t="s">
        <v>82</v>
      </c>
      <c r="E406" s="6" t="n">
        <v>1000</v>
      </c>
      <c r="F406" s="7" t="n">
        <v>70</v>
      </c>
      <c r="G406" s="6" t="n">
        <v>61.08</v>
      </c>
      <c r="H406" s="6" t="n">
        <v>0</v>
      </c>
      <c r="I406" s="6" t="n">
        <v>4275.6</v>
      </c>
      <c r="J406" s="6" t="n">
        <v>4275.6</v>
      </c>
    </row>
    <row collapsed="false" customFormat="false" customHeight="false" hidden="false" ht="12.1" outlineLevel="0" r="407">
      <c r="A407" s="35" t="n">
        <v>50662</v>
      </c>
      <c r="B407" s="16" t="s">
        <v>697</v>
      </c>
      <c r="C407" s="16" t="s">
        <v>111</v>
      </c>
      <c r="D407" s="16" t="s">
        <v>112</v>
      </c>
      <c r="E407" s="6" t="n">
        <v>1000</v>
      </c>
      <c r="F407" s="7" t="n">
        <v>3</v>
      </c>
      <c r="G407" s="6" t="n">
        <v>38.39</v>
      </c>
      <c r="H407" s="6" t="n">
        <v>0</v>
      </c>
      <c r="I407" s="6" t="n">
        <v>115.17</v>
      </c>
      <c r="J407" s="6" t="n">
        <v>115.17</v>
      </c>
    </row>
    <row collapsed="false" customFormat="false" customHeight="false" hidden="false" ht="12.1" outlineLevel="0" r="408">
      <c r="A408" s="35" t="n">
        <v>50683</v>
      </c>
      <c r="B408" s="16" t="s">
        <v>697</v>
      </c>
      <c r="C408" s="16" t="s">
        <v>93</v>
      </c>
      <c r="D408" s="16" t="s">
        <v>94</v>
      </c>
      <c r="E408" s="6" t="n">
        <v>1000</v>
      </c>
      <c r="F408" s="7" t="n">
        <v>16</v>
      </c>
      <c r="G408" s="6" t="n">
        <v>64.82</v>
      </c>
      <c r="H408" s="6" t="n">
        <v>0</v>
      </c>
      <c r="I408" s="6" t="n">
        <v>1037.12</v>
      </c>
      <c r="J408" s="6" t="n">
        <v>1037.12</v>
      </c>
    </row>
    <row collapsed="false" customFormat="false" customHeight="false" hidden="false" ht="12.1" outlineLevel="0" r="409">
      <c r="A409" s="35" t="n">
        <v>50683</v>
      </c>
      <c r="B409" s="16" t="s">
        <v>697</v>
      </c>
      <c r="C409" s="16" t="s">
        <v>84</v>
      </c>
      <c r="D409" s="16" t="s">
        <v>85</v>
      </c>
      <c r="E409" s="6" t="n">
        <v>1000</v>
      </c>
      <c r="F409" s="7" t="n">
        <v>57</v>
      </c>
      <c r="G409" s="6" t="n">
        <v>64.82</v>
      </c>
      <c r="H409" s="6" t="n">
        <v>0</v>
      </c>
      <c r="I409" s="6" t="n">
        <v>3694.74</v>
      </c>
      <c r="J409" s="6" t="n">
        <v>3694.74</v>
      </c>
    </row>
    <row collapsed="false" customFormat="false" customHeight="false" hidden="false" ht="12.1" outlineLevel="0" r="410">
      <c r="A410" s="35" t="n">
        <v>50725</v>
      </c>
      <c r="B410" s="16" t="s">
        <v>697</v>
      </c>
      <c r="C410" s="16" t="s">
        <v>105</v>
      </c>
      <c r="D410" s="16" t="s">
        <v>106</v>
      </c>
      <c r="E410" s="6" t="n">
        <v>1000</v>
      </c>
      <c r="F410" s="7" t="n">
        <v>4</v>
      </c>
      <c r="G410" s="6" t="n">
        <v>35.4</v>
      </c>
      <c r="H410" s="6" t="n">
        <v>0</v>
      </c>
      <c r="I410" s="6" t="n">
        <v>141.6</v>
      </c>
      <c r="J410" s="6" t="n">
        <v>141.6</v>
      </c>
    </row>
    <row collapsed="false" customFormat="false" customHeight="false" hidden="false" ht="12.1" outlineLevel="0" r="411">
      <c r="A411" s="35" t="n">
        <v>50725</v>
      </c>
      <c r="B411" s="16" t="s">
        <v>697</v>
      </c>
      <c r="C411" s="16" t="s">
        <v>81</v>
      </c>
      <c r="D411" s="16" t="s">
        <v>82</v>
      </c>
      <c r="E411" s="6" t="n">
        <v>1000</v>
      </c>
      <c r="F411" s="7" t="n">
        <v>70</v>
      </c>
      <c r="G411" s="6" t="n">
        <v>61.08</v>
      </c>
      <c r="H411" s="6" t="n">
        <v>0</v>
      </c>
      <c r="I411" s="6" t="n">
        <v>4275.6</v>
      </c>
      <c r="J411" s="6" t="n">
        <v>4275.6</v>
      </c>
    </row>
    <row collapsed="false" customFormat="false" customHeight="false" hidden="false" ht="12.1" outlineLevel="0" r="412">
      <c r="A412" s="35" t="n">
        <v>50844</v>
      </c>
      <c r="B412" s="16" t="s">
        <v>697</v>
      </c>
      <c r="C412" s="16" t="s">
        <v>111</v>
      </c>
      <c r="D412" s="16" t="s">
        <v>112</v>
      </c>
      <c r="E412" s="6" t="n">
        <v>1000</v>
      </c>
      <c r="F412" s="7" t="n">
        <v>3</v>
      </c>
      <c r="G412" s="6" t="n">
        <v>38.39</v>
      </c>
      <c r="H412" s="6" t="n">
        <v>0</v>
      </c>
      <c r="I412" s="6" t="n">
        <v>115.17</v>
      </c>
      <c r="J412" s="6" t="n">
        <v>115.17</v>
      </c>
    </row>
    <row collapsed="false" customFormat="false" customHeight="false" hidden="false" ht="12.1" outlineLevel="0" r="413">
      <c r="A413" s="35" t="n">
        <v>50865</v>
      </c>
      <c r="B413" s="16" t="s">
        <v>697</v>
      </c>
      <c r="C413" s="16" t="s">
        <v>84</v>
      </c>
      <c r="D413" s="16" t="s">
        <v>85</v>
      </c>
      <c r="E413" s="6" t="n">
        <v>1000</v>
      </c>
      <c r="F413" s="7" t="n">
        <v>57</v>
      </c>
      <c r="G413" s="6" t="n">
        <v>64.82</v>
      </c>
      <c r="H413" s="6" t="n">
        <v>0</v>
      </c>
      <c r="I413" s="6" t="n">
        <v>3694.74</v>
      </c>
      <c r="J413" s="6" t="n">
        <v>3694.74</v>
      </c>
    </row>
    <row collapsed="false" customFormat="false" customHeight="false" hidden="false" ht="12.1" outlineLevel="0" r="414">
      <c r="A414" s="35" t="n">
        <v>50907</v>
      </c>
      <c r="B414" s="16" t="s">
        <v>697</v>
      </c>
      <c r="C414" s="16" t="s">
        <v>105</v>
      </c>
      <c r="D414" s="16" t="s">
        <v>106</v>
      </c>
      <c r="E414" s="6" t="n">
        <v>1000</v>
      </c>
      <c r="F414" s="7" t="n">
        <v>4</v>
      </c>
      <c r="G414" s="6" t="n">
        <v>35.4</v>
      </c>
      <c r="H414" s="6" t="n">
        <v>0</v>
      </c>
      <c r="I414" s="6" t="n">
        <v>141.6</v>
      </c>
      <c r="J414" s="6" t="n">
        <v>141.6</v>
      </c>
    </row>
    <row collapsed="false" customFormat="false" customHeight="false" hidden="false" ht="12.1" outlineLevel="0" r="415">
      <c r="A415" s="35" t="n">
        <v>50907</v>
      </c>
      <c r="B415" s="16" t="s">
        <v>697</v>
      </c>
      <c r="C415" s="16" t="s">
        <v>81</v>
      </c>
      <c r="D415" s="16" t="s">
        <v>82</v>
      </c>
      <c r="E415" s="6" t="n">
        <v>1000</v>
      </c>
      <c r="F415" s="7" t="n">
        <v>70</v>
      </c>
      <c r="G415" s="6" t="n">
        <v>61.08</v>
      </c>
      <c r="H415" s="6" t="n">
        <v>0</v>
      </c>
      <c r="I415" s="6" t="n">
        <v>4275.6</v>
      </c>
      <c r="J415" s="6" t="n">
        <v>4275.6</v>
      </c>
    </row>
    <row collapsed="false" customFormat="false" customHeight="false" hidden="false" ht="12.1" outlineLevel="0" r="416">
      <c r="A416" s="35" t="n">
        <v>51047</v>
      </c>
      <c r="B416" s="16" t="s">
        <v>697</v>
      </c>
      <c r="C416" s="16" t="s">
        <v>84</v>
      </c>
      <c r="D416" s="16" t="s">
        <v>85</v>
      </c>
      <c r="E416" s="6" t="n">
        <v>1000</v>
      </c>
      <c r="F416" s="7" t="n">
        <v>57</v>
      </c>
      <c r="G416" s="6" t="n">
        <v>64.82</v>
      </c>
      <c r="H416" s="6" t="n">
        <v>0</v>
      </c>
      <c r="I416" s="6" t="n">
        <v>3694.74</v>
      </c>
      <c r="J416" s="6" t="n">
        <v>3694.74</v>
      </c>
    </row>
    <row collapsed="false" customFormat="false" customHeight="false" hidden="false" ht="12.1" outlineLevel="0" r="417">
      <c r="A417" s="35" t="n">
        <v>51089</v>
      </c>
      <c r="B417" s="16" t="s">
        <v>697</v>
      </c>
      <c r="C417" s="16" t="s">
        <v>105</v>
      </c>
      <c r="D417" s="16" t="s">
        <v>106</v>
      </c>
      <c r="E417" s="6" t="n">
        <v>1000</v>
      </c>
      <c r="F417" s="7" t="n">
        <v>4</v>
      </c>
      <c r="G417" s="6" t="n">
        <v>35.4</v>
      </c>
      <c r="H417" s="6" t="n">
        <v>0</v>
      </c>
      <c r="I417" s="6" t="n">
        <v>141.6</v>
      </c>
      <c r="J417" s="6" t="n">
        <v>141.6</v>
      </c>
    </row>
    <row collapsed="false" customFormat="false" customHeight="false" hidden="false" ht="12.1" outlineLevel="0" r="418">
      <c r="A418" s="35" t="n">
        <v>51089</v>
      </c>
      <c r="B418" s="16" t="s">
        <v>697</v>
      </c>
      <c r="C418" s="16" t="s">
        <v>81</v>
      </c>
      <c r="D418" s="16" t="s">
        <v>82</v>
      </c>
      <c r="E418" s="6" t="n">
        <v>1000</v>
      </c>
      <c r="F418" s="7" t="n">
        <v>70</v>
      </c>
      <c r="G418" s="6" t="n">
        <v>61.08</v>
      </c>
      <c r="H418" s="6" t="n">
        <v>0</v>
      </c>
      <c r="I418" s="6" t="n">
        <v>4275.6</v>
      </c>
      <c r="J418" s="6" t="n">
        <v>4275.6</v>
      </c>
    </row>
    <row collapsed="false" customFormat="false" customHeight="false" hidden="false" ht="12.1" outlineLevel="0" r="419">
      <c r="A419" s="35" t="n">
        <v>51229</v>
      </c>
      <c r="B419" s="16" t="s">
        <v>697</v>
      </c>
      <c r="C419" s="16" t="s">
        <v>84</v>
      </c>
      <c r="D419" s="16" t="s">
        <v>85</v>
      </c>
      <c r="E419" s="6" t="n">
        <v>1000</v>
      </c>
      <c r="F419" s="7" t="n">
        <v>57</v>
      </c>
      <c r="G419" s="6" t="n">
        <v>64.82</v>
      </c>
      <c r="H419" s="6" t="n">
        <v>0</v>
      </c>
      <c r="I419" s="6" t="n">
        <v>3694.74</v>
      </c>
      <c r="J419" s="6" t="n">
        <v>3694.74</v>
      </c>
    </row>
    <row collapsed="false" customFormat="false" customHeight="false" hidden="false" ht="12.1" outlineLevel="0" r="420">
      <c r="A420" s="35" t="n">
        <v>51271</v>
      </c>
      <c r="B420" s="16" t="s">
        <v>697</v>
      </c>
      <c r="C420" s="16" t="s">
        <v>105</v>
      </c>
      <c r="D420" s="16" t="s">
        <v>106</v>
      </c>
      <c r="E420" s="6" t="n">
        <v>1000</v>
      </c>
      <c r="F420" s="7" t="n">
        <v>4</v>
      </c>
      <c r="G420" s="6" t="n">
        <v>35.4</v>
      </c>
      <c r="H420" s="6" t="n">
        <v>0</v>
      </c>
      <c r="I420" s="6" t="n">
        <v>141.6</v>
      </c>
      <c r="J420" s="6" t="n">
        <v>141.6</v>
      </c>
    </row>
    <row collapsed="false" customFormat="false" customHeight="false" hidden="false" ht="12.1" outlineLevel="0" r="421">
      <c r="A421" s="35" t="n">
        <v>51271</v>
      </c>
      <c r="B421" s="16" t="s">
        <v>697</v>
      </c>
      <c r="C421" s="16" t="s">
        <v>81</v>
      </c>
      <c r="D421" s="16" t="s">
        <v>82</v>
      </c>
      <c r="E421" s="6" t="n">
        <v>1000</v>
      </c>
      <c r="F421" s="7" t="n">
        <v>70</v>
      </c>
      <c r="G421" s="6" t="n">
        <v>61.08</v>
      </c>
      <c r="H421" s="6" t="n">
        <v>0</v>
      </c>
      <c r="I421" s="6" t="n">
        <v>4275.6</v>
      </c>
      <c r="J421" s="6" t="n">
        <v>4275.6</v>
      </c>
    </row>
    <row collapsed="false" customFormat="false" customHeight="false" hidden="false" ht="12.1" outlineLevel="0" r="422">
      <c r="A422" s="35" t="n">
        <v>51411</v>
      </c>
      <c r="B422" s="16" t="s">
        <v>697</v>
      </c>
      <c r="C422" s="16" t="s">
        <v>84</v>
      </c>
      <c r="D422" s="16" t="s">
        <v>85</v>
      </c>
      <c r="E422" s="6" t="n">
        <v>1000</v>
      </c>
      <c r="F422" s="7" t="n">
        <v>57</v>
      </c>
      <c r="G422" s="6" t="n">
        <v>64.82</v>
      </c>
      <c r="H422" s="6" t="n">
        <v>0</v>
      </c>
      <c r="I422" s="6" t="n">
        <v>3694.74</v>
      </c>
      <c r="J422" s="6" t="n">
        <v>3694.74</v>
      </c>
    </row>
    <row collapsed="false" customFormat="false" customHeight="false" hidden="false" ht="12.1" outlineLevel="0" r="423">
      <c r="A423" s="35" t="n">
        <v>51453</v>
      </c>
      <c r="B423" s="16" t="s">
        <v>697</v>
      </c>
      <c r="C423" s="16" t="s">
        <v>105</v>
      </c>
      <c r="D423" s="16" t="s">
        <v>106</v>
      </c>
      <c r="E423" s="6" t="n">
        <v>1000</v>
      </c>
      <c r="F423" s="7" t="n">
        <v>4</v>
      </c>
      <c r="G423" s="6" t="n">
        <v>35.4</v>
      </c>
      <c r="H423" s="6" t="n">
        <v>0</v>
      </c>
      <c r="I423" s="6" t="n">
        <v>141.6</v>
      </c>
      <c r="J423" s="6" t="n">
        <v>141.6</v>
      </c>
    </row>
    <row collapsed="false" customFormat="false" customHeight="false" hidden="false" ht="12.1" outlineLevel="0" r="424">
      <c r="A424" s="35" t="n">
        <v>51635</v>
      </c>
      <c r="B424" s="16" t="s">
        <v>697</v>
      </c>
      <c r="C424" s="16" t="s">
        <v>105</v>
      </c>
      <c r="D424" s="16" t="s">
        <v>106</v>
      </c>
      <c r="E424" s="6" t="n">
        <v>1000</v>
      </c>
      <c r="F424" s="7" t="n">
        <v>4</v>
      </c>
      <c r="G424" s="6" t="n">
        <v>35.4</v>
      </c>
      <c r="H424" s="6" t="n">
        <v>0</v>
      </c>
      <c r="I424" s="6" t="n">
        <v>141.6</v>
      </c>
      <c r="J424" s="6" t="n">
        <v>141.6</v>
      </c>
    </row>
  </sheetData>
  <autoFilter ref="A1:J4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5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124</v>
      </c>
      <c r="B1" s="34" t="s">
        <v>687</v>
      </c>
      <c r="C1" s="34" t="s">
        <v>0</v>
      </c>
      <c r="D1" s="34" t="s">
        <v>2</v>
      </c>
      <c r="E1" s="34" t="s">
        <v>688</v>
      </c>
      <c r="F1" s="34" t="s">
        <v>710</v>
      </c>
      <c r="G1" s="34" t="s">
        <v>711</v>
      </c>
      <c r="H1" s="34" t="s">
        <v>128</v>
      </c>
      <c r="I1" s="34" t="s">
        <v>712</v>
      </c>
      <c r="J1" s="34" t="s">
        <v>713</v>
      </c>
      <c r="K1" s="34" t="s">
        <v>714</v>
      </c>
      <c r="L1" s="34" t="s">
        <v>715</v>
      </c>
      <c r="M1" s="34" t="s">
        <v>716</v>
      </c>
      <c r="N1" s="34" t="s">
        <v>717</v>
      </c>
      <c r="O1" s="34" t="s">
        <v>718</v>
      </c>
    </row>
    <row collapsed="false" customFormat="false" customHeight="false" hidden="false" ht="12.1" outlineLevel="0" r="2">
      <c r="A2" s="36" t="n">
        <v>45691</v>
      </c>
      <c r="B2" s="16" t="s">
        <v>697</v>
      </c>
      <c r="C2" s="16" t="s">
        <v>16</v>
      </c>
      <c r="D2" s="16" t="s">
        <v>18</v>
      </c>
      <c r="E2" s="17" t="n">
        <v>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570</v>
      </c>
      <c r="J2" s="17" t="n">
        <v>7168.07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6" t="n">
        <v>45782</v>
      </c>
      <c r="B3" s="16" t="s">
        <v>697</v>
      </c>
      <c r="C3" s="16" t="s">
        <v>16</v>
      </c>
      <c r="D3" s="16" t="s">
        <v>18</v>
      </c>
      <c r="E3" s="17" t="n">
        <v>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479</v>
      </c>
      <c r="J3" s="17" t="n">
        <v>6336.35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6" t="n">
        <v>45901</v>
      </c>
      <c r="B4" s="16" t="s">
        <v>697</v>
      </c>
      <c r="C4" s="16" t="s">
        <v>16</v>
      </c>
      <c r="D4" s="16" t="s">
        <v>18</v>
      </c>
      <c r="E4" s="17" t="n">
        <v>2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360</v>
      </c>
      <c r="J4" s="17" t="n">
        <v>6442.695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6" t="n">
        <v>45414</v>
      </c>
      <c r="B5" s="16" t="s">
        <v>697</v>
      </c>
      <c r="C5" s="16" t="s">
        <v>21</v>
      </c>
      <c r="D5" s="16" t="s">
        <v>22</v>
      </c>
      <c r="E5" s="17" t="n">
        <v>10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847</v>
      </c>
      <c r="J5" s="17" t="n">
        <v>309.147</v>
      </c>
      <c r="K5" s="6" t="s">
        <f>=Портфель!F3*Портфель!$Q$13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6" t="n">
        <v>45484</v>
      </c>
      <c r="B6" s="16" t="s">
        <v>697</v>
      </c>
      <c r="C6" s="16" t="s">
        <v>21</v>
      </c>
      <c r="D6" s="16" t="s">
        <v>22</v>
      </c>
      <c r="E6" s="17" t="n">
        <v>10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777</v>
      </c>
      <c r="J6" s="17" t="n">
        <v>290.897</v>
      </c>
      <c r="K6" s="6" t="s">
        <f>=Портфель!F3*Портфель!$Q$13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6" t="n">
        <v>45654</v>
      </c>
      <c r="B7" s="16" t="s">
        <v>697</v>
      </c>
      <c r="C7" s="16" t="s">
        <v>21</v>
      </c>
      <c r="D7" s="16" t="s">
        <v>22</v>
      </c>
      <c r="E7" s="17" t="n">
        <v>20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607</v>
      </c>
      <c r="J7" s="17" t="n">
        <v>273.1885</v>
      </c>
      <c r="K7" s="6" t="s">
        <f>=Портфель!F3*Портфель!$Q$13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6" t="n">
        <v>46125</v>
      </c>
      <c r="B8" s="16" t="s">
        <v>697</v>
      </c>
      <c r="C8" s="16" t="s">
        <v>21</v>
      </c>
      <c r="D8" s="16" t="s">
        <v>22</v>
      </c>
      <c r="E8" s="17" t="n">
        <v>10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136</v>
      </c>
      <c r="J8" s="17" t="n">
        <v>317.534</v>
      </c>
      <c r="K8" s="6" t="s">
        <f>=Портфель!F3*Портфель!$Q$13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6" t="n">
        <v>46125</v>
      </c>
      <c r="B9" s="16" t="s">
        <v>697</v>
      </c>
      <c r="C9" s="16" t="s">
        <v>21</v>
      </c>
      <c r="D9" s="16" t="s">
        <v>22</v>
      </c>
      <c r="E9" s="17" t="n">
        <v>2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136</v>
      </c>
      <c r="J9" s="17" t="n">
        <v>317.525</v>
      </c>
      <c r="K9" s="6" t="s">
        <f>=Портфель!F3*Портфель!$Q$13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6" t="n">
        <v>45748</v>
      </c>
      <c r="B10" s="16" t="s">
        <v>697</v>
      </c>
      <c r="C10" s="16" t="s">
        <v>24</v>
      </c>
      <c r="D10" s="16" t="s">
        <v>25</v>
      </c>
      <c r="E10" s="17" t="n">
        <v>3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513</v>
      </c>
      <c r="J10" s="17" t="n">
        <v>3319.93</v>
      </c>
      <c r="K10" s="6" t="s">
        <f>=Портфель!F4*Портфель!$Q$13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6" t="n">
        <v>45901</v>
      </c>
      <c r="B11" s="16" t="s">
        <v>697</v>
      </c>
      <c r="C11" s="16" t="s">
        <v>24</v>
      </c>
      <c r="D11" s="16" t="s">
        <v>25</v>
      </c>
      <c r="E11" s="17" t="n">
        <v>2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360</v>
      </c>
      <c r="J11" s="17" t="n">
        <v>3626.93</v>
      </c>
      <c r="K11" s="6" t="s">
        <f>=Портфель!F4*Портфель!$Q$13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6" t="n">
        <v>45509</v>
      </c>
      <c r="B12" s="16" t="s">
        <v>697</v>
      </c>
      <c r="C12" s="16" t="s">
        <v>27</v>
      </c>
      <c r="D12" s="16" t="s">
        <v>28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752</v>
      </c>
      <c r="J12" s="17" t="n">
        <v>3631.94</v>
      </c>
      <c r="K12" s="6" t="s">
        <f>=Портфель!F5*Портфель!$Q$13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6" t="n">
        <v>45538</v>
      </c>
      <c r="B13" s="16" t="s">
        <v>697</v>
      </c>
      <c r="C13" s="16" t="s">
        <v>27</v>
      </c>
      <c r="D13" s="16" t="s">
        <v>28</v>
      </c>
      <c r="E13" s="17" t="n">
        <v>1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723</v>
      </c>
      <c r="J13" s="17" t="n">
        <v>3655.02</v>
      </c>
      <c r="K13" s="6" t="s">
        <f>=Портфель!F5*Портфель!$Q$13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6" t="n">
        <v>45630</v>
      </c>
      <c r="B14" s="16" t="s">
        <v>697</v>
      </c>
      <c r="C14" s="16" t="s">
        <v>27</v>
      </c>
      <c r="D14" s="16" t="s">
        <v>28</v>
      </c>
      <c r="E14" s="17" t="n">
        <v>1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631</v>
      </c>
      <c r="J14" s="17" t="n">
        <v>3391.65</v>
      </c>
      <c r="K14" s="6" t="s">
        <f>=Портфель!F5*Портфель!$Q$13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6" t="n">
        <v>45874</v>
      </c>
      <c r="B15" s="16" t="s">
        <v>697</v>
      </c>
      <c r="C15" s="16" t="s">
        <v>30</v>
      </c>
      <c r="D15" s="16" t="s">
        <v>31</v>
      </c>
      <c r="E15" s="17" t="n">
        <v>2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387</v>
      </c>
      <c r="J15" s="17" t="n">
        <v>2955.22</v>
      </c>
      <c r="K15" s="6" t="s">
        <f>=Портфель!F6*Портфель!$Q$13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6" t="n">
        <v>45901</v>
      </c>
      <c r="B16" s="16" t="s">
        <v>697</v>
      </c>
      <c r="C16" s="16" t="s">
        <v>30</v>
      </c>
      <c r="D16" s="16" t="s">
        <v>31</v>
      </c>
      <c r="E16" s="17" t="n">
        <v>3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360</v>
      </c>
      <c r="J16" s="17" t="n">
        <v>2938.6666666667</v>
      </c>
      <c r="K16" s="6" t="s">
        <f>=Портфель!F6*Портфель!$Q$13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6" t="n">
        <v>45414</v>
      </c>
      <c r="B17" s="16" t="s">
        <v>697</v>
      </c>
      <c r="C17" s="16" t="s">
        <v>33</v>
      </c>
      <c r="D17" s="16" t="s">
        <v>34</v>
      </c>
      <c r="E17" s="17" t="n">
        <v>4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847</v>
      </c>
      <c r="J17" s="17" t="n">
        <v>726.29</v>
      </c>
      <c r="K17" s="6" t="s">
        <f>=Портфель!F7*Портфель!$Q$13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6" t="n">
        <v>45567</v>
      </c>
      <c r="B18" s="16" t="s">
        <v>697</v>
      </c>
      <c r="C18" s="16" t="s">
        <v>33</v>
      </c>
      <c r="D18" s="16" t="s">
        <v>34</v>
      </c>
      <c r="E18" s="17" t="n">
        <v>2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694</v>
      </c>
      <c r="J18" s="17" t="n">
        <v>661.375</v>
      </c>
      <c r="K18" s="6" t="s">
        <f>=Портфель!F7*Портфель!$Q$13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6" t="n">
        <v>45602</v>
      </c>
      <c r="B19" s="16" t="s">
        <v>697</v>
      </c>
      <c r="C19" s="16" t="s">
        <v>33</v>
      </c>
      <c r="D19" s="16" t="s">
        <v>34</v>
      </c>
      <c r="E19" s="17" t="n">
        <v>2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659</v>
      </c>
      <c r="J19" s="17" t="n">
        <v>571.885</v>
      </c>
      <c r="K19" s="6" t="s">
        <f>=Портфель!F7*Портфель!$Q$13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6" t="n">
        <v>45654</v>
      </c>
      <c r="B20" s="16" t="s">
        <v>697</v>
      </c>
      <c r="C20" s="16" t="s">
        <v>33</v>
      </c>
      <c r="D20" s="16" t="s">
        <v>34</v>
      </c>
      <c r="E20" s="17" t="n">
        <v>4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607</v>
      </c>
      <c r="J20" s="17" t="n">
        <v>643.215</v>
      </c>
      <c r="K20" s="6" t="s">
        <f>=Портфель!F7*Портфель!$Q$13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6" t="n">
        <v>45864</v>
      </c>
      <c r="B21" s="16" t="s">
        <v>697</v>
      </c>
      <c r="C21" s="16" t="s">
        <v>33</v>
      </c>
      <c r="D21" s="16" t="s">
        <v>34</v>
      </c>
      <c r="E21" s="17" t="n">
        <v>1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397</v>
      </c>
      <c r="J21" s="17" t="n">
        <v>667.08</v>
      </c>
      <c r="K21" s="6" t="s">
        <f>=Портфель!F7*Портфель!$Q$13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6" t="n">
        <v>45870</v>
      </c>
      <c r="B22" s="16" t="s">
        <v>697</v>
      </c>
      <c r="C22" s="16" t="s">
        <v>33</v>
      </c>
      <c r="D22" s="16" t="s">
        <v>34</v>
      </c>
      <c r="E22" s="17" t="n">
        <v>1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391</v>
      </c>
      <c r="J22" s="17" t="n">
        <v>649.83</v>
      </c>
      <c r="K22" s="6" t="s">
        <f>=Портфель!F7*Портфель!$Q$13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6" t="n">
        <v>45901</v>
      </c>
      <c r="B23" s="16" t="s">
        <v>697</v>
      </c>
      <c r="C23" s="16" t="s">
        <v>33</v>
      </c>
      <c r="D23" s="16" t="s">
        <v>34</v>
      </c>
      <c r="E23" s="17" t="n">
        <v>1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360</v>
      </c>
      <c r="J23" s="17" t="n">
        <v>659.16</v>
      </c>
      <c r="K23" s="6" t="s">
        <f>=Портфель!F7*Портфель!$Q$13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6" t="n">
        <v>45903</v>
      </c>
      <c r="B24" s="16" t="s">
        <v>697</v>
      </c>
      <c r="C24" s="16" t="s">
        <v>33</v>
      </c>
      <c r="D24" s="16" t="s">
        <v>34</v>
      </c>
      <c r="E24" s="17" t="n">
        <v>1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358</v>
      </c>
      <c r="J24" s="17" t="n">
        <v>651.74</v>
      </c>
      <c r="K24" s="6" t="s">
        <f>=Портфель!F7*Портфель!$Q$13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6" t="n">
        <v>45475</v>
      </c>
      <c r="B25" s="16" t="s">
        <v>697</v>
      </c>
      <c r="C25" s="16" t="s">
        <v>36</v>
      </c>
      <c r="D25" s="16" t="s">
        <v>37</v>
      </c>
      <c r="E25" s="17" t="n">
        <v>10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786</v>
      </c>
      <c r="J25" s="17" t="n">
        <v>299.434</v>
      </c>
      <c r="K25" s="6" t="s">
        <f>=Портфель!F8*Портфель!$Q$13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6" t="n">
        <v>45567</v>
      </c>
      <c r="B26" s="16" t="s">
        <v>697</v>
      </c>
      <c r="C26" s="16" t="s">
        <v>36</v>
      </c>
      <c r="D26" s="16" t="s">
        <v>37</v>
      </c>
      <c r="E26" s="17" t="n">
        <v>10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694</v>
      </c>
      <c r="J26" s="17" t="n">
        <v>257.949</v>
      </c>
      <c r="K26" s="6" t="s">
        <f>=Портфель!F8*Портфель!$Q$13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6" t="n">
        <v>45630</v>
      </c>
      <c r="B27" s="16" t="s">
        <v>697</v>
      </c>
      <c r="C27" s="16" t="s">
        <v>36</v>
      </c>
      <c r="D27" s="16" t="s">
        <v>37</v>
      </c>
      <c r="E27" s="17" t="n">
        <v>10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631</v>
      </c>
      <c r="J27" s="17" t="n">
        <v>237.862</v>
      </c>
      <c r="K27" s="6" t="s">
        <f>=Портфель!F8*Портфель!$Q$13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6" t="n">
        <v>45602</v>
      </c>
      <c r="B28" s="16" t="s">
        <v>697</v>
      </c>
      <c r="C28" s="16" t="s">
        <v>39</v>
      </c>
      <c r="D28" s="16" t="s">
        <v>40</v>
      </c>
      <c r="E28" s="17" t="n">
        <v>1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659</v>
      </c>
      <c r="J28" s="17" t="n">
        <v>1314.83</v>
      </c>
      <c r="K28" s="6" t="s">
        <f>=Портфель!F9*Портфель!$Q$13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6" t="n">
        <v>45679</v>
      </c>
      <c r="B29" s="16" t="s">
        <v>697</v>
      </c>
      <c r="C29" s="16" t="s">
        <v>39</v>
      </c>
      <c r="D29" s="16" t="s">
        <v>40</v>
      </c>
      <c r="E29" s="17" t="n">
        <v>1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582</v>
      </c>
      <c r="J29" s="17" t="n">
        <v>1170.85</v>
      </c>
      <c r="K29" s="6" t="s">
        <f>=Портфель!F9*Портфель!$Q$13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6" t="n">
        <v>45719</v>
      </c>
      <c r="B30" s="16" t="s">
        <v>697</v>
      </c>
      <c r="C30" s="16" t="s">
        <v>39</v>
      </c>
      <c r="D30" s="16" t="s">
        <v>40</v>
      </c>
      <c r="E30" s="17" t="n">
        <v>2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542</v>
      </c>
      <c r="J30" s="17" t="n">
        <v>1150.385</v>
      </c>
      <c r="K30" s="6" t="s">
        <f>=Портфель!F9*Портфель!$Q$13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36" t="n">
        <v>45383</v>
      </c>
      <c r="B31" s="16" t="s">
        <v>697</v>
      </c>
      <c r="C31" s="16" t="s">
        <v>42</v>
      </c>
      <c r="D31" s="16" t="s">
        <v>43</v>
      </c>
      <c r="E31" s="17" t="n">
        <v>100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878</v>
      </c>
      <c r="J31" s="17" t="n">
        <v>4.1015</v>
      </c>
      <c r="K31" s="6" t="s">
        <f>=Портфель!F10*Портфель!$Q$13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36" t="n">
        <v>45447</v>
      </c>
      <c r="B32" s="16" t="s">
        <v>697</v>
      </c>
      <c r="C32" s="16" t="s">
        <v>42</v>
      </c>
      <c r="D32" s="16" t="s">
        <v>43</v>
      </c>
      <c r="E32" s="17" t="n">
        <v>300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814</v>
      </c>
      <c r="J32" s="17" t="n">
        <v>3.7382666666667</v>
      </c>
      <c r="K32" s="6" t="s">
        <f>=Портфель!F10*Портфель!$Q$13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36" t="n">
        <v>45567</v>
      </c>
      <c r="B33" s="16" t="s">
        <v>697</v>
      </c>
      <c r="C33" s="16" t="s">
        <v>42</v>
      </c>
      <c r="D33" s="16" t="s">
        <v>43</v>
      </c>
      <c r="E33" s="17" t="n">
        <v>100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694</v>
      </c>
      <c r="J33" s="17" t="n">
        <v>3.8241</v>
      </c>
      <c r="K33" s="6" t="s">
        <f>=Портфель!F10*Портфель!$Q$13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36" t="n">
        <v>45719</v>
      </c>
      <c r="B34" s="16" t="s">
        <v>697</v>
      </c>
      <c r="C34" s="16" t="s">
        <v>42</v>
      </c>
      <c r="D34" s="16" t="s">
        <v>43</v>
      </c>
      <c r="E34" s="17" t="n">
        <v>400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542</v>
      </c>
      <c r="J34" s="17" t="n">
        <v>3.725775</v>
      </c>
      <c r="K34" s="6" t="s">
        <f>=Портфель!F10*Портфель!$Q$13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36" t="n">
        <v>46125</v>
      </c>
      <c r="B35" s="16" t="s">
        <v>697</v>
      </c>
      <c r="C35" s="16" t="s">
        <v>42</v>
      </c>
      <c r="D35" s="16" t="s">
        <v>43</v>
      </c>
      <c r="E35" s="17" t="n">
        <v>900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136</v>
      </c>
      <c r="J35" s="17" t="n">
        <v>3.1855333333333</v>
      </c>
      <c r="K35" s="6" t="s">
        <f>=Портфель!F10*Портфель!$Q$13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36" t="n">
        <v>45602</v>
      </c>
      <c r="B36" s="16" t="s">
        <v>697</v>
      </c>
      <c r="C36" s="16" t="s">
        <v>45</v>
      </c>
      <c r="D36" s="16" t="s">
        <v>46</v>
      </c>
      <c r="E36" s="17" t="n">
        <v>10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659</v>
      </c>
      <c r="J36" s="17" t="n">
        <v>97.662</v>
      </c>
      <c r="K36" s="6" t="s">
        <f>=Портфель!F11*Портфель!$Q$13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36" t="n">
        <v>45602</v>
      </c>
      <c r="B37" s="16" t="s">
        <v>697</v>
      </c>
      <c r="C37" s="16" t="s">
        <v>45</v>
      </c>
      <c r="D37" s="16" t="s">
        <v>46</v>
      </c>
      <c r="E37" s="17" t="n">
        <v>10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659</v>
      </c>
      <c r="J37" s="17" t="n">
        <v>97.681</v>
      </c>
      <c r="K37" s="6" t="s">
        <f>=Портфель!F11*Портфель!$Q$13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36" t="n">
        <v>45630</v>
      </c>
      <c r="B38" s="16" t="s">
        <v>697</v>
      </c>
      <c r="C38" s="16" t="s">
        <v>45</v>
      </c>
      <c r="D38" s="16" t="s">
        <v>46</v>
      </c>
      <c r="E38" s="17" t="n">
        <v>10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631</v>
      </c>
      <c r="J38" s="17" t="n">
        <v>97.521</v>
      </c>
      <c r="K38" s="6" t="s">
        <f>=Портфель!F11*Портфель!$Q$13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36" t="n">
        <v>46125</v>
      </c>
      <c r="B39" s="16" t="s">
        <v>697</v>
      </c>
      <c r="C39" s="16" t="s">
        <v>45</v>
      </c>
      <c r="D39" s="16" t="s">
        <v>46</v>
      </c>
      <c r="E39" s="17" t="n">
        <v>10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136</v>
      </c>
      <c r="J39" s="17" t="n">
        <v>88.229</v>
      </c>
      <c r="K39" s="6" t="s">
        <f>=Портфель!F11*Портфель!$Q$13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36" t="n">
        <v>46125</v>
      </c>
      <c r="B40" s="16" t="s">
        <v>697</v>
      </c>
      <c r="C40" s="16" t="s">
        <v>45</v>
      </c>
      <c r="D40" s="16" t="s">
        <v>46</v>
      </c>
      <c r="E40" s="17" t="n">
        <v>20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136</v>
      </c>
      <c r="J40" s="17" t="n">
        <v>88.23</v>
      </c>
      <c r="K40" s="6" t="s">
        <f>=Портфель!F11*Портфель!$Q$13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36" t="n">
        <v>45719</v>
      </c>
      <c r="B41" s="16" t="s">
        <v>697</v>
      </c>
      <c r="C41" s="16" t="s">
        <v>48</v>
      </c>
      <c r="D41" s="16" t="s">
        <v>49</v>
      </c>
      <c r="E41" s="17" t="n">
        <v>10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542</v>
      </c>
      <c r="J41" s="17" t="n">
        <v>203.921</v>
      </c>
      <c r="K41" s="6" t="s">
        <f>=Портфель!F12*Портфель!$Q$13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36" t="n">
        <v>45414</v>
      </c>
      <c r="B42" s="16" t="s">
        <v>697</v>
      </c>
      <c r="C42" s="16" t="s">
        <v>51</v>
      </c>
      <c r="D42" s="16" t="s">
        <v>52</v>
      </c>
      <c r="E42" s="17" t="n">
        <v>10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847</v>
      </c>
      <c r="J42" s="17" t="n">
        <v>236.498</v>
      </c>
      <c r="K42" s="6" t="s">
        <f>=Портфель!F13*Портфель!$Q$13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36" t="n">
        <v>45475</v>
      </c>
      <c r="B43" s="16" t="s">
        <v>697</v>
      </c>
      <c r="C43" s="16" t="s">
        <v>51</v>
      </c>
      <c r="D43" s="16" t="s">
        <v>52</v>
      </c>
      <c r="E43" s="17" t="n">
        <v>10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786</v>
      </c>
      <c r="J43" s="17" t="n">
        <v>233.278</v>
      </c>
      <c r="K43" s="6" t="s">
        <f>=Портфель!F13*Портфель!$Q$13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36" t="n">
        <v>45691</v>
      </c>
      <c r="B44" s="16" t="s">
        <v>697</v>
      </c>
      <c r="C44" s="16" t="s">
        <v>53</v>
      </c>
      <c r="D44" s="16" t="s">
        <v>54</v>
      </c>
      <c r="E44" s="17" t="n">
        <v>50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570</v>
      </c>
      <c r="J44" s="17" t="n">
        <v>58.5752</v>
      </c>
      <c r="K44" s="6" t="s">
        <f>=Портфель!F14*Портфель!$Q$13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36" t="n">
        <v>45448</v>
      </c>
      <c r="B45" s="16" t="s">
        <v>697</v>
      </c>
      <c r="C45" s="16" t="s">
        <v>56</v>
      </c>
      <c r="D45" s="16" t="s">
        <v>57</v>
      </c>
      <c r="E45" s="17" t="n">
        <v>8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813</v>
      </c>
      <c r="J45" s="17" t="n">
        <v>717.61125</v>
      </c>
      <c r="K45" s="6" t="s">
        <f>=Портфель!F15*Портфель!$Q$13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36" t="n">
        <v>45870</v>
      </c>
      <c r="B46" s="16" t="s">
        <v>697</v>
      </c>
      <c r="C46" s="16" t="s">
        <v>61</v>
      </c>
      <c r="D46" s="16" t="s">
        <v>63</v>
      </c>
      <c r="E46" s="17" t="n">
        <v>15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391</v>
      </c>
      <c r="J46" s="17" t="n">
        <v>16.3684</v>
      </c>
      <c r="K46" s="6" t="s">
        <f>=Портфель!F17*Портфель!$Q$13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36" t="n">
        <v>45874</v>
      </c>
      <c r="B47" s="16" t="s">
        <v>697</v>
      </c>
      <c r="C47" s="16" t="s">
        <v>61</v>
      </c>
      <c r="D47" s="16" t="s">
        <v>63</v>
      </c>
      <c r="E47" s="17" t="n">
        <v>9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387</v>
      </c>
      <c r="J47" s="17" t="n">
        <v>16.385555555556</v>
      </c>
      <c r="K47" s="6" t="s">
        <f>=Портфель!F17*Портфель!$Q$13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36" t="n">
        <v>45874</v>
      </c>
      <c r="B48" s="16" t="s">
        <v>697</v>
      </c>
      <c r="C48" s="16" t="s">
        <v>61</v>
      </c>
      <c r="D48" s="16" t="s">
        <v>63</v>
      </c>
      <c r="E48" s="17" t="n">
        <v>1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387</v>
      </c>
      <c r="J48" s="17" t="n">
        <v>16.4</v>
      </c>
      <c r="K48" s="6" t="s">
        <f>=Портфель!F17*Портфель!$Q$13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36" t="n">
        <v>45882</v>
      </c>
      <c r="B49" s="16" t="s">
        <v>697</v>
      </c>
      <c r="C49" s="16" t="s">
        <v>61</v>
      </c>
      <c r="D49" s="16" t="s">
        <v>63</v>
      </c>
      <c r="E49" s="17" t="n">
        <v>4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379</v>
      </c>
      <c r="J49" s="17" t="n">
        <v>16.4475</v>
      </c>
      <c r="K49" s="6" t="s">
        <f>=Портфель!F17*Портфель!$Q$13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36" t="n">
        <v>45887</v>
      </c>
      <c r="B50" s="16" t="s">
        <v>697</v>
      </c>
      <c r="C50" s="16" t="s">
        <v>61</v>
      </c>
      <c r="D50" s="16" t="s">
        <v>63</v>
      </c>
      <c r="E50" s="17" t="n">
        <v>3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374</v>
      </c>
      <c r="J50" s="17" t="n">
        <v>16.486666666667</v>
      </c>
      <c r="K50" s="6" t="s">
        <f>=Портфель!F17*Портфель!$Q$13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36" t="n">
        <v>45894</v>
      </c>
      <c r="B51" s="16" t="s">
        <v>697</v>
      </c>
      <c r="C51" s="16" t="s">
        <v>61</v>
      </c>
      <c r="D51" s="16" t="s">
        <v>63</v>
      </c>
      <c r="E51" s="17" t="n">
        <v>5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367</v>
      </c>
      <c r="J51" s="17" t="n">
        <v>16.542</v>
      </c>
      <c r="K51" s="6" t="s">
        <f>=Портфель!F17*Портфель!$Q$13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36" t="n">
        <v>45903</v>
      </c>
      <c r="B52" s="16" t="s">
        <v>697</v>
      </c>
      <c r="C52" s="16" t="s">
        <v>61</v>
      </c>
      <c r="D52" s="16" t="s">
        <v>63</v>
      </c>
      <c r="E52" s="17" t="n">
        <v>1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358</v>
      </c>
      <c r="J52" s="17" t="n">
        <v>16.63</v>
      </c>
      <c r="K52" s="6" t="s">
        <f>=Портфель!F17*Портфель!$Q$13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36" t="n">
        <v>45916</v>
      </c>
      <c r="B53" s="16" t="s">
        <v>697</v>
      </c>
      <c r="C53" s="16" t="s">
        <v>61</v>
      </c>
      <c r="D53" s="16" t="s">
        <v>63</v>
      </c>
      <c r="E53" s="17" t="n">
        <v>3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345</v>
      </c>
      <c r="J53" s="17" t="n">
        <v>16.713333333333</v>
      </c>
      <c r="K53" s="6" t="s">
        <f>=Портфель!F17*Портфель!$Q$13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36" t="n">
        <v>45923</v>
      </c>
      <c r="B54" s="16" t="s">
        <v>697</v>
      </c>
      <c r="C54" s="16" t="s">
        <v>61</v>
      </c>
      <c r="D54" s="16" t="s">
        <v>63</v>
      </c>
      <c r="E54" s="17" t="n">
        <v>4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338</v>
      </c>
      <c r="J54" s="17" t="n">
        <v>16.7675</v>
      </c>
      <c r="K54" s="6" t="s">
        <f>=Портфель!F17*Портфель!$Q$13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36" t="n">
        <v>45926</v>
      </c>
      <c r="B55" s="16" t="s">
        <v>697</v>
      </c>
      <c r="C55" s="16" t="s">
        <v>61</v>
      </c>
      <c r="D55" s="16" t="s">
        <v>63</v>
      </c>
      <c r="E55" s="17" t="n">
        <v>4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335</v>
      </c>
      <c r="J55" s="17" t="n">
        <v>16.805</v>
      </c>
      <c r="K55" s="6" t="s">
        <f>=Портфель!F17*Портфель!$Q$13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36" t="n">
        <v>45933</v>
      </c>
      <c r="B56" s="16" t="s">
        <v>697</v>
      </c>
      <c r="C56" s="16" t="s">
        <v>61</v>
      </c>
      <c r="D56" s="16" t="s">
        <v>63</v>
      </c>
      <c r="E56" s="17" t="n">
        <v>17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328</v>
      </c>
      <c r="J56" s="17" t="n">
        <v>16.858235294118</v>
      </c>
      <c r="K56" s="6" t="s">
        <f>=Портфель!F17*Портфель!$Q$13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36" t="n">
        <v>45933</v>
      </c>
      <c r="B57" s="16" t="s">
        <v>697</v>
      </c>
      <c r="C57" s="16" t="s">
        <v>61</v>
      </c>
      <c r="D57" s="16" t="s">
        <v>63</v>
      </c>
      <c r="E57" s="17" t="n">
        <v>10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328</v>
      </c>
      <c r="J57" s="17" t="n">
        <v>16.858</v>
      </c>
      <c r="K57" s="6" t="s">
        <f>=Портфель!F17*Портфель!$Q$13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36" t="n">
        <v>45938</v>
      </c>
      <c r="B58" s="16" t="s">
        <v>697</v>
      </c>
      <c r="C58" s="16" t="s">
        <v>61</v>
      </c>
      <c r="D58" s="16" t="s">
        <v>63</v>
      </c>
      <c r="E58" s="17" t="n">
        <v>4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323</v>
      </c>
      <c r="J58" s="17" t="n">
        <v>16.8825</v>
      </c>
      <c r="K58" s="6" t="s">
        <f>=Портфель!F17*Портфель!$Q$13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36" t="n">
        <v>45939</v>
      </c>
      <c r="B59" s="16" t="s">
        <v>697</v>
      </c>
      <c r="C59" s="16" t="s">
        <v>61</v>
      </c>
      <c r="D59" s="16" t="s">
        <v>63</v>
      </c>
      <c r="E59" s="17" t="n">
        <v>9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322</v>
      </c>
      <c r="J59" s="17" t="n">
        <v>16.888888888889</v>
      </c>
      <c r="K59" s="6" t="s">
        <f>=Портфель!F17*Портфель!$Q$13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36" t="n">
        <v>45943</v>
      </c>
      <c r="B60" s="16" t="s">
        <v>697</v>
      </c>
      <c r="C60" s="16" t="s">
        <v>61</v>
      </c>
      <c r="D60" s="16" t="s">
        <v>63</v>
      </c>
      <c r="E60" s="17" t="n">
        <v>5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318</v>
      </c>
      <c r="J60" s="17" t="n">
        <v>16.92</v>
      </c>
      <c r="K60" s="6" t="s">
        <f>=Портфель!F17*Портфель!$Q$13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36" t="n">
        <v>45945</v>
      </c>
      <c r="B61" s="16" t="s">
        <v>697</v>
      </c>
      <c r="C61" s="16" t="s">
        <v>61</v>
      </c>
      <c r="D61" s="16" t="s">
        <v>63</v>
      </c>
      <c r="E61" s="17" t="n">
        <v>5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316</v>
      </c>
      <c r="J61" s="17" t="n">
        <v>16.934</v>
      </c>
      <c r="K61" s="6" t="s">
        <f>=Портфель!F17*Портфель!$Q$13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36" t="n">
        <v>45952</v>
      </c>
      <c r="B62" s="16" t="s">
        <v>697</v>
      </c>
      <c r="C62" s="16" t="s">
        <v>61</v>
      </c>
      <c r="D62" s="16" t="s">
        <v>63</v>
      </c>
      <c r="E62" s="17" t="n">
        <v>5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309</v>
      </c>
      <c r="J62" s="17" t="n">
        <v>16.988</v>
      </c>
      <c r="K62" s="6" t="s">
        <f>=Портфель!F17*Портфель!$Q$13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36" t="n">
        <v>45959</v>
      </c>
      <c r="B63" s="16" t="s">
        <v>697</v>
      </c>
      <c r="C63" s="16" t="s">
        <v>61</v>
      </c>
      <c r="D63" s="16" t="s">
        <v>63</v>
      </c>
      <c r="E63" s="17" t="n">
        <v>11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302</v>
      </c>
      <c r="J63" s="17" t="n">
        <v>17.039090909091</v>
      </c>
      <c r="K63" s="6" t="s">
        <f>=Портфель!F17*Портфель!$Q$13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36" t="n">
        <v>45961</v>
      </c>
      <c r="B64" s="16" t="s">
        <v>697</v>
      </c>
      <c r="C64" s="16" t="s">
        <v>61</v>
      </c>
      <c r="D64" s="16" t="s">
        <v>63</v>
      </c>
      <c r="E64" s="17" t="n">
        <v>1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300</v>
      </c>
      <c r="J64" s="17" t="n">
        <v>17.07</v>
      </c>
      <c r="K64" s="6" t="s">
        <f>=Портфель!F17*Портфель!$Q$13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36" t="n">
        <v>45961</v>
      </c>
      <c r="B65" s="16" t="s">
        <v>697</v>
      </c>
      <c r="C65" s="16" t="s">
        <v>61</v>
      </c>
      <c r="D65" s="16" t="s">
        <v>63</v>
      </c>
      <c r="E65" s="17" t="n">
        <v>8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300</v>
      </c>
      <c r="J65" s="17" t="n">
        <v>17.055</v>
      </c>
      <c r="K65" s="6" t="s">
        <f>=Портфель!F17*Портфель!$Q$13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36" t="n">
        <v>45971</v>
      </c>
      <c r="B66" s="16" t="s">
        <v>697</v>
      </c>
      <c r="C66" s="16" t="s">
        <v>61</v>
      </c>
      <c r="D66" s="16" t="s">
        <v>63</v>
      </c>
      <c r="E66" s="17" t="n">
        <v>866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290</v>
      </c>
      <c r="J66" s="17" t="n">
        <v>17.129930715935</v>
      </c>
      <c r="K66" s="6" t="s">
        <f>=Портфель!F17*Портфель!$Q$13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36" t="n">
        <v>45971</v>
      </c>
      <c r="B67" s="16" t="s">
        <v>697</v>
      </c>
      <c r="C67" s="16" t="s">
        <v>61</v>
      </c>
      <c r="D67" s="16" t="s">
        <v>63</v>
      </c>
      <c r="E67" s="17" t="n">
        <v>9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290</v>
      </c>
      <c r="J67" s="17" t="n">
        <v>17.13</v>
      </c>
      <c r="K67" s="6" t="s">
        <f>=Портфель!F17*Портфель!$Q$13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36" t="n">
        <v>45975</v>
      </c>
      <c r="B68" s="16" t="s">
        <v>697</v>
      </c>
      <c r="C68" s="16" t="s">
        <v>61</v>
      </c>
      <c r="D68" s="16" t="s">
        <v>63</v>
      </c>
      <c r="E68" s="17" t="n">
        <v>3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286</v>
      </c>
      <c r="J68" s="17" t="n">
        <v>17.18</v>
      </c>
      <c r="K68" s="6" t="s">
        <f>=Портфель!F17*Портфель!$Q$13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36" t="n">
        <v>45985</v>
      </c>
      <c r="B69" s="16" t="s">
        <v>697</v>
      </c>
      <c r="C69" s="16" t="s">
        <v>61</v>
      </c>
      <c r="D69" s="16" t="s">
        <v>63</v>
      </c>
      <c r="E69" s="17" t="n">
        <v>4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276</v>
      </c>
      <c r="J69" s="17" t="n">
        <v>17.2425</v>
      </c>
      <c r="K69" s="6" t="s">
        <f>=Портфель!F17*Портфель!$Q$13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36" t="n">
        <v>45987</v>
      </c>
      <c r="B70" s="16" t="s">
        <v>697</v>
      </c>
      <c r="C70" s="16" t="s">
        <v>61</v>
      </c>
      <c r="D70" s="16" t="s">
        <v>63</v>
      </c>
      <c r="E70" s="17" t="n">
        <v>6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274</v>
      </c>
      <c r="J70" s="17" t="n">
        <v>17.256666666667</v>
      </c>
      <c r="K70" s="6" t="s">
        <f>=Портфель!F17*Портфель!$Q$13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36" t="n">
        <v>45993</v>
      </c>
      <c r="B71" s="16" t="s">
        <v>697</v>
      </c>
      <c r="C71" s="16" t="s">
        <v>61</v>
      </c>
      <c r="D71" s="16" t="s">
        <v>63</v>
      </c>
      <c r="E71" s="17" t="n">
        <v>4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268</v>
      </c>
      <c r="J71" s="17" t="n">
        <v>17.305</v>
      </c>
      <c r="K71" s="6" t="s">
        <f>=Портфель!F17*Портфель!$Q$13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36" t="n">
        <v>45994</v>
      </c>
      <c r="B72" s="16" t="s">
        <v>697</v>
      </c>
      <c r="C72" s="16" t="s">
        <v>61</v>
      </c>
      <c r="D72" s="16" t="s">
        <v>63</v>
      </c>
      <c r="E72" s="17" t="n">
        <v>8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267</v>
      </c>
      <c r="J72" s="17" t="n">
        <v>17.3125</v>
      </c>
      <c r="K72" s="6" t="s">
        <f>=Портфель!F17*Портфель!$Q$13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36" t="n">
        <v>46006</v>
      </c>
      <c r="B73" s="16" t="s">
        <v>697</v>
      </c>
      <c r="C73" s="16" t="s">
        <v>61</v>
      </c>
      <c r="D73" s="16" t="s">
        <v>63</v>
      </c>
      <c r="E73" s="17" t="n">
        <v>2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255</v>
      </c>
      <c r="J73" s="17" t="n">
        <v>17.41</v>
      </c>
      <c r="K73" s="6" t="s">
        <f>=Портфель!F17*Портфель!$Q$13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36" t="n">
        <v>46013</v>
      </c>
      <c r="B74" s="16" t="s">
        <v>697</v>
      </c>
      <c r="C74" s="16" t="s">
        <v>61</v>
      </c>
      <c r="D74" s="16" t="s">
        <v>63</v>
      </c>
      <c r="E74" s="17" t="n">
        <v>5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248</v>
      </c>
      <c r="J74" s="17" t="n">
        <v>17.46</v>
      </c>
      <c r="K74" s="6" t="s">
        <f>=Портфель!F17*Портфель!$Q$13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36" t="n">
        <v>46014</v>
      </c>
      <c r="B75" s="16" t="s">
        <v>697</v>
      </c>
      <c r="C75" s="16" t="s">
        <v>61</v>
      </c>
      <c r="D75" s="16" t="s">
        <v>63</v>
      </c>
      <c r="E75" s="17" t="n">
        <v>6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247</v>
      </c>
      <c r="J75" s="17" t="n">
        <v>17.465</v>
      </c>
      <c r="K75" s="6" t="s">
        <f>=Портфель!F17*Портфель!$Q$13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36" t="n">
        <v>46020</v>
      </c>
      <c r="B76" s="16" t="s">
        <v>697</v>
      </c>
      <c r="C76" s="16" t="s">
        <v>61</v>
      </c>
      <c r="D76" s="16" t="s">
        <v>63</v>
      </c>
      <c r="E76" s="17" t="n">
        <v>2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241</v>
      </c>
      <c r="J76" s="17" t="n">
        <v>17.52</v>
      </c>
      <c r="K76" s="6" t="s">
        <f>=Портфель!F17*Портфель!$Q$13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36" t="n">
        <v>46035</v>
      </c>
      <c r="B77" s="16" t="s">
        <v>697</v>
      </c>
      <c r="C77" s="16" t="s">
        <v>61</v>
      </c>
      <c r="D77" s="16" t="s">
        <v>63</v>
      </c>
      <c r="E77" s="17" t="n">
        <v>5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226</v>
      </c>
      <c r="J77" s="17" t="n">
        <v>17.626</v>
      </c>
      <c r="K77" s="6" t="s">
        <f>=Портфель!F17*Портфель!$Q$13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36" t="n">
        <v>46037</v>
      </c>
      <c r="B78" s="16" t="s">
        <v>697</v>
      </c>
      <c r="C78" s="16" t="s">
        <v>61</v>
      </c>
      <c r="D78" s="16" t="s">
        <v>63</v>
      </c>
      <c r="E78" s="17" t="n">
        <v>27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224</v>
      </c>
      <c r="J78" s="17" t="n">
        <v>17.64</v>
      </c>
      <c r="K78" s="6" t="s">
        <f>=Портфель!F17*Портфель!$Q$13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36" t="n">
        <v>46048</v>
      </c>
      <c r="B79" s="16" t="s">
        <v>697</v>
      </c>
      <c r="C79" s="16" t="s">
        <v>61</v>
      </c>
      <c r="D79" s="16" t="s">
        <v>63</v>
      </c>
      <c r="E79" s="17" t="n">
        <v>6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213</v>
      </c>
      <c r="J79" s="17" t="n">
        <v>17.725</v>
      </c>
      <c r="K79" s="6" t="s">
        <f>=Портфель!F17*Портфель!$Q$13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36" t="n">
        <v>46055</v>
      </c>
      <c r="B80" s="16" t="s">
        <v>697</v>
      </c>
      <c r="C80" s="16" t="s">
        <v>61</v>
      </c>
      <c r="D80" s="16" t="s">
        <v>63</v>
      </c>
      <c r="E80" s="17" t="n">
        <v>11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206</v>
      </c>
      <c r="J80" s="17" t="n">
        <v>17.778181818182</v>
      </c>
      <c r="K80" s="6" t="s">
        <f>=Портфель!F17*Портфель!$Q$13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36" t="n">
        <v>46066</v>
      </c>
      <c r="B81" s="16" t="s">
        <v>697</v>
      </c>
      <c r="C81" s="16" t="s">
        <v>61</v>
      </c>
      <c r="D81" s="16" t="s">
        <v>63</v>
      </c>
      <c r="E81" s="17" t="n">
        <v>2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195</v>
      </c>
      <c r="J81" s="17" t="n">
        <v>17.885</v>
      </c>
      <c r="K81" s="6" t="s">
        <f>=Портфель!F17*Портфель!$Q$13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36" t="n">
        <v>46072</v>
      </c>
      <c r="B82" s="16" t="s">
        <v>697</v>
      </c>
      <c r="C82" s="16" t="s">
        <v>61</v>
      </c>
      <c r="D82" s="16" t="s">
        <v>63</v>
      </c>
      <c r="E82" s="17" t="n">
        <v>4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189</v>
      </c>
      <c r="J82" s="17" t="n">
        <v>17.9075</v>
      </c>
      <c r="K82" s="6" t="s">
        <f>=Портфель!F17*Портфель!$Q$13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36" t="n">
        <v>46091</v>
      </c>
      <c r="B83" s="16" t="s">
        <v>697</v>
      </c>
      <c r="C83" s="16" t="s">
        <v>61</v>
      </c>
      <c r="D83" s="16" t="s">
        <v>63</v>
      </c>
      <c r="E83" s="17" t="n">
        <v>17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170</v>
      </c>
      <c r="J83" s="17" t="n">
        <v>18.048823529412</v>
      </c>
      <c r="K83" s="6" t="s">
        <f>=Портфель!F17*Портфель!$Q$13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36" t="n">
        <v>46125</v>
      </c>
      <c r="B84" s="16" t="s">
        <v>697</v>
      </c>
      <c r="C84" s="16" t="s">
        <v>65</v>
      </c>
      <c r="D84" s="16" t="s">
        <v>66</v>
      </c>
      <c r="E84" s="17" t="n">
        <v>19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136</v>
      </c>
      <c r="J84" s="17" t="n">
        <v>10.078421052632</v>
      </c>
      <c r="K84" s="6" t="s">
        <f>=Портфель!F18*Портфель!$Q$13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36" t="n">
        <v>46135</v>
      </c>
      <c r="B85" s="16" t="s">
        <v>697</v>
      </c>
      <c r="C85" s="16" t="s">
        <v>65</v>
      </c>
      <c r="D85" s="16" t="s">
        <v>66</v>
      </c>
      <c r="E85" s="17" t="n">
        <v>15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126</v>
      </c>
      <c r="J85" s="17" t="n">
        <v>10.06</v>
      </c>
      <c r="K85" s="6" t="s">
        <f>=Портфель!F18*Портфель!$Q$13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36" t="n">
        <v>46066</v>
      </c>
      <c r="B86" s="16" t="s">
        <v>697</v>
      </c>
      <c r="C86" s="16" t="s">
        <v>68</v>
      </c>
      <c r="D86" s="16" t="s">
        <v>70</v>
      </c>
      <c r="E86" s="17" t="n">
        <v>11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196</v>
      </c>
      <c r="J86" s="17" t="n">
        <v>883.42181818182</v>
      </c>
      <c r="K86" s="6" t="s">
        <f>=Портфель!F20*Портфель!G20/100*Портфель!$Q$13+Портфель!H20*Портфель!$Q$13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36" t="n">
        <v>46143</v>
      </c>
      <c r="B87" s="16" t="s">
        <v>697</v>
      </c>
      <c r="C87" s="16" t="s">
        <v>68</v>
      </c>
      <c r="D87" s="16" t="s">
        <v>70</v>
      </c>
      <c r="E87" s="17" t="n">
        <v>6</v>
      </c>
      <c r="F87" s="7" t="s">
        <f>=DATEDIF(A87,$O$2,"y")</f>
      </c>
      <c r="G87" s="7" t="s">
        <f>=DATEDIF(A87,$O$2,"ym")</f>
      </c>
      <c r="H87" s="7" t="s">
        <f>=DATEDIF(A87,$O$2,"md")</f>
      </c>
      <c r="I87" s="7" t="n">
        <v>118</v>
      </c>
      <c r="J87" s="17" t="n">
        <v>928.68166666667</v>
      </c>
      <c r="K87" s="6" t="s">
        <f>=Портфель!F20*Портфель!G20/100*Портфель!$Q$13+Портфель!H20*Портфель!$Q$13</f>
      </c>
      <c r="L87" s="6" t="s">
        <f>=E87*K87</f>
      </c>
      <c r="M87" s="6" t="s">
        <f>=(K87-J87)*E87</f>
      </c>
      <c r="N87" s="6" t="s">
        <f>=MAX(0,M87*0.13)</f>
      </c>
    </row>
    <row collapsed="false" customFormat="false" customHeight="false" hidden="false" ht="12.1" outlineLevel="0" r="88">
      <c r="A88" s="36" t="n">
        <v>46172</v>
      </c>
      <c r="B88" s="16" t="s">
        <v>697</v>
      </c>
      <c r="C88" s="16" t="s">
        <v>68</v>
      </c>
      <c r="D88" s="16" t="s">
        <v>70</v>
      </c>
      <c r="E88" s="17" t="n">
        <v>56</v>
      </c>
      <c r="F88" s="7" t="s">
        <f>=DATEDIF(A88,$O$2,"y")</f>
      </c>
      <c r="G88" s="7" t="s">
        <f>=DATEDIF(A88,$O$2,"ym")</f>
      </c>
      <c r="H88" s="7" t="s">
        <f>=DATEDIF(A88,$O$2,"md")</f>
      </c>
      <c r="I88" s="7" t="n">
        <v>89</v>
      </c>
      <c r="J88" s="17" t="n">
        <v>930.14553571429</v>
      </c>
      <c r="K88" s="6" t="s">
        <f>=Портфель!F20*Портфель!G20/100*Портфель!$Q$13+Портфель!H20*Портфель!$Q$13</f>
      </c>
      <c r="L88" s="6" t="s">
        <f>=E88*K88</f>
      </c>
      <c r="M88" s="6" t="s">
        <f>=(K88-J88)*E88</f>
      </c>
      <c r="N88" s="6" t="s">
        <f>=MAX(0,M88*0.13)</f>
      </c>
    </row>
    <row collapsed="false" customFormat="false" customHeight="false" hidden="false" ht="12.1" outlineLevel="0" r="89">
      <c r="A89" s="36" t="n">
        <v>46172</v>
      </c>
      <c r="B89" s="16" t="s">
        <v>697</v>
      </c>
      <c r="C89" s="16" t="s">
        <v>68</v>
      </c>
      <c r="D89" s="16" t="s">
        <v>70</v>
      </c>
      <c r="E89" s="17" t="n">
        <v>1</v>
      </c>
      <c r="F89" s="7" t="s">
        <f>=DATEDIF(A89,$O$2,"y")</f>
      </c>
      <c r="G89" s="7" t="s">
        <f>=DATEDIF(A89,$O$2,"ym")</f>
      </c>
      <c r="H89" s="7" t="s">
        <f>=DATEDIF(A89,$O$2,"md")</f>
      </c>
      <c r="I89" s="7" t="n">
        <v>89</v>
      </c>
      <c r="J89" s="17" t="n">
        <v>930.15</v>
      </c>
      <c r="K89" s="6" t="s">
        <f>=Портфель!F20*Портфель!G20/100*Портфель!$Q$13+Портфель!H20*Портфель!$Q$13</f>
      </c>
      <c r="L89" s="6" t="s">
        <f>=E89*K89</f>
      </c>
      <c r="M89" s="6" t="s">
        <f>=(K89-J89)*E89</f>
      </c>
      <c r="N89" s="6" t="s">
        <f>=MAX(0,M89*0.13)</f>
      </c>
    </row>
    <row collapsed="false" customFormat="false" customHeight="false" hidden="false" ht="12.1" outlineLevel="0" r="90">
      <c r="A90" s="36" t="n">
        <v>46197</v>
      </c>
      <c r="B90" s="16" t="s">
        <v>697</v>
      </c>
      <c r="C90" s="16" t="s">
        <v>68</v>
      </c>
      <c r="D90" s="16" t="s">
        <v>70</v>
      </c>
      <c r="E90" s="17" t="n">
        <v>5</v>
      </c>
      <c r="F90" s="7" t="s">
        <f>=DATEDIF(A90,$O$2,"y")</f>
      </c>
      <c r="G90" s="7" t="s">
        <f>=DATEDIF(A90,$O$2,"ym")</f>
      </c>
      <c r="H90" s="7" t="s">
        <f>=DATEDIF(A90,$O$2,"md")</f>
      </c>
      <c r="I90" s="7" t="n">
        <v>64</v>
      </c>
      <c r="J90" s="17" t="n">
        <v>845.53</v>
      </c>
      <c r="K90" s="6" t="s">
        <f>=Портфель!F20*Портфель!G20/100*Портфель!$Q$13+Портфель!H20*Портфель!$Q$13</f>
      </c>
      <c r="L90" s="6" t="s">
        <f>=E90*K90</f>
      </c>
      <c r="M90" s="6" t="s">
        <f>=(K90-J90)*E90</f>
      </c>
      <c r="N90" s="6" t="s">
        <f>=MAX(0,M90*0.13)</f>
      </c>
    </row>
    <row collapsed="false" customFormat="false" customHeight="false" hidden="false" ht="12.1" outlineLevel="0" r="91">
      <c r="A91" s="36" t="n">
        <v>46198</v>
      </c>
      <c r="B91" s="16" t="s">
        <v>697</v>
      </c>
      <c r="C91" s="16" t="s">
        <v>68</v>
      </c>
      <c r="D91" s="16" t="s">
        <v>70</v>
      </c>
      <c r="E91" s="17" t="n">
        <v>1</v>
      </c>
      <c r="F91" s="7" t="s">
        <f>=DATEDIF(A91,$O$2,"y")</f>
      </c>
      <c r="G91" s="7" t="s">
        <f>=DATEDIF(A91,$O$2,"ym")</f>
      </c>
      <c r="H91" s="7" t="s">
        <f>=DATEDIF(A91,$O$2,"md")</f>
      </c>
      <c r="I91" s="7" t="n">
        <v>64</v>
      </c>
      <c r="J91" s="17" t="n">
        <v>841.44</v>
      </c>
      <c r="K91" s="6" t="s">
        <f>=Портфель!F20*Портфель!G20/100*Портфель!$Q$13+Портфель!H20*Портфель!$Q$13</f>
      </c>
      <c r="L91" s="6" t="s">
        <f>=E91*K91</f>
      </c>
      <c r="M91" s="6" t="s">
        <f>=(K91-J91)*E91</f>
      </c>
      <c r="N91" s="6" t="s">
        <f>=MAX(0,M91*0.13)</f>
      </c>
    </row>
    <row collapsed="false" customFormat="false" customHeight="false" hidden="false" ht="12.1" outlineLevel="0" r="92">
      <c r="A92" s="36" t="n">
        <v>45383</v>
      </c>
      <c r="B92" s="16" t="s">
        <v>697</v>
      </c>
      <c r="C92" s="16" t="s">
        <v>72</v>
      </c>
      <c r="D92" s="16" t="s">
        <v>73</v>
      </c>
      <c r="E92" s="17" t="n">
        <v>2</v>
      </c>
      <c r="F92" s="7" t="s">
        <f>=DATEDIF(A92,$O$2,"y")</f>
      </c>
      <c r="G92" s="7" t="s">
        <f>=DATEDIF(A92,$O$2,"ym")</f>
      </c>
      <c r="H92" s="7" t="s">
        <f>=DATEDIF(A92,$O$2,"md")</f>
      </c>
      <c r="I92" s="7" t="n">
        <v>878</v>
      </c>
      <c r="J92" s="17" t="n">
        <v>653.46</v>
      </c>
      <c r="K92" s="6" t="s">
        <f>=Портфель!F21*Портфель!G21/100*Портфель!$Q$13+Портфель!H21*Портфель!$Q$13</f>
      </c>
      <c r="L92" s="6" t="s">
        <f>=E92*K92</f>
      </c>
      <c r="M92" s="6" t="s">
        <f>=(K92-J92)*E92</f>
      </c>
      <c r="N92" s="6" t="s">
        <f>=MAX(0,M92*0.13)</f>
      </c>
    </row>
    <row collapsed="false" customFormat="false" customHeight="false" hidden="false" ht="12.1" outlineLevel="0" r="93">
      <c r="A93" s="36" t="n">
        <v>45993</v>
      </c>
      <c r="B93" s="16" t="s">
        <v>697</v>
      </c>
      <c r="C93" s="16" t="s">
        <v>72</v>
      </c>
      <c r="D93" s="16" t="s">
        <v>73</v>
      </c>
      <c r="E93" s="17" t="n">
        <v>1</v>
      </c>
      <c r="F93" s="7" t="s">
        <f>=DATEDIF(A93,$O$2,"y")</f>
      </c>
      <c r="G93" s="7" t="s">
        <f>=DATEDIF(A93,$O$2,"ym")</f>
      </c>
      <c r="H93" s="7" t="s">
        <f>=DATEDIF(A93,$O$2,"md")</f>
      </c>
      <c r="I93" s="7" t="n">
        <v>268</v>
      </c>
      <c r="J93" s="17" t="n">
        <v>637.46</v>
      </c>
      <c r="K93" s="6" t="s">
        <f>=Портфель!F21*Портфель!G21/100*Портфель!$Q$13+Портфель!H21*Портфель!$Q$13</f>
      </c>
      <c r="L93" s="6" t="s">
        <f>=E93*K93</f>
      </c>
      <c r="M93" s="6" t="s">
        <f>=(K93-J93)*E93</f>
      </c>
      <c r="N93" s="6" t="s">
        <f>=MAX(0,M93*0.13)</f>
      </c>
    </row>
    <row collapsed="false" customFormat="false" customHeight="false" hidden="false" ht="12.1" outlineLevel="0" r="94">
      <c r="A94" s="36" t="n">
        <v>46037</v>
      </c>
      <c r="B94" s="16" t="s">
        <v>697</v>
      </c>
      <c r="C94" s="16" t="s">
        <v>72</v>
      </c>
      <c r="D94" s="16" t="s">
        <v>73</v>
      </c>
      <c r="E94" s="17" t="n">
        <v>1</v>
      </c>
      <c r="F94" s="7" t="s">
        <f>=DATEDIF(A94,$O$2,"y")</f>
      </c>
      <c r="G94" s="7" t="s">
        <f>=DATEDIF(A94,$O$2,"ym")</f>
      </c>
      <c r="H94" s="7" t="s">
        <f>=DATEDIF(A94,$O$2,"md")</f>
      </c>
      <c r="I94" s="7" t="n">
        <v>224</v>
      </c>
      <c r="J94" s="17" t="n">
        <v>652.33</v>
      </c>
      <c r="K94" s="6" t="s">
        <f>=Портфель!F21*Портфель!G21/100*Портфель!$Q$13+Портфель!H21*Портфель!$Q$13</f>
      </c>
      <c r="L94" s="6" t="s">
        <f>=E94*K94</f>
      </c>
      <c r="M94" s="6" t="s">
        <f>=(K94-J94)*E94</f>
      </c>
      <c r="N94" s="6" t="s">
        <f>=MAX(0,M94*0.13)</f>
      </c>
    </row>
    <row collapsed="false" customFormat="false" customHeight="false" hidden="false" ht="12.1" outlineLevel="0" r="95">
      <c r="A95" s="36" t="n">
        <v>46037</v>
      </c>
      <c r="B95" s="16" t="s">
        <v>697</v>
      </c>
      <c r="C95" s="16" t="s">
        <v>72</v>
      </c>
      <c r="D95" s="16" t="s">
        <v>73</v>
      </c>
      <c r="E95" s="17" t="n">
        <v>5</v>
      </c>
      <c r="F95" s="7" t="s">
        <f>=DATEDIF(A95,$O$2,"y")</f>
      </c>
      <c r="G95" s="7" t="s">
        <f>=DATEDIF(A95,$O$2,"ym")</f>
      </c>
      <c r="H95" s="7" t="s">
        <f>=DATEDIF(A95,$O$2,"md")</f>
      </c>
      <c r="I95" s="7" t="n">
        <v>224</v>
      </c>
      <c r="J95" s="17" t="n">
        <v>652.348</v>
      </c>
      <c r="K95" s="6" t="s">
        <f>=Портфель!F21*Портфель!G21/100*Портфель!$Q$13+Портфель!H21*Портфель!$Q$13</f>
      </c>
      <c r="L95" s="6" t="s">
        <f>=E95*K95</f>
      </c>
      <c r="M95" s="6" t="s">
        <f>=(K95-J95)*E95</f>
      </c>
      <c r="N95" s="6" t="s">
        <f>=MAX(0,M95*0.13)</f>
      </c>
    </row>
    <row collapsed="false" customFormat="false" customHeight="false" hidden="false" ht="12.1" outlineLevel="0" r="96">
      <c r="A96" s="36" t="n">
        <v>46037</v>
      </c>
      <c r="B96" s="16" t="s">
        <v>697</v>
      </c>
      <c r="C96" s="16" t="s">
        <v>72</v>
      </c>
      <c r="D96" s="16" t="s">
        <v>73</v>
      </c>
      <c r="E96" s="17" t="n">
        <v>4</v>
      </c>
      <c r="F96" s="7" t="s">
        <f>=DATEDIF(A96,$O$2,"y")</f>
      </c>
      <c r="G96" s="7" t="s">
        <f>=DATEDIF(A96,$O$2,"ym")</f>
      </c>
      <c r="H96" s="7" t="s">
        <f>=DATEDIF(A96,$O$2,"md")</f>
      </c>
      <c r="I96" s="7" t="n">
        <v>224</v>
      </c>
      <c r="J96" s="17" t="n">
        <v>652.6</v>
      </c>
      <c r="K96" s="6" t="s">
        <f>=Портфель!F21*Портфель!G21/100*Портфель!$Q$13+Портфель!H21*Портфель!$Q$13</f>
      </c>
      <c r="L96" s="6" t="s">
        <f>=E96*K96</f>
      </c>
      <c r="M96" s="6" t="s">
        <f>=(K96-J96)*E96</f>
      </c>
      <c r="N96" s="6" t="s">
        <f>=MAX(0,M96*0.13)</f>
      </c>
    </row>
    <row collapsed="false" customFormat="false" customHeight="false" hidden="false" ht="12.1" outlineLevel="0" r="97">
      <c r="A97" s="36" t="n">
        <v>46091</v>
      </c>
      <c r="B97" s="16" t="s">
        <v>697</v>
      </c>
      <c r="C97" s="16" t="s">
        <v>72</v>
      </c>
      <c r="D97" s="16" t="s">
        <v>73</v>
      </c>
      <c r="E97" s="17" t="n">
        <v>9</v>
      </c>
      <c r="F97" s="7" t="s">
        <f>=DATEDIF(A97,$O$2,"y")</f>
      </c>
      <c r="G97" s="7" t="s">
        <f>=DATEDIF(A97,$O$2,"ym")</f>
      </c>
      <c r="H97" s="7" t="s">
        <f>=DATEDIF(A97,$O$2,"md")</f>
      </c>
      <c r="I97" s="7" t="n">
        <v>170</v>
      </c>
      <c r="J97" s="17" t="n">
        <v>635.60777777778</v>
      </c>
      <c r="K97" s="6" t="s">
        <f>=Портфель!F21*Портфель!G21/100*Портфель!$Q$13+Портфель!H21*Портфель!$Q$13</f>
      </c>
      <c r="L97" s="6" t="s">
        <f>=E97*K97</f>
      </c>
      <c r="M97" s="6" t="s">
        <f>=(K97-J97)*E97</f>
      </c>
      <c r="N97" s="6" t="s">
        <f>=MAX(0,M97*0.13)</f>
      </c>
    </row>
    <row collapsed="false" customFormat="false" customHeight="false" hidden="false" ht="12.1" outlineLevel="0" r="98">
      <c r="A98" s="36" t="n">
        <v>46163</v>
      </c>
      <c r="B98" s="16" t="s">
        <v>697</v>
      </c>
      <c r="C98" s="16" t="s">
        <v>72</v>
      </c>
      <c r="D98" s="16" t="s">
        <v>73</v>
      </c>
      <c r="E98" s="17" t="n">
        <v>62</v>
      </c>
      <c r="F98" s="7" t="s">
        <f>=DATEDIF(A98,$O$2,"y")</f>
      </c>
      <c r="G98" s="7" t="s">
        <f>=DATEDIF(A98,$O$2,"ym")</f>
      </c>
      <c r="H98" s="7" t="s">
        <f>=DATEDIF(A98,$O$2,"md")</f>
      </c>
      <c r="I98" s="7" t="n">
        <v>98</v>
      </c>
      <c r="J98" s="17" t="n">
        <v>639.0764516129</v>
      </c>
      <c r="K98" s="6" t="s">
        <f>=Портфель!F21*Портфель!G21/100*Портфель!$Q$13+Портфель!H21*Портфель!$Q$13</f>
      </c>
      <c r="L98" s="6" t="s">
        <f>=E98*K98</f>
      </c>
      <c r="M98" s="6" t="s">
        <f>=(K98-J98)*E98</f>
      </c>
      <c r="N98" s="6" t="s">
        <f>=MAX(0,M98*0.13)</f>
      </c>
    </row>
    <row collapsed="false" customFormat="false" customHeight="false" hidden="false" ht="12.1" outlineLevel="0" r="99">
      <c r="A99" s="36" t="n">
        <v>46172</v>
      </c>
      <c r="B99" s="16" t="s">
        <v>697</v>
      </c>
      <c r="C99" s="16" t="s">
        <v>72</v>
      </c>
      <c r="D99" s="16" t="s">
        <v>73</v>
      </c>
      <c r="E99" s="17" t="n">
        <v>18</v>
      </c>
      <c r="F99" s="7" t="s">
        <f>=DATEDIF(A99,$O$2,"y")</f>
      </c>
      <c r="G99" s="7" t="s">
        <f>=DATEDIF(A99,$O$2,"ym")</f>
      </c>
      <c r="H99" s="7" t="s">
        <f>=DATEDIF(A99,$O$2,"md")</f>
      </c>
      <c r="I99" s="7" t="n">
        <v>89</v>
      </c>
      <c r="J99" s="17" t="n">
        <v>638.97</v>
      </c>
      <c r="K99" s="6" t="s">
        <f>=Портфель!F21*Портфель!G21/100*Портфель!$Q$13+Портфель!H21*Портфель!$Q$13</f>
      </c>
      <c r="L99" s="6" t="s">
        <f>=E99*K99</f>
      </c>
      <c r="M99" s="6" t="s">
        <f>=(K99-J99)*E99</f>
      </c>
      <c r="N99" s="6" t="s">
        <f>=MAX(0,M99*0.13)</f>
      </c>
    </row>
    <row collapsed="false" customFormat="false" customHeight="false" hidden="false" ht="12.1" outlineLevel="0" r="100">
      <c r="A100" s="36" t="n">
        <v>46247</v>
      </c>
      <c r="B100" s="16" t="s">
        <v>697</v>
      </c>
      <c r="C100" s="16" t="s">
        <v>72</v>
      </c>
      <c r="D100" s="16" t="s">
        <v>73</v>
      </c>
      <c r="E100" s="17" t="n">
        <v>6</v>
      </c>
      <c r="F100" s="7" t="s">
        <f>=DATEDIF(A100,$O$2,"y")</f>
      </c>
      <c r="G100" s="7" t="s">
        <f>=DATEDIF(A100,$O$2,"ym")</f>
      </c>
      <c r="H100" s="7" t="s">
        <f>=DATEDIF(A100,$O$2,"md")</f>
      </c>
      <c r="I100" s="7" t="n">
        <v>15</v>
      </c>
      <c r="J100" s="17" t="n">
        <v>603.73666666667</v>
      </c>
      <c r="K100" s="6" t="s">
        <f>=Портфель!F21*Портфель!G21/100*Портфель!$Q$13+Портфель!H21*Портфель!$Q$13</f>
      </c>
      <c r="L100" s="6" t="s">
        <f>=E100*K100</f>
      </c>
      <c r="M100" s="6" t="s">
        <f>=(K100-J100)*E100</f>
      </c>
      <c r="N100" s="6" t="s">
        <f>=MAX(0,M100*0.13)</f>
      </c>
    </row>
    <row collapsed="false" customFormat="false" customHeight="false" hidden="false" ht="12.1" outlineLevel="0" r="101">
      <c r="A101" s="36" t="n">
        <v>46253</v>
      </c>
      <c r="B101" s="16" t="s">
        <v>697</v>
      </c>
      <c r="C101" s="16" t="s">
        <v>72</v>
      </c>
      <c r="D101" s="16" t="s">
        <v>73</v>
      </c>
      <c r="E101" s="17" t="n">
        <v>1</v>
      </c>
      <c r="F101" s="7" t="s">
        <f>=DATEDIF(A101,$O$2,"y")</f>
      </c>
      <c r="G101" s="7" t="s">
        <f>=DATEDIF(A101,$O$2,"ym")</f>
      </c>
      <c r="H101" s="7" t="s">
        <f>=DATEDIF(A101,$O$2,"md")</f>
      </c>
      <c r="I101" s="7" t="n">
        <v>8</v>
      </c>
      <c r="J101" s="17" t="n">
        <v>591.67</v>
      </c>
      <c r="K101" s="6" t="s">
        <f>=Портфель!F21*Портфель!G21/100*Портфель!$Q$13+Портфель!H21*Портфель!$Q$13</f>
      </c>
      <c r="L101" s="6" t="s">
        <f>=E101*K101</f>
      </c>
      <c r="M101" s="6" t="s">
        <f>=(K101-J101)*E101</f>
      </c>
      <c r="N101" s="6" t="s">
        <f>=MAX(0,M101*0.13)</f>
      </c>
    </row>
    <row collapsed="false" customFormat="false" customHeight="false" hidden="false" ht="12.1" outlineLevel="0" r="102">
      <c r="A102" s="36" t="n">
        <v>46113</v>
      </c>
      <c r="B102" s="16" t="s">
        <v>697</v>
      </c>
      <c r="C102" s="16" t="s">
        <v>75</v>
      </c>
      <c r="D102" s="16" t="s">
        <v>76</v>
      </c>
      <c r="E102" s="17" t="n">
        <v>17</v>
      </c>
      <c r="F102" s="7" t="s">
        <f>=DATEDIF(A102,$O$2,"y")</f>
      </c>
      <c r="G102" s="7" t="s">
        <f>=DATEDIF(A102,$O$2,"ym")</f>
      </c>
      <c r="H102" s="7" t="s">
        <f>=DATEDIF(A102,$O$2,"md")</f>
      </c>
      <c r="I102" s="7" t="n">
        <v>148</v>
      </c>
      <c r="J102" s="17" t="n">
        <v>890.91941176471</v>
      </c>
      <c r="K102" s="6" t="s">
        <f>=Портфель!F22*Портфель!G22/100*Портфель!$Q$13+Портфель!H22*Портфель!$Q$13</f>
      </c>
      <c r="L102" s="6" t="s">
        <f>=E102*K102</f>
      </c>
      <c r="M102" s="6" t="s">
        <f>=(K102-J102)*E102</f>
      </c>
      <c r="N102" s="6" t="s">
        <f>=MAX(0,M102*0.13)</f>
      </c>
    </row>
    <row collapsed="false" customFormat="false" customHeight="false" hidden="false" ht="12.1" outlineLevel="0" r="103">
      <c r="A103" s="36" t="n">
        <v>46172</v>
      </c>
      <c r="B103" s="16" t="s">
        <v>697</v>
      </c>
      <c r="C103" s="16" t="s">
        <v>75</v>
      </c>
      <c r="D103" s="16" t="s">
        <v>76</v>
      </c>
      <c r="E103" s="17" t="n">
        <v>8</v>
      </c>
      <c r="F103" s="7" t="s">
        <f>=DATEDIF(A103,$O$2,"y")</f>
      </c>
      <c r="G103" s="7" t="s">
        <f>=DATEDIF(A103,$O$2,"ym")</f>
      </c>
      <c r="H103" s="7" t="s">
        <f>=DATEDIF(A103,$O$2,"md")</f>
      </c>
      <c r="I103" s="7" t="n">
        <v>89</v>
      </c>
      <c r="J103" s="17" t="n">
        <v>905.7625</v>
      </c>
      <c r="K103" s="6" t="s">
        <f>=Портфель!F22*Портфель!G22/100*Портфель!$Q$13+Портфель!H22*Портфель!$Q$13</f>
      </c>
      <c r="L103" s="6" t="s">
        <f>=E103*K103</f>
      </c>
      <c r="M103" s="6" t="s">
        <f>=(K103-J103)*E103</f>
      </c>
      <c r="N103" s="6" t="s">
        <f>=MAX(0,M103*0.13)</f>
      </c>
    </row>
    <row collapsed="false" customFormat="false" customHeight="false" hidden="false" ht="12.1" outlineLevel="0" r="104">
      <c r="A104" s="36" t="n">
        <v>46172</v>
      </c>
      <c r="B104" s="16" t="s">
        <v>697</v>
      </c>
      <c r="C104" s="16" t="s">
        <v>75</v>
      </c>
      <c r="D104" s="16" t="s">
        <v>76</v>
      </c>
      <c r="E104" s="17" t="n">
        <v>48</v>
      </c>
      <c r="F104" s="7" t="s">
        <f>=DATEDIF(A104,$O$2,"y")</f>
      </c>
      <c r="G104" s="7" t="s">
        <f>=DATEDIF(A104,$O$2,"ym")</f>
      </c>
      <c r="H104" s="7" t="s">
        <f>=DATEDIF(A104,$O$2,"md")</f>
      </c>
      <c r="I104" s="7" t="n">
        <v>89</v>
      </c>
      <c r="J104" s="17" t="n">
        <v>905.863125</v>
      </c>
      <c r="K104" s="6" t="s">
        <f>=Портфель!F22*Портфель!G22/100*Портфель!$Q$13+Портфель!H22*Портфель!$Q$13</f>
      </c>
      <c r="L104" s="6" t="s">
        <f>=E104*K104</f>
      </c>
      <c r="M104" s="6" t="s">
        <f>=(K104-J104)*E104</f>
      </c>
      <c r="N104" s="6" t="s">
        <f>=MAX(0,M104*0.13)</f>
      </c>
    </row>
    <row collapsed="false" customFormat="false" customHeight="false" hidden="false" ht="12.1" outlineLevel="0" r="105">
      <c r="A105" s="36" t="n">
        <v>45383</v>
      </c>
      <c r="B105" s="16" t="s">
        <v>697</v>
      </c>
      <c r="C105" s="16" t="s">
        <v>78</v>
      </c>
      <c r="D105" s="16" t="s">
        <v>79</v>
      </c>
      <c r="E105" s="17" t="n">
        <v>2</v>
      </c>
      <c r="F105" s="7" t="s">
        <f>=DATEDIF(A105,$O$2,"y")</f>
      </c>
      <c r="G105" s="7" t="s">
        <f>=DATEDIF(A105,$O$2,"ym")</f>
      </c>
      <c r="H105" s="7" t="s">
        <f>=DATEDIF(A105,$O$2,"md")</f>
      </c>
      <c r="I105" s="7" t="n">
        <v>878</v>
      </c>
      <c r="J105" s="17" t="n">
        <v>618.085</v>
      </c>
      <c r="K105" s="6" t="s">
        <f>=Портфель!F23*Портфель!G23/100*Портфель!$Q$13+Портфель!H23*Портфель!$Q$13</f>
      </c>
      <c r="L105" s="6" t="s">
        <f>=E105*K105</f>
      </c>
      <c r="M105" s="6" t="s">
        <f>=(K105-J105)*E105</f>
      </c>
      <c r="N105" s="6" t="s">
        <f>=MAX(0,M105*0.13)</f>
      </c>
    </row>
    <row collapsed="false" customFormat="false" customHeight="false" hidden="false" ht="12.1" outlineLevel="0" r="106">
      <c r="A106" s="36" t="n">
        <v>46066</v>
      </c>
      <c r="B106" s="16" t="s">
        <v>697</v>
      </c>
      <c r="C106" s="16" t="s">
        <v>78</v>
      </c>
      <c r="D106" s="16" t="s">
        <v>79</v>
      </c>
      <c r="E106" s="17" t="n">
        <v>1</v>
      </c>
      <c r="F106" s="7" t="s">
        <f>=DATEDIF(A106,$O$2,"y")</f>
      </c>
      <c r="G106" s="7" t="s">
        <f>=DATEDIF(A106,$O$2,"ym")</f>
      </c>
      <c r="H106" s="7" t="s">
        <f>=DATEDIF(A106,$O$2,"md")</f>
      </c>
      <c r="I106" s="7" t="n">
        <v>196</v>
      </c>
      <c r="J106" s="17" t="n">
        <v>588.02</v>
      </c>
      <c r="K106" s="6" t="s">
        <f>=Портфель!F23*Портфель!G23/100*Портфель!$Q$13+Портфель!H23*Портфель!$Q$13</f>
      </c>
      <c r="L106" s="6" t="s">
        <f>=E106*K106</f>
      </c>
      <c r="M106" s="6" t="s">
        <f>=(K106-J106)*E106</f>
      </c>
      <c r="N106" s="6" t="s">
        <f>=MAX(0,M106*0.13)</f>
      </c>
    </row>
    <row collapsed="false" customFormat="false" customHeight="false" hidden="false" ht="12.1" outlineLevel="0" r="107">
      <c r="A107" s="36" t="n">
        <v>46160</v>
      </c>
      <c r="B107" s="16" t="s">
        <v>697</v>
      </c>
      <c r="C107" s="16" t="s">
        <v>78</v>
      </c>
      <c r="D107" s="16" t="s">
        <v>79</v>
      </c>
      <c r="E107" s="17" t="n">
        <v>4</v>
      </c>
      <c r="F107" s="7" t="s">
        <f>=DATEDIF(A107,$O$2,"y")</f>
      </c>
      <c r="G107" s="7" t="s">
        <f>=DATEDIF(A107,$O$2,"ym")</f>
      </c>
      <c r="H107" s="7" t="s">
        <f>=DATEDIF(A107,$O$2,"md")</f>
      </c>
      <c r="I107" s="7" t="n">
        <v>101</v>
      </c>
      <c r="J107" s="17" t="n">
        <v>618.3675</v>
      </c>
      <c r="K107" s="6" t="s">
        <f>=Портфель!F23*Портфель!G23/100*Портфель!$Q$13+Портфель!H23*Портфель!$Q$13</f>
      </c>
      <c r="L107" s="6" t="s">
        <f>=E107*K107</f>
      </c>
      <c r="M107" s="6" t="s">
        <f>=(K107-J107)*E107</f>
      </c>
      <c r="N107" s="6" t="s">
        <f>=MAX(0,M107*0.13)</f>
      </c>
    </row>
    <row collapsed="false" customFormat="false" customHeight="false" hidden="false" ht="12.1" outlineLevel="0" r="108">
      <c r="A108" s="36" t="n">
        <v>46161</v>
      </c>
      <c r="B108" s="16" t="s">
        <v>697</v>
      </c>
      <c r="C108" s="16" t="s">
        <v>78</v>
      </c>
      <c r="D108" s="16" t="s">
        <v>79</v>
      </c>
      <c r="E108" s="17" t="n">
        <v>1</v>
      </c>
      <c r="F108" s="7" t="s">
        <f>=DATEDIF(A108,$O$2,"y")</f>
      </c>
      <c r="G108" s="7" t="s">
        <f>=DATEDIF(A108,$O$2,"ym")</f>
      </c>
      <c r="H108" s="7" t="s">
        <f>=DATEDIF(A108,$O$2,"md")</f>
      </c>
      <c r="I108" s="7" t="n">
        <v>100</v>
      </c>
      <c r="J108" s="17" t="n">
        <v>618.51</v>
      </c>
      <c r="K108" s="6" t="s">
        <f>=Портфель!F23*Портфель!G23/100*Портфель!$Q$13+Портфель!H23*Портфель!$Q$13</f>
      </c>
      <c r="L108" s="6" t="s">
        <f>=E108*K108</f>
      </c>
      <c r="M108" s="6" t="s">
        <f>=(K108-J108)*E108</f>
      </c>
      <c r="N108" s="6" t="s">
        <f>=MAX(0,M108*0.13)</f>
      </c>
    </row>
    <row collapsed="false" customFormat="false" customHeight="false" hidden="false" ht="12.1" outlineLevel="0" r="109">
      <c r="A109" s="36" t="n">
        <v>46161</v>
      </c>
      <c r="B109" s="16" t="s">
        <v>697</v>
      </c>
      <c r="C109" s="16" t="s">
        <v>78</v>
      </c>
      <c r="D109" s="16" t="s">
        <v>79</v>
      </c>
      <c r="E109" s="17" t="n">
        <v>7</v>
      </c>
      <c r="F109" s="7" t="s">
        <f>=DATEDIF(A109,$O$2,"y")</f>
      </c>
      <c r="G109" s="7" t="s">
        <f>=DATEDIF(A109,$O$2,"ym")</f>
      </c>
      <c r="H109" s="7" t="s">
        <f>=DATEDIF(A109,$O$2,"md")</f>
      </c>
      <c r="I109" s="7" t="n">
        <v>100</v>
      </c>
      <c r="J109" s="17" t="n">
        <v>618.47285714286</v>
      </c>
      <c r="K109" s="6" t="s">
        <f>=Портфель!F23*Портфель!G23/100*Портфель!$Q$13+Портфель!H23*Портфель!$Q$13</f>
      </c>
      <c r="L109" s="6" t="s">
        <f>=E109*K109</f>
      </c>
      <c r="M109" s="6" t="s">
        <f>=(K109-J109)*E109</f>
      </c>
      <c r="N109" s="6" t="s">
        <f>=MAX(0,M109*0.13)</f>
      </c>
    </row>
    <row collapsed="false" customFormat="false" customHeight="false" hidden="false" ht="12.1" outlineLevel="0" r="110">
      <c r="A110" s="36" t="n">
        <v>46163</v>
      </c>
      <c r="B110" s="16" t="s">
        <v>697</v>
      </c>
      <c r="C110" s="16" t="s">
        <v>78</v>
      </c>
      <c r="D110" s="16" t="s">
        <v>79</v>
      </c>
      <c r="E110" s="17" t="n">
        <v>1</v>
      </c>
      <c r="F110" s="7" t="s">
        <f>=DATEDIF(A110,$O$2,"y")</f>
      </c>
      <c r="G110" s="7" t="s">
        <f>=DATEDIF(A110,$O$2,"ym")</f>
      </c>
      <c r="H110" s="7" t="s">
        <f>=DATEDIF(A110,$O$2,"md")</f>
      </c>
      <c r="I110" s="7" t="n">
        <v>98</v>
      </c>
      <c r="J110" s="17" t="n">
        <v>620.44</v>
      </c>
      <c r="K110" s="6" t="s">
        <f>=Портфель!F23*Портфель!G23/100*Портфель!$Q$13+Портфель!H23*Портфель!$Q$13</f>
      </c>
      <c r="L110" s="6" t="s">
        <f>=E110*K110</f>
      </c>
      <c r="M110" s="6" t="s">
        <f>=(K110-J110)*E110</f>
      </c>
      <c r="N110" s="6" t="s">
        <f>=MAX(0,M110*0.13)</f>
      </c>
    </row>
    <row collapsed="false" customFormat="false" customHeight="false" hidden="false" ht="12.1" outlineLevel="0" r="111">
      <c r="A111" s="36" t="n">
        <v>46171</v>
      </c>
      <c r="B111" s="16" t="s">
        <v>697</v>
      </c>
      <c r="C111" s="16" t="s">
        <v>78</v>
      </c>
      <c r="D111" s="16" t="s">
        <v>79</v>
      </c>
      <c r="E111" s="17" t="n">
        <v>11</v>
      </c>
      <c r="F111" s="7" t="s">
        <f>=DATEDIF(A111,$O$2,"y")</f>
      </c>
      <c r="G111" s="7" t="s">
        <f>=DATEDIF(A111,$O$2,"ym")</f>
      </c>
      <c r="H111" s="7" t="s">
        <f>=DATEDIF(A111,$O$2,"md")</f>
      </c>
      <c r="I111" s="7" t="n">
        <v>90</v>
      </c>
      <c r="J111" s="17" t="n">
        <v>617.28545454545</v>
      </c>
      <c r="K111" s="6" t="s">
        <f>=Портфель!F23*Портфель!G23/100*Портфель!$Q$13+Портфель!H23*Портфель!$Q$13</f>
      </c>
      <c r="L111" s="6" t="s">
        <f>=E111*K111</f>
      </c>
      <c r="M111" s="6" t="s">
        <f>=(K111-J111)*E111</f>
      </c>
      <c r="N111" s="6" t="s">
        <f>=MAX(0,M111*0.13)</f>
      </c>
    </row>
    <row collapsed="false" customFormat="false" customHeight="false" hidden="false" ht="12.1" outlineLevel="0" r="112">
      <c r="A112" s="36" t="n">
        <v>46172</v>
      </c>
      <c r="B112" s="16" t="s">
        <v>697</v>
      </c>
      <c r="C112" s="16" t="s">
        <v>78</v>
      </c>
      <c r="D112" s="16" t="s">
        <v>79</v>
      </c>
      <c r="E112" s="17" t="n">
        <v>73</v>
      </c>
      <c r="F112" s="7" t="s">
        <f>=DATEDIF(A112,$O$2,"y")</f>
      </c>
      <c r="G112" s="7" t="s">
        <f>=DATEDIF(A112,$O$2,"ym")</f>
      </c>
      <c r="H112" s="7" t="s">
        <f>=DATEDIF(A112,$O$2,"md")</f>
      </c>
      <c r="I112" s="7" t="n">
        <v>89</v>
      </c>
      <c r="J112" s="17" t="n">
        <v>618.95794520548</v>
      </c>
      <c r="K112" s="6" t="s">
        <f>=Портфель!F23*Портфель!G23/100*Портфель!$Q$13+Портфель!H23*Портфель!$Q$13</f>
      </c>
      <c r="L112" s="6" t="s">
        <f>=E112*K112</f>
      </c>
      <c r="M112" s="6" t="s">
        <f>=(K112-J112)*E112</f>
      </c>
      <c r="N112" s="6" t="s">
        <f>=MAX(0,M112*0.13)</f>
      </c>
    </row>
    <row collapsed="false" customFormat="false" customHeight="false" hidden="false" ht="12.1" outlineLevel="0" r="113">
      <c r="A113" s="36" t="n">
        <v>46232</v>
      </c>
      <c r="B113" s="16" t="s">
        <v>697</v>
      </c>
      <c r="C113" s="16" t="s">
        <v>78</v>
      </c>
      <c r="D113" s="16" t="s">
        <v>79</v>
      </c>
      <c r="E113" s="17" t="n">
        <v>4</v>
      </c>
      <c r="F113" s="7" t="s">
        <f>=DATEDIF(A113,$O$2,"y")</f>
      </c>
      <c r="G113" s="7" t="s">
        <f>=DATEDIF(A113,$O$2,"ym")</f>
      </c>
      <c r="H113" s="7" t="s">
        <f>=DATEDIF(A113,$O$2,"md")</f>
      </c>
      <c r="I113" s="7" t="n">
        <v>29</v>
      </c>
      <c r="J113" s="17" t="n">
        <v>576.3</v>
      </c>
      <c r="K113" s="6" t="s">
        <f>=Портфель!F23*Портфель!G23/100*Портфель!$Q$13+Портфель!H23*Портфель!$Q$13</f>
      </c>
      <c r="L113" s="6" t="s">
        <f>=E113*K113</f>
      </c>
      <c r="M113" s="6" t="s">
        <f>=(K113-J113)*E113</f>
      </c>
      <c r="N113" s="6" t="s">
        <f>=MAX(0,M113*0.13)</f>
      </c>
    </row>
    <row collapsed="false" customFormat="false" customHeight="false" hidden="false" ht="12.1" outlineLevel="0" r="114">
      <c r="A114" s="36" t="n">
        <v>46243</v>
      </c>
      <c r="B114" s="16" t="s">
        <v>697</v>
      </c>
      <c r="C114" s="16" t="s">
        <v>78</v>
      </c>
      <c r="D114" s="16" t="s">
        <v>79</v>
      </c>
      <c r="E114" s="17" t="n">
        <v>4</v>
      </c>
      <c r="F114" s="7" t="s">
        <f>=DATEDIF(A114,$O$2,"y")</f>
      </c>
      <c r="G114" s="7" t="s">
        <f>=DATEDIF(A114,$O$2,"ym")</f>
      </c>
      <c r="H114" s="7" t="s">
        <f>=DATEDIF(A114,$O$2,"md")</f>
      </c>
      <c r="I114" s="7" t="n">
        <v>18</v>
      </c>
      <c r="J114" s="17" t="n">
        <v>582.4625</v>
      </c>
      <c r="K114" s="6" t="s">
        <f>=Портфель!F23*Портфель!G23/100*Портфель!$Q$13+Портфель!H23*Портфель!$Q$13</f>
      </c>
      <c r="L114" s="6" t="s">
        <f>=E114*K114</f>
      </c>
      <c r="M114" s="6" t="s">
        <f>=(K114-J114)*E114</f>
      </c>
      <c r="N114" s="6" t="s">
        <f>=MAX(0,M114*0.13)</f>
      </c>
    </row>
    <row collapsed="false" customFormat="false" customHeight="false" hidden="false" ht="12.1" outlineLevel="0" r="115">
      <c r="A115" s="36" t="n">
        <v>46044</v>
      </c>
      <c r="B115" s="16" t="s">
        <v>697</v>
      </c>
      <c r="C115" s="16" t="s">
        <v>81</v>
      </c>
      <c r="D115" s="16" t="s">
        <v>82</v>
      </c>
      <c r="E115" s="17" t="n">
        <v>1</v>
      </c>
      <c r="F115" s="7" t="s">
        <f>=DATEDIF(A115,$O$2,"y")</f>
      </c>
      <c r="G115" s="7" t="s">
        <f>=DATEDIF(A115,$O$2,"ym")</f>
      </c>
      <c r="H115" s="7" t="s">
        <f>=DATEDIF(A115,$O$2,"md")</f>
      </c>
      <c r="I115" s="7" t="n">
        <v>217</v>
      </c>
      <c r="J115" s="17" t="n">
        <v>892.81</v>
      </c>
      <c r="K115" s="6" t="s">
        <f>=Портфель!F24*Портфель!G24/100*Портфель!$Q$13+Портфель!H24*Портфель!$Q$13</f>
      </c>
      <c r="L115" s="6" t="s">
        <f>=E115*K115</f>
      </c>
      <c r="M115" s="6" t="s">
        <f>=(K115-J115)*E115</f>
      </c>
      <c r="N115" s="6" t="s">
        <f>=MAX(0,M115*0.13)</f>
      </c>
    </row>
    <row collapsed="false" customFormat="false" customHeight="false" hidden="false" ht="12.1" outlineLevel="0" r="116">
      <c r="A116" s="36" t="n">
        <v>46044</v>
      </c>
      <c r="B116" s="16" t="s">
        <v>697</v>
      </c>
      <c r="C116" s="16" t="s">
        <v>81</v>
      </c>
      <c r="D116" s="16" t="s">
        <v>82</v>
      </c>
      <c r="E116" s="17" t="n">
        <v>2</v>
      </c>
      <c r="F116" s="7" t="s">
        <f>=DATEDIF(A116,$O$2,"y")</f>
      </c>
      <c r="G116" s="7" t="s">
        <f>=DATEDIF(A116,$O$2,"ym")</f>
      </c>
      <c r="H116" s="7" t="s">
        <f>=DATEDIF(A116,$O$2,"md")</f>
      </c>
      <c r="I116" s="7" t="n">
        <v>217</v>
      </c>
      <c r="J116" s="17" t="n">
        <v>893.205</v>
      </c>
      <c r="K116" s="6" t="s">
        <f>=Портфель!F24*Портфель!G24/100*Портфель!$Q$13+Портфель!H24*Портфель!$Q$13</f>
      </c>
      <c r="L116" s="6" t="s">
        <f>=E116*K116</f>
      </c>
      <c r="M116" s="6" t="s">
        <f>=(K116-J116)*E116</f>
      </c>
      <c r="N116" s="6" t="s">
        <f>=MAX(0,M116*0.13)</f>
      </c>
    </row>
    <row collapsed="false" customFormat="false" customHeight="false" hidden="false" ht="12.1" outlineLevel="0" r="117">
      <c r="A117" s="36" t="n">
        <v>46052</v>
      </c>
      <c r="B117" s="16" t="s">
        <v>697</v>
      </c>
      <c r="C117" s="16" t="s">
        <v>81</v>
      </c>
      <c r="D117" s="16" t="s">
        <v>82</v>
      </c>
      <c r="E117" s="17" t="n">
        <v>10</v>
      </c>
      <c r="F117" s="7" t="s">
        <f>=DATEDIF(A117,$O$2,"y")</f>
      </c>
      <c r="G117" s="7" t="s">
        <f>=DATEDIF(A117,$O$2,"ym")</f>
      </c>
      <c r="H117" s="7" t="s">
        <f>=DATEDIF(A117,$O$2,"md")</f>
      </c>
      <c r="I117" s="7" t="n">
        <v>209</v>
      </c>
      <c r="J117" s="17" t="n">
        <v>899.785</v>
      </c>
      <c r="K117" s="6" t="s">
        <f>=Портфель!F24*Портфель!G24/100*Портфель!$Q$13+Портфель!H24*Портфель!$Q$13</f>
      </c>
      <c r="L117" s="6" t="s">
        <f>=E117*K117</f>
      </c>
      <c r="M117" s="6" t="s">
        <f>=(K117-J117)*E117</f>
      </c>
      <c r="N117" s="6" t="s">
        <f>=MAX(0,M117*0.13)</f>
      </c>
    </row>
    <row collapsed="false" customFormat="false" customHeight="false" hidden="false" ht="12.1" outlineLevel="0" r="118">
      <c r="A118" s="36" t="n">
        <v>46172</v>
      </c>
      <c r="B118" s="16" t="s">
        <v>697</v>
      </c>
      <c r="C118" s="16" t="s">
        <v>81</v>
      </c>
      <c r="D118" s="16" t="s">
        <v>82</v>
      </c>
      <c r="E118" s="17" t="n">
        <v>57</v>
      </c>
      <c r="F118" s="7" t="s">
        <f>=DATEDIF(A118,$O$2,"y")</f>
      </c>
      <c r="G118" s="7" t="s">
        <f>=DATEDIF(A118,$O$2,"ym")</f>
      </c>
      <c r="H118" s="7" t="s">
        <f>=DATEDIF(A118,$O$2,"md")</f>
      </c>
      <c r="I118" s="7" t="n">
        <v>89</v>
      </c>
      <c r="J118" s="17" t="n">
        <v>942.7698245614</v>
      </c>
      <c r="K118" s="6" t="s">
        <f>=Портфель!F24*Портфель!G24/100*Портфель!$Q$13+Портфель!H24*Портфель!$Q$13</f>
      </c>
      <c r="L118" s="6" t="s">
        <f>=E118*K118</f>
      </c>
      <c r="M118" s="6" t="s">
        <f>=(K118-J118)*E118</f>
      </c>
      <c r="N118" s="6" t="s">
        <f>=MAX(0,M118*0.13)</f>
      </c>
    </row>
    <row collapsed="false" customFormat="false" customHeight="false" hidden="false" ht="12.1" outlineLevel="0" r="119">
      <c r="A119" s="36" t="n">
        <v>46125</v>
      </c>
      <c r="B119" s="16" t="s">
        <v>697</v>
      </c>
      <c r="C119" s="16" t="s">
        <v>84</v>
      </c>
      <c r="D119" s="16" t="s">
        <v>85</v>
      </c>
      <c r="E119" s="17" t="n">
        <v>3</v>
      </c>
      <c r="F119" s="7" t="s">
        <f>=DATEDIF(A119,$O$2,"y")</f>
      </c>
      <c r="G119" s="7" t="s">
        <f>=DATEDIF(A119,$O$2,"ym")</f>
      </c>
      <c r="H119" s="7" t="s">
        <f>=DATEDIF(A119,$O$2,"md")</f>
      </c>
      <c r="I119" s="7" t="n">
        <v>136</v>
      </c>
      <c r="J119" s="17" t="n">
        <v>986.21333333333</v>
      </c>
      <c r="K119" s="6" t="s">
        <f>=Портфель!F25*Портфель!G25/100*Портфель!$Q$13+Портфель!H25*Портфель!$Q$13</f>
      </c>
      <c r="L119" s="6" t="s">
        <f>=E119*K119</f>
      </c>
      <c r="M119" s="6" t="s">
        <f>=(K119-J119)*E119</f>
      </c>
      <c r="N119" s="6" t="s">
        <f>=MAX(0,M119*0.13)</f>
      </c>
    </row>
    <row collapsed="false" customFormat="false" customHeight="false" hidden="false" ht="12.1" outlineLevel="0" r="120">
      <c r="A120" s="36" t="n">
        <v>46172</v>
      </c>
      <c r="B120" s="16" t="s">
        <v>697</v>
      </c>
      <c r="C120" s="16" t="s">
        <v>84</v>
      </c>
      <c r="D120" s="16" t="s">
        <v>85</v>
      </c>
      <c r="E120" s="17" t="n">
        <v>54</v>
      </c>
      <c r="F120" s="7" t="s">
        <f>=DATEDIF(A120,$O$2,"y")</f>
      </c>
      <c r="G120" s="7" t="s">
        <f>=DATEDIF(A120,$O$2,"ym")</f>
      </c>
      <c r="H120" s="7" t="s">
        <f>=DATEDIF(A120,$O$2,"md")</f>
      </c>
      <c r="I120" s="7" t="n">
        <v>89</v>
      </c>
      <c r="J120" s="17" t="n">
        <v>939.30351851852</v>
      </c>
      <c r="K120" s="6" t="s">
        <f>=Портфель!F25*Портфель!G25/100*Портфель!$Q$13+Портфель!H25*Портфель!$Q$13</f>
      </c>
      <c r="L120" s="6" t="s">
        <f>=E120*K120</f>
      </c>
      <c r="M120" s="6" t="s">
        <f>=(K120-J120)*E120</f>
      </c>
      <c r="N120" s="6" t="s">
        <f>=MAX(0,M120*0.13)</f>
      </c>
    </row>
    <row collapsed="false" customFormat="false" customHeight="false" hidden="false" ht="12.1" outlineLevel="0" r="121">
      <c r="A121" s="36" t="n">
        <v>46134</v>
      </c>
      <c r="B121" s="16" t="s">
        <v>697</v>
      </c>
      <c r="C121" s="16" t="s">
        <v>87</v>
      </c>
      <c r="D121" s="16" t="s">
        <v>88</v>
      </c>
      <c r="E121" s="17" t="n">
        <v>1</v>
      </c>
      <c r="F121" s="7" t="s">
        <f>=DATEDIF(A121,$O$2,"y")</f>
      </c>
      <c r="G121" s="7" t="s">
        <f>=DATEDIF(A121,$O$2,"ym")</f>
      </c>
      <c r="H121" s="7" t="s">
        <f>=DATEDIF(A121,$O$2,"md")</f>
      </c>
      <c r="I121" s="7" t="n">
        <v>127</v>
      </c>
      <c r="J121" s="17" t="n">
        <v>1029.91</v>
      </c>
      <c r="K121" s="6" t="s">
        <f>=Портфель!F26*Портфель!G26/100*Портфель!$Q$13+Портфель!H26*Портфель!$Q$13</f>
      </c>
      <c r="L121" s="6" t="s">
        <f>=E121*K121</f>
      </c>
      <c r="M121" s="6" t="s">
        <f>=(K121-J121)*E121</f>
      </c>
      <c r="N121" s="6" t="s">
        <f>=MAX(0,M121*0.13)</f>
      </c>
    </row>
    <row collapsed="false" customFormat="false" customHeight="false" hidden="false" ht="12.1" outlineLevel="0" r="122">
      <c r="A122" s="36" t="n">
        <v>46134</v>
      </c>
      <c r="B122" s="16" t="s">
        <v>697</v>
      </c>
      <c r="C122" s="16" t="s">
        <v>87</v>
      </c>
      <c r="D122" s="16" t="s">
        <v>88</v>
      </c>
      <c r="E122" s="17" t="n">
        <v>6</v>
      </c>
      <c r="F122" s="7" t="s">
        <f>=DATEDIF(A122,$O$2,"y")</f>
      </c>
      <c r="G122" s="7" t="s">
        <f>=DATEDIF(A122,$O$2,"ym")</f>
      </c>
      <c r="H122" s="7" t="s">
        <f>=DATEDIF(A122,$O$2,"md")</f>
      </c>
      <c r="I122" s="7" t="n">
        <v>127</v>
      </c>
      <c r="J122" s="17" t="n">
        <v>1029.91</v>
      </c>
      <c r="K122" s="6" t="s">
        <f>=Портфель!F26*Портфель!G26/100*Портфель!$Q$13+Портфель!H26*Портфель!$Q$13</f>
      </c>
      <c r="L122" s="6" t="s">
        <f>=E122*K122</f>
      </c>
      <c r="M122" s="6" t="s">
        <f>=(K122-J122)*E122</f>
      </c>
      <c r="N122" s="6" t="s">
        <f>=MAX(0,M122*0.13)</f>
      </c>
    </row>
    <row collapsed="false" customFormat="false" customHeight="false" hidden="false" ht="12.1" outlineLevel="0" r="123">
      <c r="A123" s="36" t="n">
        <v>46144</v>
      </c>
      <c r="B123" s="16" t="s">
        <v>697</v>
      </c>
      <c r="C123" s="16" t="s">
        <v>87</v>
      </c>
      <c r="D123" s="16" t="s">
        <v>88</v>
      </c>
      <c r="E123" s="17" t="n">
        <v>4</v>
      </c>
      <c r="F123" s="7" t="s">
        <f>=DATEDIF(A123,$O$2,"y")</f>
      </c>
      <c r="G123" s="7" t="s">
        <f>=DATEDIF(A123,$O$2,"ym")</f>
      </c>
      <c r="H123" s="7" t="s">
        <f>=DATEDIF(A123,$O$2,"md")</f>
      </c>
      <c r="I123" s="7" t="n">
        <v>117</v>
      </c>
      <c r="J123" s="17" t="n">
        <v>1039.5275</v>
      </c>
      <c r="K123" s="6" t="s">
        <f>=Портфель!F26*Портфель!G26/100*Портфель!$Q$13+Портфель!H26*Портфель!$Q$13</f>
      </c>
      <c r="L123" s="6" t="s">
        <f>=E123*K123</f>
      </c>
      <c r="M123" s="6" t="s">
        <f>=(K123-J123)*E123</f>
      </c>
      <c r="N123" s="6" t="s">
        <f>=MAX(0,M123*0.13)</f>
      </c>
    </row>
    <row collapsed="false" customFormat="false" customHeight="false" hidden="false" ht="12.1" outlineLevel="0" r="124">
      <c r="A124" s="36" t="n">
        <v>46146</v>
      </c>
      <c r="B124" s="16" t="s">
        <v>697</v>
      </c>
      <c r="C124" s="16" t="s">
        <v>87</v>
      </c>
      <c r="D124" s="16" t="s">
        <v>88</v>
      </c>
      <c r="E124" s="17" t="n">
        <v>1</v>
      </c>
      <c r="F124" s="7" t="s">
        <f>=DATEDIF(A124,$O$2,"y")</f>
      </c>
      <c r="G124" s="7" t="s">
        <f>=DATEDIF(A124,$O$2,"ym")</f>
      </c>
      <c r="H124" s="7" t="s">
        <f>=DATEDIF(A124,$O$2,"md")</f>
      </c>
      <c r="I124" s="7" t="n">
        <v>115</v>
      </c>
      <c r="J124" s="17" t="n">
        <v>1034.62</v>
      </c>
      <c r="K124" s="6" t="s">
        <f>=Портфель!F26*Портфель!G26/100*Портфель!$Q$13+Портфель!H26*Портфель!$Q$13</f>
      </c>
      <c r="L124" s="6" t="s">
        <f>=E124*K124</f>
      </c>
      <c r="M124" s="6" t="s">
        <f>=(K124-J124)*E124</f>
      </c>
      <c r="N124" s="6" t="s">
        <f>=MAX(0,M124*0.13)</f>
      </c>
    </row>
    <row collapsed="false" customFormat="false" customHeight="false" hidden="false" ht="12.1" outlineLevel="0" r="125">
      <c r="A125" s="36" t="n">
        <v>46226</v>
      </c>
      <c r="B125" s="16" t="s">
        <v>697</v>
      </c>
      <c r="C125" s="16" t="s">
        <v>87</v>
      </c>
      <c r="D125" s="16" t="s">
        <v>88</v>
      </c>
      <c r="E125" s="17" t="n">
        <v>2</v>
      </c>
      <c r="F125" s="7" t="s">
        <f>=DATEDIF(A125,$O$2,"y")</f>
      </c>
      <c r="G125" s="7" t="s">
        <f>=DATEDIF(A125,$O$2,"ym")</f>
      </c>
      <c r="H125" s="7" t="s">
        <f>=DATEDIF(A125,$O$2,"md")</f>
      </c>
      <c r="I125" s="7" t="n">
        <v>36</v>
      </c>
      <c r="J125" s="17" t="n">
        <v>1006.875</v>
      </c>
      <c r="K125" s="6" t="s">
        <f>=Портфель!F26*Портфель!G26/100*Портфель!$Q$13+Портфель!H26*Портфель!$Q$13</f>
      </c>
      <c r="L125" s="6" t="s">
        <f>=E125*K125</f>
      </c>
      <c r="M125" s="6" t="s">
        <f>=(K125-J125)*E125</f>
      </c>
      <c r="N125" s="6" t="s">
        <f>=MAX(0,M125*0.13)</f>
      </c>
    </row>
    <row collapsed="false" customFormat="false" customHeight="false" hidden="false" ht="12.1" outlineLevel="0" r="126">
      <c r="A126" s="36" t="n">
        <v>46232</v>
      </c>
      <c r="B126" s="16" t="s">
        <v>697</v>
      </c>
      <c r="C126" s="16" t="s">
        <v>87</v>
      </c>
      <c r="D126" s="16" t="s">
        <v>88</v>
      </c>
      <c r="E126" s="17" t="n">
        <v>1</v>
      </c>
      <c r="F126" s="7" t="s">
        <f>=DATEDIF(A126,$O$2,"y")</f>
      </c>
      <c r="G126" s="7" t="s">
        <f>=DATEDIF(A126,$O$2,"ym")</f>
      </c>
      <c r="H126" s="7" t="s">
        <f>=DATEDIF(A126,$O$2,"md")</f>
      </c>
      <c r="I126" s="7" t="n">
        <v>29</v>
      </c>
      <c r="J126" s="17" t="n">
        <v>1027.26</v>
      </c>
      <c r="K126" s="6" t="s">
        <f>=Портфель!F26*Портфель!G26/100*Портфель!$Q$13+Портфель!H26*Портфель!$Q$13</f>
      </c>
      <c r="L126" s="6" t="s">
        <f>=E126*K126</f>
      </c>
      <c r="M126" s="6" t="s">
        <f>=(K126-J126)*E126</f>
      </c>
      <c r="N126" s="6" t="s">
        <f>=MAX(0,M126*0.13)</f>
      </c>
    </row>
    <row collapsed="false" customFormat="false" customHeight="false" hidden="false" ht="12.1" outlineLevel="0" r="127">
      <c r="A127" s="36" t="n">
        <v>46157</v>
      </c>
      <c r="B127" s="16" t="s">
        <v>697</v>
      </c>
      <c r="C127" s="16" t="s">
        <v>90</v>
      </c>
      <c r="D127" s="16" t="s">
        <v>91</v>
      </c>
      <c r="E127" s="17" t="n">
        <v>8</v>
      </c>
      <c r="F127" s="7" t="s">
        <f>=DATEDIF(A127,$O$2,"y")</f>
      </c>
      <c r="G127" s="7" t="s">
        <f>=DATEDIF(A127,$O$2,"ym")</f>
      </c>
      <c r="H127" s="7" t="s">
        <f>=DATEDIF(A127,$O$2,"md")</f>
      </c>
      <c r="I127" s="7" t="n">
        <v>105</v>
      </c>
      <c r="J127" s="17" t="n">
        <v>1009.51875</v>
      </c>
      <c r="K127" s="6" t="s">
        <f>=Портфель!F27*Портфель!G27/100*Портфель!$Q$13+Портфель!H27*Портфель!$Q$13</f>
      </c>
      <c r="L127" s="6" t="s">
        <f>=E127*K127</f>
      </c>
      <c r="M127" s="6" t="s">
        <f>=(K127-J127)*E127</f>
      </c>
      <c r="N127" s="6" t="s">
        <f>=MAX(0,M127*0.13)</f>
      </c>
    </row>
    <row collapsed="false" customFormat="false" customHeight="false" hidden="false" ht="12.1" outlineLevel="0" r="128">
      <c r="A128" s="36" t="n">
        <v>46157</v>
      </c>
      <c r="B128" s="16" t="s">
        <v>697</v>
      </c>
      <c r="C128" s="16" t="s">
        <v>90</v>
      </c>
      <c r="D128" s="16" t="s">
        <v>91</v>
      </c>
      <c r="E128" s="17" t="n">
        <v>1</v>
      </c>
      <c r="F128" s="7" t="s">
        <f>=DATEDIF(A128,$O$2,"y")</f>
      </c>
      <c r="G128" s="7" t="s">
        <f>=DATEDIF(A128,$O$2,"ym")</f>
      </c>
      <c r="H128" s="7" t="s">
        <f>=DATEDIF(A128,$O$2,"md")</f>
      </c>
      <c r="I128" s="7" t="n">
        <v>105</v>
      </c>
      <c r="J128" s="17" t="n">
        <v>1009.53</v>
      </c>
      <c r="K128" s="6" t="s">
        <f>=Портфель!F27*Портфель!G27/100*Портфель!$Q$13+Портфель!H27*Портфель!$Q$13</f>
      </c>
      <c r="L128" s="6" t="s">
        <f>=E128*K128</f>
      </c>
      <c r="M128" s="6" t="s">
        <f>=(K128-J128)*E128</f>
      </c>
      <c r="N128" s="6" t="s">
        <f>=MAX(0,M128*0.13)</f>
      </c>
    </row>
    <row collapsed="false" customFormat="false" customHeight="false" hidden="false" ht="12.1" outlineLevel="0" r="129">
      <c r="A129" s="36" t="n">
        <v>46157</v>
      </c>
      <c r="B129" s="16" t="s">
        <v>697</v>
      </c>
      <c r="C129" s="16" t="s">
        <v>90</v>
      </c>
      <c r="D129" s="16" t="s">
        <v>91</v>
      </c>
      <c r="E129" s="17" t="n">
        <v>1</v>
      </c>
      <c r="F129" s="7" t="s">
        <f>=DATEDIF(A129,$O$2,"y")</f>
      </c>
      <c r="G129" s="7" t="s">
        <f>=DATEDIF(A129,$O$2,"ym")</f>
      </c>
      <c r="H129" s="7" t="s">
        <f>=DATEDIF(A129,$O$2,"md")</f>
      </c>
      <c r="I129" s="7" t="n">
        <v>104</v>
      </c>
      <c r="J129" s="17" t="n">
        <v>1009.62</v>
      </c>
      <c r="K129" s="6" t="s">
        <f>=Портфель!F27*Портфель!G27/100*Портфель!$Q$13+Портфель!H27*Портфель!$Q$13</f>
      </c>
      <c r="L129" s="6" t="s">
        <f>=E129*K129</f>
      </c>
      <c r="M129" s="6" t="s">
        <f>=(K129-J129)*E129</f>
      </c>
      <c r="N129" s="6" t="s">
        <f>=MAX(0,M129*0.13)</f>
      </c>
    </row>
    <row collapsed="false" customFormat="false" customHeight="false" hidden="false" ht="12.1" outlineLevel="0" r="130">
      <c r="A130" s="36" t="n">
        <v>46176</v>
      </c>
      <c r="B130" s="16" t="s">
        <v>697</v>
      </c>
      <c r="C130" s="16" t="s">
        <v>90</v>
      </c>
      <c r="D130" s="16" t="s">
        <v>91</v>
      </c>
      <c r="E130" s="17" t="n">
        <v>4</v>
      </c>
      <c r="F130" s="7" t="s">
        <f>=DATEDIF(A130,$O$2,"y")</f>
      </c>
      <c r="G130" s="7" t="s">
        <f>=DATEDIF(A130,$O$2,"ym")</f>
      </c>
      <c r="H130" s="7" t="s">
        <f>=DATEDIF(A130,$O$2,"md")</f>
      </c>
      <c r="I130" s="7" t="n">
        <v>85</v>
      </c>
      <c r="J130" s="17" t="n">
        <v>1010.0875</v>
      </c>
      <c r="K130" s="6" t="s">
        <f>=Портфель!F27*Портфель!G27/100*Портфель!$Q$13+Портфель!H27*Портфель!$Q$13</f>
      </c>
      <c r="L130" s="6" t="s">
        <f>=E130*K130</f>
      </c>
      <c r="M130" s="6" t="s">
        <f>=(K130-J130)*E130</f>
      </c>
      <c r="N130" s="6" t="s">
        <f>=MAX(0,M130*0.13)</f>
      </c>
    </row>
    <row collapsed="false" customFormat="false" customHeight="false" hidden="false" ht="12.1" outlineLevel="0" r="131">
      <c r="A131" s="36" t="n">
        <v>46176</v>
      </c>
      <c r="B131" s="16" t="s">
        <v>697</v>
      </c>
      <c r="C131" s="16" t="s">
        <v>90</v>
      </c>
      <c r="D131" s="16" t="s">
        <v>91</v>
      </c>
      <c r="E131" s="17" t="n">
        <v>1</v>
      </c>
      <c r="F131" s="7" t="s">
        <f>=DATEDIF(A131,$O$2,"y")</f>
      </c>
      <c r="G131" s="7" t="s">
        <f>=DATEDIF(A131,$O$2,"ym")</f>
      </c>
      <c r="H131" s="7" t="s">
        <f>=DATEDIF(A131,$O$2,"md")</f>
      </c>
      <c r="I131" s="7" t="n">
        <v>85</v>
      </c>
      <c r="J131" s="17" t="n">
        <v>1010.08</v>
      </c>
      <c r="K131" s="6" t="s">
        <f>=Портфель!F27*Портфель!G27/100*Портфель!$Q$13+Портфель!H27*Портфель!$Q$13</f>
      </c>
      <c r="L131" s="6" t="s">
        <f>=E131*K131</f>
      </c>
      <c r="M131" s="6" t="s">
        <f>=(K131-J131)*E131</f>
      </c>
      <c r="N131" s="6" t="s">
        <f>=MAX(0,M131*0.13)</f>
      </c>
    </row>
    <row collapsed="false" customFormat="false" customHeight="false" hidden="false" ht="12.1" outlineLevel="0" r="132">
      <c r="A132" s="36" t="n">
        <v>46065</v>
      </c>
      <c r="B132" s="16" t="s">
        <v>697</v>
      </c>
      <c r="C132" s="16" t="s">
        <v>93</v>
      </c>
      <c r="D132" s="16" t="s">
        <v>94</v>
      </c>
      <c r="E132" s="17" t="n">
        <v>1</v>
      </c>
      <c r="F132" s="7" t="s">
        <f>=DATEDIF(A132,$O$2,"y")</f>
      </c>
      <c r="G132" s="7" t="s">
        <f>=DATEDIF(A132,$O$2,"ym")</f>
      </c>
      <c r="H132" s="7" t="s">
        <f>=DATEDIF(A132,$O$2,"md")</f>
      </c>
      <c r="I132" s="7" t="n">
        <v>196</v>
      </c>
      <c r="J132" s="17" t="n">
        <v>952.38</v>
      </c>
      <c r="K132" s="6" t="s">
        <f>=Портфель!F28*Портфель!G28/100*Портфель!$Q$13+Портфель!H28*Портфель!$Q$13</f>
      </c>
      <c r="L132" s="6" t="s">
        <f>=E132*K132</f>
      </c>
      <c r="M132" s="6" t="s">
        <f>=(K132-J132)*E132</f>
      </c>
      <c r="N132" s="6" t="s">
        <f>=MAX(0,M132*0.13)</f>
      </c>
    </row>
    <row collapsed="false" customFormat="false" customHeight="false" hidden="false" ht="12.1" outlineLevel="0" r="133">
      <c r="A133" s="36" t="n">
        <v>46078</v>
      </c>
      <c r="B133" s="16" t="s">
        <v>697</v>
      </c>
      <c r="C133" s="16" t="s">
        <v>93</v>
      </c>
      <c r="D133" s="16" t="s">
        <v>94</v>
      </c>
      <c r="E133" s="17" t="n">
        <v>5</v>
      </c>
      <c r="F133" s="7" t="s">
        <f>=DATEDIF(A133,$O$2,"y")</f>
      </c>
      <c r="G133" s="7" t="s">
        <f>=DATEDIF(A133,$O$2,"ym")</f>
      </c>
      <c r="H133" s="7" t="s">
        <f>=DATEDIF(A133,$O$2,"md")</f>
      </c>
      <c r="I133" s="7" t="n">
        <v>184</v>
      </c>
      <c r="J133" s="17" t="n">
        <v>976.446</v>
      </c>
      <c r="K133" s="6" t="s">
        <f>=Портфель!F28*Портфель!G28/100*Портфель!$Q$13+Портфель!H28*Портфель!$Q$13</f>
      </c>
      <c r="L133" s="6" t="s">
        <f>=E133*K133</f>
      </c>
      <c r="M133" s="6" t="s">
        <f>=(K133-J133)*E133</f>
      </c>
      <c r="N133" s="6" t="s">
        <f>=MAX(0,M133*0.13)</f>
      </c>
    </row>
    <row collapsed="false" customFormat="false" customHeight="false" hidden="false" ht="12.1" outlineLevel="0" r="134">
      <c r="A134" s="36" t="n">
        <v>46083</v>
      </c>
      <c r="B134" s="16" t="s">
        <v>697</v>
      </c>
      <c r="C134" s="16" t="s">
        <v>93</v>
      </c>
      <c r="D134" s="16" t="s">
        <v>94</v>
      </c>
      <c r="E134" s="17" t="n">
        <v>10</v>
      </c>
      <c r="F134" s="7" t="s">
        <f>=DATEDIF(A134,$O$2,"y")</f>
      </c>
      <c r="G134" s="7" t="s">
        <f>=DATEDIF(A134,$O$2,"ym")</f>
      </c>
      <c r="H134" s="7" t="s">
        <f>=DATEDIF(A134,$O$2,"md")</f>
      </c>
      <c r="I134" s="7" t="n">
        <v>178</v>
      </c>
      <c r="J134" s="17" t="n">
        <v>976.679</v>
      </c>
      <c r="K134" s="6" t="s">
        <f>=Портфель!F28*Портфель!G28/100*Портфель!$Q$13+Портфель!H28*Портфель!$Q$13</f>
      </c>
      <c r="L134" s="6" t="s">
        <f>=E134*K134</f>
      </c>
      <c r="M134" s="6" t="s">
        <f>=(K134-J134)*E134</f>
      </c>
      <c r="N134" s="6" t="s">
        <f>=MAX(0,M134*0.13)</f>
      </c>
    </row>
    <row collapsed="false" customFormat="false" customHeight="false" hidden="false" ht="12.1" outlineLevel="0" r="135">
      <c r="A135" s="36" t="n">
        <v>46083</v>
      </c>
      <c r="B135" s="16" t="s">
        <v>697</v>
      </c>
      <c r="C135" s="16" t="s">
        <v>96</v>
      </c>
      <c r="D135" s="16" t="s">
        <v>97</v>
      </c>
      <c r="E135" s="17" t="n">
        <v>5</v>
      </c>
      <c r="F135" s="7" t="s">
        <f>=DATEDIF(A135,$O$2,"y")</f>
      </c>
      <c r="G135" s="7" t="s">
        <f>=DATEDIF(A135,$O$2,"ym")</f>
      </c>
      <c r="H135" s="7" t="s">
        <f>=DATEDIF(A135,$O$2,"md")</f>
      </c>
      <c r="I135" s="7" t="n">
        <v>178</v>
      </c>
      <c r="J135" s="17" t="n">
        <v>1004.006</v>
      </c>
      <c r="K135" s="6" t="s">
        <f>=Портфель!F29*Портфель!G29/100*Портфель!$Q$13+Портфель!H29*Портфель!$Q$13</f>
      </c>
      <c r="L135" s="6" t="s">
        <f>=E135*K135</f>
      </c>
      <c r="M135" s="6" t="s">
        <f>=(K135-J135)*E135</f>
      </c>
      <c r="N135" s="6" t="s">
        <f>=MAX(0,M135*0.13)</f>
      </c>
    </row>
    <row collapsed="false" customFormat="false" customHeight="false" hidden="false" ht="12.1" outlineLevel="0" r="136">
      <c r="A136" s="36" t="n">
        <v>45447</v>
      </c>
      <c r="B136" s="16" t="s">
        <v>697</v>
      </c>
      <c r="C136" s="16" t="s">
        <v>99</v>
      </c>
      <c r="D136" s="16" t="s">
        <v>100</v>
      </c>
      <c r="E136" s="17" t="n">
        <v>2</v>
      </c>
      <c r="F136" s="7" t="s">
        <f>=DATEDIF(A136,$O$2,"y")</f>
      </c>
      <c r="G136" s="7" t="s">
        <f>=DATEDIF(A136,$O$2,"ym")</f>
      </c>
      <c r="H136" s="7" t="s">
        <f>=DATEDIF(A136,$O$2,"md")</f>
      </c>
      <c r="I136" s="7" t="n">
        <v>814</v>
      </c>
      <c r="J136" s="17" t="n">
        <v>824.71</v>
      </c>
      <c r="K136" s="6" t="s">
        <f>=Портфель!F30*Портфель!G30/100*Портфель!$Q$13+Портфель!H30*Портфель!$Q$13</f>
      </c>
      <c r="L136" s="6" t="s">
        <f>=E136*K136</f>
      </c>
      <c r="M136" s="6" t="s">
        <f>=(K136-J136)*E136</f>
      </c>
      <c r="N136" s="6" t="s">
        <f>=MAX(0,M136*0.13)</f>
      </c>
    </row>
    <row collapsed="false" customFormat="false" customHeight="false" hidden="false" ht="12.1" outlineLevel="0" r="137">
      <c r="A137" s="36" t="n">
        <v>45602</v>
      </c>
      <c r="B137" s="16" t="s">
        <v>697</v>
      </c>
      <c r="C137" s="16" t="s">
        <v>99</v>
      </c>
      <c r="D137" s="16" t="s">
        <v>100</v>
      </c>
      <c r="E137" s="17" t="n">
        <v>1</v>
      </c>
      <c r="F137" s="7" t="s">
        <f>=DATEDIF(A137,$O$2,"y")</f>
      </c>
      <c r="G137" s="7" t="s">
        <f>=DATEDIF(A137,$O$2,"ym")</f>
      </c>
      <c r="H137" s="7" t="s">
        <f>=DATEDIF(A137,$O$2,"md")</f>
      </c>
      <c r="I137" s="7" t="n">
        <v>659</v>
      </c>
      <c r="J137" s="17" t="n">
        <v>722.48</v>
      </c>
      <c r="K137" s="6" t="s">
        <f>=Портфель!F30*Портфель!G30/100*Портфель!$Q$13+Портфель!H30*Портфель!$Q$13</f>
      </c>
      <c r="L137" s="6" t="s">
        <f>=E137*K137</f>
      </c>
      <c r="M137" s="6" t="s">
        <f>=(K137-J137)*E137</f>
      </c>
      <c r="N137" s="6" t="s">
        <f>=MAX(0,M137*0.13)</f>
      </c>
    </row>
    <row collapsed="false" customFormat="false" customHeight="false" hidden="false" ht="12.1" outlineLevel="0" r="138">
      <c r="A138" s="36" t="n">
        <v>45630</v>
      </c>
      <c r="B138" s="16" t="s">
        <v>697</v>
      </c>
      <c r="C138" s="16" t="s">
        <v>99</v>
      </c>
      <c r="D138" s="16" t="s">
        <v>100</v>
      </c>
      <c r="E138" s="17" t="n">
        <v>2</v>
      </c>
      <c r="F138" s="7" t="s">
        <f>=DATEDIF(A138,$O$2,"y")</f>
      </c>
      <c r="G138" s="7" t="s">
        <f>=DATEDIF(A138,$O$2,"ym")</f>
      </c>
      <c r="H138" s="7" t="s">
        <f>=DATEDIF(A138,$O$2,"md")</f>
      </c>
      <c r="I138" s="7" t="n">
        <v>631</v>
      </c>
      <c r="J138" s="17" t="n">
        <v>740.865</v>
      </c>
      <c r="K138" s="6" t="s">
        <f>=Портфель!F30*Портфель!G30/100*Портфель!$Q$13+Портфель!H30*Портфель!$Q$13</f>
      </c>
      <c r="L138" s="6" t="s">
        <f>=E138*K138</f>
      </c>
      <c r="M138" s="6" t="s">
        <f>=(K138-J138)*E138</f>
      </c>
      <c r="N138" s="6" t="s">
        <f>=MAX(0,M138*0.13)</f>
      </c>
    </row>
    <row collapsed="false" customFormat="false" customHeight="false" hidden="false" ht="12.1" outlineLevel="0" r="139">
      <c r="A139" s="36" t="n">
        <v>45383</v>
      </c>
      <c r="B139" s="16" t="s">
        <v>697</v>
      </c>
      <c r="C139" s="16" t="s">
        <v>102</v>
      </c>
      <c r="D139" s="16" t="s">
        <v>103</v>
      </c>
      <c r="E139" s="17" t="n">
        <v>2</v>
      </c>
      <c r="F139" s="7" t="s">
        <f>=DATEDIF(A139,$O$2,"y")</f>
      </c>
      <c r="G139" s="7" t="s">
        <f>=DATEDIF(A139,$O$2,"ym")</f>
      </c>
      <c r="H139" s="7" t="s">
        <f>=DATEDIF(A139,$O$2,"md")</f>
      </c>
      <c r="I139" s="7" t="n">
        <v>878</v>
      </c>
      <c r="J139" s="17" t="n">
        <v>861.645</v>
      </c>
      <c r="K139" s="6" t="s">
        <f>=Портфель!F31*Портфель!G31/100*Портфель!$Q$13+Портфель!H31*Портфель!$Q$13</f>
      </c>
      <c r="L139" s="6" t="s">
        <f>=E139*K139</f>
      </c>
      <c r="M139" s="6" t="s">
        <f>=(K139-J139)*E139</f>
      </c>
      <c r="N139" s="6" t="s">
        <f>=MAX(0,M139*0.13)</f>
      </c>
    </row>
    <row collapsed="false" customFormat="false" customHeight="false" hidden="false" ht="12.1" outlineLevel="0" r="140">
      <c r="A140" s="36" t="n">
        <v>45993</v>
      </c>
      <c r="B140" s="16" t="s">
        <v>697</v>
      </c>
      <c r="C140" s="16" t="s">
        <v>102</v>
      </c>
      <c r="D140" s="16" t="s">
        <v>103</v>
      </c>
      <c r="E140" s="17" t="n">
        <v>3</v>
      </c>
      <c r="F140" s="7" t="s">
        <f>=DATEDIF(A140,$O$2,"y")</f>
      </c>
      <c r="G140" s="7" t="s">
        <f>=DATEDIF(A140,$O$2,"ym")</f>
      </c>
      <c r="H140" s="7" t="s">
        <f>=DATEDIF(A140,$O$2,"md")</f>
      </c>
      <c r="I140" s="7" t="n">
        <v>268</v>
      </c>
      <c r="J140" s="17" t="n">
        <v>799.55666666667</v>
      </c>
      <c r="K140" s="6" t="s">
        <f>=Портфель!F31*Портфель!G31/100*Портфель!$Q$13+Портфель!H31*Портфель!$Q$13</f>
      </c>
      <c r="L140" s="6" t="s">
        <f>=E140*K140</f>
      </c>
      <c r="M140" s="6" t="s">
        <f>=(K140-J140)*E140</f>
      </c>
      <c r="N140" s="6" t="s">
        <f>=MAX(0,M140*0.13)</f>
      </c>
    </row>
    <row collapsed="false" customFormat="false" customHeight="false" hidden="false" ht="12.1" outlineLevel="0" r="141">
      <c r="A141" s="36" t="n">
        <v>45383</v>
      </c>
      <c r="B141" s="16" t="s">
        <v>697</v>
      </c>
      <c r="C141" s="16" t="s">
        <v>105</v>
      </c>
      <c r="D141" s="16" t="s">
        <v>106</v>
      </c>
      <c r="E141" s="17" t="n">
        <v>2</v>
      </c>
      <c r="F141" s="7" t="s">
        <f>=DATEDIF(A141,$O$2,"y")</f>
      </c>
      <c r="G141" s="7" t="s">
        <f>=DATEDIF(A141,$O$2,"ym")</f>
      </c>
      <c r="H141" s="7" t="s">
        <f>=DATEDIF(A141,$O$2,"md")</f>
      </c>
      <c r="I141" s="7" t="n">
        <v>878</v>
      </c>
      <c r="J141" s="17" t="n">
        <v>628.89</v>
      </c>
      <c r="K141" s="6" t="s">
        <f>=Портфель!F32*Портфель!G32/100*Портфель!$Q$13+Портфель!H32*Портфель!$Q$13</f>
      </c>
      <c r="L141" s="6" t="s">
        <f>=E141*K141</f>
      </c>
      <c r="M141" s="6" t="s">
        <f>=(K141-J141)*E141</f>
      </c>
      <c r="N141" s="6" t="s">
        <f>=MAX(0,M141*0.13)</f>
      </c>
    </row>
    <row collapsed="false" customFormat="false" customHeight="false" hidden="false" ht="12.1" outlineLevel="0" r="142">
      <c r="A142" s="36" t="n">
        <v>45474</v>
      </c>
      <c r="B142" s="16" t="s">
        <v>697</v>
      </c>
      <c r="C142" s="16" t="s">
        <v>105</v>
      </c>
      <c r="D142" s="16" t="s">
        <v>106</v>
      </c>
      <c r="E142" s="17" t="n">
        <v>2</v>
      </c>
      <c r="F142" s="7" t="s">
        <f>=DATEDIF(A142,$O$2,"y")</f>
      </c>
      <c r="G142" s="7" t="s">
        <f>=DATEDIF(A142,$O$2,"ym")</f>
      </c>
      <c r="H142" s="7" t="s">
        <f>=DATEDIF(A142,$O$2,"md")</f>
      </c>
      <c r="I142" s="7" t="n">
        <v>787</v>
      </c>
      <c r="J142" s="17" t="n">
        <v>543.34</v>
      </c>
      <c r="K142" s="6" t="s">
        <f>=Портфель!F32*Портфель!G32/100*Портфель!$Q$13+Портфель!H32*Портфель!$Q$13</f>
      </c>
      <c r="L142" s="6" t="s">
        <f>=E142*K142</f>
      </c>
      <c r="M142" s="6" t="s">
        <f>=(K142-J142)*E142</f>
      </c>
      <c r="N142" s="6" t="s">
        <f>=MAX(0,M142*0.13)</f>
      </c>
    </row>
    <row collapsed="false" customFormat="false" customHeight="false" hidden="false" ht="12.1" outlineLevel="0" r="143">
      <c r="A143" s="36" t="n">
        <v>45679</v>
      </c>
      <c r="B143" s="16" t="s">
        <v>697</v>
      </c>
      <c r="C143" s="16" t="s">
        <v>108</v>
      </c>
      <c r="D143" s="16" t="s">
        <v>109</v>
      </c>
      <c r="E143" s="17" t="n">
        <v>1</v>
      </c>
      <c r="F143" s="7" t="s">
        <f>=DATEDIF(A143,$O$2,"y")</f>
      </c>
      <c r="G143" s="7" t="s">
        <f>=DATEDIF(A143,$O$2,"ym")</f>
      </c>
      <c r="H143" s="7" t="s">
        <f>=DATEDIF(A143,$O$2,"md")</f>
      </c>
      <c r="I143" s="7" t="n">
        <v>582</v>
      </c>
      <c r="J143" s="17" t="n">
        <v>889.39</v>
      </c>
      <c r="K143" s="6" t="s">
        <f>=Портфель!F33*Портфель!G33/100*Портфель!$Q$13+Портфель!H33*Портфель!$Q$13</f>
      </c>
      <c r="L143" s="6" t="s">
        <f>=E143*K143</f>
      </c>
      <c r="M143" s="6" t="s">
        <f>=(K143-J143)*E143</f>
      </c>
      <c r="N143" s="6" t="s">
        <f>=MAX(0,M143*0.13)</f>
      </c>
    </row>
    <row collapsed="false" customFormat="false" customHeight="false" hidden="false" ht="12.1" outlineLevel="0" r="144">
      <c r="A144" s="36" t="n">
        <v>45679</v>
      </c>
      <c r="B144" s="16" t="s">
        <v>697</v>
      </c>
      <c r="C144" s="16" t="s">
        <v>108</v>
      </c>
      <c r="D144" s="16" t="s">
        <v>109</v>
      </c>
      <c r="E144" s="17" t="n">
        <v>1</v>
      </c>
      <c r="F144" s="7" t="s">
        <f>=DATEDIF(A144,$O$2,"y")</f>
      </c>
      <c r="G144" s="7" t="s">
        <f>=DATEDIF(A144,$O$2,"ym")</f>
      </c>
      <c r="H144" s="7" t="s">
        <f>=DATEDIF(A144,$O$2,"md")</f>
      </c>
      <c r="I144" s="7" t="n">
        <v>582</v>
      </c>
      <c r="J144" s="17" t="n">
        <v>888.67</v>
      </c>
      <c r="K144" s="6" t="s">
        <f>=Портфель!F33*Портфель!G33/100*Портфель!$Q$13+Портфель!H33*Портфель!$Q$13</f>
      </c>
      <c r="L144" s="6" t="s">
        <f>=E144*K144</f>
      </c>
      <c r="M144" s="6" t="s">
        <f>=(K144-J144)*E144</f>
      </c>
      <c r="N144" s="6" t="s">
        <f>=MAX(0,M144*0.13)</f>
      </c>
    </row>
    <row collapsed="false" customFormat="false" customHeight="false" hidden="false" ht="12.1" outlineLevel="0" r="145">
      <c r="A145" s="36" t="n">
        <v>45383</v>
      </c>
      <c r="B145" s="16" t="s">
        <v>697</v>
      </c>
      <c r="C145" s="16" t="s">
        <v>111</v>
      </c>
      <c r="D145" s="16" t="s">
        <v>112</v>
      </c>
      <c r="E145" s="17" t="n">
        <v>2</v>
      </c>
      <c r="F145" s="7" t="s">
        <f>=DATEDIF(A145,$O$2,"y")</f>
      </c>
      <c r="G145" s="7" t="s">
        <f>=DATEDIF(A145,$O$2,"ym")</f>
      </c>
      <c r="H145" s="7" t="s">
        <f>=DATEDIF(A145,$O$2,"md")</f>
      </c>
      <c r="I145" s="7" t="n">
        <v>878</v>
      </c>
      <c r="J145" s="17" t="n">
        <v>702.15</v>
      </c>
      <c r="K145" s="6" t="s">
        <f>=Портфель!F34*Портфель!G34/100*Портфель!$Q$13+Портфель!H34*Портфель!$Q$13</f>
      </c>
      <c r="L145" s="6" t="s">
        <f>=E145*K145</f>
      </c>
      <c r="M145" s="6" t="s">
        <f>=(K145-J145)*E145</f>
      </c>
      <c r="N145" s="6" t="s">
        <f>=MAX(0,M145*0.13)</f>
      </c>
    </row>
    <row collapsed="false" customFormat="false" customHeight="false" hidden="false" ht="12.1" outlineLevel="0" r="146">
      <c r="A146" s="36" t="n">
        <v>46157</v>
      </c>
      <c r="B146" s="16" t="s">
        <v>697</v>
      </c>
      <c r="C146" s="16" t="s">
        <v>111</v>
      </c>
      <c r="D146" s="16" t="s">
        <v>112</v>
      </c>
      <c r="E146" s="17" t="n">
        <v>1</v>
      </c>
      <c r="F146" s="7" t="s">
        <f>=DATEDIF(A146,$O$2,"y")</f>
      </c>
      <c r="G146" s="7" t="s">
        <f>=DATEDIF(A146,$O$2,"ym")</f>
      </c>
      <c r="H146" s="7" t="s">
        <f>=DATEDIF(A146,$O$2,"md")</f>
      </c>
      <c r="I146" s="7" t="n">
        <v>104</v>
      </c>
      <c r="J146" s="17" t="n">
        <v>633.23</v>
      </c>
      <c r="K146" s="6" t="s">
        <f>=Портфель!F34*Портфель!G34/100*Портфель!$Q$13+Портфель!H34*Портфель!$Q$13</f>
      </c>
      <c r="L146" s="6" t="s">
        <f>=E146*K146</f>
      </c>
      <c r="M146" s="6" t="s">
        <f>=(K146-J146)*E146</f>
      </c>
      <c r="N146" s="6" t="s">
        <f>=MAX(0,M146*0.13)</f>
      </c>
    </row>
    <row collapsed="false" customFormat="false" customHeight="false" hidden="false" ht="12.1" outlineLevel="0" r="147">
      <c r="A147" s="36" t="n">
        <v>45383</v>
      </c>
      <c r="B147" s="16" t="s">
        <v>697</v>
      </c>
      <c r="C147" s="16" t="s">
        <v>114</v>
      </c>
      <c r="D147" s="16" t="s">
        <v>115</v>
      </c>
      <c r="E147" s="17" t="n">
        <v>1</v>
      </c>
      <c r="F147" s="7" t="s">
        <f>=DATEDIF(A147,$O$2,"y")</f>
      </c>
      <c r="G147" s="7" t="s">
        <f>=DATEDIF(A147,$O$2,"ym")</f>
      </c>
      <c r="H147" s="7" t="s">
        <f>=DATEDIF(A147,$O$2,"md")</f>
      </c>
      <c r="I147" s="7" t="n">
        <v>878</v>
      </c>
      <c r="J147" s="17" t="n">
        <v>907.19</v>
      </c>
      <c r="K147" s="6" t="s">
        <f>=Портфель!F35*Портфель!G35/100*Портфель!$Q$13+Портфель!H35*Портфель!$Q$13</f>
      </c>
      <c r="L147" s="6" t="s">
        <f>=E147*K147</f>
      </c>
      <c r="M147" s="6" t="s">
        <f>=(K147-J147)*E147</f>
      </c>
      <c r="N147" s="6" t="s">
        <f>=MAX(0,M147*0.13)</f>
      </c>
    </row>
    <row collapsed="false" customFormat="false" customHeight="false" hidden="false" ht="12.1" outlineLevel="0" r="148">
      <c r="A148" s="36" t="n">
        <v>45933</v>
      </c>
      <c r="B148" s="16" t="s">
        <v>697</v>
      </c>
      <c r="C148" s="16" t="s">
        <v>114</v>
      </c>
      <c r="D148" s="16" t="s">
        <v>115</v>
      </c>
      <c r="E148" s="17" t="n">
        <v>1</v>
      </c>
      <c r="F148" s="7" t="s">
        <f>=DATEDIF(A148,$O$2,"y")</f>
      </c>
      <c r="G148" s="7" t="s">
        <f>=DATEDIF(A148,$O$2,"ym")</f>
      </c>
      <c r="H148" s="7" t="s">
        <f>=DATEDIF(A148,$O$2,"md")</f>
      </c>
      <c r="I148" s="7" t="n">
        <v>328</v>
      </c>
      <c r="J148" s="17" t="n">
        <v>845.24</v>
      </c>
      <c r="K148" s="6" t="s">
        <f>=Портфель!F35*Портфель!G35/100*Портфель!$Q$13+Портфель!H35*Портфель!$Q$13</f>
      </c>
      <c r="L148" s="6" t="s">
        <f>=E148*K148</f>
      </c>
      <c r="M148" s="6" t="s">
        <f>=(K148-J148)*E148</f>
      </c>
      <c r="N148" s="6" t="s">
        <f>=MAX(0,M148*0.13)</f>
      </c>
    </row>
    <row collapsed="false" customFormat="false" customHeight="false" hidden="false" ht="12.1" outlineLevel="0" r="149">
      <c r="A149" s="36" t="n">
        <v>45672</v>
      </c>
      <c r="B149" s="16" t="s">
        <v>697</v>
      </c>
      <c r="C149" s="16" t="s">
        <v>117</v>
      </c>
      <c r="D149" s="16" t="s">
        <v>118</v>
      </c>
      <c r="E149" s="17" t="n">
        <v>1</v>
      </c>
      <c r="F149" s="7" t="s">
        <f>=DATEDIF(A149,$O$2,"y")</f>
      </c>
      <c r="G149" s="7" t="s">
        <f>=DATEDIF(A149,$O$2,"ym")</f>
      </c>
      <c r="H149" s="7" t="s">
        <f>=DATEDIF(A149,$O$2,"md")</f>
      </c>
      <c r="I149" s="7" t="n">
        <v>589</v>
      </c>
      <c r="J149" s="17" t="n">
        <v>742.35</v>
      </c>
      <c r="K149" s="6" t="s">
        <f>=Портфель!F36*Портфель!G36/100*Портфель!$Q$13+Портфель!H36*Портфель!$Q$13</f>
      </c>
      <c r="L149" s="6" t="s">
        <f>=E149*K149</f>
      </c>
      <c r="M149" s="6" t="s">
        <f>=(K149-J149)*E149</f>
      </c>
      <c r="N149" s="6" t="s">
        <f>=MAX(0,M149*0.13)</f>
      </c>
    </row>
    <row collapsed="false" customFormat="false" customHeight="false" hidden="false" ht="12.1" outlineLevel="0" r="150">
      <c r="A150" s="36"/>
      <c r="B150" s="16"/>
      <c r="C150" s="16"/>
      <c r="D150" s="16"/>
      <c r="E150" s="17"/>
      <c r="F150" s="7"/>
      <c r="G150" s="17"/>
      <c r="H150" s="16"/>
      <c r="I150" s="7"/>
      <c r="J150" s="17"/>
      <c r="K150" s="4" t="s">
        <v>123</v>
      </c>
      <c r="L150" s="8" t="s">
        <f>=SUBTOTAL(109,L2:L149)</f>
      </c>
      <c r="M150" s="8" t="s">
        <f>=SUBTOTAL(109,M2:M149)</f>
      </c>
      <c r="N150" s="8" t="s">
        <f>=MAX(0,M150*0.13)</f>
      </c>
    </row>
  </sheetData>
  <autoFilter ref="A1:O14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2026-08-27T08:46:34.00Z</dcterms:created>
  <dc:creator>izi-invest.ru</dc:creator>
  <cp:revision>0</cp:revision>
</cp:coreProperties>
</file>